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amirez\Downloads\"/>
    </mc:Choice>
  </mc:AlternateContent>
  <bookViews>
    <workbookView xWindow="0" yWindow="0" windowWidth="20490" windowHeight="7755" tabRatio="900"/>
  </bookViews>
  <sheets>
    <sheet name="PPNE1" sheetId="65" r:id="rId1"/>
    <sheet name="PPNE2" sheetId="63" r:id="rId2"/>
    <sheet name="PPNE2.1" sheetId="64" r:id="rId3"/>
    <sheet name="Insumos" sheetId="54" state="hidden" r:id="rId4"/>
    <sheet name="PPNE3" sheetId="68" r:id="rId5"/>
    <sheet name="PPNE4" sheetId="66" r:id="rId6"/>
    <sheet name="PPNE5" sheetId="67" r:id="rId7"/>
    <sheet name="INSUMOS POR AREAS" sheetId="69" r:id="rId8"/>
    <sheet name="INSUMOS GESTION T ADM" sheetId="70" r:id="rId9"/>
    <sheet name="INVERSION DEPURADA" sheetId="71" r:id="rId10"/>
    <sheet name="INVERSION. REQ AREAS" sheetId="7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Insumos!$A$1:$E$517</definedName>
    <definedName name="_xlnm._FilterDatabase" localSheetId="8" hidden="1">'INSUMOS GESTION T ADM'!$A$4:$K$4</definedName>
    <definedName name="_xlnm._FilterDatabase" localSheetId="7" hidden="1">'INSUMOS POR AREAS'!$A$5:$U$5</definedName>
    <definedName name="_xlnm._FilterDatabase" localSheetId="9" hidden="1">'INVERSION DEPURADA'!$A$3:$F$231</definedName>
    <definedName name="_xlnm._FilterDatabase" localSheetId="10" hidden="1">'INVERSION. REQ AREAS'!$A$3:$G$3</definedName>
    <definedName name="_xlnm._FilterDatabase" localSheetId="5" hidden="1">PPNE4!$A$16:$O$513</definedName>
    <definedName name="_xlnm._FilterDatabase" localSheetId="6" hidden="1">PPNE5!$A$16:$K$513</definedName>
    <definedName name="CodigoActividad" localSheetId="7">[1]!Tabla2[Código]</definedName>
    <definedName name="CodigoActividad" localSheetId="0">[2]!Tabla2[Código]</definedName>
    <definedName name="CodigoActividad" localSheetId="1">[2]!Tabla2[Código]</definedName>
    <definedName name="CodigoActividad" localSheetId="2">[2]!Tabla2[Código]</definedName>
    <definedName name="CodigoActividad" localSheetId="4">[1]!Tabla2[Código]</definedName>
    <definedName name="CodigoActividad">[1]!Tabla2[Código]</definedName>
    <definedName name="Insumos" localSheetId="1">[3]Insumos!$A$540:$A$583</definedName>
    <definedName name="Ls_DepartamentosSRS" localSheetId="7">[1]Catalogo!$G$130:$G$142</definedName>
    <definedName name="Ls_DepartamentosSRS" localSheetId="0">[2]Catalogo!$G$130:$G$142</definedName>
    <definedName name="Ls_DepartamentosSRS" localSheetId="1">[2]Catalogo!$G$130:$G$142</definedName>
    <definedName name="Ls_DepartamentosSRS" localSheetId="2">[2]Catalogo!$G$130:$G$142</definedName>
    <definedName name="Ls_DepartamentosSRS" localSheetId="4">[1]Catalogo!$G$130:$G$142</definedName>
    <definedName name="Ls_DepartamentosSRS">[1]Catalogo!$G$130:$G$142</definedName>
    <definedName name="Ls_LinesEstategica" localSheetId="7">[1]Obj!$B$6:$B$9</definedName>
    <definedName name="Ls_LinesEstategica" localSheetId="0">[2]Obj!$B$6:$B$9</definedName>
    <definedName name="Ls_LinesEstategica" localSheetId="1">[2]Obj!$B$6:$B$9</definedName>
    <definedName name="Ls_LinesEstategica" localSheetId="2">[2]Obj!$B$6:$B$9</definedName>
    <definedName name="Ls_LinesEstategica" localSheetId="4">[1]Obj!$B$6:$B$9</definedName>
    <definedName name="Ls_LinesEstategica">[1]Obj!$B$6:$B$9</definedName>
    <definedName name="Ls_Medio_Verificacion" localSheetId="7">[1]Catalogo!$B$148:$B$167</definedName>
    <definedName name="Ls_Medio_Verificacion" localSheetId="0">[2]Catalogo!$B$148:$B$167</definedName>
    <definedName name="Ls_Medio_Verificacion" localSheetId="1">[2]Catalogo!$B$148:$B$167</definedName>
    <definedName name="Ls_Medio_Verificacion" localSheetId="2">[2]Catalogo!$B$148:$B$167</definedName>
    <definedName name="Ls_Medio_Verificacion" localSheetId="4">[1]Catalogo!$B$148:$B$167</definedName>
    <definedName name="Ls_Medio_Verificacion">[1]Catalogo!$B$148:$B$167</definedName>
    <definedName name="ls_Regiones" localSheetId="7">[1]Catalogo!$B$10:$B$19</definedName>
    <definedName name="ls_Regiones" localSheetId="0">[2]Catalogo!$B$10:$B$19</definedName>
    <definedName name="ls_Regiones" localSheetId="1">[2]Catalogo!$B$10:$B$19</definedName>
    <definedName name="ls_Regiones" localSheetId="2">[2]Catalogo!$B$10:$B$19</definedName>
    <definedName name="ls_Regiones" localSheetId="4">[1]Catalogo!$B$10:$B$19</definedName>
    <definedName name="ls_Regiones">[1]Catalogo!$B$10:$B$19</definedName>
    <definedName name="ls_TiposAcciones" localSheetId="7">[1]Catalogo!$G$11:$G$14</definedName>
    <definedName name="ls_TiposAcciones" localSheetId="0">[2]Catalogo!$G$11:$G$14</definedName>
    <definedName name="ls_TiposAcciones" localSheetId="1">[2]Catalogo!$G$11:$G$14</definedName>
    <definedName name="ls_TiposAcciones" localSheetId="2">[2]Catalogo!$G$11:$G$14</definedName>
    <definedName name="ls_TiposAcciones" localSheetId="4">[1]Catalogo!$G$11:$G$14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 localSheetId="7">[1]LSIns!$F$5:$F$8</definedName>
    <definedName name="lsFuentesFinanciamiento" localSheetId="0">[2]LSIns!$F$5:$F$8</definedName>
    <definedName name="lsFuentesFinanciamiento" localSheetId="1">[2]LSIns!$F$5:$F$8</definedName>
    <definedName name="lsFuentesFinanciamiento" localSheetId="2">[2]LSIns!$F$5:$F$8</definedName>
    <definedName name="lsFuentesFinanciamiento" localSheetId="4">[1]LSIns!$F$5:$F$8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 localSheetId="7">[1]LSIns!$B$5:$B$45</definedName>
    <definedName name="lsInsumos" localSheetId="0">[2]LSIns!$B$5:$B$45</definedName>
    <definedName name="lsInsumos" localSheetId="1">[2]LSIns!$B$5:$B$45</definedName>
    <definedName name="lsInsumos" localSheetId="2">[2]LSIns!$B$5:$B$45</definedName>
    <definedName name="lsInsumos" localSheetId="4">[1]LSIns!$B$5:$B$45</definedName>
    <definedName name="lsInsumos">[1]LSIns!$B$5:$B$45</definedName>
    <definedName name="lsInsumosEquipos" localSheetId="7">[1]LSIns!$F$16:$F$31</definedName>
    <definedName name="lsInsumosEquipos" localSheetId="0">[2]LSIns!$F$16:$F$31</definedName>
    <definedName name="lsInsumosEquipos" localSheetId="1">[2]LSIns!$F$16:$F$31</definedName>
    <definedName name="lsInsumosEquipos" localSheetId="2">[2]LSIns!$F$16:$F$31</definedName>
    <definedName name="lsInsumosEquipos" localSheetId="4">[1]LSIns!$F$16:$F$31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 localSheetId="7">[1]Catalogo!$D$11:$D$16</definedName>
    <definedName name="LsTipoEESS" localSheetId="0">[2]Catalogo!$D$11:$D$16</definedName>
    <definedName name="LsTipoEESS" localSheetId="1">[2]Catalogo!$D$11:$D$16</definedName>
    <definedName name="LsTipoEESS" localSheetId="2">[2]Catalogo!$D$11:$D$16</definedName>
    <definedName name="LsTipoEESS" localSheetId="4">[1]Catalogo!$D$11:$D$16</definedName>
    <definedName name="LsTipoEESS">[1]Catalogo!$D$11:$D$16</definedName>
    <definedName name="lsTipoIntervencion" localSheetId="7">[1]Catalogo!$G$19:$G$24</definedName>
    <definedName name="lsTipoIntervencion" localSheetId="0">[2]Catalogo!$G$19:$G$24</definedName>
    <definedName name="lsTipoIntervencion" localSheetId="1">[2]Catalogo!$G$19:$G$24</definedName>
    <definedName name="lsTipoIntervencion" localSheetId="2">[2]Catalogo!$G$19:$G$24</definedName>
    <definedName name="lsTipoIntervencion" localSheetId="4">[1]Catalogo!$G$19:$G$24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 localSheetId="7">[1]Catalogo!$B$3:$B$6</definedName>
    <definedName name="Periodo_POA" localSheetId="0">[2]Catalogo!$B$3:$B$6</definedName>
    <definedName name="Periodo_POA" localSheetId="1">[2]Catalogo!$B$3:$B$6</definedName>
    <definedName name="Periodo_POA" localSheetId="2">[2]Catalogo!$B$3:$B$6</definedName>
    <definedName name="Periodo_POA" localSheetId="4">[1]Catalogo!$B$3:$B$6</definedName>
    <definedName name="Periodo_POA">[1]Catalogo!$B$3:$B$6</definedName>
    <definedName name="Productos" localSheetId="7">[1]!Tabla3[Productos]</definedName>
    <definedName name="Productos" localSheetId="0">[2]!Tabla3[Productos]</definedName>
    <definedName name="Productos" localSheetId="1">[2]!Tabla3[Productos]</definedName>
    <definedName name="Productos" localSheetId="2">[2]!Tabla3[Productos]</definedName>
    <definedName name="Productos" localSheetId="4">[1]!Tabla3[Productos]</definedName>
    <definedName name="Productos">[1]!Tabla3[Productos]</definedName>
    <definedName name="Provincias" localSheetId="7">[1]Prov!$F$2:$F$33</definedName>
    <definedName name="Provincias" localSheetId="0">[2]Prov!$F$2:$F$33</definedName>
    <definedName name="Provincias" localSheetId="1">[2]Prov!$F$2:$F$33</definedName>
    <definedName name="Provincias" localSheetId="2">[2]Prov!$F$2:$F$33</definedName>
    <definedName name="Provincias" localSheetId="4">[1]Prov!$F$2:$F$33</definedName>
    <definedName name="Provincias">[1]Prov!$F$2:$F$33</definedName>
    <definedName name="_xlnm.Print_Titles" localSheetId="8">'INSUMOS GESTION T ADM'!#REF!</definedName>
    <definedName name="_xlnm.Print_Titles" localSheetId="5">PPNE4!$16:$17</definedName>
    <definedName name="_xlnm.Print_Titles" localSheetId="6">PPNE5!$16:$17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65" l="1"/>
  <c r="E45" i="65"/>
  <c r="G12" i="67" l="1"/>
  <c r="G11" i="67"/>
  <c r="G9" i="67"/>
  <c r="G12" i="66"/>
  <c r="G11" i="66"/>
  <c r="G9" i="66"/>
  <c r="E398" i="72"/>
  <c r="E397" i="72"/>
  <c r="E396" i="72"/>
  <c r="E395" i="72"/>
  <c r="E394" i="72"/>
  <c r="E393" i="72"/>
  <c r="E392" i="72"/>
  <c r="E391" i="72"/>
  <c r="E390" i="72"/>
  <c r="E389" i="72"/>
  <c r="E388" i="72"/>
  <c r="E387" i="72"/>
  <c r="E386" i="72"/>
  <c r="E385" i="72"/>
  <c r="E384" i="72"/>
  <c r="E383" i="72"/>
  <c r="E382" i="72"/>
  <c r="E381" i="72"/>
  <c r="E380" i="72"/>
  <c r="E379" i="72"/>
  <c r="E378" i="72"/>
  <c r="E377" i="72"/>
  <c r="E376" i="72"/>
  <c r="E375" i="72"/>
  <c r="E374" i="72"/>
  <c r="D373" i="72"/>
  <c r="E373" i="72" s="1"/>
  <c r="E372" i="72"/>
  <c r="E371" i="72"/>
  <c r="E370" i="72"/>
  <c r="E369" i="72"/>
  <c r="E368" i="72"/>
  <c r="E367" i="72"/>
  <c r="E366" i="72"/>
  <c r="E365" i="72"/>
  <c r="E364" i="72"/>
  <c r="E363" i="72"/>
  <c r="E362" i="72"/>
  <c r="E361" i="72"/>
  <c r="E360" i="72"/>
  <c r="E359" i="72"/>
  <c r="E358" i="72"/>
  <c r="E357" i="72"/>
  <c r="E356" i="72"/>
  <c r="E355" i="72"/>
  <c r="E354" i="72"/>
  <c r="E353" i="72"/>
  <c r="E352" i="72"/>
  <c r="E351" i="72"/>
  <c r="E350" i="72"/>
  <c r="E349" i="72"/>
  <c r="E348" i="72"/>
  <c r="E347" i="72"/>
  <c r="E346" i="72"/>
  <c r="E345" i="72"/>
  <c r="E344" i="72"/>
  <c r="D343" i="72"/>
  <c r="E343" i="72" s="1"/>
  <c r="E342" i="72"/>
  <c r="E341" i="72"/>
  <c r="E340" i="72"/>
  <c r="E339" i="72"/>
  <c r="E338" i="72"/>
  <c r="E337" i="72"/>
  <c r="E336" i="72"/>
  <c r="E335" i="72"/>
  <c r="E334" i="72"/>
  <c r="E333" i="72"/>
  <c r="E332" i="72"/>
  <c r="E331" i="72"/>
  <c r="E330" i="72"/>
  <c r="E329" i="72"/>
  <c r="E328" i="72"/>
  <c r="E327" i="72"/>
  <c r="E326" i="72"/>
  <c r="E325" i="72"/>
  <c r="E324" i="72"/>
  <c r="E323" i="72"/>
  <c r="E322" i="72"/>
  <c r="E321" i="72"/>
  <c r="E320" i="72"/>
  <c r="E319" i="72"/>
  <c r="E318" i="72"/>
  <c r="E317" i="72"/>
  <c r="E316" i="72"/>
  <c r="E315" i="72"/>
  <c r="E314" i="72"/>
  <c r="E313" i="72"/>
  <c r="E312" i="72"/>
  <c r="E311" i="72"/>
  <c r="E310" i="72"/>
  <c r="E309" i="72"/>
  <c r="E308" i="72"/>
  <c r="E307" i="72"/>
  <c r="E306" i="72"/>
  <c r="E305" i="72"/>
  <c r="E304" i="72"/>
  <c r="E303" i="72"/>
  <c r="E302" i="72"/>
  <c r="E301" i="72"/>
  <c r="E300" i="72"/>
  <c r="E299" i="72"/>
  <c r="E298" i="72"/>
  <c r="E297" i="72"/>
  <c r="E296" i="72"/>
  <c r="E295" i="72"/>
  <c r="E294" i="72"/>
  <c r="E293" i="72"/>
  <c r="E292" i="72"/>
  <c r="E291" i="72"/>
  <c r="E290" i="72"/>
  <c r="E289" i="72"/>
  <c r="E288" i="72"/>
  <c r="E287" i="72"/>
  <c r="E286" i="72"/>
  <c r="E285" i="72"/>
  <c r="E284" i="72"/>
  <c r="E283" i="72"/>
  <c r="E282" i="72"/>
  <c r="E281" i="72"/>
  <c r="E280" i="72"/>
  <c r="E279" i="72"/>
  <c r="E278" i="72"/>
  <c r="E277" i="72"/>
  <c r="E276" i="72"/>
  <c r="E275" i="72"/>
  <c r="E274" i="72"/>
  <c r="E273" i="72"/>
  <c r="E272" i="72"/>
  <c r="E271" i="72"/>
  <c r="E270" i="72"/>
  <c r="E269" i="72"/>
  <c r="E268" i="72"/>
  <c r="E267" i="72"/>
  <c r="E266" i="72"/>
  <c r="E265" i="72"/>
  <c r="E264" i="72"/>
  <c r="E263" i="72"/>
  <c r="E262" i="72"/>
  <c r="E261" i="72"/>
  <c r="E260" i="72"/>
  <c r="E259" i="72"/>
  <c r="E258" i="72"/>
  <c r="E257" i="72"/>
  <c r="E256" i="72"/>
  <c r="E255" i="72"/>
  <c r="E254" i="72"/>
  <c r="D253" i="72"/>
  <c r="E253" i="72" s="1"/>
  <c r="E252" i="72"/>
  <c r="E251" i="72"/>
  <c r="E250" i="72"/>
  <c r="E249" i="72"/>
  <c r="E248" i="72"/>
  <c r="E247" i="72"/>
  <c r="E246" i="72"/>
  <c r="E245" i="72"/>
  <c r="E244" i="72"/>
  <c r="E243" i="72"/>
  <c r="E242" i="72"/>
  <c r="E241" i="72"/>
  <c r="E240" i="72"/>
  <c r="E239" i="72"/>
  <c r="E238" i="72"/>
  <c r="E237" i="72"/>
  <c r="E236" i="72"/>
  <c r="E235" i="72"/>
  <c r="E234" i="72"/>
  <c r="E233" i="72"/>
  <c r="E232" i="72"/>
  <c r="E231" i="72"/>
  <c r="E230" i="72"/>
  <c r="E229" i="72"/>
  <c r="E228" i="72"/>
  <c r="E227" i="72"/>
  <c r="E226" i="72"/>
  <c r="E225" i="72"/>
  <c r="E224" i="72"/>
  <c r="E223" i="72"/>
  <c r="E222" i="72"/>
  <c r="E221" i="72"/>
  <c r="E220" i="72"/>
  <c r="E219" i="72"/>
  <c r="E218" i="72"/>
  <c r="E217" i="72"/>
  <c r="E216" i="72"/>
  <c r="E215" i="72"/>
  <c r="E214" i="72"/>
  <c r="E213" i="72"/>
  <c r="E212" i="72"/>
  <c r="E211" i="72"/>
  <c r="E210" i="72"/>
  <c r="E209" i="72"/>
  <c r="E208" i="72"/>
  <c r="E207" i="72"/>
  <c r="E206" i="72"/>
  <c r="E205" i="72"/>
  <c r="E204" i="72"/>
  <c r="E203" i="72"/>
  <c r="E202" i="72"/>
  <c r="E201" i="72"/>
  <c r="E200" i="72"/>
  <c r="E199" i="72"/>
  <c r="E198" i="72"/>
  <c r="E197" i="72"/>
  <c r="E196" i="72"/>
  <c r="E195" i="72"/>
  <c r="E194" i="72"/>
  <c r="E193" i="72"/>
  <c r="E192" i="72"/>
  <c r="E191" i="72"/>
  <c r="E190" i="72"/>
  <c r="E189" i="72"/>
  <c r="E188" i="72"/>
  <c r="E187" i="72"/>
  <c r="E186" i="72"/>
  <c r="E185" i="72"/>
  <c r="E184" i="72"/>
  <c r="E183" i="72"/>
  <c r="E182" i="72"/>
  <c r="E181" i="72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5" i="72"/>
  <c r="E164" i="72"/>
  <c r="E163" i="72"/>
  <c r="E162" i="72"/>
  <c r="E161" i="72"/>
  <c r="E160" i="72"/>
  <c r="E159" i="72"/>
  <c r="E158" i="72"/>
  <c r="E157" i="72"/>
  <c r="E156" i="72"/>
  <c r="E155" i="72"/>
  <c r="E154" i="72"/>
  <c r="E153" i="72"/>
  <c r="E152" i="72"/>
  <c r="E151" i="72"/>
  <c r="E150" i="72"/>
  <c r="E149" i="72"/>
  <c r="E148" i="72"/>
  <c r="E147" i="72"/>
  <c r="E146" i="72"/>
  <c r="E145" i="72"/>
  <c r="E144" i="72"/>
  <c r="E143" i="72"/>
  <c r="E142" i="72"/>
  <c r="E141" i="72"/>
  <c r="E140" i="72"/>
  <c r="E139" i="72"/>
  <c r="E138" i="72"/>
  <c r="E137" i="72"/>
  <c r="E136" i="72"/>
  <c r="E135" i="72"/>
  <c r="E134" i="72"/>
  <c r="E133" i="72"/>
  <c r="E132" i="72"/>
  <c r="E131" i="72"/>
  <c r="E130" i="72"/>
  <c r="E129" i="72"/>
  <c r="E128" i="72"/>
  <c r="E127" i="72"/>
  <c r="E126" i="72"/>
  <c r="E125" i="72"/>
  <c r="E124" i="72"/>
  <c r="E123" i="72"/>
  <c r="E122" i="72"/>
  <c r="E121" i="72"/>
  <c r="E120" i="72"/>
  <c r="E119" i="72"/>
  <c r="E118" i="72"/>
  <c r="E117" i="72"/>
  <c r="E116" i="72"/>
  <c r="E115" i="72"/>
  <c r="E114" i="72"/>
  <c r="E113" i="72"/>
  <c r="E112" i="72"/>
  <c r="E111" i="72"/>
  <c r="E110" i="72"/>
  <c r="E109" i="72"/>
  <c r="E108" i="72"/>
  <c r="E107" i="72"/>
  <c r="E106" i="72"/>
  <c r="E105" i="72"/>
  <c r="E104" i="72"/>
  <c r="E103" i="72"/>
  <c r="E102" i="72"/>
  <c r="E101" i="72"/>
  <c r="E100" i="72"/>
  <c r="E99" i="72"/>
  <c r="E98" i="72"/>
  <c r="E97" i="72"/>
  <c r="E96" i="72"/>
  <c r="E95" i="72"/>
  <c r="E94" i="72"/>
  <c r="E93" i="72"/>
  <c r="E92" i="72"/>
  <c r="E91" i="72"/>
  <c r="E90" i="72"/>
  <c r="E89" i="72"/>
  <c r="E88" i="72"/>
  <c r="E87" i="72"/>
  <c r="E86" i="72"/>
  <c r="E85" i="72"/>
  <c r="E84" i="72"/>
  <c r="E83" i="72"/>
  <c r="E82" i="72"/>
  <c r="E81" i="72"/>
  <c r="E80" i="72"/>
  <c r="E79" i="72"/>
  <c r="E78" i="72"/>
  <c r="E77" i="72"/>
  <c r="E76" i="72"/>
  <c r="E75" i="72"/>
  <c r="E74" i="72"/>
  <c r="E73" i="72"/>
  <c r="E72" i="72"/>
  <c r="E71" i="72"/>
  <c r="D70" i="72"/>
  <c r="E70" i="72" s="1"/>
  <c r="E69" i="72"/>
  <c r="E68" i="72"/>
  <c r="E67" i="72"/>
  <c r="E66" i="72"/>
  <c r="E65" i="72"/>
  <c r="E64" i="72"/>
  <c r="E63" i="72"/>
  <c r="E62" i="72"/>
  <c r="E61" i="72"/>
  <c r="E60" i="72"/>
  <c r="E59" i="72"/>
  <c r="E58" i="72"/>
  <c r="E57" i="72"/>
  <c r="E56" i="72"/>
  <c r="E55" i="72"/>
  <c r="E54" i="72"/>
  <c r="E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D24" i="72"/>
  <c r="D23" i="72"/>
  <c r="E23" i="72" s="1"/>
  <c r="D22" i="72"/>
  <c r="E22" i="72" s="1"/>
  <c r="D21" i="72"/>
  <c r="E21" i="72" s="1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7" i="72"/>
  <c r="E6" i="72"/>
  <c r="E5" i="72"/>
  <c r="E4" i="72"/>
  <c r="D285" i="71"/>
  <c r="D284" i="71"/>
  <c r="D283" i="71"/>
  <c r="D282" i="71"/>
  <c r="D281" i="71"/>
  <c r="D280" i="71"/>
  <c r="D279" i="71"/>
  <c r="D278" i="71"/>
  <c r="D277" i="71"/>
  <c r="D276" i="71"/>
  <c r="D275" i="71"/>
  <c r="D274" i="71"/>
  <c r="D273" i="71"/>
  <c r="D272" i="71"/>
  <c r="D271" i="71"/>
  <c r="D270" i="71"/>
  <c r="D269" i="71"/>
  <c r="D268" i="71"/>
  <c r="D267" i="71"/>
  <c r="D266" i="71"/>
  <c r="C265" i="71"/>
  <c r="D265" i="71" s="1"/>
  <c r="D264" i="71"/>
  <c r="D263" i="71"/>
  <c r="D262" i="71"/>
  <c r="D261" i="71"/>
  <c r="D260" i="71"/>
  <c r="D259" i="71"/>
  <c r="D258" i="71"/>
  <c r="D257" i="71"/>
  <c r="D256" i="71"/>
  <c r="D255" i="71"/>
  <c r="D254" i="71"/>
  <c r="D253" i="71"/>
  <c r="D252" i="71"/>
  <c r="D251" i="71"/>
  <c r="C250" i="71"/>
  <c r="D250" i="71" s="1"/>
  <c r="D249" i="71"/>
  <c r="D248" i="71"/>
  <c r="D247" i="71"/>
  <c r="D246" i="71"/>
  <c r="D245" i="71"/>
  <c r="D244" i="71"/>
  <c r="D243" i="71"/>
  <c r="D242" i="71"/>
  <c r="D241" i="71"/>
  <c r="D240" i="71"/>
  <c r="D239" i="71"/>
  <c r="D238" i="71"/>
  <c r="D237" i="71"/>
  <c r="D236" i="71"/>
  <c r="D235" i="71"/>
  <c r="D234" i="71"/>
  <c r="D230" i="71"/>
  <c r="D229" i="71"/>
  <c r="D228" i="71"/>
  <c r="D227" i="71"/>
  <c r="D226" i="71"/>
  <c r="D225" i="71"/>
  <c r="D224" i="71"/>
  <c r="D223" i="71"/>
  <c r="D222" i="71"/>
  <c r="D221" i="71"/>
  <c r="D220" i="71"/>
  <c r="D219" i="71"/>
  <c r="D218" i="71"/>
  <c r="D217" i="71"/>
  <c r="D216" i="71"/>
  <c r="D215" i="71"/>
  <c r="D214" i="71"/>
  <c r="D213" i="71"/>
  <c r="C212" i="71"/>
  <c r="D212" i="71" s="1"/>
  <c r="D211" i="71"/>
  <c r="D210" i="71"/>
  <c r="D209" i="71"/>
  <c r="D208" i="71"/>
  <c r="D207" i="71"/>
  <c r="D206" i="71"/>
  <c r="D205" i="71"/>
  <c r="D204" i="71"/>
  <c r="D203" i="71"/>
  <c r="D202" i="71"/>
  <c r="D201" i="71"/>
  <c r="D200" i="71"/>
  <c r="D199" i="71"/>
  <c r="D198" i="71"/>
  <c r="D197" i="71"/>
  <c r="D196" i="71"/>
  <c r="I14" i="71" s="1"/>
  <c r="D195" i="71"/>
  <c r="D194" i="71"/>
  <c r="D193" i="71"/>
  <c r="D192" i="71"/>
  <c r="D191" i="71"/>
  <c r="D190" i="71"/>
  <c r="D189" i="71"/>
  <c r="D188" i="71"/>
  <c r="D187" i="71"/>
  <c r="D186" i="71"/>
  <c r="D185" i="71"/>
  <c r="D184" i="71"/>
  <c r="D183" i="71"/>
  <c r="D182" i="71"/>
  <c r="D181" i="71"/>
  <c r="D180" i="71"/>
  <c r="D179" i="71"/>
  <c r="D178" i="71"/>
  <c r="D177" i="71"/>
  <c r="I10" i="71" s="1"/>
  <c r="D176" i="71"/>
  <c r="D175" i="71"/>
  <c r="D174" i="71"/>
  <c r="D173" i="71"/>
  <c r="D172" i="71"/>
  <c r="D171" i="71"/>
  <c r="D170" i="71"/>
  <c r="D169" i="71"/>
  <c r="D168" i="71"/>
  <c r="D167" i="71"/>
  <c r="D166" i="71"/>
  <c r="D165" i="71"/>
  <c r="D164" i="71"/>
  <c r="D163" i="71"/>
  <c r="D162" i="71"/>
  <c r="D161" i="71"/>
  <c r="D160" i="71"/>
  <c r="D159" i="71"/>
  <c r="D158" i="71"/>
  <c r="D157" i="71"/>
  <c r="D156" i="71"/>
  <c r="D155" i="71"/>
  <c r="D154" i="71"/>
  <c r="D153" i="71"/>
  <c r="D152" i="71"/>
  <c r="D151" i="71"/>
  <c r="D150" i="71"/>
  <c r="D149" i="71"/>
  <c r="D148" i="71"/>
  <c r="D147" i="71"/>
  <c r="D146" i="71"/>
  <c r="D145" i="71"/>
  <c r="D144" i="71"/>
  <c r="D143" i="71"/>
  <c r="D142" i="71"/>
  <c r="D141" i="71"/>
  <c r="D140" i="71"/>
  <c r="D139" i="71"/>
  <c r="D138" i="71"/>
  <c r="D137" i="71"/>
  <c r="D136" i="71"/>
  <c r="D135" i="71"/>
  <c r="D134" i="71"/>
  <c r="D133" i="71"/>
  <c r="D132" i="71"/>
  <c r="D131" i="71"/>
  <c r="D130" i="71"/>
  <c r="D129" i="71"/>
  <c r="D128" i="71"/>
  <c r="D127" i="71"/>
  <c r="D126" i="71"/>
  <c r="D125" i="71"/>
  <c r="D124" i="71"/>
  <c r="D123" i="71"/>
  <c r="D122" i="71"/>
  <c r="D121" i="71"/>
  <c r="D120" i="71"/>
  <c r="D119" i="71"/>
  <c r="D118" i="71"/>
  <c r="D117" i="71"/>
  <c r="D116" i="71"/>
  <c r="D115" i="71"/>
  <c r="D114" i="71"/>
  <c r="D113" i="71"/>
  <c r="D112" i="71"/>
  <c r="D111" i="71"/>
  <c r="D110" i="71"/>
  <c r="D109" i="71"/>
  <c r="D108" i="71"/>
  <c r="D107" i="71"/>
  <c r="D106" i="71"/>
  <c r="D105" i="71"/>
  <c r="D104" i="71"/>
  <c r="D103" i="71"/>
  <c r="D102" i="71"/>
  <c r="D101" i="71"/>
  <c r="D100" i="71"/>
  <c r="D99" i="71"/>
  <c r="D98" i="71"/>
  <c r="D97" i="71"/>
  <c r="D96" i="71"/>
  <c r="D95" i="71"/>
  <c r="D94" i="71"/>
  <c r="D93" i="71"/>
  <c r="D92" i="71"/>
  <c r="D91" i="71"/>
  <c r="D90" i="71"/>
  <c r="D89" i="71"/>
  <c r="D88" i="71"/>
  <c r="I7" i="71" s="1"/>
  <c r="D87" i="71"/>
  <c r="D86" i="71"/>
  <c r="D85" i="71"/>
  <c r="I5" i="71" s="1"/>
  <c r="D84" i="71"/>
  <c r="D83" i="71"/>
  <c r="D82" i="71"/>
  <c r="D81" i="71"/>
  <c r="D80" i="71"/>
  <c r="D79" i="71"/>
  <c r="D78" i="71"/>
  <c r="D77" i="71"/>
  <c r="D76" i="71"/>
  <c r="D75" i="71"/>
  <c r="D74" i="71"/>
  <c r="D73" i="71"/>
  <c r="D72" i="71"/>
  <c r="D71" i="71"/>
  <c r="D70" i="71"/>
  <c r="D69" i="71"/>
  <c r="I6" i="71" s="1"/>
  <c r="D68" i="71"/>
  <c r="D67" i="71"/>
  <c r="C66" i="71"/>
  <c r="D66" i="71" s="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C24" i="71"/>
  <c r="D24" i="71" s="1"/>
  <c r="C23" i="71"/>
  <c r="D23" i="71" s="1"/>
  <c r="C22" i="71"/>
  <c r="D22" i="71" s="1"/>
  <c r="C21" i="71"/>
  <c r="D21" i="71" s="1"/>
  <c r="D20" i="71"/>
  <c r="D19" i="71"/>
  <c r="D18" i="71"/>
  <c r="D17" i="71"/>
  <c r="D16" i="71"/>
  <c r="D15" i="71"/>
  <c r="D14" i="71"/>
  <c r="I13" i="71"/>
  <c r="D13" i="71"/>
  <c r="D12" i="71"/>
  <c r="D11" i="71"/>
  <c r="D10" i="71"/>
  <c r="D9" i="71"/>
  <c r="I8" i="71"/>
  <c r="D8" i="71"/>
  <c r="D7" i="71"/>
  <c r="D6" i="71"/>
  <c r="D5" i="71"/>
  <c r="D4" i="71"/>
  <c r="I974" i="70"/>
  <c r="I973" i="70"/>
  <c r="I972" i="70"/>
  <c r="I971" i="70"/>
  <c r="I970" i="70"/>
  <c r="I969" i="70"/>
  <c r="I968" i="70"/>
  <c r="I967" i="70"/>
  <c r="I966" i="70"/>
  <c r="I965" i="70"/>
  <c r="I964" i="70"/>
  <c r="I963" i="70"/>
  <c r="I962" i="70"/>
  <c r="I961" i="70"/>
  <c r="I960" i="70"/>
  <c r="I959" i="70"/>
  <c r="I958" i="70"/>
  <c r="I957" i="70"/>
  <c r="I956" i="70"/>
  <c r="I955" i="70"/>
  <c r="I954" i="70"/>
  <c r="I953" i="70"/>
  <c r="I952" i="70"/>
  <c r="I951" i="70"/>
  <c r="I950" i="70"/>
  <c r="I949" i="70"/>
  <c r="I948" i="70"/>
  <c r="I947" i="70"/>
  <c r="I946" i="70"/>
  <c r="I945" i="70"/>
  <c r="I944" i="70"/>
  <c r="I943" i="70"/>
  <c r="I942" i="70"/>
  <c r="I941" i="70"/>
  <c r="I940" i="70"/>
  <c r="I939" i="70"/>
  <c r="I938" i="70"/>
  <c r="I937" i="70"/>
  <c r="I936" i="70"/>
  <c r="I935" i="70"/>
  <c r="I934" i="70"/>
  <c r="I933" i="70"/>
  <c r="I932" i="70"/>
  <c r="I931" i="70"/>
  <c r="I930" i="70"/>
  <c r="I929" i="70"/>
  <c r="I928" i="70"/>
  <c r="I927" i="70"/>
  <c r="I926" i="70"/>
  <c r="I925" i="70"/>
  <c r="I924" i="70"/>
  <c r="I923" i="70"/>
  <c r="I922" i="70"/>
  <c r="I921" i="70"/>
  <c r="I920" i="70"/>
  <c r="I919" i="70"/>
  <c r="I918" i="70"/>
  <c r="I917" i="70"/>
  <c r="I916" i="70"/>
  <c r="I915" i="70"/>
  <c r="I914" i="70"/>
  <c r="I913" i="70"/>
  <c r="I912" i="70"/>
  <c r="I911" i="70"/>
  <c r="I910" i="70"/>
  <c r="I909" i="70"/>
  <c r="I908" i="70"/>
  <c r="I907" i="70"/>
  <c r="I906" i="70"/>
  <c r="I905" i="70"/>
  <c r="I904" i="70"/>
  <c r="I903" i="70"/>
  <c r="I902" i="70"/>
  <c r="I901" i="70"/>
  <c r="I900" i="70"/>
  <c r="I899" i="70"/>
  <c r="I898" i="70"/>
  <c r="I897" i="70"/>
  <c r="I896" i="70"/>
  <c r="I895" i="70"/>
  <c r="I894" i="70"/>
  <c r="I893" i="70"/>
  <c r="I892" i="70"/>
  <c r="I891" i="70"/>
  <c r="I890" i="70"/>
  <c r="I889" i="70"/>
  <c r="I888" i="70"/>
  <c r="I887" i="70"/>
  <c r="I886" i="70"/>
  <c r="I885" i="70"/>
  <c r="I884" i="70"/>
  <c r="I883" i="70"/>
  <c r="I882" i="70"/>
  <c r="I881" i="70"/>
  <c r="I880" i="70"/>
  <c r="I879" i="70"/>
  <c r="I878" i="70"/>
  <c r="I877" i="70"/>
  <c r="I876" i="70"/>
  <c r="I875" i="70"/>
  <c r="I874" i="70"/>
  <c r="I873" i="70"/>
  <c r="I872" i="70"/>
  <c r="I871" i="70"/>
  <c r="I870" i="70"/>
  <c r="Q438" i="70" s="1"/>
  <c r="I869" i="70"/>
  <c r="I868" i="70"/>
  <c r="I867" i="70"/>
  <c r="I866" i="70"/>
  <c r="I865" i="70"/>
  <c r="I864" i="70"/>
  <c r="I863" i="70"/>
  <c r="I862" i="70"/>
  <c r="I861" i="70"/>
  <c r="I860" i="70"/>
  <c r="I859" i="70"/>
  <c r="I858" i="70"/>
  <c r="I857" i="70"/>
  <c r="I856" i="70"/>
  <c r="I855" i="70"/>
  <c r="I854" i="70"/>
  <c r="I853" i="70"/>
  <c r="I852" i="70"/>
  <c r="I851" i="70"/>
  <c r="I850" i="70"/>
  <c r="I849" i="70"/>
  <c r="I848" i="70"/>
  <c r="I847" i="70"/>
  <c r="I846" i="70"/>
  <c r="I845" i="70"/>
  <c r="I844" i="70"/>
  <c r="I843" i="70"/>
  <c r="I842" i="70"/>
  <c r="I841" i="70"/>
  <c r="I840" i="70"/>
  <c r="I839" i="70"/>
  <c r="I838" i="70"/>
  <c r="I837" i="70"/>
  <c r="I836" i="70"/>
  <c r="I835" i="70"/>
  <c r="I834" i="70"/>
  <c r="I833" i="70"/>
  <c r="I832" i="70"/>
  <c r="I831" i="70"/>
  <c r="I830" i="70"/>
  <c r="I829" i="70"/>
  <c r="I828" i="70"/>
  <c r="I827" i="70"/>
  <c r="I826" i="70"/>
  <c r="I825" i="70"/>
  <c r="I824" i="70"/>
  <c r="I823" i="70"/>
  <c r="I822" i="70"/>
  <c r="I821" i="70"/>
  <c r="I820" i="70"/>
  <c r="I819" i="70"/>
  <c r="I818" i="70"/>
  <c r="I817" i="70"/>
  <c r="I816" i="70"/>
  <c r="I815" i="70"/>
  <c r="I814" i="70"/>
  <c r="I813" i="70"/>
  <c r="I812" i="70"/>
  <c r="I811" i="70"/>
  <c r="I810" i="70"/>
  <c r="I809" i="70"/>
  <c r="I808" i="70"/>
  <c r="I807" i="70"/>
  <c r="I806" i="70"/>
  <c r="I805" i="70"/>
  <c r="I804" i="70"/>
  <c r="I803" i="70"/>
  <c r="I802" i="70"/>
  <c r="I801" i="70"/>
  <c r="I800" i="70"/>
  <c r="I799" i="70"/>
  <c r="I798" i="70"/>
  <c r="I797" i="70"/>
  <c r="I796" i="70"/>
  <c r="I795" i="70"/>
  <c r="I794" i="70"/>
  <c r="I793" i="70"/>
  <c r="I792" i="70"/>
  <c r="I789" i="70"/>
  <c r="I788" i="70"/>
  <c r="I787" i="70"/>
  <c r="I786" i="70"/>
  <c r="I785" i="70"/>
  <c r="I784" i="70"/>
  <c r="I783" i="70"/>
  <c r="I781" i="70"/>
  <c r="I780" i="70"/>
  <c r="I779" i="70"/>
  <c r="I778" i="70"/>
  <c r="I777" i="70"/>
  <c r="I776" i="70"/>
  <c r="I775" i="70"/>
  <c r="I774" i="70"/>
  <c r="I773" i="70"/>
  <c r="I772" i="70"/>
  <c r="I771" i="70"/>
  <c r="I770" i="70"/>
  <c r="I769" i="70"/>
  <c r="I768" i="70"/>
  <c r="I767" i="70"/>
  <c r="I766" i="70"/>
  <c r="I765" i="70"/>
  <c r="I764" i="70"/>
  <c r="I763" i="70"/>
  <c r="I762" i="70"/>
  <c r="I761" i="70"/>
  <c r="I760" i="70"/>
  <c r="I759" i="70"/>
  <c r="I758" i="70"/>
  <c r="I757" i="70"/>
  <c r="I756" i="70"/>
  <c r="I755" i="70"/>
  <c r="I754" i="70"/>
  <c r="I753" i="70"/>
  <c r="I752" i="70"/>
  <c r="I751" i="70"/>
  <c r="I750" i="70"/>
  <c r="I749" i="70"/>
  <c r="I748" i="70"/>
  <c r="I747" i="70"/>
  <c r="I746" i="70"/>
  <c r="I745" i="70"/>
  <c r="I744" i="70"/>
  <c r="I743" i="70"/>
  <c r="I742" i="70"/>
  <c r="I741" i="70"/>
  <c r="I740" i="70"/>
  <c r="I739" i="70"/>
  <c r="I738" i="70"/>
  <c r="I737" i="70"/>
  <c r="I734" i="70"/>
  <c r="I733" i="70"/>
  <c r="I732" i="70"/>
  <c r="I731" i="70"/>
  <c r="I727" i="70"/>
  <c r="I726" i="70"/>
  <c r="I725" i="70"/>
  <c r="I724" i="70"/>
  <c r="I723" i="70"/>
  <c r="I722" i="70"/>
  <c r="I721" i="70"/>
  <c r="I720" i="70"/>
  <c r="I719" i="70"/>
  <c r="I718" i="70"/>
  <c r="I717" i="70"/>
  <c r="I716" i="70"/>
  <c r="I715" i="70"/>
  <c r="I714" i="70"/>
  <c r="I713" i="70"/>
  <c r="I712" i="70"/>
  <c r="I711" i="70"/>
  <c r="I710" i="70"/>
  <c r="I709" i="70"/>
  <c r="I708" i="70"/>
  <c r="I707" i="70"/>
  <c r="I706" i="70"/>
  <c r="I705" i="70"/>
  <c r="I704" i="70"/>
  <c r="I703" i="70"/>
  <c r="I702" i="70"/>
  <c r="I701" i="70"/>
  <c r="I700" i="70"/>
  <c r="I699" i="70"/>
  <c r="I698" i="70"/>
  <c r="I696" i="70"/>
  <c r="I695" i="70"/>
  <c r="I694" i="70"/>
  <c r="I693" i="70"/>
  <c r="I692" i="70"/>
  <c r="I691" i="70"/>
  <c r="I690" i="70"/>
  <c r="I689" i="70"/>
  <c r="I688" i="70"/>
  <c r="I687" i="70"/>
  <c r="I686" i="70"/>
  <c r="I685" i="70"/>
  <c r="I684" i="70"/>
  <c r="I683" i="70"/>
  <c r="I682" i="70"/>
  <c r="I681" i="70"/>
  <c r="I680" i="70"/>
  <c r="I679" i="70"/>
  <c r="I678" i="70"/>
  <c r="I677" i="70"/>
  <c r="I676" i="70"/>
  <c r="I675" i="70"/>
  <c r="I674" i="70"/>
  <c r="I673" i="70"/>
  <c r="I672" i="70"/>
  <c r="I671" i="70"/>
  <c r="I670" i="70"/>
  <c r="I669" i="70"/>
  <c r="I668" i="70"/>
  <c r="I667" i="70"/>
  <c r="I666" i="70"/>
  <c r="I665" i="70"/>
  <c r="I664" i="70"/>
  <c r="I663" i="70"/>
  <c r="I662" i="70"/>
  <c r="I661" i="70"/>
  <c r="I660" i="70"/>
  <c r="I659" i="70"/>
  <c r="I658" i="70"/>
  <c r="I657" i="70"/>
  <c r="I656" i="70"/>
  <c r="I655" i="70"/>
  <c r="I654" i="70"/>
  <c r="I653" i="70"/>
  <c r="I652" i="70"/>
  <c r="I651" i="70"/>
  <c r="I650" i="70"/>
  <c r="I649" i="70"/>
  <c r="I648" i="70"/>
  <c r="I647" i="70"/>
  <c r="I646" i="70"/>
  <c r="I645" i="70"/>
  <c r="I644" i="70"/>
  <c r="I643" i="70"/>
  <c r="I642" i="70"/>
  <c r="I641" i="70"/>
  <c r="I640" i="70"/>
  <c r="I639" i="70"/>
  <c r="I638" i="70"/>
  <c r="I637" i="70"/>
  <c r="I636" i="70"/>
  <c r="I635" i="70"/>
  <c r="I634" i="70"/>
  <c r="I633" i="70"/>
  <c r="I632" i="70"/>
  <c r="I631" i="70"/>
  <c r="I630" i="70"/>
  <c r="I629" i="70"/>
  <c r="I628" i="70"/>
  <c r="I627" i="70"/>
  <c r="I626" i="70"/>
  <c r="I625" i="70"/>
  <c r="I624" i="70"/>
  <c r="I623" i="70"/>
  <c r="I622" i="70"/>
  <c r="I621" i="70"/>
  <c r="I620" i="70"/>
  <c r="I617" i="70"/>
  <c r="I616" i="70"/>
  <c r="I615" i="70"/>
  <c r="I614" i="70"/>
  <c r="I613" i="70"/>
  <c r="I612" i="70"/>
  <c r="I611" i="70"/>
  <c r="I610" i="70"/>
  <c r="I609" i="70"/>
  <c r="I608" i="70"/>
  <c r="I607" i="70"/>
  <c r="I606" i="70"/>
  <c r="I605" i="70"/>
  <c r="I604" i="70"/>
  <c r="I603" i="70"/>
  <c r="I602" i="70"/>
  <c r="I601" i="70"/>
  <c r="I600" i="70"/>
  <c r="I599" i="70"/>
  <c r="I598" i="70"/>
  <c r="I597" i="70"/>
  <c r="I596" i="70"/>
  <c r="I595" i="70"/>
  <c r="I594" i="70"/>
  <c r="I593" i="70"/>
  <c r="I592" i="70"/>
  <c r="I591" i="70"/>
  <c r="I590" i="70"/>
  <c r="I589" i="70"/>
  <c r="I588" i="70"/>
  <c r="I587" i="70"/>
  <c r="I586" i="70"/>
  <c r="I585" i="70"/>
  <c r="I584" i="70"/>
  <c r="I583" i="70"/>
  <c r="I582" i="70"/>
  <c r="I579" i="70"/>
  <c r="I578" i="70"/>
  <c r="I577" i="70"/>
  <c r="I576" i="70"/>
  <c r="I575" i="70"/>
  <c r="I573" i="70"/>
  <c r="I572" i="70"/>
  <c r="I571" i="70"/>
  <c r="I570" i="70"/>
  <c r="I569" i="70"/>
  <c r="I568" i="70"/>
  <c r="I567" i="70"/>
  <c r="I566" i="70"/>
  <c r="I565" i="70"/>
  <c r="I564" i="70"/>
  <c r="I563" i="70"/>
  <c r="I562" i="70"/>
  <c r="I560" i="70"/>
  <c r="I559" i="70"/>
  <c r="I558" i="70"/>
  <c r="I557" i="70"/>
  <c r="I555" i="70"/>
  <c r="I554" i="70"/>
  <c r="I553" i="70"/>
  <c r="I552" i="70"/>
  <c r="I551" i="70"/>
  <c r="I550" i="70"/>
  <c r="I549" i="70"/>
  <c r="I548" i="70"/>
  <c r="I547" i="70"/>
  <c r="I546" i="70"/>
  <c r="I545" i="70"/>
  <c r="I544" i="70"/>
  <c r="I542" i="70"/>
  <c r="I541" i="70"/>
  <c r="I540" i="70"/>
  <c r="I539" i="70"/>
  <c r="I538" i="70"/>
  <c r="I537" i="70"/>
  <c r="I536" i="70"/>
  <c r="I535" i="70"/>
  <c r="I534" i="70"/>
  <c r="I533" i="70"/>
  <c r="I532" i="70"/>
  <c r="I530" i="70"/>
  <c r="I529" i="70"/>
  <c r="I528" i="70"/>
  <c r="I527" i="70"/>
  <c r="I526" i="70"/>
  <c r="I525" i="70"/>
  <c r="I524" i="70"/>
  <c r="I523" i="70"/>
  <c r="I522" i="70"/>
  <c r="I520" i="70"/>
  <c r="I519" i="70"/>
  <c r="I518" i="70"/>
  <c r="I517" i="70"/>
  <c r="I516" i="70"/>
  <c r="I515" i="70"/>
  <c r="I512" i="70"/>
  <c r="I511" i="70"/>
  <c r="I510" i="70"/>
  <c r="I509" i="70"/>
  <c r="I508" i="70"/>
  <c r="I507" i="70"/>
  <c r="I506" i="70"/>
  <c r="I505" i="70"/>
  <c r="I504" i="70"/>
  <c r="I503" i="70"/>
  <c r="I502" i="70"/>
  <c r="Q501" i="70"/>
  <c r="O501" i="70"/>
  <c r="I501" i="70"/>
  <c r="Q500" i="70"/>
  <c r="O500" i="70"/>
  <c r="I500" i="70"/>
  <c r="Q499" i="70"/>
  <c r="O499" i="70"/>
  <c r="R499" i="70" s="1"/>
  <c r="I499" i="70"/>
  <c r="Q498" i="70"/>
  <c r="O498" i="70"/>
  <c r="I498" i="70"/>
  <c r="Q497" i="70"/>
  <c r="O497" i="70"/>
  <c r="I497" i="70"/>
  <c r="Q496" i="70"/>
  <c r="O496" i="70"/>
  <c r="I496" i="70"/>
  <c r="Q495" i="70"/>
  <c r="O495" i="70"/>
  <c r="R495" i="70" s="1"/>
  <c r="I495" i="70"/>
  <c r="Q494" i="70"/>
  <c r="O494" i="70"/>
  <c r="I494" i="70"/>
  <c r="Q493" i="70"/>
  <c r="O493" i="70"/>
  <c r="I493" i="70"/>
  <c r="Q492" i="70"/>
  <c r="O492" i="70"/>
  <c r="I492" i="70"/>
  <c r="Q491" i="70"/>
  <c r="O491" i="70"/>
  <c r="R491" i="70" s="1"/>
  <c r="I491" i="70"/>
  <c r="Q490" i="70"/>
  <c r="O490" i="70"/>
  <c r="I490" i="70"/>
  <c r="Q489" i="70"/>
  <c r="O489" i="70"/>
  <c r="I489" i="70"/>
  <c r="Q488" i="70"/>
  <c r="O488" i="70"/>
  <c r="I488" i="70"/>
  <c r="Q487" i="70"/>
  <c r="O487" i="70"/>
  <c r="R487" i="70" s="1"/>
  <c r="Q486" i="70"/>
  <c r="O486" i="70"/>
  <c r="I486" i="70"/>
  <c r="Q485" i="70"/>
  <c r="O485" i="70"/>
  <c r="I485" i="70"/>
  <c r="Q484" i="70"/>
  <c r="O484" i="70"/>
  <c r="R484" i="70" s="1"/>
  <c r="I484" i="70"/>
  <c r="Q483" i="70"/>
  <c r="O483" i="70"/>
  <c r="I483" i="70"/>
  <c r="Q482" i="70"/>
  <c r="O482" i="70"/>
  <c r="I482" i="70"/>
  <c r="Q481" i="70"/>
  <c r="O481" i="70"/>
  <c r="I481" i="70"/>
  <c r="Q480" i="70"/>
  <c r="O480" i="70"/>
  <c r="R480" i="70" s="1"/>
  <c r="I480" i="70"/>
  <c r="Q479" i="70"/>
  <c r="O479" i="70"/>
  <c r="I479" i="70"/>
  <c r="Q478" i="70"/>
  <c r="O478" i="70"/>
  <c r="I478" i="70"/>
  <c r="Q477" i="70"/>
  <c r="O477" i="70"/>
  <c r="I477" i="70"/>
  <c r="Q476" i="70"/>
  <c r="O476" i="70"/>
  <c r="R476" i="70" s="1"/>
  <c r="I476" i="70"/>
  <c r="Q475" i="70"/>
  <c r="O475" i="70"/>
  <c r="I475" i="70"/>
  <c r="Q474" i="70"/>
  <c r="O474" i="70"/>
  <c r="I474" i="70"/>
  <c r="Q473" i="70"/>
  <c r="O473" i="70"/>
  <c r="I473" i="70"/>
  <c r="Q472" i="70"/>
  <c r="O472" i="70"/>
  <c r="R472" i="70" s="1"/>
  <c r="I472" i="70"/>
  <c r="Q471" i="70"/>
  <c r="O471" i="70"/>
  <c r="I471" i="70"/>
  <c r="Q470" i="70"/>
  <c r="O470" i="70"/>
  <c r="I470" i="70"/>
  <c r="O469" i="70"/>
  <c r="I469" i="70"/>
  <c r="Q468" i="70"/>
  <c r="O468" i="70"/>
  <c r="I468" i="70"/>
  <c r="Q467" i="70"/>
  <c r="O467" i="70"/>
  <c r="I467" i="70"/>
  <c r="Q466" i="70"/>
  <c r="O466" i="70"/>
  <c r="Q465" i="70"/>
  <c r="O465" i="70"/>
  <c r="I465" i="70"/>
  <c r="Q464" i="70"/>
  <c r="O464" i="70"/>
  <c r="I464" i="70"/>
  <c r="Q463" i="70"/>
  <c r="O463" i="70"/>
  <c r="I463" i="70"/>
  <c r="Q462" i="70"/>
  <c r="O462" i="70"/>
  <c r="R462" i="70" s="1"/>
  <c r="I462" i="70"/>
  <c r="Q461" i="70"/>
  <c r="O461" i="70"/>
  <c r="I461" i="70"/>
  <c r="Q460" i="70"/>
  <c r="O460" i="70"/>
  <c r="I460" i="70"/>
  <c r="O459" i="70"/>
  <c r="I459" i="70"/>
  <c r="Q458" i="70"/>
  <c r="O458" i="70"/>
  <c r="I458" i="70"/>
  <c r="Q457" i="70"/>
  <c r="O457" i="70"/>
  <c r="I457" i="70"/>
  <c r="Q456" i="70"/>
  <c r="O456" i="70"/>
  <c r="R456" i="70" s="1"/>
  <c r="I456" i="70"/>
  <c r="Q455" i="70"/>
  <c r="O455" i="70"/>
  <c r="R455" i="70" s="1"/>
  <c r="I455" i="70"/>
  <c r="Q454" i="70"/>
  <c r="O454" i="70"/>
  <c r="I454" i="70"/>
  <c r="Q453" i="70"/>
  <c r="O453" i="70"/>
  <c r="I453" i="70"/>
  <c r="Q452" i="70"/>
  <c r="O452" i="70"/>
  <c r="R452" i="70" s="1"/>
  <c r="I452" i="70"/>
  <c r="Q451" i="70"/>
  <c r="O451" i="70"/>
  <c r="R451" i="70" s="1"/>
  <c r="I451" i="70"/>
  <c r="Q450" i="70"/>
  <c r="O450" i="70"/>
  <c r="I450" i="70"/>
  <c r="Q449" i="70"/>
  <c r="O449" i="70"/>
  <c r="I449" i="70"/>
  <c r="Q448" i="70"/>
  <c r="O448" i="70"/>
  <c r="R448" i="70" s="1"/>
  <c r="I448" i="70"/>
  <c r="Q447" i="70"/>
  <c r="O447" i="70"/>
  <c r="R447" i="70" s="1"/>
  <c r="I447" i="70"/>
  <c r="Q446" i="70"/>
  <c r="O446" i="70"/>
  <c r="O445" i="70"/>
  <c r="I445" i="70"/>
  <c r="Q444" i="70"/>
  <c r="O444" i="70"/>
  <c r="I444" i="70"/>
  <c r="Q443" i="70"/>
  <c r="O443" i="70"/>
  <c r="I443" i="70"/>
  <c r="Q442" i="70"/>
  <c r="O442" i="70"/>
  <c r="R442" i="70" s="1"/>
  <c r="I442" i="70"/>
  <c r="Q441" i="70"/>
  <c r="O441" i="70"/>
  <c r="R441" i="70" s="1"/>
  <c r="I441" i="70"/>
  <c r="Q440" i="70"/>
  <c r="O440" i="70"/>
  <c r="I440" i="70"/>
  <c r="Q439" i="70"/>
  <c r="O439" i="70"/>
  <c r="I439" i="70"/>
  <c r="O438" i="70"/>
  <c r="I438" i="70"/>
  <c r="Q437" i="70"/>
  <c r="O437" i="70"/>
  <c r="R437" i="70" s="1"/>
  <c r="I437" i="70"/>
  <c r="Q436" i="70"/>
  <c r="O436" i="70"/>
  <c r="I436" i="70"/>
  <c r="Q435" i="70"/>
  <c r="O435" i="70"/>
  <c r="I435" i="70"/>
  <c r="O434" i="70"/>
  <c r="I434" i="70"/>
  <c r="Q433" i="70"/>
  <c r="O433" i="70"/>
  <c r="I433" i="70"/>
  <c r="Q432" i="70"/>
  <c r="O432" i="70"/>
  <c r="I432" i="70"/>
  <c r="Q431" i="70"/>
  <c r="O431" i="70"/>
  <c r="R431" i="70" s="1"/>
  <c r="I431" i="70"/>
  <c r="Q430" i="70"/>
  <c r="O430" i="70"/>
  <c r="R430" i="70" s="1"/>
  <c r="I430" i="70"/>
  <c r="Q429" i="70"/>
  <c r="O429" i="70"/>
  <c r="I429" i="70"/>
  <c r="Q428" i="70"/>
  <c r="O428" i="70"/>
  <c r="I428" i="70"/>
  <c r="Q427" i="70"/>
  <c r="O427" i="70"/>
  <c r="R427" i="70" s="1"/>
  <c r="I427" i="70"/>
  <c r="Q426" i="70"/>
  <c r="O426" i="70"/>
  <c r="R426" i="70" s="1"/>
  <c r="I426" i="70"/>
  <c r="Q425" i="70"/>
  <c r="O425" i="70"/>
  <c r="Q424" i="70"/>
  <c r="O424" i="70"/>
  <c r="R424" i="70" s="1"/>
  <c r="I424" i="70"/>
  <c r="Q423" i="70"/>
  <c r="O423" i="70"/>
  <c r="R423" i="70" s="1"/>
  <c r="I423" i="70"/>
  <c r="Q422" i="70"/>
  <c r="O422" i="70"/>
  <c r="I422" i="70"/>
  <c r="Q421" i="70"/>
  <c r="O421" i="70"/>
  <c r="I421" i="70"/>
  <c r="Q420" i="70"/>
  <c r="O420" i="70"/>
  <c r="R420" i="70" s="1"/>
  <c r="I420" i="70"/>
  <c r="Q419" i="70"/>
  <c r="O419" i="70"/>
  <c r="R419" i="70" s="1"/>
  <c r="I419" i="70"/>
  <c r="Q418" i="70"/>
  <c r="O418" i="70"/>
  <c r="I418" i="70"/>
  <c r="Q417" i="70"/>
  <c r="O417" i="70"/>
  <c r="I417" i="70"/>
  <c r="Q416" i="70"/>
  <c r="O416" i="70"/>
  <c r="R416" i="70" s="1"/>
  <c r="I416" i="70"/>
  <c r="Q415" i="70"/>
  <c r="O415" i="70"/>
  <c r="R415" i="70" s="1"/>
  <c r="I415" i="70"/>
  <c r="Q414" i="70"/>
  <c r="O414" i="70"/>
  <c r="I414" i="70"/>
  <c r="Q413" i="70"/>
  <c r="O413" i="70"/>
  <c r="I413" i="70"/>
  <c r="Q412" i="70"/>
  <c r="O412" i="70"/>
  <c r="R412" i="70" s="1"/>
  <c r="I412" i="70"/>
  <c r="Q411" i="70"/>
  <c r="O411" i="70"/>
  <c r="R411" i="70" s="1"/>
  <c r="I411" i="70"/>
  <c r="Q410" i="70"/>
  <c r="O410" i="70"/>
  <c r="I410" i="70"/>
  <c r="Q409" i="70"/>
  <c r="O409" i="70"/>
  <c r="I409" i="70"/>
  <c r="Q408" i="70"/>
  <c r="O408" i="70"/>
  <c r="R408" i="70" s="1"/>
  <c r="I408" i="70"/>
  <c r="O407" i="70"/>
  <c r="I407" i="70"/>
  <c r="Q406" i="70"/>
  <c r="O406" i="70"/>
  <c r="Q405" i="70"/>
  <c r="O405" i="70"/>
  <c r="R405" i="70" s="1"/>
  <c r="I405" i="70"/>
  <c r="Q404" i="70"/>
  <c r="O404" i="70"/>
  <c r="I404" i="70"/>
  <c r="Q403" i="70"/>
  <c r="O403" i="70"/>
  <c r="I403" i="70"/>
  <c r="Q402" i="70"/>
  <c r="O402" i="70"/>
  <c r="R402" i="70" s="1"/>
  <c r="I402" i="70"/>
  <c r="Q401" i="70"/>
  <c r="O401" i="70"/>
  <c r="R401" i="70" s="1"/>
  <c r="I401" i="70"/>
  <c r="Q400" i="70"/>
  <c r="O400" i="70"/>
  <c r="I400" i="70"/>
  <c r="Q399" i="70"/>
  <c r="O399" i="70"/>
  <c r="I399" i="70"/>
  <c r="Q398" i="70"/>
  <c r="O398" i="70"/>
  <c r="R398" i="70" s="1"/>
  <c r="I398" i="70"/>
  <c r="Q397" i="70"/>
  <c r="O397" i="70"/>
  <c r="R397" i="70" s="1"/>
  <c r="I397" i="70"/>
  <c r="Q396" i="70"/>
  <c r="O396" i="70"/>
  <c r="I396" i="70"/>
  <c r="Q395" i="70"/>
  <c r="O395" i="70"/>
  <c r="I395" i="70"/>
  <c r="Q394" i="70"/>
  <c r="O394" i="70"/>
  <c r="R394" i="70" s="1"/>
  <c r="I394" i="70"/>
  <c r="Q393" i="70"/>
  <c r="O393" i="70"/>
  <c r="R393" i="70" s="1"/>
  <c r="I393" i="70"/>
  <c r="Q392" i="70"/>
  <c r="O392" i="70"/>
  <c r="I392" i="70"/>
  <c r="Q391" i="70"/>
  <c r="O391" i="70"/>
  <c r="I391" i="70"/>
  <c r="Q390" i="70"/>
  <c r="O390" i="70"/>
  <c r="R390" i="70" s="1"/>
  <c r="I390" i="70"/>
  <c r="Q389" i="70"/>
  <c r="O389" i="70"/>
  <c r="R389" i="70" s="1"/>
  <c r="I389" i="70"/>
  <c r="Q388" i="70"/>
  <c r="O388" i="70"/>
  <c r="I388" i="70"/>
  <c r="Q387" i="70"/>
  <c r="O387" i="70"/>
  <c r="I387" i="70"/>
  <c r="Q386" i="70"/>
  <c r="O386" i="70"/>
  <c r="R386" i="70" s="1"/>
  <c r="I386" i="70"/>
  <c r="Q385" i="70"/>
  <c r="O385" i="70"/>
  <c r="R385" i="70" s="1"/>
  <c r="I385" i="70"/>
  <c r="Q384" i="70"/>
  <c r="O384" i="70"/>
  <c r="Q383" i="70"/>
  <c r="O383" i="70"/>
  <c r="R383" i="70" s="1"/>
  <c r="I383" i="70"/>
  <c r="Q382" i="70"/>
  <c r="O382" i="70"/>
  <c r="R382" i="70" s="1"/>
  <c r="I382" i="70"/>
  <c r="Q381" i="70"/>
  <c r="O381" i="70"/>
  <c r="I381" i="70"/>
  <c r="Q380" i="70"/>
  <c r="O380" i="70"/>
  <c r="I380" i="70"/>
  <c r="Q379" i="70"/>
  <c r="O379" i="70"/>
  <c r="R379" i="70" s="1"/>
  <c r="I379" i="70"/>
  <c r="Q378" i="70"/>
  <c r="O378" i="70"/>
  <c r="R378" i="70" s="1"/>
  <c r="I378" i="70"/>
  <c r="Q377" i="70"/>
  <c r="O377" i="70"/>
  <c r="I377" i="70"/>
  <c r="Q376" i="70"/>
  <c r="O376" i="70"/>
  <c r="I376" i="70"/>
  <c r="Q375" i="70"/>
  <c r="O375" i="70"/>
  <c r="R375" i="70" s="1"/>
  <c r="I375" i="70"/>
  <c r="Q374" i="70"/>
  <c r="O374" i="70"/>
  <c r="R374" i="70" s="1"/>
  <c r="I374" i="70"/>
  <c r="Q373" i="70"/>
  <c r="O373" i="70"/>
  <c r="I373" i="70"/>
  <c r="Q372" i="70"/>
  <c r="O372" i="70"/>
  <c r="I372" i="70"/>
  <c r="Q371" i="70"/>
  <c r="O371" i="70"/>
  <c r="R371" i="70" s="1"/>
  <c r="I371" i="70"/>
  <c r="Q370" i="70"/>
  <c r="O370" i="70"/>
  <c r="R370" i="70" s="1"/>
  <c r="I370" i="70"/>
  <c r="Q369" i="70"/>
  <c r="O369" i="70"/>
  <c r="I369" i="70"/>
  <c r="Q368" i="70"/>
  <c r="O368" i="70"/>
  <c r="I368" i="70"/>
  <c r="Q367" i="70"/>
  <c r="O367" i="70"/>
  <c r="R367" i="70" s="1"/>
  <c r="I367" i="70"/>
  <c r="Q366" i="70"/>
  <c r="O366" i="70"/>
  <c r="R366" i="70" s="1"/>
  <c r="I366" i="70"/>
  <c r="Q365" i="70"/>
  <c r="O365" i="70"/>
  <c r="I365" i="70"/>
  <c r="Q364" i="70"/>
  <c r="O364" i="70"/>
  <c r="I364" i="70"/>
  <c r="Q363" i="70"/>
  <c r="O363" i="70"/>
  <c r="R363" i="70" s="1"/>
  <c r="I363" i="70"/>
  <c r="Q362" i="70"/>
  <c r="O362" i="70"/>
  <c r="R362" i="70" s="1"/>
  <c r="I362" i="70"/>
  <c r="Q361" i="70"/>
  <c r="O361" i="70"/>
  <c r="I361" i="70"/>
  <c r="Q360" i="70"/>
  <c r="O360" i="70"/>
  <c r="I360" i="70"/>
  <c r="Q359" i="70"/>
  <c r="O359" i="70"/>
  <c r="R359" i="70" s="1"/>
  <c r="I359" i="70"/>
  <c r="Q358" i="70"/>
  <c r="O358" i="70"/>
  <c r="R358" i="70" s="1"/>
  <c r="Q357" i="70"/>
  <c r="O357" i="70"/>
  <c r="Q356" i="70"/>
  <c r="O356" i="70"/>
  <c r="R356" i="70" s="1"/>
  <c r="Q355" i="70"/>
  <c r="O355" i="70"/>
  <c r="I355" i="70"/>
  <c r="Q445" i="70" s="1"/>
  <c r="Q354" i="70"/>
  <c r="O354" i="70"/>
  <c r="R354" i="70" s="1"/>
  <c r="Q353" i="70"/>
  <c r="O353" i="70"/>
  <c r="I353" i="70"/>
  <c r="Q434" i="70" s="1"/>
  <c r="Q352" i="70"/>
  <c r="O352" i="70"/>
  <c r="Q351" i="70"/>
  <c r="O351" i="70"/>
  <c r="R351" i="70" s="1"/>
  <c r="I351" i="70"/>
  <c r="Q407" i="70" s="1"/>
  <c r="Q350" i="70"/>
  <c r="O350" i="70"/>
  <c r="Q349" i="70"/>
  <c r="O349" i="70"/>
  <c r="R349" i="70" s="1"/>
  <c r="I349" i="70"/>
  <c r="Q348" i="70"/>
  <c r="O348" i="70"/>
  <c r="R348" i="70" s="1"/>
  <c r="Q347" i="70"/>
  <c r="O347" i="70"/>
  <c r="I347" i="70"/>
  <c r="Q346" i="70"/>
  <c r="O346" i="70"/>
  <c r="R346" i="70" s="1"/>
  <c r="Q345" i="70"/>
  <c r="O345" i="70"/>
  <c r="I345" i="70"/>
  <c r="Q344" i="70"/>
  <c r="O344" i="70"/>
  <c r="Q343" i="70"/>
  <c r="O343" i="70"/>
  <c r="R343" i="70" s="1"/>
  <c r="I343" i="70"/>
  <c r="Q342" i="70"/>
  <c r="O342" i="70"/>
  <c r="Q341" i="70"/>
  <c r="O341" i="70"/>
  <c r="R341" i="70" s="1"/>
  <c r="I341" i="70"/>
  <c r="Q340" i="70"/>
  <c r="O340" i="70"/>
  <c r="R340" i="70" s="1"/>
  <c r="Q339" i="70"/>
  <c r="O339" i="70"/>
  <c r="I339" i="70"/>
  <c r="Q338" i="70"/>
  <c r="O338" i="70"/>
  <c r="R338" i="70" s="1"/>
  <c r="Q337" i="70"/>
  <c r="O337" i="70"/>
  <c r="I337" i="70"/>
  <c r="Q336" i="70"/>
  <c r="O336" i="70"/>
  <c r="Q335" i="70"/>
  <c r="O335" i="70"/>
  <c r="R335" i="70" s="1"/>
  <c r="I335" i="70"/>
  <c r="Q320" i="70" s="1"/>
  <c r="Q334" i="70"/>
  <c r="O334" i="70"/>
  <c r="Q333" i="70"/>
  <c r="O333" i="70"/>
  <c r="R333" i="70" s="1"/>
  <c r="I333" i="70"/>
  <c r="Q332" i="70"/>
  <c r="O332" i="70"/>
  <c r="R332" i="70" s="1"/>
  <c r="Q331" i="70"/>
  <c r="O331" i="70"/>
  <c r="I331" i="70"/>
  <c r="Q330" i="70"/>
  <c r="O330" i="70"/>
  <c r="R330" i="70" s="1"/>
  <c r="Q329" i="70"/>
  <c r="O329" i="70"/>
  <c r="I329" i="70"/>
  <c r="Q328" i="70"/>
  <c r="O328" i="70"/>
  <c r="Q327" i="70"/>
  <c r="O327" i="70"/>
  <c r="R327" i="70" s="1"/>
  <c r="I327" i="70"/>
  <c r="Q326" i="70"/>
  <c r="O326" i="70"/>
  <c r="Q325" i="70"/>
  <c r="O325" i="70"/>
  <c r="R325" i="70" s="1"/>
  <c r="I325" i="70"/>
  <c r="Q324" i="70"/>
  <c r="O324" i="70"/>
  <c r="R324" i="70" s="1"/>
  <c r="O323" i="70"/>
  <c r="I323" i="70"/>
  <c r="O322" i="70"/>
  <c r="Q321" i="70"/>
  <c r="O321" i="70"/>
  <c r="R321" i="70" s="1"/>
  <c r="I321" i="70"/>
  <c r="Q323" i="70" s="1"/>
  <c r="O320" i="70"/>
  <c r="Q319" i="70"/>
  <c r="O319" i="70"/>
  <c r="I319" i="70"/>
  <c r="Q318" i="70"/>
  <c r="O318" i="70"/>
  <c r="R318" i="70" s="1"/>
  <c r="Q317" i="70"/>
  <c r="O317" i="70"/>
  <c r="Q316" i="70"/>
  <c r="O316" i="70"/>
  <c r="R316" i="70" s="1"/>
  <c r="Q315" i="70"/>
  <c r="O315" i="70"/>
  <c r="Q314" i="70"/>
  <c r="O314" i="70"/>
  <c r="Q313" i="70"/>
  <c r="O313" i="70"/>
  <c r="Q312" i="70"/>
  <c r="O312" i="70"/>
  <c r="Q311" i="70"/>
  <c r="O311" i="70"/>
  <c r="Q310" i="70"/>
  <c r="O310" i="70"/>
  <c r="I310" i="70"/>
  <c r="Q309" i="70"/>
  <c r="O309" i="70"/>
  <c r="R309" i="70" s="1"/>
  <c r="I308" i="70"/>
  <c r="Q307" i="70"/>
  <c r="O307" i="70"/>
  <c r="Q306" i="70"/>
  <c r="O306" i="70"/>
  <c r="I306" i="70"/>
  <c r="Q305" i="70"/>
  <c r="O305" i="70"/>
  <c r="R305" i="70" s="1"/>
  <c r="Q304" i="70"/>
  <c r="O304" i="70"/>
  <c r="I304" i="70"/>
  <c r="Q303" i="70"/>
  <c r="O303" i="70"/>
  <c r="Q302" i="70"/>
  <c r="O302" i="70"/>
  <c r="I302" i="70"/>
  <c r="Q301" i="70"/>
  <c r="O301" i="70"/>
  <c r="Q300" i="70"/>
  <c r="O300" i="70"/>
  <c r="R300" i="70" s="1"/>
  <c r="I300" i="70"/>
  <c r="Q299" i="70"/>
  <c r="O299" i="70"/>
  <c r="Q298" i="70"/>
  <c r="O298" i="70"/>
  <c r="I298" i="70"/>
  <c r="Q297" i="70"/>
  <c r="O297" i="70"/>
  <c r="R297" i="70" s="1"/>
  <c r="Q296" i="70"/>
  <c r="O296" i="70"/>
  <c r="I296" i="70"/>
  <c r="Q295" i="70"/>
  <c r="O295" i="70"/>
  <c r="Q294" i="70"/>
  <c r="O294" i="70"/>
  <c r="I294" i="70"/>
  <c r="Q293" i="70"/>
  <c r="O293" i="70"/>
  <c r="Q292" i="70"/>
  <c r="O292" i="70"/>
  <c r="R292" i="70" s="1"/>
  <c r="I292" i="70"/>
  <c r="Q291" i="70"/>
  <c r="O291" i="70"/>
  <c r="Q290" i="70"/>
  <c r="O290" i="70"/>
  <c r="H290" i="70"/>
  <c r="H317" i="70" s="1"/>
  <c r="I317" i="70" s="1"/>
  <c r="Q289" i="70"/>
  <c r="O289" i="70"/>
  <c r="R289" i="70" s="1"/>
  <c r="O288" i="70"/>
  <c r="Q287" i="70"/>
  <c r="O287" i="70"/>
  <c r="I287" i="70"/>
  <c r="O286" i="70"/>
  <c r="O285" i="70"/>
  <c r="Q284" i="70"/>
  <c r="O284" i="70"/>
  <c r="Q283" i="70"/>
  <c r="O283" i="70"/>
  <c r="I283" i="70"/>
  <c r="Q282" i="70"/>
  <c r="O282" i="70"/>
  <c r="Q281" i="70"/>
  <c r="O281" i="70"/>
  <c r="I281" i="70"/>
  <c r="Q280" i="70"/>
  <c r="O280" i="70"/>
  <c r="Q279" i="70"/>
  <c r="O279" i="70"/>
  <c r="I279" i="70"/>
  <c r="Q278" i="70"/>
  <c r="O278" i="70"/>
  <c r="Q277" i="70"/>
  <c r="O277" i="70"/>
  <c r="I277" i="70"/>
  <c r="Q119" i="70" s="1"/>
  <c r="Q276" i="70"/>
  <c r="O276" i="70"/>
  <c r="Q275" i="70"/>
  <c r="O275" i="70"/>
  <c r="I275" i="70"/>
  <c r="Q274" i="70"/>
  <c r="O274" i="70"/>
  <c r="Q273" i="70"/>
  <c r="O273" i="70"/>
  <c r="I273" i="70"/>
  <c r="Q272" i="70"/>
  <c r="O272" i="70"/>
  <c r="Q271" i="70"/>
  <c r="O271" i="70"/>
  <c r="R271" i="70" s="1"/>
  <c r="I271" i="70"/>
  <c r="Q270" i="70"/>
  <c r="O270" i="70"/>
  <c r="Q269" i="70"/>
  <c r="O269" i="70"/>
  <c r="I269" i="70"/>
  <c r="Q268" i="70"/>
  <c r="O268" i="70"/>
  <c r="R268" i="70" s="1"/>
  <c r="Q267" i="70"/>
  <c r="O267" i="70"/>
  <c r="I267" i="70"/>
  <c r="Q266" i="70"/>
  <c r="O266" i="70"/>
  <c r="Q265" i="70"/>
  <c r="O265" i="70"/>
  <c r="I265" i="70"/>
  <c r="Q264" i="70"/>
  <c r="O264" i="70"/>
  <c r="Q263" i="70"/>
  <c r="O263" i="70"/>
  <c r="R263" i="70" s="1"/>
  <c r="I263" i="70"/>
  <c r="Q262" i="70"/>
  <c r="O262" i="70"/>
  <c r="Q261" i="70"/>
  <c r="O261" i="70"/>
  <c r="I261" i="70"/>
  <c r="Q260" i="70"/>
  <c r="O260" i="70"/>
  <c r="R260" i="70" s="1"/>
  <c r="Q259" i="70"/>
  <c r="O259" i="70"/>
  <c r="I259" i="70"/>
  <c r="Q258" i="70"/>
  <c r="O258" i="70"/>
  <c r="Q257" i="70"/>
  <c r="O257" i="70"/>
  <c r="I257" i="70"/>
  <c r="Q256" i="70"/>
  <c r="O256" i="70"/>
  <c r="Q255" i="70"/>
  <c r="O255" i="70"/>
  <c r="R255" i="70" s="1"/>
  <c r="I255" i="70"/>
  <c r="Q288" i="70" s="1"/>
  <c r="O254" i="70"/>
  <c r="Q253" i="70"/>
  <c r="O253" i="70"/>
  <c r="I253" i="70"/>
  <c r="Q285" i="70" s="1"/>
  <c r="Q252" i="70"/>
  <c r="O252" i="70"/>
  <c r="Q251" i="70"/>
  <c r="O251" i="70"/>
  <c r="I251" i="70"/>
  <c r="Q286" i="70" s="1"/>
  <c r="O250" i="70"/>
  <c r="Q249" i="70"/>
  <c r="O249" i="70"/>
  <c r="I249" i="70"/>
  <c r="Q172" i="70" s="1"/>
  <c r="Q248" i="70"/>
  <c r="O248" i="70"/>
  <c r="R248" i="70" s="1"/>
  <c r="Q247" i="70"/>
  <c r="O247" i="70"/>
  <c r="I247" i="70"/>
  <c r="Q246" i="70"/>
  <c r="O246" i="70"/>
  <c r="Q245" i="70"/>
  <c r="O245" i="70"/>
  <c r="Q244" i="70"/>
  <c r="O244" i="70"/>
  <c r="I244" i="70"/>
  <c r="Q185" i="70" s="1"/>
  <c r="Q243" i="70"/>
  <c r="O243" i="70"/>
  <c r="R243" i="70" s="1"/>
  <c r="Q242" i="70"/>
  <c r="O242" i="70"/>
  <c r="I242" i="70"/>
  <c r="Q322" i="70" s="1"/>
  <c r="Q241" i="70"/>
  <c r="O241" i="70"/>
  <c r="Q240" i="70"/>
  <c r="O240" i="70"/>
  <c r="I240" i="70"/>
  <c r="Q250" i="70" s="1"/>
  <c r="Q239" i="70"/>
  <c r="O239" i="70"/>
  <c r="Q238" i="70"/>
  <c r="O238" i="70"/>
  <c r="R238" i="70" s="1"/>
  <c r="I238" i="70"/>
  <c r="Q237" i="70"/>
  <c r="O237" i="70"/>
  <c r="Q236" i="70"/>
  <c r="O236" i="70"/>
  <c r="I236" i="70"/>
  <c r="Q235" i="70"/>
  <c r="O235" i="70"/>
  <c r="R235" i="70" s="1"/>
  <c r="Q234" i="70"/>
  <c r="O234" i="70"/>
  <c r="I234" i="70"/>
  <c r="Q233" i="70"/>
  <c r="O233" i="70"/>
  <c r="O232" i="70"/>
  <c r="I232" i="70"/>
  <c r="Q469" i="70" s="1"/>
  <c r="Q231" i="70"/>
  <c r="O231" i="70"/>
  <c r="Q230" i="70"/>
  <c r="O230" i="70"/>
  <c r="I230" i="70"/>
  <c r="Q459" i="70" s="1"/>
  <c r="Q229" i="70"/>
  <c r="O229" i="70"/>
  <c r="I228" i="70"/>
  <c r="Q227" i="70"/>
  <c r="O227" i="70"/>
  <c r="Q226" i="70"/>
  <c r="O226" i="70"/>
  <c r="I226" i="70"/>
  <c r="Q225" i="70"/>
  <c r="O225" i="70"/>
  <c r="Q224" i="70"/>
  <c r="O224" i="70"/>
  <c r="R224" i="70" s="1"/>
  <c r="I224" i="70"/>
  <c r="Q223" i="70"/>
  <c r="O223" i="70"/>
  <c r="Q222" i="70"/>
  <c r="O222" i="70"/>
  <c r="I222" i="70"/>
  <c r="Q105" i="70" s="1"/>
  <c r="Q221" i="70"/>
  <c r="O221" i="70"/>
  <c r="R221" i="70" s="1"/>
  <c r="Q220" i="70"/>
  <c r="O220" i="70"/>
  <c r="I220" i="70"/>
  <c r="Q219" i="70"/>
  <c r="O219" i="70"/>
  <c r="Q218" i="70"/>
  <c r="O218" i="70"/>
  <c r="I218" i="70"/>
  <c r="Q217" i="70"/>
  <c r="O217" i="70"/>
  <c r="Q216" i="70"/>
  <c r="O216" i="70"/>
  <c r="R216" i="70" s="1"/>
  <c r="I216" i="70"/>
  <c r="Q215" i="70"/>
  <c r="O215" i="70"/>
  <c r="Q214" i="70"/>
  <c r="O214" i="70"/>
  <c r="I214" i="70"/>
  <c r="Q213" i="70"/>
  <c r="O213" i="70"/>
  <c r="R213" i="70" s="1"/>
  <c r="Q212" i="70"/>
  <c r="O212" i="70"/>
  <c r="I212" i="70"/>
  <c r="Q211" i="70"/>
  <c r="O211" i="70"/>
  <c r="Q210" i="70"/>
  <c r="O210" i="70"/>
  <c r="I210" i="70"/>
  <c r="Q209" i="70"/>
  <c r="O209" i="70"/>
  <c r="Q208" i="70"/>
  <c r="O208" i="70"/>
  <c r="R208" i="70" s="1"/>
  <c r="I208" i="70"/>
  <c r="O207" i="70"/>
  <c r="Q206" i="70"/>
  <c r="O206" i="70"/>
  <c r="R206" i="70" s="1"/>
  <c r="Q205" i="70"/>
  <c r="O205" i="70"/>
  <c r="I205" i="70"/>
  <c r="Q204" i="70"/>
  <c r="O204" i="70"/>
  <c r="I204" i="70"/>
  <c r="Q254" i="70" s="1"/>
  <c r="Q203" i="70"/>
  <c r="O203" i="70"/>
  <c r="R203" i="70" s="1"/>
  <c r="I203" i="70"/>
  <c r="Q202" i="70"/>
  <c r="O202" i="70"/>
  <c r="I202" i="70"/>
  <c r="Q201" i="70"/>
  <c r="O201" i="70"/>
  <c r="I201" i="70"/>
  <c r="Q200" i="70"/>
  <c r="O200" i="70"/>
  <c r="I200" i="70"/>
  <c r="Q199" i="70"/>
  <c r="O199" i="70"/>
  <c r="R199" i="70" s="1"/>
  <c r="Q198" i="70"/>
  <c r="O198" i="70"/>
  <c r="Q197" i="70"/>
  <c r="O197" i="70"/>
  <c r="R197" i="70" s="1"/>
  <c r="Q196" i="70"/>
  <c r="O196" i="70"/>
  <c r="Q195" i="70"/>
  <c r="O195" i="70"/>
  <c r="R195" i="70" s="1"/>
  <c r="Q194" i="70"/>
  <c r="O194" i="70"/>
  <c r="Q193" i="70"/>
  <c r="O193" i="70"/>
  <c r="R193" i="70" s="1"/>
  <c r="Q192" i="70"/>
  <c r="O192" i="70"/>
  <c r="Q191" i="70"/>
  <c r="O191" i="70"/>
  <c r="R191" i="70" s="1"/>
  <c r="O190" i="70"/>
  <c r="Q189" i="70"/>
  <c r="O189" i="70"/>
  <c r="Q188" i="70"/>
  <c r="O188" i="70"/>
  <c r="Q187" i="70"/>
  <c r="O187" i="70"/>
  <c r="Q186" i="70"/>
  <c r="O186" i="70"/>
  <c r="I186" i="70"/>
  <c r="Q232" i="70" s="1"/>
  <c r="O185" i="70"/>
  <c r="I185" i="70"/>
  <c r="Q184" i="70"/>
  <c r="O184" i="70"/>
  <c r="I184" i="70"/>
  <c r="Q183" i="70"/>
  <c r="O183" i="70"/>
  <c r="I183" i="70"/>
  <c r="Q182" i="70"/>
  <c r="O182" i="70"/>
  <c r="Q181" i="70"/>
  <c r="O181" i="70"/>
  <c r="Q180" i="70"/>
  <c r="O180" i="70"/>
  <c r="Q179" i="70"/>
  <c r="O179" i="70"/>
  <c r="Q178" i="70"/>
  <c r="O178" i="70"/>
  <c r="Q177" i="70"/>
  <c r="O177" i="70"/>
  <c r="Q176" i="70"/>
  <c r="O176" i="70"/>
  <c r="Q175" i="70"/>
  <c r="O175" i="70"/>
  <c r="Q174" i="70"/>
  <c r="O174" i="70"/>
  <c r="Q173" i="70"/>
  <c r="O173" i="70"/>
  <c r="O172" i="70"/>
  <c r="Q171" i="70"/>
  <c r="O171" i="70"/>
  <c r="Q170" i="70"/>
  <c r="O170" i="70"/>
  <c r="Q169" i="70"/>
  <c r="O169" i="70"/>
  <c r="Q168" i="70"/>
  <c r="O168" i="70"/>
  <c r="I168" i="70"/>
  <c r="Q167" i="70"/>
  <c r="O167" i="70"/>
  <c r="R167" i="70" s="1"/>
  <c r="I167" i="70"/>
  <c r="Q166" i="70"/>
  <c r="O166" i="70"/>
  <c r="I166" i="70"/>
  <c r="Q165" i="70"/>
  <c r="O165" i="70"/>
  <c r="Q164" i="70"/>
  <c r="O164" i="70"/>
  <c r="R164" i="70" s="1"/>
  <c r="Q163" i="70"/>
  <c r="O163" i="70"/>
  <c r="Q162" i="70"/>
  <c r="O162" i="70"/>
  <c r="R162" i="70" s="1"/>
  <c r="Q161" i="70"/>
  <c r="O161" i="70"/>
  <c r="Q160" i="70"/>
  <c r="O160" i="70"/>
  <c r="R160" i="70" s="1"/>
  <c r="Q159" i="70"/>
  <c r="O159" i="70"/>
  <c r="Q158" i="70"/>
  <c r="O158" i="70"/>
  <c r="R158" i="70" s="1"/>
  <c r="I158" i="70"/>
  <c r="Q157" i="70"/>
  <c r="O157" i="70"/>
  <c r="I157" i="70"/>
  <c r="Q156" i="70"/>
  <c r="O156" i="70"/>
  <c r="I156" i="70"/>
  <c r="Q155" i="70"/>
  <c r="O155" i="70"/>
  <c r="Q154" i="70"/>
  <c r="O154" i="70"/>
  <c r="I154" i="70"/>
  <c r="Q153" i="70"/>
  <c r="O153" i="70"/>
  <c r="I153" i="70"/>
  <c r="Q152" i="70"/>
  <c r="O152" i="70"/>
  <c r="I152" i="70"/>
  <c r="Q151" i="70"/>
  <c r="O151" i="70"/>
  <c r="R151" i="70" s="1"/>
  <c r="I151" i="70"/>
  <c r="Q150" i="70"/>
  <c r="O150" i="70"/>
  <c r="I150" i="70"/>
  <c r="Q149" i="70"/>
  <c r="O149" i="70"/>
  <c r="Q148" i="70"/>
  <c r="O148" i="70"/>
  <c r="R148" i="70" s="1"/>
  <c r="Q147" i="70"/>
  <c r="O147" i="70"/>
  <c r="I147" i="70"/>
  <c r="Q146" i="70"/>
  <c r="O146" i="70"/>
  <c r="I146" i="70"/>
  <c r="Q145" i="70"/>
  <c r="O145" i="70"/>
  <c r="R145" i="70" s="1"/>
  <c r="I145" i="70"/>
  <c r="Q144" i="70"/>
  <c r="O144" i="70"/>
  <c r="Q143" i="70"/>
  <c r="O143" i="70"/>
  <c r="I143" i="70"/>
  <c r="Q142" i="70"/>
  <c r="O142" i="70"/>
  <c r="R142" i="70" s="1"/>
  <c r="I142" i="70"/>
  <c r="Q141" i="70"/>
  <c r="O141" i="70"/>
  <c r="I141" i="70"/>
  <c r="Q140" i="70"/>
  <c r="O140" i="70"/>
  <c r="I140" i="70"/>
  <c r="Q139" i="70"/>
  <c r="O139" i="70"/>
  <c r="Q138" i="70"/>
  <c r="O138" i="70"/>
  <c r="Q137" i="70"/>
  <c r="O137" i="70"/>
  <c r="I137" i="70"/>
  <c r="Q136" i="70"/>
  <c r="O136" i="70"/>
  <c r="R136" i="70" s="1"/>
  <c r="I136" i="70"/>
  <c r="Q135" i="70"/>
  <c r="O135" i="70"/>
  <c r="I135" i="70"/>
  <c r="Q134" i="70"/>
  <c r="O134" i="70"/>
  <c r="I134" i="70"/>
  <c r="Q133" i="70"/>
  <c r="O133" i="70"/>
  <c r="Q132" i="70"/>
  <c r="O132" i="70"/>
  <c r="Q131" i="70"/>
  <c r="O131" i="70"/>
  <c r="I131" i="70"/>
  <c r="O130" i="70"/>
  <c r="I130" i="70"/>
  <c r="Q129" i="70"/>
  <c r="O129" i="70"/>
  <c r="I129" i="70"/>
  <c r="Q128" i="70"/>
  <c r="O128" i="70"/>
  <c r="I128" i="70"/>
  <c r="Q127" i="70"/>
  <c r="O127" i="70"/>
  <c r="R127" i="70" s="1"/>
  <c r="Q126" i="70"/>
  <c r="O126" i="70"/>
  <c r="Q125" i="70"/>
  <c r="O125" i="70"/>
  <c r="R125" i="70" s="1"/>
  <c r="I125" i="70"/>
  <c r="Q124" i="70"/>
  <c r="O124" i="70"/>
  <c r="I124" i="70"/>
  <c r="Q123" i="70"/>
  <c r="O123" i="70"/>
  <c r="I123" i="70"/>
  <c r="Q122" i="70"/>
  <c r="O122" i="70"/>
  <c r="I122" i="70"/>
  <c r="Q112" i="70" s="1"/>
  <c r="Q121" i="70"/>
  <c r="O121" i="70"/>
  <c r="R121" i="70" s="1"/>
  <c r="I121" i="70"/>
  <c r="Q120" i="70"/>
  <c r="O120" i="70"/>
  <c r="I120" i="70"/>
  <c r="Q95" i="70" s="1"/>
  <c r="O119" i="70"/>
  <c r="Q118" i="70"/>
  <c r="O118" i="70"/>
  <c r="R118" i="70" s="1"/>
  <c r="Q117" i="70"/>
  <c r="O117" i="70"/>
  <c r="I117" i="70"/>
  <c r="Q116" i="70"/>
  <c r="O116" i="70"/>
  <c r="I116" i="70"/>
  <c r="Q115" i="70"/>
  <c r="O115" i="70"/>
  <c r="R115" i="70" s="1"/>
  <c r="I115" i="70"/>
  <c r="Q114" i="70"/>
  <c r="O114" i="70"/>
  <c r="I114" i="70"/>
  <c r="Q113" i="70"/>
  <c r="O113" i="70"/>
  <c r="I113" i="70"/>
  <c r="O112" i="70"/>
  <c r="I112" i="70"/>
  <c r="Q111" i="70"/>
  <c r="O111" i="70"/>
  <c r="R111" i="70" s="1"/>
  <c r="I111" i="70"/>
  <c r="Q110" i="70"/>
  <c r="O110" i="70"/>
  <c r="I110" i="70"/>
  <c r="Q109" i="70"/>
  <c r="O109" i="70"/>
  <c r="I109" i="70"/>
  <c r="Q108" i="70"/>
  <c r="O108" i="70"/>
  <c r="I108" i="70"/>
  <c r="Q107" i="70"/>
  <c r="O107" i="70"/>
  <c r="R107" i="70" s="1"/>
  <c r="I107" i="70"/>
  <c r="Q106" i="70"/>
  <c r="O106" i="70"/>
  <c r="I106" i="70"/>
  <c r="O105" i="70"/>
  <c r="I105" i="70"/>
  <c r="Q104" i="70"/>
  <c r="O104" i="70"/>
  <c r="I104" i="70"/>
  <c r="Q103" i="70"/>
  <c r="O103" i="70"/>
  <c r="R103" i="70" s="1"/>
  <c r="I103" i="70"/>
  <c r="Q102" i="70"/>
  <c r="O102" i="70"/>
  <c r="I102" i="70"/>
  <c r="Q101" i="70"/>
  <c r="O101" i="70"/>
  <c r="I101" i="70"/>
  <c r="Q100" i="70"/>
  <c r="O100" i="70"/>
  <c r="I100" i="70"/>
  <c r="Q99" i="70"/>
  <c r="O99" i="70"/>
  <c r="R99" i="70" s="1"/>
  <c r="I99" i="70"/>
  <c r="Q98" i="70"/>
  <c r="O98" i="70"/>
  <c r="I98" i="70"/>
  <c r="Q97" i="70"/>
  <c r="O97" i="70"/>
  <c r="I97" i="70"/>
  <c r="Q96" i="70"/>
  <c r="O96" i="70"/>
  <c r="I96" i="70"/>
  <c r="O95" i="70"/>
  <c r="I95" i="70"/>
  <c r="Q94" i="70"/>
  <c r="O94" i="70"/>
  <c r="I94" i="70"/>
  <c r="Q93" i="70"/>
  <c r="O93" i="70"/>
  <c r="I93" i="70"/>
  <c r="Q92" i="70"/>
  <c r="O92" i="70"/>
  <c r="R92" i="70" s="1"/>
  <c r="I92" i="70"/>
  <c r="Q91" i="70"/>
  <c r="O91" i="70"/>
  <c r="I91" i="70"/>
  <c r="Q90" i="70"/>
  <c r="O90" i="70"/>
  <c r="I90" i="70"/>
  <c r="Q89" i="70"/>
  <c r="O89" i="70"/>
  <c r="I89" i="70"/>
  <c r="Q88" i="70"/>
  <c r="O88" i="70"/>
  <c r="R88" i="70" s="1"/>
  <c r="I88" i="70"/>
  <c r="Q87" i="70"/>
  <c r="O87" i="70"/>
  <c r="I87" i="70"/>
  <c r="Q86" i="70"/>
  <c r="O86" i="70"/>
  <c r="I86" i="70"/>
  <c r="Q85" i="70"/>
  <c r="O85" i="70"/>
  <c r="I85" i="70"/>
  <c r="Q84" i="70"/>
  <c r="O84" i="70"/>
  <c r="R84" i="70" s="1"/>
  <c r="I84" i="70"/>
  <c r="Q83" i="70"/>
  <c r="O83" i="70"/>
  <c r="Q82" i="70"/>
  <c r="O82" i="70"/>
  <c r="I82" i="70"/>
  <c r="Q81" i="70"/>
  <c r="O81" i="70"/>
  <c r="R81" i="70" s="1"/>
  <c r="I81" i="70"/>
  <c r="Q80" i="70"/>
  <c r="O80" i="70"/>
  <c r="I80" i="70"/>
  <c r="Q79" i="70"/>
  <c r="O79" i="70"/>
  <c r="I79" i="70"/>
  <c r="Q78" i="70"/>
  <c r="O78" i="70"/>
  <c r="Q77" i="70"/>
  <c r="O77" i="70"/>
  <c r="Q76" i="70"/>
  <c r="O76" i="70"/>
  <c r="I76" i="70"/>
  <c r="Q75" i="70"/>
  <c r="O75" i="70"/>
  <c r="R75" i="70" s="1"/>
  <c r="Q74" i="70"/>
  <c r="O74" i="70"/>
  <c r="I74" i="70"/>
  <c r="Q73" i="70"/>
  <c r="O73" i="70"/>
  <c r="Q72" i="70"/>
  <c r="O72" i="70"/>
  <c r="I72" i="70"/>
  <c r="Q71" i="70"/>
  <c r="O71" i="70"/>
  <c r="Q70" i="70"/>
  <c r="O70" i="70"/>
  <c r="R70" i="70" s="1"/>
  <c r="I70" i="70"/>
  <c r="Q69" i="70"/>
  <c r="O69" i="70"/>
  <c r="Q68" i="70"/>
  <c r="O68" i="70"/>
  <c r="O67" i="70"/>
  <c r="I67" i="70"/>
  <c r="Q66" i="70"/>
  <c r="O66" i="70"/>
  <c r="O65" i="70"/>
  <c r="I65" i="70"/>
  <c r="Q64" i="70"/>
  <c r="O64" i="70"/>
  <c r="Q63" i="70"/>
  <c r="O63" i="70"/>
  <c r="I63" i="70"/>
  <c r="Q62" i="70"/>
  <c r="O62" i="70"/>
  <c r="Q61" i="70"/>
  <c r="O61" i="70"/>
  <c r="R61" i="70" s="1"/>
  <c r="I61" i="70"/>
  <c r="Q60" i="70"/>
  <c r="O60" i="70"/>
  <c r="I60" i="70"/>
  <c r="Q130" i="70" s="1"/>
  <c r="Q59" i="70"/>
  <c r="O59" i="70"/>
  <c r="I59" i="70"/>
  <c r="Q58" i="70"/>
  <c r="O58" i="70"/>
  <c r="I58" i="70"/>
  <c r="Q57" i="70"/>
  <c r="O57" i="70"/>
  <c r="R57" i="70" s="1"/>
  <c r="Q56" i="70"/>
  <c r="O56" i="70"/>
  <c r="Q55" i="70"/>
  <c r="O55" i="70"/>
  <c r="R55" i="70" s="1"/>
  <c r="I55" i="70"/>
  <c r="Q54" i="70"/>
  <c r="O54" i="70"/>
  <c r="I54" i="70"/>
  <c r="Q53" i="70"/>
  <c r="O53" i="70"/>
  <c r="I53" i="70"/>
  <c r="Q52" i="70"/>
  <c r="O52" i="70"/>
  <c r="Q51" i="70"/>
  <c r="O51" i="70"/>
  <c r="Q50" i="70"/>
  <c r="O50" i="70"/>
  <c r="I50" i="70"/>
  <c r="Q49" i="70"/>
  <c r="O49" i="70"/>
  <c r="R49" i="70" s="1"/>
  <c r="Q48" i="70"/>
  <c r="O48" i="70"/>
  <c r="Q47" i="70"/>
  <c r="O47" i="70"/>
  <c r="R47" i="70" s="1"/>
  <c r="Q46" i="70"/>
  <c r="O46" i="70"/>
  <c r="Q45" i="70"/>
  <c r="O45" i="70"/>
  <c r="R45" i="70" s="1"/>
  <c r="Q44" i="70"/>
  <c r="O44" i="70"/>
  <c r="Q43" i="70"/>
  <c r="O43" i="70"/>
  <c r="R43" i="70" s="1"/>
  <c r="Q42" i="70"/>
  <c r="O42" i="70"/>
  <c r="I42" i="70"/>
  <c r="Q41" i="70"/>
  <c r="O41" i="70"/>
  <c r="I41" i="70"/>
  <c r="Q40" i="70"/>
  <c r="O40" i="70"/>
  <c r="R40" i="70" s="1"/>
  <c r="I40" i="70"/>
  <c r="Q39" i="70"/>
  <c r="O39" i="70"/>
  <c r="Q38" i="70"/>
  <c r="O38" i="70"/>
  <c r="Q37" i="70"/>
  <c r="O37" i="70"/>
  <c r="I37" i="70"/>
  <c r="Q36" i="70"/>
  <c r="O36" i="70"/>
  <c r="I36" i="70"/>
  <c r="Q35" i="70"/>
  <c r="O35" i="70"/>
  <c r="Q34" i="70"/>
  <c r="O34" i="70"/>
  <c r="Q33" i="70"/>
  <c r="O33" i="70"/>
  <c r="I33" i="70"/>
  <c r="Q32" i="70"/>
  <c r="O32" i="70"/>
  <c r="R32" i="70" s="1"/>
  <c r="I32" i="70"/>
  <c r="Q31" i="70"/>
  <c r="O31" i="70"/>
  <c r="I31" i="70"/>
  <c r="Q30" i="70"/>
  <c r="O30" i="70"/>
  <c r="I30" i="70"/>
  <c r="Q29" i="70"/>
  <c r="O29" i="70"/>
  <c r="Q28" i="70"/>
  <c r="O28" i="70"/>
  <c r="Q27" i="70"/>
  <c r="O27" i="70"/>
  <c r="O26" i="70"/>
  <c r="I26" i="70"/>
  <c r="Q25" i="70"/>
  <c r="O25" i="70"/>
  <c r="I25" i="70"/>
  <c r="Q24" i="70"/>
  <c r="O24" i="70"/>
  <c r="R24" i="70" s="1"/>
  <c r="I24" i="70"/>
  <c r="Q23" i="70"/>
  <c r="O23" i="70"/>
  <c r="Q22" i="70"/>
  <c r="O22" i="70"/>
  <c r="Q21" i="70"/>
  <c r="O21" i="70"/>
  <c r="Q20" i="70"/>
  <c r="O20" i="70"/>
  <c r="I20" i="70"/>
  <c r="Q19" i="70"/>
  <c r="O19" i="70"/>
  <c r="R19" i="70" s="1"/>
  <c r="I19" i="70"/>
  <c r="Q18" i="70"/>
  <c r="O18" i="70"/>
  <c r="I18" i="70"/>
  <c r="Q17" i="70"/>
  <c r="O17" i="70"/>
  <c r="Q16" i="70"/>
  <c r="O16" i="70"/>
  <c r="R16" i="70" s="1"/>
  <c r="Q15" i="70"/>
  <c r="O15" i="70"/>
  <c r="Q14" i="70"/>
  <c r="O14" i="70"/>
  <c r="R14" i="70" s="1"/>
  <c r="I14" i="70"/>
  <c r="Q13" i="70"/>
  <c r="O13" i="70"/>
  <c r="I13" i="70"/>
  <c r="Q12" i="70"/>
  <c r="O12" i="70"/>
  <c r="I12" i="70"/>
  <c r="Q11" i="70"/>
  <c r="O11" i="70"/>
  <c r="Q10" i="70"/>
  <c r="O10" i="70"/>
  <c r="Q9" i="70"/>
  <c r="O9" i="70"/>
  <c r="I9" i="70"/>
  <c r="Q8" i="70"/>
  <c r="O8" i="70"/>
  <c r="R8" i="70" s="1"/>
  <c r="I8" i="70"/>
  <c r="Q7" i="70"/>
  <c r="O7" i="70"/>
  <c r="I7" i="70"/>
  <c r="Q6" i="70"/>
  <c r="O6" i="70"/>
  <c r="Q5" i="70"/>
  <c r="O5" i="70"/>
  <c r="R5" i="70" s="1"/>
  <c r="Q4" i="70"/>
  <c r="O4" i="70"/>
  <c r="I3321" i="69"/>
  <c r="I3320" i="69"/>
  <c r="I3319" i="69"/>
  <c r="I3318" i="69"/>
  <c r="I3317" i="69"/>
  <c r="I3316" i="69"/>
  <c r="I3315" i="69"/>
  <c r="I3314" i="69"/>
  <c r="I3313" i="69"/>
  <c r="I3312" i="69"/>
  <c r="I3311" i="69"/>
  <c r="I3310" i="69"/>
  <c r="I3309" i="69"/>
  <c r="I3308" i="69"/>
  <c r="I3307" i="69"/>
  <c r="I3306" i="69"/>
  <c r="I3305" i="69"/>
  <c r="I3304" i="69"/>
  <c r="I3303" i="69"/>
  <c r="I3302" i="69"/>
  <c r="I3301" i="69"/>
  <c r="I3300" i="69"/>
  <c r="I3299" i="69"/>
  <c r="I3298" i="69"/>
  <c r="I3297" i="69"/>
  <c r="I3296" i="69"/>
  <c r="I3295" i="69"/>
  <c r="I3294" i="69"/>
  <c r="I3293" i="69"/>
  <c r="I3292" i="69"/>
  <c r="I3291" i="69"/>
  <c r="I3290" i="69"/>
  <c r="I3289" i="69"/>
  <c r="I3288" i="69"/>
  <c r="I3287" i="69"/>
  <c r="I3286" i="69"/>
  <c r="I3285" i="69"/>
  <c r="I3284" i="69"/>
  <c r="I3283" i="69"/>
  <c r="I3282" i="69"/>
  <c r="I3281" i="69"/>
  <c r="I3280" i="69"/>
  <c r="I3279" i="69"/>
  <c r="I3278" i="69"/>
  <c r="I3277" i="69"/>
  <c r="I3276" i="69"/>
  <c r="I3275" i="69"/>
  <c r="I3274" i="69"/>
  <c r="I3273" i="69"/>
  <c r="I3272" i="69"/>
  <c r="I3271" i="69"/>
  <c r="I3270" i="69"/>
  <c r="I3269" i="69"/>
  <c r="I3268" i="69"/>
  <c r="I3267" i="69"/>
  <c r="I3266" i="69"/>
  <c r="I3265" i="69"/>
  <c r="I3264" i="69"/>
  <c r="I3263" i="69"/>
  <c r="I3262" i="69"/>
  <c r="I3261" i="69"/>
  <c r="I3260" i="69"/>
  <c r="I3259" i="69"/>
  <c r="I3258" i="69"/>
  <c r="I3257" i="69"/>
  <c r="I3256" i="69"/>
  <c r="I3255" i="69"/>
  <c r="I3254" i="69"/>
  <c r="I3253" i="69"/>
  <c r="I3252" i="69"/>
  <c r="I3251" i="69"/>
  <c r="I3250" i="69"/>
  <c r="I3249" i="69"/>
  <c r="I3248" i="69"/>
  <c r="I3247" i="69"/>
  <c r="I3246" i="69"/>
  <c r="I3245" i="69"/>
  <c r="I3244" i="69"/>
  <c r="I3243" i="69"/>
  <c r="I3242" i="69"/>
  <c r="I3241" i="69"/>
  <c r="I3240" i="69"/>
  <c r="I3239" i="69"/>
  <c r="I3238" i="69"/>
  <c r="I3237" i="69"/>
  <c r="I3236" i="69"/>
  <c r="I3235" i="69"/>
  <c r="I3234" i="69"/>
  <c r="I3233" i="69"/>
  <c r="I3232" i="69"/>
  <c r="I3231" i="69"/>
  <c r="I3230" i="69"/>
  <c r="I3229" i="69"/>
  <c r="I3228" i="69"/>
  <c r="I3227" i="69"/>
  <c r="I3226" i="69"/>
  <c r="I3225" i="69"/>
  <c r="I3224" i="69"/>
  <c r="I3223" i="69"/>
  <c r="I3222" i="69"/>
  <c r="I3221" i="69"/>
  <c r="I3220" i="69"/>
  <c r="I3219" i="69"/>
  <c r="I3218" i="69"/>
  <c r="I3217" i="69"/>
  <c r="I3216" i="69"/>
  <c r="I3215" i="69"/>
  <c r="I3214" i="69"/>
  <c r="I3213" i="69"/>
  <c r="I3212" i="69"/>
  <c r="I3211" i="69"/>
  <c r="I3210" i="69"/>
  <c r="I3209" i="69"/>
  <c r="I3208" i="69"/>
  <c r="I3207" i="69"/>
  <c r="I3206" i="69"/>
  <c r="I3205" i="69"/>
  <c r="I3204" i="69"/>
  <c r="I3203" i="69"/>
  <c r="I3202" i="69"/>
  <c r="I3201" i="69"/>
  <c r="I3200" i="69"/>
  <c r="I3199" i="69"/>
  <c r="I3198" i="69"/>
  <c r="I3197" i="69"/>
  <c r="I3196" i="69"/>
  <c r="I3195" i="69"/>
  <c r="I3194" i="69"/>
  <c r="I3193" i="69"/>
  <c r="I3192" i="69"/>
  <c r="I3191" i="69"/>
  <c r="I3190" i="69"/>
  <c r="I3189" i="69"/>
  <c r="I3188" i="69"/>
  <c r="I3187" i="69"/>
  <c r="I3186" i="69"/>
  <c r="I3185" i="69"/>
  <c r="I3184" i="69"/>
  <c r="I3183" i="69"/>
  <c r="I3182" i="69"/>
  <c r="I3181" i="69"/>
  <c r="I3180" i="69"/>
  <c r="I3179" i="69"/>
  <c r="I3178" i="69"/>
  <c r="I3177" i="69"/>
  <c r="I3176" i="69"/>
  <c r="I3175" i="69"/>
  <c r="I3174" i="69"/>
  <c r="I3173" i="69"/>
  <c r="I3172" i="69"/>
  <c r="I3171" i="69"/>
  <c r="I3170" i="69"/>
  <c r="I3169" i="69"/>
  <c r="I3168" i="69"/>
  <c r="I3167" i="69"/>
  <c r="I3166" i="69"/>
  <c r="I3165" i="69"/>
  <c r="I3164" i="69"/>
  <c r="I3163" i="69"/>
  <c r="I3162" i="69"/>
  <c r="I3161" i="69"/>
  <c r="I3160" i="69"/>
  <c r="I3159" i="69"/>
  <c r="I3158" i="69"/>
  <c r="I3157" i="69"/>
  <c r="I3156" i="69"/>
  <c r="I3155" i="69"/>
  <c r="I3154" i="69"/>
  <c r="I3153" i="69"/>
  <c r="I3152" i="69"/>
  <c r="I3151" i="69"/>
  <c r="I3150" i="69"/>
  <c r="I3147" i="69"/>
  <c r="I3139" i="69"/>
  <c r="I3137" i="69"/>
  <c r="I3135" i="69"/>
  <c r="I3133" i="69"/>
  <c r="I3131" i="69"/>
  <c r="I3129" i="69"/>
  <c r="I3127" i="69"/>
  <c r="I3125" i="69"/>
  <c r="H3123" i="69"/>
  <c r="H3145" i="69" s="1"/>
  <c r="I3145" i="69" s="1"/>
  <c r="I3121" i="69"/>
  <c r="I3118" i="69"/>
  <c r="I3116" i="69"/>
  <c r="I3114" i="69"/>
  <c r="I3112" i="69"/>
  <c r="I3110" i="69"/>
  <c r="I3108" i="69"/>
  <c r="I3105" i="69"/>
  <c r="I3104" i="69"/>
  <c r="I3103" i="69"/>
  <c r="I3102" i="69"/>
  <c r="I3101" i="69"/>
  <c r="I3100" i="69"/>
  <c r="G3069" i="69"/>
  <c r="I3099" i="69" s="1"/>
  <c r="I3067" i="69"/>
  <c r="I3066" i="69"/>
  <c r="I3065" i="69"/>
  <c r="I3064" i="69"/>
  <c r="I3063" i="69"/>
  <c r="G3032" i="69"/>
  <c r="I3062" i="69" s="1"/>
  <c r="I3030" i="69"/>
  <c r="I3029" i="69"/>
  <c r="I3028" i="69"/>
  <c r="I3027" i="69"/>
  <c r="I3026" i="69"/>
  <c r="I3025" i="69"/>
  <c r="I3024" i="69"/>
  <c r="I3023" i="69"/>
  <c r="G2991" i="69"/>
  <c r="I3021" i="69" s="1"/>
  <c r="I2989" i="69"/>
  <c r="I2988" i="69"/>
  <c r="I2987" i="69"/>
  <c r="I2986" i="69"/>
  <c r="G2962" i="69"/>
  <c r="I2984" i="69" s="1"/>
  <c r="G2961" i="69"/>
  <c r="I2959" i="69"/>
  <c r="I2951" i="69"/>
  <c r="I2949" i="69"/>
  <c r="I2947" i="69"/>
  <c r="I2945" i="69"/>
  <c r="I2943" i="69"/>
  <c r="I2941" i="69"/>
  <c r="H2939" i="69"/>
  <c r="I2939" i="69" s="1"/>
  <c r="I2937" i="69"/>
  <c r="I2934" i="69"/>
  <c r="I2932" i="69"/>
  <c r="I2930" i="69"/>
  <c r="I2928" i="69"/>
  <c r="I2926" i="69"/>
  <c r="I2924" i="69"/>
  <c r="G2904" i="69"/>
  <c r="I2921" i="69" s="1"/>
  <c r="I2900" i="69"/>
  <c r="I2899" i="69"/>
  <c r="I2898" i="69"/>
  <c r="I2897" i="69"/>
  <c r="I2896" i="69"/>
  <c r="I2895" i="69"/>
  <c r="I2894" i="69"/>
  <c r="I2893" i="69"/>
  <c r="I2892" i="69"/>
  <c r="I2891" i="69"/>
  <c r="I2890" i="69"/>
  <c r="I2889" i="69"/>
  <c r="I2888" i="69"/>
  <c r="I2887" i="69"/>
  <c r="I2886" i="69"/>
  <c r="I2885" i="69"/>
  <c r="I2884" i="69"/>
  <c r="I2883" i="69"/>
  <c r="I2882" i="69"/>
  <c r="I2881" i="69"/>
  <c r="I2880" i="69"/>
  <c r="I2879" i="69"/>
  <c r="I2878" i="69"/>
  <c r="I2877" i="69"/>
  <c r="I2876" i="69"/>
  <c r="I2875" i="69"/>
  <c r="I2874" i="69"/>
  <c r="I2873" i="69"/>
  <c r="I2872" i="69"/>
  <c r="I2871" i="69"/>
  <c r="I2870" i="69"/>
  <c r="I2869" i="69"/>
  <c r="I2868" i="69"/>
  <c r="I2867" i="69"/>
  <c r="I2866" i="69"/>
  <c r="I2865" i="69"/>
  <c r="I2864" i="69"/>
  <c r="I2863" i="69"/>
  <c r="I2862" i="69"/>
  <c r="I2861" i="69"/>
  <c r="I2860" i="69"/>
  <c r="I2859" i="69"/>
  <c r="I2858" i="69"/>
  <c r="I2857" i="69"/>
  <c r="I2856" i="69"/>
  <c r="I2855" i="69"/>
  <c r="I2854" i="69"/>
  <c r="I2853" i="69"/>
  <c r="I2852" i="69"/>
  <c r="I2851" i="69"/>
  <c r="I2850" i="69"/>
  <c r="I2849" i="69"/>
  <c r="I2848" i="69"/>
  <c r="I2847" i="69"/>
  <c r="I2846" i="69"/>
  <c r="I2845" i="69"/>
  <c r="I2844" i="69"/>
  <c r="I2843" i="69"/>
  <c r="I2842" i="69"/>
  <c r="I2841" i="69"/>
  <c r="I2840" i="69"/>
  <c r="I2839" i="69"/>
  <c r="I2838" i="69"/>
  <c r="I2837" i="69"/>
  <c r="I2836" i="69"/>
  <c r="I2835" i="69"/>
  <c r="I2834" i="69"/>
  <c r="I2833" i="69"/>
  <c r="I2832" i="69"/>
  <c r="I2831" i="69"/>
  <c r="I2830" i="69"/>
  <c r="I2829" i="69"/>
  <c r="I2828" i="69"/>
  <c r="I2827" i="69"/>
  <c r="I2826" i="69"/>
  <c r="I2825" i="69"/>
  <c r="I2824" i="69"/>
  <c r="I2823" i="69"/>
  <c r="I2822" i="69"/>
  <c r="I2821" i="69"/>
  <c r="I2820" i="69"/>
  <c r="I2819" i="69"/>
  <c r="I2818" i="69"/>
  <c r="I2817" i="69"/>
  <c r="I2816" i="69"/>
  <c r="I2815" i="69"/>
  <c r="I2814" i="69"/>
  <c r="I2813" i="69"/>
  <c r="I2812" i="69"/>
  <c r="I2811" i="69"/>
  <c r="I2810" i="69"/>
  <c r="I2809" i="69"/>
  <c r="I2808" i="69"/>
  <c r="I2807" i="69"/>
  <c r="I2806" i="69"/>
  <c r="I2805" i="69"/>
  <c r="I2804" i="69"/>
  <c r="I2803" i="69"/>
  <c r="I2802" i="69"/>
  <c r="I2801" i="69"/>
  <c r="I2800" i="69"/>
  <c r="I2799" i="69"/>
  <c r="I2798" i="69"/>
  <c r="I2797" i="69"/>
  <c r="I2796" i="69"/>
  <c r="I2795" i="69"/>
  <c r="I2794" i="69"/>
  <c r="I2793" i="69"/>
  <c r="I2792" i="69"/>
  <c r="I2791" i="69"/>
  <c r="I2790" i="69"/>
  <c r="I2789" i="69"/>
  <c r="I2788" i="69"/>
  <c r="I2787" i="69"/>
  <c r="I2786" i="69"/>
  <c r="I2785" i="69"/>
  <c r="I2784" i="69"/>
  <c r="I2783" i="69"/>
  <c r="I2782" i="69"/>
  <c r="I2781" i="69"/>
  <c r="I2780" i="69"/>
  <c r="I2779" i="69"/>
  <c r="I2778" i="69"/>
  <c r="I2777" i="69"/>
  <c r="I2776" i="69"/>
  <c r="I2775" i="69"/>
  <c r="I2774" i="69"/>
  <c r="I2773" i="69"/>
  <c r="I2772" i="69"/>
  <c r="I2771" i="69"/>
  <c r="I2770" i="69"/>
  <c r="I2769" i="69"/>
  <c r="I2768" i="69"/>
  <c r="I2767" i="69"/>
  <c r="I2766" i="69"/>
  <c r="I2765" i="69"/>
  <c r="I2764" i="69"/>
  <c r="I2763" i="69"/>
  <c r="I2762" i="69"/>
  <c r="I2761" i="69"/>
  <c r="I2760" i="69"/>
  <c r="I2759" i="69"/>
  <c r="I2758" i="69"/>
  <c r="I2757" i="69"/>
  <c r="I2756" i="69"/>
  <c r="I2755" i="69"/>
  <c r="I2754" i="69"/>
  <c r="I2753" i="69"/>
  <c r="I2752" i="69"/>
  <c r="I2751" i="69"/>
  <c r="I2750" i="69"/>
  <c r="I2749" i="69"/>
  <c r="I2748" i="69"/>
  <c r="I2747" i="69"/>
  <c r="I2746" i="69"/>
  <c r="I2745" i="69"/>
  <c r="I2744" i="69"/>
  <c r="I2743" i="69"/>
  <c r="I2742" i="69"/>
  <c r="I2741" i="69"/>
  <c r="I2740" i="69"/>
  <c r="I2739" i="69"/>
  <c r="I2738" i="69"/>
  <c r="I2737" i="69"/>
  <c r="I2736" i="69"/>
  <c r="I2735" i="69"/>
  <c r="I2734" i="69"/>
  <c r="I2733" i="69"/>
  <c r="I2732" i="69"/>
  <c r="I2731" i="69"/>
  <c r="I2730" i="69"/>
  <c r="I2727" i="69"/>
  <c r="I2725" i="69"/>
  <c r="I2723" i="69"/>
  <c r="I2715" i="69"/>
  <c r="I2713" i="69"/>
  <c r="I2711" i="69"/>
  <c r="I2709" i="69"/>
  <c r="I2707" i="69"/>
  <c r="I2705" i="69"/>
  <c r="I2703" i="69"/>
  <c r="I2701" i="69"/>
  <c r="I2699" i="69"/>
  <c r="I2697" i="69"/>
  <c r="I2695" i="69"/>
  <c r="H2695" i="69"/>
  <c r="H2721" i="69" s="1"/>
  <c r="I2721" i="69" s="1"/>
  <c r="I2693" i="69"/>
  <c r="I2690" i="69"/>
  <c r="I2688" i="69"/>
  <c r="I2686" i="69"/>
  <c r="I2684" i="69"/>
  <c r="I2682" i="69"/>
  <c r="I2680" i="69"/>
  <c r="I2679" i="69"/>
  <c r="I2678" i="69"/>
  <c r="I2677" i="69"/>
  <c r="I2676" i="69"/>
  <c r="I2675" i="69"/>
  <c r="I2674" i="69"/>
  <c r="G2573" i="69"/>
  <c r="I2663" i="69" s="1"/>
  <c r="G2501" i="69"/>
  <c r="I2570" i="69" s="1"/>
  <c r="G2333" i="69"/>
  <c r="I2499" i="69" s="1"/>
  <c r="G2205" i="69"/>
  <c r="I2305" i="69" s="1"/>
  <c r="I2151" i="69"/>
  <c r="I2149" i="69"/>
  <c r="I2141" i="69"/>
  <c r="I2135" i="69"/>
  <c r="I2133" i="69"/>
  <c r="I2125" i="69"/>
  <c r="I2119" i="69"/>
  <c r="I2117" i="69"/>
  <c r="I2109" i="69"/>
  <c r="I2103" i="69"/>
  <c r="I2101" i="69"/>
  <c r="I2093" i="69"/>
  <c r="I2087" i="69"/>
  <c r="I2085" i="69"/>
  <c r="I2077" i="69"/>
  <c r="I2071" i="69"/>
  <c r="I2069" i="69"/>
  <c r="I2061" i="69"/>
  <c r="I2055" i="69"/>
  <c r="I2053" i="69"/>
  <c r="I2045" i="69"/>
  <c r="I2039" i="69"/>
  <c r="I2037" i="69"/>
  <c r="I2029" i="69"/>
  <c r="I2023" i="69"/>
  <c r="I2021" i="69"/>
  <c r="G2020" i="69"/>
  <c r="I2202" i="69" s="1"/>
  <c r="I2014" i="69"/>
  <c r="I1998" i="69"/>
  <c r="I1982" i="69"/>
  <c r="I1966" i="69"/>
  <c r="I1950" i="69"/>
  <c r="I1934" i="69"/>
  <c r="I1918" i="69"/>
  <c r="I1902" i="69"/>
  <c r="I1886" i="69"/>
  <c r="G1881" i="69"/>
  <c r="I2017" i="69" s="1"/>
  <c r="G1879" i="69"/>
  <c r="I1877" i="69"/>
  <c r="H1873" i="69"/>
  <c r="I1873" i="69" s="1"/>
  <c r="I1869" i="69"/>
  <c r="I1867" i="69"/>
  <c r="I1865" i="69"/>
  <c r="I1863" i="69"/>
  <c r="I1861" i="69"/>
  <c r="I1859" i="69"/>
  <c r="I1857" i="69"/>
  <c r="H1855" i="69"/>
  <c r="H1875" i="69" s="1"/>
  <c r="I1875" i="69" s="1"/>
  <c r="I1853" i="69"/>
  <c r="I1850" i="69"/>
  <c r="I1848" i="69"/>
  <c r="I1846" i="69"/>
  <c r="I1844" i="69"/>
  <c r="I1842" i="69"/>
  <c r="I1826" i="69"/>
  <c r="I1810" i="69"/>
  <c r="G1806" i="69"/>
  <c r="I1839" i="69" s="1"/>
  <c r="I1803" i="69"/>
  <c r="I1795" i="69"/>
  <c r="I1793" i="69"/>
  <c r="I1791" i="69"/>
  <c r="I1789" i="69"/>
  <c r="I1787" i="69"/>
  <c r="I1785" i="69"/>
  <c r="I1783" i="69"/>
  <c r="I1781" i="69"/>
  <c r="H1779" i="69"/>
  <c r="I1779" i="69" s="1"/>
  <c r="I1777" i="69"/>
  <c r="I1774" i="69"/>
  <c r="I1772" i="69"/>
  <c r="I1770" i="69"/>
  <c r="I1768" i="69"/>
  <c r="I1766" i="69"/>
  <c r="G1684" i="69"/>
  <c r="I1762" i="69" s="1"/>
  <c r="I1682" i="69"/>
  <c r="I1674" i="69"/>
  <c r="I1672" i="69"/>
  <c r="I1670" i="69"/>
  <c r="I1668" i="69"/>
  <c r="I1666" i="69"/>
  <c r="I1664" i="69"/>
  <c r="I1662" i="69"/>
  <c r="I1660" i="69"/>
  <c r="H1658" i="69"/>
  <c r="I1658" i="69" s="1"/>
  <c r="I1656" i="69"/>
  <c r="I1653" i="69"/>
  <c r="I1651" i="69"/>
  <c r="I1649" i="69"/>
  <c r="I1647" i="69"/>
  <c r="I1645" i="69"/>
  <c r="I1563" i="69"/>
  <c r="G1562" i="69"/>
  <c r="I1643" i="69" s="1"/>
  <c r="I1560" i="69"/>
  <c r="I1552" i="69"/>
  <c r="I1550" i="69"/>
  <c r="I1548" i="69"/>
  <c r="I1546" i="69"/>
  <c r="I1544" i="69"/>
  <c r="I1542" i="69"/>
  <c r="I1540" i="69"/>
  <c r="H1538" i="69"/>
  <c r="H1558" i="69" s="1"/>
  <c r="I1558" i="69" s="1"/>
  <c r="I1536" i="69"/>
  <c r="I1534" i="69"/>
  <c r="I1531" i="69"/>
  <c r="I1529" i="69"/>
  <c r="I1527" i="69"/>
  <c r="I1525" i="69"/>
  <c r="I1523" i="69"/>
  <c r="G1431" i="69"/>
  <c r="I1520" i="69" s="1"/>
  <c r="I1429" i="69"/>
  <c r="I1427" i="69"/>
  <c r="I1425" i="69"/>
  <c r="I1423" i="69"/>
  <c r="I1415" i="69"/>
  <c r="I1413" i="69"/>
  <c r="I1412" i="69"/>
  <c r="I1410" i="69"/>
  <c r="I1408" i="69"/>
  <c r="I1406" i="69"/>
  <c r="I1404" i="69"/>
  <c r="I1402" i="69"/>
  <c r="I1400" i="69"/>
  <c r="I1398" i="69"/>
  <c r="I1396" i="69"/>
  <c r="H1394" i="69"/>
  <c r="H1421" i="69" s="1"/>
  <c r="I1421" i="69" s="1"/>
  <c r="I1392" i="69"/>
  <c r="I1390" i="69"/>
  <c r="I1388" i="69"/>
  <c r="I1385" i="69"/>
  <c r="I1383" i="69"/>
  <c r="I1381" i="69"/>
  <c r="I1379" i="69"/>
  <c r="I1377" i="69"/>
  <c r="G1316" i="69"/>
  <c r="I1375" i="69" s="1"/>
  <c r="I1313" i="69"/>
  <c r="I1312" i="69"/>
  <c r="I1311" i="69"/>
  <c r="I1310" i="69"/>
  <c r="I1309" i="69"/>
  <c r="I1308" i="69"/>
  <c r="I1307" i="69"/>
  <c r="I1306" i="69"/>
  <c r="I1305" i="69"/>
  <c r="I1304" i="69"/>
  <c r="I1303" i="69"/>
  <c r="I1302" i="69"/>
  <c r="I1301" i="69"/>
  <c r="I1300" i="69"/>
  <c r="I1299" i="69"/>
  <c r="I1298" i="69"/>
  <c r="I1297" i="69"/>
  <c r="I1296" i="69"/>
  <c r="I1295" i="69"/>
  <c r="I1294" i="69"/>
  <c r="I1293" i="69"/>
  <c r="I1292" i="69"/>
  <c r="I1291" i="69"/>
  <c r="I1290" i="69"/>
  <c r="I1289" i="69"/>
  <c r="I1288" i="69"/>
  <c r="I1287" i="69"/>
  <c r="I1286" i="69"/>
  <c r="I1285" i="69"/>
  <c r="I1284" i="69"/>
  <c r="I1283" i="69"/>
  <c r="I1282" i="69"/>
  <c r="I1281" i="69"/>
  <c r="I1280" i="69"/>
  <c r="I1279" i="69"/>
  <c r="I1278" i="69"/>
  <c r="I1277" i="69"/>
  <c r="I1276" i="69"/>
  <c r="I1275" i="69"/>
  <c r="I1274" i="69"/>
  <c r="I1273" i="69"/>
  <c r="I1272" i="69"/>
  <c r="I1271" i="69"/>
  <c r="I1270" i="69"/>
  <c r="I1269" i="69"/>
  <c r="I1268" i="69"/>
  <c r="I1267" i="69"/>
  <c r="I1266" i="69"/>
  <c r="I1265" i="69"/>
  <c r="I1264" i="69"/>
  <c r="I1263" i="69"/>
  <c r="I1262" i="69"/>
  <c r="I1261" i="69"/>
  <c r="I1260" i="69"/>
  <c r="I1259" i="69"/>
  <c r="I1258" i="69"/>
  <c r="I1257" i="69"/>
  <c r="I1256" i="69"/>
  <c r="I1255" i="69"/>
  <c r="I1254" i="69"/>
  <c r="I1253" i="69"/>
  <c r="I1252" i="69"/>
  <c r="I1251" i="69"/>
  <c r="I1250" i="69"/>
  <c r="I1249" i="69"/>
  <c r="I1248" i="69"/>
  <c r="I1247" i="69"/>
  <c r="I1246" i="69"/>
  <c r="I1245" i="69"/>
  <c r="I1244" i="69"/>
  <c r="I1243" i="69"/>
  <c r="I1242" i="69"/>
  <c r="I1241" i="69"/>
  <c r="I1240" i="69"/>
  <c r="I1239" i="69"/>
  <c r="I1238" i="69"/>
  <c r="I1237" i="69"/>
  <c r="I1236" i="69"/>
  <c r="I1235" i="69"/>
  <c r="I1234" i="69"/>
  <c r="I1233" i="69"/>
  <c r="I1232" i="69"/>
  <c r="I1231" i="69"/>
  <c r="I1230" i="69"/>
  <c r="I1229" i="69"/>
  <c r="I1228" i="69"/>
  <c r="I1227" i="69"/>
  <c r="I1226" i="69"/>
  <c r="I1225" i="69"/>
  <c r="I1224" i="69"/>
  <c r="I1223" i="69"/>
  <c r="I1222" i="69"/>
  <c r="I1221" i="69"/>
  <c r="I1220" i="69"/>
  <c r="I1219" i="69"/>
  <c r="I1218" i="69"/>
  <c r="I1217" i="69"/>
  <c r="I1216" i="69"/>
  <c r="I1215" i="69"/>
  <c r="I1214" i="69"/>
  <c r="I1213" i="69"/>
  <c r="I1212" i="69"/>
  <c r="I1211" i="69"/>
  <c r="I1210" i="69"/>
  <c r="I1209" i="69"/>
  <c r="I1208" i="69"/>
  <c r="I1207" i="69"/>
  <c r="I1206" i="69"/>
  <c r="I1205" i="69"/>
  <c r="I1204" i="69"/>
  <c r="I1203" i="69"/>
  <c r="I1202" i="69"/>
  <c r="I1201" i="69"/>
  <c r="I1200" i="69"/>
  <c r="I1199" i="69"/>
  <c r="I1198" i="69"/>
  <c r="I1197" i="69"/>
  <c r="I1196" i="69"/>
  <c r="I1195" i="69"/>
  <c r="I1194" i="69"/>
  <c r="I1193" i="69"/>
  <c r="I1192" i="69"/>
  <c r="I1191" i="69"/>
  <c r="I1190" i="69"/>
  <c r="I1189" i="69"/>
  <c r="I1188" i="69"/>
  <c r="I1187" i="69"/>
  <c r="I1186" i="69"/>
  <c r="I1185" i="69"/>
  <c r="I1184" i="69"/>
  <c r="I1183" i="69"/>
  <c r="I1182" i="69"/>
  <c r="I1181" i="69"/>
  <c r="I1180" i="69"/>
  <c r="I1179" i="69"/>
  <c r="I1178" i="69"/>
  <c r="I1177" i="69"/>
  <c r="I1176" i="69"/>
  <c r="I1175" i="69"/>
  <c r="I1174" i="69"/>
  <c r="I1173" i="69"/>
  <c r="I1172" i="69"/>
  <c r="I1171" i="69"/>
  <c r="I1170" i="69"/>
  <c r="I1169" i="69"/>
  <c r="I1168" i="69"/>
  <c r="I1167" i="69"/>
  <c r="I1166" i="69"/>
  <c r="I1165" i="69"/>
  <c r="I1164" i="69"/>
  <c r="I1163" i="69"/>
  <c r="I1162" i="69"/>
  <c r="I1161" i="69"/>
  <c r="I1160" i="69"/>
  <c r="I1159" i="69"/>
  <c r="I1158" i="69"/>
  <c r="I1157" i="69"/>
  <c r="I1156" i="69"/>
  <c r="I1155" i="69"/>
  <c r="I1154" i="69"/>
  <c r="I1153" i="69"/>
  <c r="I1152" i="69"/>
  <c r="I1151" i="69"/>
  <c r="I1150" i="69"/>
  <c r="I1149" i="69"/>
  <c r="I1148" i="69"/>
  <c r="I1147" i="69"/>
  <c r="I1146" i="69"/>
  <c r="I1145" i="69"/>
  <c r="I1144" i="69"/>
  <c r="I1143" i="69"/>
  <c r="I1142" i="69"/>
  <c r="I1141" i="69"/>
  <c r="I1140" i="69"/>
  <c r="I1139" i="69"/>
  <c r="I1138" i="69"/>
  <c r="I1137" i="69"/>
  <c r="I1136" i="69"/>
  <c r="I1135" i="69"/>
  <c r="I1134" i="69"/>
  <c r="I1133" i="69"/>
  <c r="I1132" i="69"/>
  <c r="I1131" i="69"/>
  <c r="I1130" i="69"/>
  <c r="I1129" i="69"/>
  <c r="I1128" i="69"/>
  <c r="I1127" i="69"/>
  <c r="I1126" i="69"/>
  <c r="I1125" i="69"/>
  <c r="I1124" i="69"/>
  <c r="I1123" i="69"/>
  <c r="I1122" i="69"/>
  <c r="I1121" i="69"/>
  <c r="I1120" i="69"/>
  <c r="I1119" i="69"/>
  <c r="I1117" i="69"/>
  <c r="I1116" i="69"/>
  <c r="I1115" i="69"/>
  <c r="I1114" i="69"/>
  <c r="I1113" i="69"/>
  <c r="I1112" i="69"/>
  <c r="I1111" i="69"/>
  <c r="I1110" i="69"/>
  <c r="I1109" i="69"/>
  <c r="I1108" i="69"/>
  <c r="I1107" i="69"/>
  <c r="I1106" i="69"/>
  <c r="I1105" i="69"/>
  <c r="I1104" i="69"/>
  <c r="I1103" i="69"/>
  <c r="I1102" i="69"/>
  <c r="I1101" i="69"/>
  <c r="I1100" i="69"/>
  <c r="I1099" i="69"/>
  <c r="I1098" i="69"/>
  <c r="I1097" i="69"/>
  <c r="I1096" i="69"/>
  <c r="I1095" i="69"/>
  <c r="I1094" i="69"/>
  <c r="I1093" i="69"/>
  <c r="I1092" i="69"/>
  <c r="I1091" i="69"/>
  <c r="I1090" i="69"/>
  <c r="I1089" i="69"/>
  <c r="I1088" i="69"/>
  <c r="I1087" i="69"/>
  <c r="I1086" i="69"/>
  <c r="I1085" i="69"/>
  <c r="I1084" i="69"/>
  <c r="I1083" i="69"/>
  <c r="I1082" i="69"/>
  <c r="I1081" i="69"/>
  <c r="I1080" i="69"/>
  <c r="I1079" i="69"/>
  <c r="I1078" i="69"/>
  <c r="I1077" i="69"/>
  <c r="I1076" i="69"/>
  <c r="I1075" i="69"/>
  <c r="I1074" i="69"/>
  <c r="I1073" i="69"/>
  <c r="I1072" i="69"/>
  <c r="I1071" i="69"/>
  <c r="I1070" i="69"/>
  <c r="I1069" i="69"/>
  <c r="I1068" i="69"/>
  <c r="I1067" i="69"/>
  <c r="I1066" i="69"/>
  <c r="I1065" i="69"/>
  <c r="I1064" i="69"/>
  <c r="I1063" i="69"/>
  <c r="I1062" i="69"/>
  <c r="I1061" i="69"/>
  <c r="I1060" i="69"/>
  <c r="I1059" i="69"/>
  <c r="I1058" i="69"/>
  <c r="I1057" i="69"/>
  <c r="I1056" i="69"/>
  <c r="I1055" i="69"/>
  <c r="I1054" i="69"/>
  <c r="I1053" i="69"/>
  <c r="I1051" i="69"/>
  <c r="I1049" i="69"/>
  <c r="I1047" i="69"/>
  <c r="I1045" i="69"/>
  <c r="I1043" i="69"/>
  <c r="I1041" i="69"/>
  <c r="I1039" i="69"/>
  <c r="I1037" i="69"/>
  <c r="I1035" i="69"/>
  <c r="I1033" i="69"/>
  <c r="I1031" i="69"/>
  <c r="I1029" i="69"/>
  <c r="I1027" i="69"/>
  <c r="I1025" i="69"/>
  <c r="I1023" i="69"/>
  <c r="I1021" i="69"/>
  <c r="I1019" i="69"/>
  <c r="I1017" i="69"/>
  <c r="I1015" i="69"/>
  <c r="I1013" i="69"/>
  <c r="I1011" i="69"/>
  <c r="I1009" i="69"/>
  <c r="I1007" i="69"/>
  <c r="I1005" i="69"/>
  <c r="I1003" i="69"/>
  <c r="I1001" i="69"/>
  <c r="I999" i="69"/>
  <c r="I991" i="69"/>
  <c r="I989" i="69"/>
  <c r="I987" i="69"/>
  <c r="I985" i="69"/>
  <c r="I983" i="69"/>
  <c r="I981" i="69"/>
  <c r="I979" i="69"/>
  <c r="I977" i="69"/>
  <c r="I975" i="69"/>
  <c r="I973" i="69"/>
  <c r="I971" i="69"/>
  <c r="I969" i="69"/>
  <c r="I967" i="69"/>
  <c r="H965" i="69"/>
  <c r="H997" i="69" s="1"/>
  <c r="I997" i="69" s="1"/>
  <c r="I963" i="69"/>
  <c r="I961" i="69"/>
  <c r="I958" i="69"/>
  <c r="I956" i="69"/>
  <c r="I954" i="69"/>
  <c r="I952" i="69"/>
  <c r="I950" i="69"/>
  <c r="I948" i="69"/>
  <c r="I871" i="69"/>
  <c r="I870" i="69"/>
  <c r="I869" i="69"/>
  <c r="I868" i="69"/>
  <c r="I867" i="69"/>
  <c r="I866" i="69"/>
  <c r="I865" i="69"/>
  <c r="I864" i="69"/>
  <c r="I863" i="69"/>
  <c r="I862" i="69"/>
  <c r="I861" i="69"/>
  <c r="I860" i="69"/>
  <c r="I859" i="69"/>
  <c r="I858" i="69"/>
  <c r="I857" i="69"/>
  <c r="I856" i="69"/>
  <c r="I855" i="69"/>
  <c r="I854" i="69"/>
  <c r="I853" i="69"/>
  <c r="G852" i="69"/>
  <c r="I946" i="69" s="1"/>
  <c r="I847" i="69"/>
  <c r="I846" i="69"/>
  <c r="I845" i="69"/>
  <c r="I844" i="69"/>
  <c r="I843" i="69"/>
  <c r="I842" i="69"/>
  <c r="I841" i="69"/>
  <c r="I840" i="69"/>
  <c r="I839" i="69"/>
  <c r="I838" i="69"/>
  <c r="I837" i="69"/>
  <c r="I836" i="69"/>
  <c r="I835" i="69"/>
  <c r="I834" i="69"/>
  <c r="I833" i="69"/>
  <c r="I832" i="69"/>
  <c r="I831" i="69"/>
  <c r="I830" i="69"/>
  <c r="I829" i="69"/>
  <c r="I828" i="69"/>
  <c r="I827" i="69"/>
  <c r="I826" i="69"/>
  <c r="I825" i="69"/>
  <c r="I824" i="69"/>
  <c r="I823" i="69"/>
  <c r="I822" i="69"/>
  <c r="I821" i="69"/>
  <c r="I820" i="69"/>
  <c r="I819" i="69"/>
  <c r="I818" i="69"/>
  <c r="I817" i="69"/>
  <c r="I816" i="69"/>
  <c r="I815" i="69"/>
  <c r="I814" i="69"/>
  <c r="I813" i="69"/>
  <c r="I812" i="69"/>
  <c r="I811" i="69"/>
  <c r="I810" i="69"/>
  <c r="I809" i="69"/>
  <c r="I808" i="69"/>
  <c r="I807" i="69"/>
  <c r="I806" i="69"/>
  <c r="I805" i="69"/>
  <c r="I804" i="69"/>
  <c r="I803" i="69"/>
  <c r="I802" i="69"/>
  <c r="I801" i="69"/>
  <c r="I800" i="69"/>
  <c r="I799" i="69"/>
  <c r="I798" i="69"/>
  <c r="I797" i="69"/>
  <c r="I796" i="69"/>
  <c r="I795" i="69"/>
  <c r="I794" i="69"/>
  <c r="I793" i="69"/>
  <c r="I792" i="69"/>
  <c r="I791" i="69"/>
  <c r="I790" i="69"/>
  <c r="I789" i="69"/>
  <c r="I788" i="69"/>
  <c r="I787" i="69"/>
  <c r="I786" i="69"/>
  <c r="I785" i="69"/>
  <c r="I784" i="69"/>
  <c r="I783" i="69"/>
  <c r="I782" i="69"/>
  <c r="I781" i="69"/>
  <c r="I780" i="69"/>
  <c r="I779" i="69"/>
  <c r="I778" i="69"/>
  <c r="I777" i="69"/>
  <c r="I776" i="69"/>
  <c r="I775" i="69"/>
  <c r="I774" i="69"/>
  <c r="I773" i="69"/>
  <c r="I772" i="69"/>
  <c r="I771" i="69"/>
  <c r="I770" i="69"/>
  <c r="I769" i="69"/>
  <c r="I768" i="69"/>
  <c r="I767" i="69"/>
  <c r="I766" i="69"/>
  <c r="I765" i="69"/>
  <c r="I764" i="69"/>
  <c r="I763" i="69"/>
  <c r="I762" i="69"/>
  <c r="I761" i="69"/>
  <c r="I760" i="69"/>
  <c r="I759" i="69"/>
  <c r="I758" i="69"/>
  <c r="I757" i="69"/>
  <c r="I756" i="69"/>
  <c r="I755" i="69"/>
  <c r="I754" i="69"/>
  <c r="I753" i="69"/>
  <c r="I752" i="69"/>
  <c r="I751" i="69"/>
  <c r="I750" i="69"/>
  <c r="I749" i="69"/>
  <c r="I748" i="69"/>
  <c r="I747" i="69"/>
  <c r="I746" i="69"/>
  <c r="I745" i="69"/>
  <c r="I744" i="69"/>
  <c r="I743" i="69"/>
  <c r="I742" i="69"/>
  <c r="I741" i="69"/>
  <c r="I740" i="69"/>
  <c r="I739" i="69"/>
  <c r="I738" i="69"/>
  <c r="I737" i="69"/>
  <c r="I736" i="69"/>
  <c r="I735" i="69"/>
  <c r="I734" i="69"/>
  <c r="I733" i="69"/>
  <c r="I732" i="69"/>
  <c r="I731" i="69"/>
  <c r="I730" i="69"/>
  <c r="I729" i="69"/>
  <c r="I728" i="69"/>
  <c r="I727" i="69"/>
  <c r="I726" i="69"/>
  <c r="I725" i="69"/>
  <c r="I724" i="69"/>
  <c r="I723" i="69"/>
  <c r="I722" i="69"/>
  <c r="I721" i="69"/>
  <c r="I720" i="69"/>
  <c r="I719" i="69"/>
  <c r="I718" i="69"/>
  <c r="I717" i="69"/>
  <c r="I716" i="69"/>
  <c r="I715" i="69"/>
  <c r="I714" i="69"/>
  <c r="I713" i="69"/>
  <c r="I712" i="69"/>
  <c r="I711" i="69"/>
  <c r="I710" i="69"/>
  <c r="I709" i="69"/>
  <c r="I708" i="69"/>
  <c r="I707" i="69"/>
  <c r="I706" i="69"/>
  <c r="I705" i="69"/>
  <c r="I704" i="69"/>
  <c r="I703" i="69"/>
  <c r="I702" i="69"/>
  <c r="I701" i="69"/>
  <c r="I700" i="69"/>
  <c r="I699" i="69"/>
  <c r="I698" i="69"/>
  <c r="I697" i="69"/>
  <c r="I696" i="69"/>
  <c r="I695" i="69"/>
  <c r="I694" i="69"/>
  <c r="I693" i="69"/>
  <c r="I692" i="69"/>
  <c r="I691" i="69"/>
  <c r="I690" i="69"/>
  <c r="I689" i="69"/>
  <c r="I688" i="69"/>
  <c r="I687" i="69"/>
  <c r="I686" i="69"/>
  <c r="I685" i="69"/>
  <c r="I684" i="69"/>
  <c r="I683" i="69"/>
  <c r="I682" i="69"/>
  <c r="I681" i="69"/>
  <c r="I680" i="69"/>
  <c r="I679" i="69"/>
  <c r="I678" i="69"/>
  <c r="I677" i="69"/>
  <c r="I676" i="69"/>
  <c r="I675" i="69"/>
  <c r="I674" i="69"/>
  <c r="I673" i="69"/>
  <c r="I672" i="69"/>
  <c r="I671" i="69"/>
  <c r="I670" i="69"/>
  <c r="I669" i="69"/>
  <c r="I668" i="69"/>
  <c r="I667" i="69"/>
  <c r="I666" i="69"/>
  <c r="I665" i="69"/>
  <c r="I664" i="69"/>
  <c r="I663" i="69"/>
  <c r="I662" i="69"/>
  <c r="I661" i="69"/>
  <c r="I660" i="69"/>
  <c r="I659" i="69"/>
  <c r="I658" i="69"/>
  <c r="I657" i="69"/>
  <c r="I656" i="69"/>
  <c r="I655" i="69"/>
  <c r="I654" i="69"/>
  <c r="I653" i="69"/>
  <c r="I652" i="69"/>
  <c r="I649" i="69"/>
  <c r="I641" i="69"/>
  <c r="I639" i="69"/>
  <c r="I637" i="69"/>
  <c r="I636" i="69"/>
  <c r="I634" i="69"/>
  <c r="I632" i="69"/>
  <c r="I630" i="69"/>
  <c r="I628" i="69"/>
  <c r="I626" i="69"/>
  <c r="I624" i="69"/>
  <c r="I622" i="69"/>
  <c r="I620" i="69"/>
  <c r="I618" i="69"/>
  <c r="I616" i="69"/>
  <c r="I614" i="69"/>
  <c r="H612" i="69"/>
  <c r="H647" i="69" s="1"/>
  <c r="I647" i="69" s="1"/>
  <c r="I610" i="69"/>
  <c r="I608" i="69"/>
  <c r="I605" i="69"/>
  <c r="I603" i="69"/>
  <c r="I601" i="69"/>
  <c r="I599" i="69"/>
  <c r="I597" i="69"/>
  <c r="I508" i="69"/>
  <c r="I507" i="69"/>
  <c r="I503" i="69"/>
  <c r="I502" i="69"/>
  <c r="I501" i="69"/>
  <c r="T500" i="69"/>
  <c r="S499" i="69"/>
  <c r="R499" i="69"/>
  <c r="Q499" i="69"/>
  <c r="P499" i="69"/>
  <c r="O499" i="69"/>
  <c r="S498" i="69"/>
  <c r="R498" i="69"/>
  <c r="Q498" i="69"/>
  <c r="P498" i="69"/>
  <c r="O498" i="69"/>
  <c r="U498" i="69" s="1"/>
  <c r="S497" i="69"/>
  <c r="R497" i="69"/>
  <c r="Q497" i="69"/>
  <c r="P497" i="69"/>
  <c r="O497" i="69"/>
  <c r="S496" i="69"/>
  <c r="R496" i="69"/>
  <c r="Q496" i="69"/>
  <c r="P496" i="69"/>
  <c r="O496" i="69"/>
  <c r="S495" i="69"/>
  <c r="R495" i="69"/>
  <c r="Q495" i="69"/>
  <c r="P495" i="69"/>
  <c r="O495" i="69"/>
  <c r="S494" i="69"/>
  <c r="R494" i="69"/>
  <c r="Q494" i="69"/>
  <c r="P494" i="69"/>
  <c r="O494" i="69"/>
  <c r="S493" i="69"/>
  <c r="R493" i="69"/>
  <c r="Q493" i="69"/>
  <c r="P493" i="69"/>
  <c r="O493" i="69"/>
  <c r="S492" i="69"/>
  <c r="R492" i="69"/>
  <c r="Q492" i="69"/>
  <c r="P492" i="69"/>
  <c r="O492" i="69"/>
  <c r="G492" i="69"/>
  <c r="I594" i="69" s="1"/>
  <c r="S491" i="69"/>
  <c r="R491" i="69"/>
  <c r="Q491" i="69"/>
  <c r="P491" i="69"/>
  <c r="O491" i="69"/>
  <c r="U491" i="69" s="1"/>
  <c r="S490" i="69"/>
  <c r="R490" i="69"/>
  <c r="Q490" i="69"/>
  <c r="P490" i="69"/>
  <c r="O490" i="69"/>
  <c r="S489" i="69"/>
  <c r="R489" i="69"/>
  <c r="Q489" i="69"/>
  <c r="P489" i="69"/>
  <c r="O489" i="69"/>
  <c r="S488" i="69"/>
  <c r="R488" i="69"/>
  <c r="Q488" i="69"/>
  <c r="P488" i="69"/>
  <c r="O488" i="69"/>
  <c r="I488" i="69"/>
  <c r="S487" i="69"/>
  <c r="R487" i="69"/>
  <c r="Q487" i="69"/>
  <c r="P487" i="69"/>
  <c r="U487" i="69" s="1"/>
  <c r="O487" i="69"/>
  <c r="S486" i="69"/>
  <c r="R486" i="69"/>
  <c r="Q486" i="69"/>
  <c r="P486" i="69"/>
  <c r="O486" i="69"/>
  <c r="I486" i="69"/>
  <c r="S485" i="69"/>
  <c r="R485" i="69"/>
  <c r="Q485" i="69"/>
  <c r="P485" i="69"/>
  <c r="O485" i="69"/>
  <c r="U485" i="69" s="1"/>
  <c r="S484" i="69"/>
  <c r="R484" i="69"/>
  <c r="Q484" i="69"/>
  <c r="P484" i="69"/>
  <c r="O484" i="69"/>
  <c r="I484" i="69"/>
  <c r="S483" i="69"/>
  <c r="R483" i="69"/>
  <c r="Q483" i="69"/>
  <c r="P483" i="69"/>
  <c r="O483" i="69"/>
  <c r="S482" i="69"/>
  <c r="R482" i="69"/>
  <c r="Q482" i="69"/>
  <c r="P482" i="69"/>
  <c r="O482" i="69"/>
  <c r="I482" i="69"/>
  <c r="S481" i="69"/>
  <c r="R481" i="69"/>
  <c r="Q481" i="69"/>
  <c r="P481" i="69"/>
  <c r="O481" i="69"/>
  <c r="S480" i="69"/>
  <c r="R480" i="69"/>
  <c r="Q480" i="69"/>
  <c r="P480" i="69"/>
  <c r="O480" i="69"/>
  <c r="I480" i="69"/>
  <c r="O429" i="69" s="1"/>
  <c r="S479" i="69"/>
  <c r="R479" i="69"/>
  <c r="Q479" i="69"/>
  <c r="P479" i="69"/>
  <c r="U479" i="69" s="1"/>
  <c r="O479" i="69"/>
  <c r="S478" i="69"/>
  <c r="R478" i="69"/>
  <c r="Q478" i="69"/>
  <c r="P478" i="69"/>
  <c r="O478" i="69"/>
  <c r="I478" i="69"/>
  <c r="S477" i="69"/>
  <c r="R477" i="69"/>
  <c r="Q477" i="69"/>
  <c r="P477" i="69"/>
  <c r="O477" i="69"/>
  <c r="U477" i="69" s="1"/>
  <c r="S476" i="69"/>
  <c r="R476" i="69"/>
  <c r="Q476" i="69"/>
  <c r="P476" i="69"/>
  <c r="O476" i="69"/>
  <c r="I476" i="69"/>
  <c r="S475" i="69"/>
  <c r="R475" i="69"/>
  <c r="Q475" i="69"/>
  <c r="P475" i="69"/>
  <c r="O475" i="69"/>
  <c r="S474" i="69"/>
  <c r="R474" i="69"/>
  <c r="Q474" i="69"/>
  <c r="P474" i="69"/>
  <c r="O474" i="69"/>
  <c r="I474" i="69"/>
  <c r="S473" i="69"/>
  <c r="R473" i="69"/>
  <c r="Q473" i="69"/>
  <c r="P473" i="69"/>
  <c r="O473" i="69"/>
  <c r="S472" i="69"/>
  <c r="R472" i="69"/>
  <c r="Q472" i="69"/>
  <c r="P472" i="69"/>
  <c r="O472" i="69"/>
  <c r="S471" i="69"/>
  <c r="R471" i="69"/>
  <c r="Q471" i="69"/>
  <c r="P471" i="69"/>
  <c r="O471" i="69"/>
  <c r="U471" i="69" s="1"/>
  <c r="S470" i="69"/>
  <c r="R470" i="69"/>
  <c r="Q470" i="69"/>
  <c r="P470" i="69"/>
  <c r="O470" i="69"/>
  <c r="S469" i="69"/>
  <c r="R469" i="69"/>
  <c r="Q469" i="69"/>
  <c r="P469" i="69"/>
  <c r="O469" i="69"/>
  <c r="S468" i="69"/>
  <c r="R468" i="69"/>
  <c r="Q468" i="69"/>
  <c r="P468" i="69"/>
  <c r="O468" i="69"/>
  <c r="S467" i="69"/>
  <c r="R467" i="69"/>
  <c r="Q467" i="69"/>
  <c r="P467" i="69"/>
  <c r="O467" i="69"/>
  <c r="U467" i="69" s="1"/>
  <c r="S466" i="69"/>
  <c r="R466" i="69"/>
  <c r="Q466" i="69"/>
  <c r="P466" i="69"/>
  <c r="O466" i="69"/>
  <c r="I466" i="69"/>
  <c r="S465" i="69"/>
  <c r="R465" i="69"/>
  <c r="Q465" i="69"/>
  <c r="P465" i="69"/>
  <c r="O465" i="69"/>
  <c r="S464" i="69"/>
  <c r="R464" i="69"/>
  <c r="Q464" i="69"/>
  <c r="P464" i="69"/>
  <c r="O464" i="69"/>
  <c r="I464" i="69"/>
  <c r="S463" i="69"/>
  <c r="R463" i="69"/>
  <c r="Q463" i="69"/>
  <c r="P463" i="69"/>
  <c r="O463" i="69"/>
  <c r="S462" i="69"/>
  <c r="R462" i="69"/>
  <c r="Q462" i="69"/>
  <c r="P462" i="69"/>
  <c r="O462" i="69"/>
  <c r="I462" i="69"/>
  <c r="S461" i="69"/>
  <c r="R461" i="69"/>
  <c r="Q461" i="69"/>
  <c r="P461" i="69"/>
  <c r="U461" i="69" s="1"/>
  <c r="O461" i="69"/>
  <c r="S460" i="69"/>
  <c r="R460" i="69"/>
  <c r="Q460" i="69"/>
  <c r="P460" i="69"/>
  <c r="O460" i="69"/>
  <c r="I460" i="69"/>
  <c r="S459" i="69"/>
  <c r="R459" i="69"/>
  <c r="Q459" i="69"/>
  <c r="P459" i="69"/>
  <c r="O459" i="69"/>
  <c r="U459" i="69" s="1"/>
  <c r="S458" i="69"/>
  <c r="R458" i="69"/>
  <c r="Q458" i="69"/>
  <c r="P458" i="69"/>
  <c r="O458" i="69"/>
  <c r="I458" i="69"/>
  <c r="S457" i="69"/>
  <c r="R457" i="69"/>
  <c r="Q457" i="69"/>
  <c r="P457" i="69"/>
  <c r="O457" i="69"/>
  <c r="S456" i="69"/>
  <c r="R456" i="69"/>
  <c r="Q456" i="69"/>
  <c r="P456" i="69"/>
  <c r="O456" i="69"/>
  <c r="I456" i="69"/>
  <c r="S455" i="69"/>
  <c r="R455" i="69"/>
  <c r="Q455" i="69"/>
  <c r="P455" i="69"/>
  <c r="O455" i="69"/>
  <c r="S454" i="69"/>
  <c r="R454" i="69"/>
  <c r="Q454" i="69"/>
  <c r="P454" i="69"/>
  <c r="O454" i="69"/>
  <c r="I454" i="69"/>
  <c r="S453" i="69"/>
  <c r="R453" i="69"/>
  <c r="Q453" i="69"/>
  <c r="P453" i="69"/>
  <c r="U453" i="69" s="1"/>
  <c r="O453" i="69"/>
  <c r="S452" i="69"/>
  <c r="R452" i="69"/>
  <c r="Q452" i="69"/>
  <c r="P452" i="69"/>
  <c r="O452" i="69"/>
  <c r="H452" i="69"/>
  <c r="H472" i="69" s="1"/>
  <c r="I472" i="69" s="1"/>
  <c r="S451" i="69"/>
  <c r="R451" i="69"/>
  <c r="Q451" i="69"/>
  <c r="P451" i="69"/>
  <c r="O451" i="69"/>
  <c r="S450" i="69"/>
  <c r="R450" i="69"/>
  <c r="Q450" i="69"/>
  <c r="P450" i="69"/>
  <c r="O450" i="69"/>
  <c r="I450" i="69"/>
  <c r="S449" i="69"/>
  <c r="R449" i="69"/>
  <c r="Q449" i="69"/>
  <c r="P449" i="69"/>
  <c r="O449" i="69"/>
  <c r="S448" i="69"/>
  <c r="R448" i="69"/>
  <c r="Q448" i="69"/>
  <c r="P448" i="69"/>
  <c r="O448" i="69"/>
  <c r="S447" i="69"/>
  <c r="R447" i="69"/>
  <c r="Q447" i="69"/>
  <c r="P447" i="69"/>
  <c r="O447" i="69"/>
  <c r="S446" i="69"/>
  <c r="R446" i="69"/>
  <c r="Q446" i="69"/>
  <c r="P446" i="69"/>
  <c r="O446" i="69"/>
  <c r="I446" i="69"/>
  <c r="S445" i="69"/>
  <c r="R445" i="69"/>
  <c r="Q445" i="69"/>
  <c r="P445" i="69"/>
  <c r="O445" i="69"/>
  <c r="S444" i="69"/>
  <c r="R444" i="69"/>
  <c r="Q444" i="69"/>
  <c r="P444" i="69"/>
  <c r="O444" i="69"/>
  <c r="S443" i="69"/>
  <c r="R443" i="69"/>
  <c r="Q443" i="69"/>
  <c r="P443" i="69"/>
  <c r="O443" i="69"/>
  <c r="I443" i="69"/>
  <c r="S442" i="69"/>
  <c r="R442" i="69"/>
  <c r="Q442" i="69"/>
  <c r="P442" i="69"/>
  <c r="O442" i="69"/>
  <c r="S441" i="69"/>
  <c r="R441" i="69"/>
  <c r="Q441" i="69"/>
  <c r="P441" i="69"/>
  <c r="O441" i="69"/>
  <c r="I441" i="69"/>
  <c r="S440" i="69"/>
  <c r="R440" i="69"/>
  <c r="Q440" i="69"/>
  <c r="P440" i="69"/>
  <c r="O440" i="69"/>
  <c r="S439" i="69"/>
  <c r="R439" i="69"/>
  <c r="Q439" i="69"/>
  <c r="P439" i="69"/>
  <c r="O439" i="69"/>
  <c r="I439" i="69"/>
  <c r="S438" i="69"/>
  <c r="R438" i="69"/>
  <c r="Q438" i="69"/>
  <c r="P438" i="69"/>
  <c r="O438" i="69"/>
  <c r="S437" i="69"/>
  <c r="R437" i="69"/>
  <c r="Q437" i="69"/>
  <c r="P437" i="69"/>
  <c r="O437" i="69"/>
  <c r="I437" i="69"/>
  <c r="S436" i="69"/>
  <c r="R436" i="69"/>
  <c r="Q436" i="69"/>
  <c r="P436" i="69"/>
  <c r="O436" i="69"/>
  <c r="S435" i="69"/>
  <c r="R435" i="69"/>
  <c r="Q435" i="69"/>
  <c r="P435" i="69"/>
  <c r="O435" i="69"/>
  <c r="I435" i="69"/>
  <c r="S434" i="69"/>
  <c r="R434" i="69"/>
  <c r="Q434" i="69"/>
  <c r="P434" i="69"/>
  <c r="O434" i="69"/>
  <c r="S433" i="69"/>
  <c r="R433" i="69"/>
  <c r="Q433" i="69"/>
  <c r="P433" i="69"/>
  <c r="O433" i="69"/>
  <c r="I433" i="69"/>
  <c r="S432" i="69"/>
  <c r="R432" i="69"/>
  <c r="Q432" i="69"/>
  <c r="P432" i="69"/>
  <c r="O432" i="69"/>
  <c r="S431" i="69"/>
  <c r="R431" i="69"/>
  <c r="Q431" i="69"/>
  <c r="P431" i="69"/>
  <c r="O431" i="69"/>
  <c r="S430" i="69"/>
  <c r="R430" i="69"/>
  <c r="Q430" i="69"/>
  <c r="P430" i="69"/>
  <c r="O430" i="69"/>
  <c r="I430" i="69"/>
  <c r="S429" i="69"/>
  <c r="R429" i="69"/>
  <c r="Q429" i="69"/>
  <c r="P429" i="69"/>
  <c r="I429" i="69"/>
  <c r="S428" i="69"/>
  <c r="R428" i="69"/>
  <c r="Q428" i="69"/>
  <c r="P428" i="69"/>
  <c r="O428" i="69"/>
  <c r="S427" i="69"/>
  <c r="R427" i="69"/>
  <c r="Q427" i="69"/>
  <c r="P427" i="69"/>
  <c r="O427" i="69"/>
  <c r="S426" i="69"/>
  <c r="R426" i="69"/>
  <c r="Q426" i="69"/>
  <c r="P426" i="69"/>
  <c r="O426" i="69"/>
  <c r="S425" i="69"/>
  <c r="R425" i="69"/>
  <c r="Q425" i="69"/>
  <c r="P425" i="69"/>
  <c r="O425" i="69"/>
  <c r="S424" i="69"/>
  <c r="R424" i="69"/>
  <c r="Q424" i="69"/>
  <c r="P424" i="69"/>
  <c r="O424" i="69"/>
  <c r="S423" i="69"/>
  <c r="R423" i="69"/>
  <c r="Q423" i="69"/>
  <c r="P423" i="69"/>
  <c r="O423" i="69"/>
  <c r="S422" i="69"/>
  <c r="R422" i="69"/>
  <c r="Q422" i="69"/>
  <c r="P422" i="69"/>
  <c r="O422" i="69"/>
  <c r="S421" i="69"/>
  <c r="R421" i="69"/>
  <c r="Q421" i="69"/>
  <c r="P421" i="69"/>
  <c r="O421" i="69"/>
  <c r="S420" i="69"/>
  <c r="R420" i="69"/>
  <c r="Q420" i="69"/>
  <c r="P420" i="69"/>
  <c r="O420" i="69"/>
  <c r="S419" i="69"/>
  <c r="R419" i="69"/>
  <c r="Q419" i="69"/>
  <c r="P419" i="69"/>
  <c r="O419" i="69"/>
  <c r="G419" i="69"/>
  <c r="I428" i="69" s="1"/>
  <c r="S418" i="69"/>
  <c r="R418" i="69"/>
  <c r="Q418" i="69"/>
  <c r="P418" i="69"/>
  <c r="O418" i="69"/>
  <c r="S417" i="69"/>
  <c r="R417" i="69"/>
  <c r="Q417" i="69"/>
  <c r="P417" i="69"/>
  <c r="O417" i="69"/>
  <c r="S416" i="69"/>
  <c r="R416" i="69"/>
  <c r="Q416" i="69"/>
  <c r="P416" i="69"/>
  <c r="O416" i="69"/>
  <c r="I416" i="69"/>
  <c r="S415" i="69"/>
  <c r="R415" i="69"/>
  <c r="Q415" i="69"/>
  <c r="P415" i="69"/>
  <c r="O415" i="69"/>
  <c r="I415" i="69"/>
  <c r="S414" i="69"/>
  <c r="R414" i="69"/>
  <c r="Q414" i="69"/>
  <c r="P414" i="69"/>
  <c r="O414" i="69"/>
  <c r="S413" i="69"/>
  <c r="R413" i="69"/>
  <c r="Q413" i="69"/>
  <c r="P413" i="69"/>
  <c r="O413" i="69"/>
  <c r="S412" i="69"/>
  <c r="R412" i="69"/>
  <c r="Q412" i="69"/>
  <c r="P412" i="69"/>
  <c r="O412" i="69"/>
  <c r="S411" i="69"/>
  <c r="R411" i="69"/>
  <c r="Q411" i="69"/>
  <c r="P411" i="69"/>
  <c r="O411" i="69"/>
  <c r="S410" i="69"/>
  <c r="R410" i="69"/>
  <c r="Q410" i="69"/>
  <c r="P410" i="69"/>
  <c r="O410" i="69"/>
  <c r="S409" i="69"/>
  <c r="R409" i="69"/>
  <c r="Q409" i="69"/>
  <c r="P409" i="69"/>
  <c r="O409" i="69"/>
  <c r="S408" i="69"/>
  <c r="R408" i="69"/>
  <c r="Q408" i="69"/>
  <c r="P408" i="69"/>
  <c r="O408" i="69"/>
  <c r="S407" i="69"/>
  <c r="R407" i="69"/>
  <c r="Q407" i="69"/>
  <c r="P407" i="69"/>
  <c r="O407" i="69"/>
  <c r="S406" i="69"/>
  <c r="R406" i="69"/>
  <c r="Q406" i="69"/>
  <c r="P406" i="69"/>
  <c r="O406" i="69"/>
  <c r="S405" i="69"/>
  <c r="R405" i="69"/>
  <c r="Q405" i="69"/>
  <c r="P405" i="69"/>
  <c r="O405" i="69"/>
  <c r="U405" i="69" s="1"/>
  <c r="G405" i="69"/>
  <c r="I417" i="69" s="1"/>
  <c r="S404" i="69"/>
  <c r="R404" i="69"/>
  <c r="Q404" i="69"/>
  <c r="P404" i="69"/>
  <c r="O404" i="69"/>
  <c r="S403" i="69"/>
  <c r="R403" i="69"/>
  <c r="Q403" i="69"/>
  <c r="P403" i="69"/>
  <c r="O403" i="69"/>
  <c r="S402" i="69"/>
  <c r="R402" i="69"/>
  <c r="Q402" i="69"/>
  <c r="P402" i="69"/>
  <c r="O402" i="69"/>
  <c r="U402" i="69" s="1"/>
  <c r="I402" i="69"/>
  <c r="S401" i="69"/>
  <c r="R401" i="69"/>
  <c r="Q401" i="69"/>
  <c r="P401" i="69"/>
  <c r="O401" i="69"/>
  <c r="I401" i="69"/>
  <c r="S400" i="69"/>
  <c r="R400" i="69"/>
  <c r="Q400" i="69"/>
  <c r="P400" i="69"/>
  <c r="O400" i="69"/>
  <c r="U400" i="69" s="1"/>
  <c r="S399" i="69"/>
  <c r="R399" i="69"/>
  <c r="Q399" i="69"/>
  <c r="P399" i="69"/>
  <c r="U399" i="69" s="1"/>
  <c r="O399" i="69"/>
  <c r="S398" i="69"/>
  <c r="R398" i="69"/>
  <c r="Q398" i="69"/>
  <c r="P398" i="69"/>
  <c r="O398" i="69"/>
  <c r="S397" i="69"/>
  <c r="R397" i="69"/>
  <c r="Q397" i="69"/>
  <c r="P397" i="69"/>
  <c r="O397" i="69"/>
  <c r="S396" i="69"/>
  <c r="R396" i="69"/>
  <c r="Q396" i="69"/>
  <c r="P396" i="69"/>
  <c r="O396" i="69"/>
  <c r="U396" i="69" s="1"/>
  <c r="S395" i="69"/>
  <c r="R395" i="69"/>
  <c r="Q395" i="69"/>
  <c r="P395" i="69"/>
  <c r="U395" i="69" s="1"/>
  <c r="O395" i="69"/>
  <c r="S394" i="69"/>
  <c r="R394" i="69"/>
  <c r="Q394" i="69"/>
  <c r="P394" i="69"/>
  <c r="O394" i="69"/>
  <c r="S393" i="69"/>
  <c r="R393" i="69"/>
  <c r="Q393" i="69"/>
  <c r="P393" i="69"/>
  <c r="O393" i="69"/>
  <c r="S392" i="69"/>
  <c r="R392" i="69"/>
  <c r="Q392" i="69"/>
  <c r="P392" i="69"/>
  <c r="O392" i="69"/>
  <c r="U392" i="69" s="1"/>
  <c r="S391" i="69"/>
  <c r="R391" i="69"/>
  <c r="Q391" i="69"/>
  <c r="P391" i="69"/>
  <c r="U391" i="69" s="1"/>
  <c r="O391" i="69"/>
  <c r="G391" i="69"/>
  <c r="I400" i="69" s="1"/>
  <c r="S390" i="69"/>
  <c r="R390" i="69"/>
  <c r="Q390" i="69"/>
  <c r="P390" i="69"/>
  <c r="O390" i="69"/>
  <c r="S389" i="69"/>
  <c r="R389" i="69"/>
  <c r="Q389" i="69"/>
  <c r="P389" i="69"/>
  <c r="O389" i="69"/>
  <c r="U389" i="69" s="1"/>
  <c r="S388" i="69"/>
  <c r="R388" i="69"/>
  <c r="Q388" i="69"/>
  <c r="P388" i="69"/>
  <c r="U388" i="69" s="1"/>
  <c r="O388" i="69"/>
  <c r="I388" i="69"/>
  <c r="S387" i="69"/>
  <c r="R387" i="69"/>
  <c r="Q387" i="69"/>
  <c r="P387" i="69"/>
  <c r="O387" i="69"/>
  <c r="I387" i="69"/>
  <c r="S386" i="69"/>
  <c r="R386" i="69"/>
  <c r="Q386" i="69"/>
  <c r="P386" i="69"/>
  <c r="U386" i="69" s="1"/>
  <c r="O386" i="69"/>
  <c r="S385" i="69"/>
  <c r="R385" i="69"/>
  <c r="Q385" i="69"/>
  <c r="P385" i="69"/>
  <c r="O385" i="69"/>
  <c r="S384" i="69"/>
  <c r="R384" i="69"/>
  <c r="Q384" i="69"/>
  <c r="P384" i="69"/>
  <c r="O384" i="69"/>
  <c r="S383" i="69"/>
  <c r="R383" i="69"/>
  <c r="Q383" i="69"/>
  <c r="P383" i="69"/>
  <c r="O383" i="69"/>
  <c r="U383" i="69" s="1"/>
  <c r="S382" i="69"/>
  <c r="R382" i="69"/>
  <c r="Q382" i="69"/>
  <c r="P382" i="69"/>
  <c r="U382" i="69" s="1"/>
  <c r="O382" i="69"/>
  <c r="S381" i="69"/>
  <c r="R381" i="69"/>
  <c r="Q381" i="69"/>
  <c r="P381" i="69"/>
  <c r="O381" i="69"/>
  <c r="S380" i="69"/>
  <c r="R380" i="69"/>
  <c r="Q380" i="69"/>
  <c r="P380" i="69"/>
  <c r="O380" i="69"/>
  <c r="I380" i="69"/>
  <c r="S379" i="69"/>
  <c r="R379" i="69"/>
  <c r="Q379" i="69"/>
  <c r="P379" i="69"/>
  <c r="O379" i="69"/>
  <c r="S378" i="69"/>
  <c r="R378" i="69"/>
  <c r="Q378" i="69"/>
  <c r="P378" i="69"/>
  <c r="O378" i="69"/>
  <c r="S377" i="69"/>
  <c r="R377" i="69"/>
  <c r="Q377" i="69"/>
  <c r="P377" i="69"/>
  <c r="O377" i="69"/>
  <c r="G377" i="69"/>
  <c r="I389" i="69" s="1"/>
  <c r="S376" i="69"/>
  <c r="R376" i="69"/>
  <c r="Q376" i="69"/>
  <c r="P376" i="69"/>
  <c r="O376" i="69"/>
  <c r="S375" i="69"/>
  <c r="R375" i="69"/>
  <c r="Q375" i="69"/>
  <c r="P375" i="69"/>
  <c r="O375" i="69"/>
  <c r="S374" i="69"/>
  <c r="R374" i="69"/>
  <c r="Q374" i="69"/>
  <c r="P374" i="69"/>
  <c r="O374" i="69"/>
  <c r="I374" i="69"/>
  <c r="S373" i="69"/>
  <c r="R373" i="69"/>
  <c r="Q373" i="69"/>
  <c r="P373" i="69"/>
  <c r="O373" i="69"/>
  <c r="I373" i="69"/>
  <c r="S372" i="69"/>
  <c r="R372" i="69"/>
  <c r="Q372" i="69"/>
  <c r="P372" i="69"/>
  <c r="O372" i="69"/>
  <c r="S371" i="69"/>
  <c r="R371" i="69"/>
  <c r="Q371" i="69"/>
  <c r="P371" i="69"/>
  <c r="O371" i="69"/>
  <c r="S370" i="69"/>
  <c r="R370" i="69"/>
  <c r="Q370" i="69"/>
  <c r="P370" i="69"/>
  <c r="O370" i="69"/>
  <c r="S369" i="69"/>
  <c r="R369" i="69"/>
  <c r="Q369" i="69"/>
  <c r="P369" i="69"/>
  <c r="O369" i="69"/>
  <c r="S368" i="69"/>
  <c r="R368" i="69"/>
  <c r="Q368" i="69"/>
  <c r="P368" i="69"/>
  <c r="O368" i="69"/>
  <c r="S367" i="69"/>
  <c r="R367" i="69"/>
  <c r="Q367" i="69"/>
  <c r="P367" i="69"/>
  <c r="O367" i="69"/>
  <c r="S366" i="69"/>
  <c r="R366" i="69"/>
  <c r="Q366" i="69"/>
  <c r="P366" i="69"/>
  <c r="O366" i="69"/>
  <c r="S365" i="69"/>
  <c r="R365" i="69"/>
  <c r="Q365" i="69"/>
  <c r="P365" i="69"/>
  <c r="O365" i="69"/>
  <c r="S364" i="69"/>
  <c r="R364" i="69"/>
  <c r="Q364" i="69"/>
  <c r="P364" i="69"/>
  <c r="O364" i="69"/>
  <c r="S363" i="69"/>
  <c r="R363" i="69"/>
  <c r="Q363" i="69"/>
  <c r="P363" i="69"/>
  <c r="O363" i="69"/>
  <c r="G363" i="69"/>
  <c r="I372" i="69" s="1"/>
  <c r="S362" i="69"/>
  <c r="R362" i="69"/>
  <c r="Q362" i="69"/>
  <c r="P362" i="69"/>
  <c r="O362" i="69"/>
  <c r="S361" i="69"/>
  <c r="R361" i="69"/>
  <c r="Q361" i="69"/>
  <c r="P361" i="69"/>
  <c r="O361" i="69"/>
  <c r="S360" i="69"/>
  <c r="R360" i="69"/>
  <c r="Q360" i="69"/>
  <c r="P360" i="69"/>
  <c r="O360" i="69"/>
  <c r="I360" i="69"/>
  <c r="S359" i="69"/>
  <c r="R359" i="69"/>
  <c r="Q359" i="69"/>
  <c r="P359" i="69"/>
  <c r="O359" i="69"/>
  <c r="I359" i="69"/>
  <c r="S358" i="69"/>
  <c r="R358" i="69"/>
  <c r="Q358" i="69"/>
  <c r="P358" i="69"/>
  <c r="O358" i="69"/>
  <c r="S357" i="69"/>
  <c r="R357" i="69"/>
  <c r="Q357" i="69"/>
  <c r="P357" i="69"/>
  <c r="O357" i="69"/>
  <c r="S356" i="69"/>
  <c r="R356" i="69"/>
  <c r="Q356" i="69"/>
  <c r="P356" i="69"/>
  <c r="O356" i="69"/>
  <c r="S355" i="69"/>
  <c r="R355" i="69"/>
  <c r="Q355" i="69"/>
  <c r="P355" i="69"/>
  <c r="O355" i="69"/>
  <c r="S354" i="69"/>
  <c r="R354" i="69"/>
  <c r="Q354" i="69"/>
  <c r="P354" i="69"/>
  <c r="S353" i="69"/>
  <c r="R353" i="69"/>
  <c r="Q353" i="69"/>
  <c r="P353" i="69"/>
  <c r="O353" i="69"/>
  <c r="S352" i="69"/>
  <c r="R352" i="69"/>
  <c r="Q352" i="69"/>
  <c r="P352" i="69"/>
  <c r="O352" i="69"/>
  <c r="S351" i="69"/>
  <c r="R351" i="69"/>
  <c r="Q351" i="69"/>
  <c r="P351" i="69"/>
  <c r="O351" i="69"/>
  <c r="S350" i="69"/>
  <c r="R350" i="69"/>
  <c r="Q350" i="69"/>
  <c r="P350" i="69"/>
  <c r="O350" i="69"/>
  <c r="I350" i="69"/>
  <c r="S349" i="69"/>
  <c r="R349" i="69"/>
  <c r="Q349" i="69"/>
  <c r="P349" i="69"/>
  <c r="O349" i="69"/>
  <c r="U349" i="69" s="1"/>
  <c r="G349" i="69"/>
  <c r="I361" i="69" s="1"/>
  <c r="S348" i="69"/>
  <c r="R348" i="69"/>
  <c r="Q348" i="69"/>
  <c r="P348" i="69"/>
  <c r="O348" i="69"/>
  <c r="S347" i="69"/>
  <c r="R347" i="69"/>
  <c r="Q347" i="69"/>
  <c r="P347" i="69"/>
  <c r="O347" i="69"/>
  <c r="S346" i="69"/>
  <c r="R346" i="69"/>
  <c r="Q346" i="69"/>
  <c r="P346" i="69"/>
  <c r="O346" i="69"/>
  <c r="U346" i="69" s="1"/>
  <c r="I346" i="69"/>
  <c r="S345" i="69"/>
  <c r="R345" i="69"/>
  <c r="Q345" i="69"/>
  <c r="P345" i="69"/>
  <c r="O345" i="69"/>
  <c r="I345" i="69"/>
  <c r="S344" i="69"/>
  <c r="R344" i="69"/>
  <c r="Q344" i="69"/>
  <c r="P344" i="69"/>
  <c r="O344" i="69"/>
  <c r="U344" i="69" s="1"/>
  <c r="S343" i="69"/>
  <c r="R343" i="69"/>
  <c r="Q343" i="69"/>
  <c r="P343" i="69"/>
  <c r="U343" i="69" s="1"/>
  <c r="O343" i="69"/>
  <c r="O342" i="69"/>
  <c r="S341" i="69"/>
  <c r="R341" i="69"/>
  <c r="Q341" i="69"/>
  <c r="P341" i="69"/>
  <c r="O341" i="69"/>
  <c r="S340" i="69"/>
  <c r="R340" i="69"/>
  <c r="Q340" i="69"/>
  <c r="P340" i="69"/>
  <c r="O340" i="69"/>
  <c r="U340" i="69" s="1"/>
  <c r="S338" i="69"/>
  <c r="R338" i="69"/>
  <c r="Q338" i="69"/>
  <c r="P338" i="69"/>
  <c r="O338" i="69"/>
  <c r="S337" i="69"/>
  <c r="R337" i="69"/>
  <c r="Q337" i="69"/>
  <c r="P337" i="69"/>
  <c r="O337" i="69"/>
  <c r="S336" i="69"/>
  <c r="R336" i="69"/>
  <c r="Q336" i="69"/>
  <c r="P336" i="69"/>
  <c r="O336" i="69"/>
  <c r="S335" i="69"/>
  <c r="R335" i="69"/>
  <c r="Q335" i="69"/>
  <c r="P335" i="69"/>
  <c r="O335" i="69"/>
  <c r="G335" i="69"/>
  <c r="I344" i="69" s="1"/>
  <c r="S334" i="69"/>
  <c r="R334" i="69"/>
  <c r="Q334" i="69"/>
  <c r="P334" i="69"/>
  <c r="O334" i="69"/>
  <c r="S333" i="69"/>
  <c r="R333" i="69"/>
  <c r="Q333" i="69"/>
  <c r="P333" i="69"/>
  <c r="O333" i="69"/>
  <c r="S332" i="69"/>
  <c r="R332" i="69"/>
  <c r="Q332" i="69"/>
  <c r="P332" i="69"/>
  <c r="O332" i="69"/>
  <c r="I332" i="69"/>
  <c r="S331" i="69"/>
  <c r="R331" i="69"/>
  <c r="Q331" i="69"/>
  <c r="P331" i="69"/>
  <c r="O331" i="69"/>
  <c r="I331" i="69"/>
  <c r="S330" i="69"/>
  <c r="R330" i="69"/>
  <c r="Q330" i="69"/>
  <c r="P330" i="69"/>
  <c r="O330" i="69"/>
  <c r="S329" i="69"/>
  <c r="R329" i="69"/>
  <c r="Q329" i="69"/>
  <c r="P329" i="69"/>
  <c r="O329" i="69"/>
  <c r="S328" i="69"/>
  <c r="R328" i="69"/>
  <c r="Q328" i="69"/>
  <c r="P328" i="69"/>
  <c r="O328" i="69"/>
  <c r="S327" i="69"/>
  <c r="R327" i="69"/>
  <c r="Q327" i="69"/>
  <c r="P327" i="69"/>
  <c r="O327" i="69"/>
  <c r="S326" i="69"/>
  <c r="R326" i="69"/>
  <c r="Q326" i="69"/>
  <c r="P326" i="69"/>
  <c r="O326" i="69"/>
  <c r="S325" i="69"/>
  <c r="R325" i="69"/>
  <c r="Q325" i="69"/>
  <c r="P325" i="69"/>
  <c r="O325" i="69"/>
  <c r="S324" i="69"/>
  <c r="Q324" i="69"/>
  <c r="P324" i="69"/>
  <c r="O324" i="69"/>
  <c r="R323" i="69"/>
  <c r="Q323" i="69"/>
  <c r="P323" i="69"/>
  <c r="O323" i="69"/>
  <c r="S322" i="69"/>
  <c r="R322" i="69"/>
  <c r="Q322" i="69"/>
  <c r="P322" i="69"/>
  <c r="O322" i="69"/>
  <c r="I322" i="69"/>
  <c r="S321" i="69"/>
  <c r="R321" i="69"/>
  <c r="Q321" i="69"/>
  <c r="P321" i="69"/>
  <c r="O321" i="69"/>
  <c r="G321" i="69"/>
  <c r="I333" i="69" s="1"/>
  <c r="S320" i="69"/>
  <c r="R320" i="69"/>
  <c r="Q320" i="69"/>
  <c r="P320" i="69"/>
  <c r="O320" i="69"/>
  <c r="S319" i="69"/>
  <c r="R319" i="69"/>
  <c r="Q319" i="69"/>
  <c r="P319" i="69"/>
  <c r="O319" i="69"/>
  <c r="S318" i="69"/>
  <c r="R318" i="69"/>
  <c r="Q318" i="69"/>
  <c r="P318" i="69"/>
  <c r="O318" i="69"/>
  <c r="I318" i="69"/>
  <c r="S317" i="69"/>
  <c r="R317" i="69"/>
  <c r="Q317" i="69"/>
  <c r="P317" i="69"/>
  <c r="O317" i="69"/>
  <c r="I317" i="69"/>
  <c r="S316" i="69"/>
  <c r="R316" i="69"/>
  <c r="Q316" i="69"/>
  <c r="P316" i="69"/>
  <c r="S315" i="69"/>
  <c r="R315" i="69"/>
  <c r="Q315" i="69"/>
  <c r="P315" i="69"/>
  <c r="O315" i="69"/>
  <c r="S314" i="69"/>
  <c r="R314" i="69"/>
  <c r="Q314" i="69"/>
  <c r="P314" i="69"/>
  <c r="S313" i="69"/>
  <c r="R313" i="69"/>
  <c r="Q313" i="69"/>
  <c r="P313" i="69"/>
  <c r="O313" i="69"/>
  <c r="S312" i="69"/>
  <c r="R312" i="69"/>
  <c r="Q312" i="69"/>
  <c r="P312" i="69"/>
  <c r="O312" i="69"/>
  <c r="S311" i="69"/>
  <c r="R311" i="69"/>
  <c r="Q311" i="69"/>
  <c r="P311" i="69"/>
  <c r="O311" i="69"/>
  <c r="S310" i="69"/>
  <c r="R310" i="69"/>
  <c r="Q310" i="69"/>
  <c r="P310" i="69"/>
  <c r="O310" i="69"/>
  <c r="S309" i="69"/>
  <c r="R309" i="69"/>
  <c r="Q309" i="69"/>
  <c r="P309" i="69"/>
  <c r="O309" i="69"/>
  <c r="S308" i="69"/>
  <c r="R308" i="69"/>
  <c r="Q308" i="69"/>
  <c r="P308" i="69"/>
  <c r="O308" i="69"/>
  <c r="S307" i="69"/>
  <c r="R307" i="69"/>
  <c r="Q307" i="69"/>
  <c r="P307" i="69"/>
  <c r="O307" i="69"/>
  <c r="G307" i="69"/>
  <c r="I316" i="69" s="1"/>
  <c r="S306" i="69"/>
  <c r="R306" i="69"/>
  <c r="Q306" i="69"/>
  <c r="P306" i="69"/>
  <c r="O306" i="69"/>
  <c r="S305" i="69"/>
  <c r="R305" i="69"/>
  <c r="Q305" i="69"/>
  <c r="P305" i="69"/>
  <c r="O305" i="69"/>
  <c r="I305" i="69"/>
  <c r="S304" i="69"/>
  <c r="R304" i="69"/>
  <c r="Q304" i="69"/>
  <c r="P304" i="69"/>
  <c r="O304" i="69"/>
  <c r="I304" i="69"/>
  <c r="S303" i="69"/>
  <c r="R303" i="69"/>
  <c r="Q303" i="69"/>
  <c r="P303" i="69"/>
  <c r="O303" i="69"/>
  <c r="S302" i="69"/>
  <c r="R302" i="69"/>
  <c r="Q302" i="69"/>
  <c r="P302" i="69"/>
  <c r="O302" i="69"/>
  <c r="S301" i="69"/>
  <c r="R301" i="69"/>
  <c r="Q301" i="69"/>
  <c r="P301" i="69"/>
  <c r="O301" i="69"/>
  <c r="S300" i="69"/>
  <c r="R300" i="69"/>
  <c r="Q300" i="69"/>
  <c r="P300" i="69"/>
  <c r="O300" i="69"/>
  <c r="S299" i="69"/>
  <c r="R299" i="69"/>
  <c r="Q299" i="69"/>
  <c r="P299" i="69"/>
  <c r="O299" i="69"/>
  <c r="S298" i="69"/>
  <c r="R298" i="69"/>
  <c r="Q298" i="69"/>
  <c r="P298" i="69"/>
  <c r="S297" i="69"/>
  <c r="R297" i="69"/>
  <c r="Q297" i="69"/>
  <c r="P297" i="69"/>
  <c r="O297" i="69"/>
  <c r="S296" i="69"/>
  <c r="R296" i="69"/>
  <c r="Q296" i="69"/>
  <c r="P296" i="69"/>
  <c r="O296" i="69"/>
  <c r="S295" i="69"/>
  <c r="R295" i="69"/>
  <c r="Q295" i="69"/>
  <c r="P295" i="69"/>
  <c r="O295" i="69"/>
  <c r="S294" i="69"/>
  <c r="R294" i="69"/>
  <c r="Q294" i="69"/>
  <c r="P294" i="69"/>
  <c r="O294" i="69"/>
  <c r="G294" i="69"/>
  <c r="I306" i="69" s="1"/>
  <c r="S293" i="69"/>
  <c r="R293" i="69"/>
  <c r="Q293" i="69"/>
  <c r="P293" i="69"/>
  <c r="O293" i="69"/>
  <c r="S292" i="69"/>
  <c r="R292" i="69"/>
  <c r="Q292" i="69"/>
  <c r="P292" i="69"/>
  <c r="O292" i="69"/>
  <c r="S291" i="69"/>
  <c r="R291" i="69"/>
  <c r="Q291" i="69"/>
  <c r="P291" i="69"/>
  <c r="O291" i="69"/>
  <c r="I291" i="69"/>
  <c r="S290" i="69"/>
  <c r="R290" i="69"/>
  <c r="Q290" i="69"/>
  <c r="P290" i="69"/>
  <c r="O290" i="69"/>
  <c r="I290" i="69"/>
  <c r="S289" i="69"/>
  <c r="R289" i="69"/>
  <c r="Q289" i="69"/>
  <c r="P289" i="69"/>
  <c r="O289" i="69"/>
  <c r="S288" i="69"/>
  <c r="R288" i="69"/>
  <c r="Q288" i="69"/>
  <c r="P288" i="69"/>
  <c r="O288" i="69"/>
  <c r="S287" i="69"/>
  <c r="R287" i="69"/>
  <c r="Q287" i="69"/>
  <c r="P287" i="69"/>
  <c r="O287" i="69"/>
  <c r="S286" i="69"/>
  <c r="R286" i="69"/>
  <c r="Q286" i="69"/>
  <c r="P286" i="69"/>
  <c r="O286" i="69"/>
  <c r="S285" i="69"/>
  <c r="R285" i="69"/>
  <c r="Q285" i="69"/>
  <c r="P285" i="69"/>
  <c r="O285" i="69"/>
  <c r="S284" i="69"/>
  <c r="R284" i="69"/>
  <c r="Q284" i="69"/>
  <c r="P284" i="69"/>
  <c r="O284" i="69"/>
  <c r="S283" i="69"/>
  <c r="R283" i="69"/>
  <c r="Q283" i="69"/>
  <c r="P283" i="69"/>
  <c r="O283" i="69"/>
  <c r="R282" i="69"/>
  <c r="Q282" i="69"/>
  <c r="P282" i="69"/>
  <c r="O282" i="69"/>
  <c r="S281" i="69"/>
  <c r="R281" i="69"/>
  <c r="Q281" i="69"/>
  <c r="P281" i="69"/>
  <c r="O281" i="69"/>
  <c r="S280" i="69"/>
  <c r="R280" i="69"/>
  <c r="Q280" i="69"/>
  <c r="P280" i="69"/>
  <c r="O280" i="69"/>
  <c r="G280" i="69"/>
  <c r="I289" i="69" s="1"/>
  <c r="S279" i="69"/>
  <c r="R279" i="69"/>
  <c r="Q279" i="69"/>
  <c r="P279" i="69"/>
  <c r="O279" i="69"/>
  <c r="S278" i="69"/>
  <c r="R278" i="69"/>
  <c r="Q278" i="69"/>
  <c r="P278" i="69"/>
  <c r="O278" i="69"/>
  <c r="S277" i="69"/>
  <c r="R277" i="69"/>
  <c r="Q277" i="69"/>
  <c r="P277" i="69"/>
  <c r="O277" i="69"/>
  <c r="I277" i="69"/>
  <c r="S276" i="69"/>
  <c r="R276" i="69"/>
  <c r="Q276" i="69"/>
  <c r="P276" i="69"/>
  <c r="O276" i="69"/>
  <c r="I276" i="69"/>
  <c r="S275" i="69"/>
  <c r="R275" i="69"/>
  <c r="Q275" i="69"/>
  <c r="P275" i="69"/>
  <c r="O275" i="69"/>
  <c r="S274" i="69"/>
  <c r="R274" i="69"/>
  <c r="Q274" i="69"/>
  <c r="P274" i="69"/>
  <c r="O274" i="69"/>
  <c r="S273" i="69"/>
  <c r="R273" i="69"/>
  <c r="Q273" i="69"/>
  <c r="P273" i="69"/>
  <c r="O273" i="69"/>
  <c r="S272" i="69"/>
  <c r="R272" i="69"/>
  <c r="Q272" i="69"/>
  <c r="P272" i="69"/>
  <c r="O272" i="69"/>
  <c r="S271" i="69"/>
  <c r="R271" i="69"/>
  <c r="Q271" i="69"/>
  <c r="P271" i="69"/>
  <c r="O271" i="69"/>
  <c r="S270" i="69"/>
  <c r="R270" i="69"/>
  <c r="Q270" i="69"/>
  <c r="P270" i="69"/>
  <c r="O270" i="69"/>
  <c r="S268" i="69"/>
  <c r="R268" i="69"/>
  <c r="Q268" i="69"/>
  <c r="P268" i="69"/>
  <c r="O268" i="69"/>
  <c r="S267" i="69"/>
  <c r="R267" i="69"/>
  <c r="Q267" i="69"/>
  <c r="P267" i="69"/>
  <c r="O267" i="69"/>
  <c r="S266" i="69"/>
  <c r="R266" i="69"/>
  <c r="Q266" i="69"/>
  <c r="P266" i="69"/>
  <c r="O266" i="69"/>
  <c r="G266" i="69"/>
  <c r="I278" i="69" s="1"/>
  <c r="S265" i="69"/>
  <c r="R265" i="69"/>
  <c r="Q265" i="69"/>
  <c r="P265" i="69"/>
  <c r="O265" i="69"/>
  <c r="S264" i="69"/>
  <c r="R264" i="69"/>
  <c r="Q264" i="69"/>
  <c r="P264" i="69"/>
  <c r="O264" i="69"/>
  <c r="S263" i="69"/>
  <c r="R263" i="69"/>
  <c r="Q263" i="69"/>
  <c r="P263" i="69"/>
  <c r="O263" i="69"/>
  <c r="I263" i="69"/>
  <c r="S262" i="69"/>
  <c r="R262" i="69"/>
  <c r="Q262" i="69"/>
  <c r="P262" i="69"/>
  <c r="O262" i="69"/>
  <c r="I262" i="69"/>
  <c r="S261" i="69"/>
  <c r="R261" i="69"/>
  <c r="Q261" i="69"/>
  <c r="P261" i="69"/>
  <c r="O261" i="69"/>
  <c r="S260" i="69"/>
  <c r="R260" i="69"/>
  <c r="Q260" i="69"/>
  <c r="S259" i="69"/>
  <c r="R259" i="69"/>
  <c r="Q259" i="69"/>
  <c r="P259" i="69"/>
  <c r="O259" i="69"/>
  <c r="Q258" i="69"/>
  <c r="P258" i="69"/>
  <c r="S257" i="69"/>
  <c r="R257" i="69"/>
  <c r="Q257" i="69"/>
  <c r="P257" i="69"/>
  <c r="O257" i="69"/>
  <c r="S256" i="69"/>
  <c r="R256" i="69"/>
  <c r="Q256" i="69"/>
  <c r="P256" i="69"/>
  <c r="O256" i="69"/>
  <c r="S255" i="69"/>
  <c r="R255" i="69"/>
  <c r="Q255" i="69"/>
  <c r="P255" i="69"/>
  <c r="O255" i="69"/>
  <c r="S254" i="69"/>
  <c r="R254" i="69"/>
  <c r="Q254" i="69"/>
  <c r="P254" i="69"/>
  <c r="O254" i="69"/>
  <c r="S253" i="69"/>
  <c r="R253" i="69"/>
  <c r="Q253" i="69"/>
  <c r="P253" i="69"/>
  <c r="O253" i="69"/>
  <c r="S252" i="69"/>
  <c r="R252" i="69"/>
  <c r="Q252" i="69"/>
  <c r="P252" i="69"/>
  <c r="O252" i="69"/>
  <c r="G252" i="69"/>
  <c r="I261" i="69" s="1"/>
  <c r="S251" i="69"/>
  <c r="R251" i="69"/>
  <c r="Q251" i="69"/>
  <c r="P251" i="69"/>
  <c r="S250" i="69"/>
  <c r="R250" i="69"/>
  <c r="Q250" i="69"/>
  <c r="P250" i="69"/>
  <c r="O250" i="69"/>
  <c r="S249" i="69"/>
  <c r="R249" i="69"/>
  <c r="O249" i="69"/>
  <c r="S248" i="69"/>
  <c r="R248" i="69"/>
  <c r="Q248" i="69"/>
  <c r="P248" i="69"/>
  <c r="O248" i="69"/>
  <c r="S247" i="69"/>
  <c r="R247" i="69"/>
  <c r="Q247" i="69"/>
  <c r="P247" i="69"/>
  <c r="O247" i="69"/>
  <c r="S246" i="69"/>
  <c r="R246" i="69"/>
  <c r="Q246" i="69"/>
  <c r="P246" i="69"/>
  <c r="O246" i="69"/>
  <c r="S245" i="69"/>
  <c r="R245" i="69"/>
  <c r="Q245" i="69"/>
  <c r="P245" i="69"/>
  <c r="O245" i="69"/>
  <c r="S244" i="69"/>
  <c r="R244" i="69"/>
  <c r="Q244" i="69"/>
  <c r="P244" i="69"/>
  <c r="O244" i="69"/>
  <c r="S243" i="69"/>
  <c r="R243" i="69"/>
  <c r="Q243" i="69"/>
  <c r="P243" i="69"/>
  <c r="O243" i="69"/>
  <c r="S242" i="69"/>
  <c r="R242" i="69"/>
  <c r="Q242" i="69"/>
  <c r="P242" i="69"/>
  <c r="O242" i="69"/>
  <c r="S241" i="69"/>
  <c r="R241" i="69"/>
  <c r="Q241" i="69"/>
  <c r="P241" i="69"/>
  <c r="O241" i="69"/>
  <c r="S240" i="69"/>
  <c r="R240" i="69"/>
  <c r="Q240" i="69"/>
  <c r="P240" i="69"/>
  <c r="O240" i="69"/>
  <c r="S239" i="69"/>
  <c r="R239" i="69"/>
  <c r="Q239" i="69"/>
  <c r="P239" i="69"/>
  <c r="O239" i="69"/>
  <c r="S238" i="69"/>
  <c r="R238" i="69"/>
  <c r="Q238" i="69"/>
  <c r="P238" i="69"/>
  <c r="O238" i="69"/>
  <c r="G238" i="69"/>
  <c r="I250" i="69" s="1"/>
  <c r="S237" i="69"/>
  <c r="R237" i="69"/>
  <c r="Q237" i="69"/>
  <c r="P237" i="69"/>
  <c r="O237" i="69"/>
  <c r="S236" i="69"/>
  <c r="R236" i="69"/>
  <c r="Q236" i="69"/>
  <c r="P236" i="69"/>
  <c r="O236" i="69"/>
  <c r="S235" i="69"/>
  <c r="R235" i="69"/>
  <c r="P235" i="69"/>
  <c r="O235" i="69"/>
  <c r="I235" i="69"/>
  <c r="S234" i="69"/>
  <c r="R234" i="69"/>
  <c r="Q234" i="69"/>
  <c r="P234" i="69"/>
  <c r="O234" i="69"/>
  <c r="I234" i="69"/>
  <c r="S233" i="69"/>
  <c r="R233" i="69"/>
  <c r="Q233" i="69"/>
  <c r="P233" i="69"/>
  <c r="O233" i="69"/>
  <c r="S232" i="69"/>
  <c r="R232" i="69"/>
  <c r="Q232" i="69"/>
  <c r="P232" i="69"/>
  <c r="O232" i="69"/>
  <c r="S231" i="69"/>
  <c r="R231" i="69"/>
  <c r="Q231" i="69"/>
  <c r="P231" i="69"/>
  <c r="O231" i="69"/>
  <c r="U231" i="69" s="1"/>
  <c r="S230" i="69"/>
  <c r="R230" i="69"/>
  <c r="Q230" i="69"/>
  <c r="P230" i="69"/>
  <c r="U230" i="69" s="1"/>
  <c r="O230" i="69"/>
  <c r="S229" i="69"/>
  <c r="R229" i="69"/>
  <c r="Q229" i="69"/>
  <c r="P229" i="69"/>
  <c r="O229" i="69"/>
  <c r="S228" i="69"/>
  <c r="R228" i="69"/>
  <c r="Q228" i="69"/>
  <c r="P228" i="69"/>
  <c r="O228" i="69"/>
  <c r="S227" i="69"/>
  <c r="R227" i="69"/>
  <c r="Q227" i="69"/>
  <c r="P227" i="69"/>
  <c r="O227" i="69"/>
  <c r="U227" i="69" s="1"/>
  <c r="S226" i="69"/>
  <c r="R226" i="69"/>
  <c r="Q226" i="69"/>
  <c r="P226" i="69"/>
  <c r="U226" i="69" s="1"/>
  <c r="O226" i="69"/>
  <c r="S225" i="69"/>
  <c r="R225" i="69"/>
  <c r="Q225" i="69"/>
  <c r="P225" i="69"/>
  <c r="O225" i="69"/>
  <c r="S224" i="69"/>
  <c r="R224" i="69"/>
  <c r="Q224" i="69"/>
  <c r="P224" i="69"/>
  <c r="O224" i="69"/>
  <c r="G224" i="69"/>
  <c r="I233" i="69" s="1"/>
  <c r="S223" i="69"/>
  <c r="R223" i="69"/>
  <c r="Q223" i="69"/>
  <c r="P223" i="69"/>
  <c r="O223" i="69"/>
  <c r="S222" i="69"/>
  <c r="R222" i="69"/>
  <c r="Q222" i="69"/>
  <c r="P222" i="69"/>
  <c r="O222" i="69"/>
  <c r="S221" i="69"/>
  <c r="R221" i="69"/>
  <c r="Q221" i="69"/>
  <c r="P221" i="69"/>
  <c r="O221" i="69"/>
  <c r="I221" i="69"/>
  <c r="S220" i="69"/>
  <c r="R220" i="69"/>
  <c r="Q220" i="69"/>
  <c r="P220" i="69"/>
  <c r="O220" i="69"/>
  <c r="I220" i="69"/>
  <c r="S219" i="69"/>
  <c r="R219" i="69"/>
  <c r="Q219" i="69"/>
  <c r="P219" i="69"/>
  <c r="O219" i="69"/>
  <c r="S218" i="69"/>
  <c r="R218" i="69"/>
  <c r="Q218" i="69"/>
  <c r="P218" i="69"/>
  <c r="O218" i="69"/>
  <c r="U218" i="69" s="1"/>
  <c r="S217" i="69"/>
  <c r="R217" i="69"/>
  <c r="Q217" i="69"/>
  <c r="P217" i="69"/>
  <c r="U217" i="69" s="1"/>
  <c r="O217" i="69"/>
  <c r="S216" i="69"/>
  <c r="R216" i="69"/>
  <c r="Q216" i="69"/>
  <c r="P216" i="69"/>
  <c r="O216" i="69"/>
  <c r="S215" i="69"/>
  <c r="R215" i="69"/>
  <c r="Q215" i="69"/>
  <c r="P215" i="69"/>
  <c r="O215" i="69"/>
  <c r="S214" i="69"/>
  <c r="R214" i="69"/>
  <c r="Q214" i="69"/>
  <c r="P214" i="69"/>
  <c r="O214" i="69"/>
  <c r="S213" i="69"/>
  <c r="R213" i="69"/>
  <c r="Q213" i="69"/>
  <c r="P213" i="69"/>
  <c r="O213" i="69"/>
  <c r="S212" i="69"/>
  <c r="R212" i="69"/>
  <c r="Q212" i="69"/>
  <c r="P212" i="69"/>
  <c r="O212" i="69"/>
  <c r="S211" i="69"/>
  <c r="R211" i="69"/>
  <c r="Q211" i="69"/>
  <c r="P211" i="69"/>
  <c r="O211" i="69"/>
  <c r="S210" i="69"/>
  <c r="R210" i="69"/>
  <c r="Q210" i="69"/>
  <c r="P210" i="69"/>
  <c r="O210" i="69"/>
  <c r="G210" i="69"/>
  <c r="I222" i="69" s="1"/>
  <c r="S209" i="69"/>
  <c r="R209" i="69"/>
  <c r="Q209" i="69"/>
  <c r="P209" i="69"/>
  <c r="O209" i="69"/>
  <c r="S208" i="69"/>
  <c r="R208" i="69"/>
  <c r="Q208" i="69"/>
  <c r="P208" i="69"/>
  <c r="O208" i="69"/>
  <c r="S207" i="69"/>
  <c r="R207" i="69"/>
  <c r="Q207" i="69"/>
  <c r="P207" i="69"/>
  <c r="O207" i="69"/>
  <c r="I207" i="69"/>
  <c r="S206" i="69"/>
  <c r="R206" i="69"/>
  <c r="Q206" i="69"/>
  <c r="P206" i="69"/>
  <c r="O206" i="69"/>
  <c r="I206" i="69"/>
  <c r="S205" i="69"/>
  <c r="R205" i="69"/>
  <c r="Q205" i="69"/>
  <c r="P205" i="69"/>
  <c r="O205" i="69"/>
  <c r="S204" i="69"/>
  <c r="R204" i="69"/>
  <c r="Q204" i="69"/>
  <c r="P204" i="69"/>
  <c r="O204" i="69"/>
  <c r="S203" i="69"/>
  <c r="R203" i="69"/>
  <c r="Q203" i="69"/>
  <c r="P203" i="69"/>
  <c r="O203" i="69"/>
  <c r="S202" i="69"/>
  <c r="R202" i="69"/>
  <c r="Q202" i="69"/>
  <c r="P202" i="69"/>
  <c r="O202" i="69"/>
  <c r="S201" i="69"/>
  <c r="R201" i="69"/>
  <c r="Q201" i="69"/>
  <c r="P201" i="69"/>
  <c r="O201" i="69"/>
  <c r="S200" i="69"/>
  <c r="R200" i="69"/>
  <c r="Q200" i="69"/>
  <c r="P200" i="69"/>
  <c r="O200" i="69"/>
  <c r="S199" i="69"/>
  <c r="R199" i="69"/>
  <c r="Q199" i="69"/>
  <c r="P199" i="69"/>
  <c r="O199" i="69"/>
  <c r="S198" i="69"/>
  <c r="R198" i="69"/>
  <c r="Q198" i="69"/>
  <c r="P198" i="69"/>
  <c r="O198" i="69"/>
  <c r="S197" i="69"/>
  <c r="R197" i="69"/>
  <c r="Q197" i="69"/>
  <c r="P197" i="69"/>
  <c r="O197" i="69"/>
  <c r="S196" i="69"/>
  <c r="R196" i="69"/>
  <c r="Q196" i="69"/>
  <c r="P196" i="69"/>
  <c r="O196" i="69"/>
  <c r="G196" i="69"/>
  <c r="I205" i="69" s="1"/>
  <c r="S195" i="69"/>
  <c r="R195" i="69"/>
  <c r="Q195" i="69"/>
  <c r="P195" i="69"/>
  <c r="O195" i="69"/>
  <c r="S194" i="69"/>
  <c r="R194" i="69"/>
  <c r="Q194" i="69"/>
  <c r="P194" i="69"/>
  <c r="O194" i="69"/>
  <c r="S193" i="69"/>
  <c r="R193" i="69"/>
  <c r="Q193" i="69"/>
  <c r="P193" i="69"/>
  <c r="O193" i="69"/>
  <c r="I193" i="69"/>
  <c r="S192" i="69"/>
  <c r="R192" i="69"/>
  <c r="Q192" i="69"/>
  <c r="P192" i="69"/>
  <c r="O192" i="69"/>
  <c r="I192" i="69"/>
  <c r="S191" i="69"/>
  <c r="R191" i="69"/>
  <c r="Q191" i="69"/>
  <c r="P191" i="69"/>
  <c r="O191" i="69"/>
  <c r="S190" i="69"/>
  <c r="R190" i="69"/>
  <c r="Q190" i="69"/>
  <c r="P190" i="69"/>
  <c r="O190" i="69"/>
  <c r="S189" i="69"/>
  <c r="R189" i="69"/>
  <c r="Q189" i="69"/>
  <c r="P189" i="69"/>
  <c r="O189" i="69"/>
  <c r="S188" i="69"/>
  <c r="R188" i="69"/>
  <c r="Q188" i="69"/>
  <c r="P188" i="69"/>
  <c r="O188" i="69"/>
  <c r="S187" i="69"/>
  <c r="R187" i="69"/>
  <c r="Q187" i="69"/>
  <c r="P187" i="69"/>
  <c r="O187" i="69"/>
  <c r="S186" i="69"/>
  <c r="R186" i="69"/>
  <c r="Q186" i="69"/>
  <c r="P186" i="69"/>
  <c r="O186" i="69"/>
  <c r="S185" i="69"/>
  <c r="R185" i="69"/>
  <c r="Q185" i="69"/>
  <c r="P185" i="69"/>
  <c r="O185" i="69"/>
  <c r="I185" i="69"/>
  <c r="S184" i="69"/>
  <c r="R184" i="69"/>
  <c r="Q184" i="69"/>
  <c r="P184" i="69"/>
  <c r="O184" i="69"/>
  <c r="S183" i="69"/>
  <c r="R183" i="69"/>
  <c r="Q183" i="69"/>
  <c r="P183" i="69"/>
  <c r="O183" i="69"/>
  <c r="I183" i="69"/>
  <c r="S182" i="69"/>
  <c r="R182" i="69"/>
  <c r="Q182" i="69"/>
  <c r="P182" i="69"/>
  <c r="O182" i="69"/>
  <c r="U182" i="69" s="1"/>
  <c r="G182" i="69"/>
  <c r="I194" i="69" s="1"/>
  <c r="S181" i="69"/>
  <c r="R181" i="69"/>
  <c r="Q181" i="69"/>
  <c r="P181" i="69"/>
  <c r="O181" i="69"/>
  <c r="S180" i="69"/>
  <c r="R180" i="69"/>
  <c r="Q180" i="69"/>
  <c r="P180" i="69"/>
  <c r="O180" i="69"/>
  <c r="S179" i="69"/>
  <c r="R179" i="69"/>
  <c r="Q179" i="69"/>
  <c r="P179" i="69"/>
  <c r="O179" i="69"/>
  <c r="U179" i="69" s="1"/>
  <c r="I179" i="69"/>
  <c r="S178" i="69"/>
  <c r="R178" i="69"/>
  <c r="Q178" i="69"/>
  <c r="P178" i="69"/>
  <c r="O178" i="69"/>
  <c r="I178" i="69"/>
  <c r="S177" i="69"/>
  <c r="R177" i="69"/>
  <c r="Q177" i="69"/>
  <c r="P177" i="69"/>
  <c r="O177" i="69"/>
  <c r="U177" i="69" s="1"/>
  <c r="S176" i="69"/>
  <c r="R176" i="69"/>
  <c r="Q176" i="69"/>
  <c r="P176" i="69"/>
  <c r="U176" i="69" s="1"/>
  <c r="O176" i="69"/>
  <c r="S175" i="69"/>
  <c r="R175" i="69"/>
  <c r="Q175" i="69"/>
  <c r="P175" i="69"/>
  <c r="O175" i="69"/>
  <c r="S174" i="69"/>
  <c r="R174" i="69"/>
  <c r="Q174" i="69"/>
  <c r="P174" i="69"/>
  <c r="O174" i="69"/>
  <c r="S173" i="69"/>
  <c r="R173" i="69"/>
  <c r="Q173" i="69"/>
  <c r="P173" i="69"/>
  <c r="O173" i="69"/>
  <c r="S172" i="69"/>
  <c r="R172" i="69"/>
  <c r="Q172" i="69"/>
  <c r="P172" i="69"/>
  <c r="O172" i="69"/>
  <c r="S171" i="69"/>
  <c r="R171" i="69"/>
  <c r="Q171" i="69"/>
  <c r="P171" i="69"/>
  <c r="O171" i="69"/>
  <c r="S170" i="69"/>
  <c r="R170" i="69"/>
  <c r="Q170" i="69"/>
  <c r="P170" i="69"/>
  <c r="O170" i="69"/>
  <c r="S169" i="69"/>
  <c r="R169" i="69"/>
  <c r="Q169" i="69"/>
  <c r="P169" i="69"/>
  <c r="O169" i="69"/>
  <c r="S168" i="69"/>
  <c r="R168" i="69"/>
  <c r="Q168" i="69"/>
  <c r="P168" i="69"/>
  <c r="O168" i="69"/>
  <c r="G168" i="69"/>
  <c r="S167" i="69"/>
  <c r="R167" i="69"/>
  <c r="Q167" i="69"/>
  <c r="P167" i="69"/>
  <c r="O167" i="69"/>
  <c r="S166" i="69"/>
  <c r="R166" i="69"/>
  <c r="Q166" i="69"/>
  <c r="P166" i="69"/>
  <c r="O166" i="69"/>
  <c r="S165" i="69"/>
  <c r="R165" i="69"/>
  <c r="Q165" i="69"/>
  <c r="P165" i="69"/>
  <c r="O165" i="69"/>
  <c r="I165" i="69"/>
  <c r="S164" i="69"/>
  <c r="R164" i="69"/>
  <c r="Q164" i="69"/>
  <c r="P164" i="69"/>
  <c r="O164" i="69"/>
  <c r="I164" i="69"/>
  <c r="S163" i="69"/>
  <c r="R163" i="69"/>
  <c r="Q163" i="69"/>
  <c r="P163" i="69"/>
  <c r="O163" i="69"/>
  <c r="S162" i="69"/>
  <c r="R162" i="69"/>
  <c r="Q162" i="69"/>
  <c r="P162" i="69"/>
  <c r="O162" i="69"/>
  <c r="S161" i="69"/>
  <c r="R161" i="69"/>
  <c r="Q161" i="69"/>
  <c r="P161" i="69"/>
  <c r="O161" i="69"/>
  <c r="S160" i="69"/>
  <c r="R160" i="69"/>
  <c r="Q160" i="69"/>
  <c r="P160" i="69"/>
  <c r="O160" i="69"/>
  <c r="S159" i="69"/>
  <c r="R159" i="69"/>
  <c r="Q159" i="69"/>
  <c r="P159" i="69"/>
  <c r="O159" i="69"/>
  <c r="S158" i="69"/>
  <c r="R158" i="69"/>
  <c r="Q158" i="69"/>
  <c r="P158" i="69"/>
  <c r="O158" i="69"/>
  <c r="S157" i="69"/>
  <c r="R157" i="69"/>
  <c r="Q157" i="69"/>
  <c r="P157" i="69"/>
  <c r="O157" i="69"/>
  <c r="S156" i="69"/>
  <c r="R156" i="69"/>
  <c r="Q156" i="69"/>
  <c r="P156" i="69"/>
  <c r="O156" i="69"/>
  <c r="S155" i="69"/>
  <c r="R155" i="69"/>
  <c r="Q155" i="69"/>
  <c r="P155" i="69"/>
  <c r="O155" i="69"/>
  <c r="S154" i="69"/>
  <c r="R154" i="69"/>
  <c r="Q154" i="69"/>
  <c r="P154" i="69"/>
  <c r="O154" i="69"/>
  <c r="G154" i="69"/>
  <c r="I163" i="69" s="1"/>
  <c r="S153" i="69"/>
  <c r="R153" i="69"/>
  <c r="Q153" i="69"/>
  <c r="P153" i="69"/>
  <c r="O153" i="69"/>
  <c r="U153" i="69" s="1"/>
  <c r="S152" i="69"/>
  <c r="R152" i="69"/>
  <c r="Q152" i="69"/>
  <c r="P152" i="69"/>
  <c r="O152" i="69"/>
  <c r="S151" i="69"/>
  <c r="R151" i="69"/>
  <c r="Q151" i="69"/>
  <c r="P151" i="69"/>
  <c r="O151" i="69"/>
  <c r="I151" i="69"/>
  <c r="S150" i="69"/>
  <c r="R150" i="69"/>
  <c r="Q150" i="69"/>
  <c r="P150" i="69"/>
  <c r="O150" i="69"/>
  <c r="I150" i="69"/>
  <c r="S149" i="69"/>
  <c r="R149" i="69"/>
  <c r="Q149" i="69"/>
  <c r="P149" i="69"/>
  <c r="O149" i="69"/>
  <c r="S148" i="69"/>
  <c r="R148" i="69"/>
  <c r="Q148" i="69"/>
  <c r="P148" i="69"/>
  <c r="O148" i="69"/>
  <c r="S147" i="69"/>
  <c r="R147" i="69"/>
  <c r="Q147" i="69"/>
  <c r="P147" i="69"/>
  <c r="O147" i="69"/>
  <c r="S146" i="69"/>
  <c r="R146" i="69"/>
  <c r="Q146" i="69"/>
  <c r="P146" i="69"/>
  <c r="O146" i="69"/>
  <c r="S145" i="69"/>
  <c r="R145" i="69"/>
  <c r="Q145" i="69"/>
  <c r="P145" i="69"/>
  <c r="O145" i="69"/>
  <c r="S144" i="69"/>
  <c r="R144" i="69"/>
  <c r="Q144" i="69"/>
  <c r="P144" i="69"/>
  <c r="O144" i="69"/>
  <c r="S143" i="69"/>
  <c r="R143" i="69"/>
  <c r="Q143" i="69"/>
  <c r="P143" i="69"/>
  <c r="O143" i="69"/>
  <c r="S142" i="69"/>
  <c r="R142" i="69"/>
  <c r="Q142" i="69"/>
  <c r="P142" i="69"/>
  <c r="O142" i="69"/>
  <c r="S141" i="69"/>
  <c r="R141" i="69"/>
  <c r="Q141" i="69"/>
  <c r="P141" i="69"/>
  <c r="O141" i="69"/>
  <c r="I141" i="69"/>
  <c r="S140" i="69"/>
  <c r="R140" i="69"/>
  <c r="Q140" i="69"/>
  <c r="P140" i="69"/>
  <c r="O140" i="69"/>
  <c r="G140" i="69"/>
  <c r="I152" i="69" s="1"/>
  <c r="S139" i="69"/>
  <c r="R139" i="69"/>
  <c r="Q139" i="69"/>
  <c r="P139" i="69"/>
  <c r="O139" i="69"/>
  <c r="S138" i="69"/>
  <c r="R138" i="69"/>
  <c r="Q138" i="69"/>
  <c r="P138" i="69"/>
  <c r="O138" i="69"/>
  <c r="S137" i="69"/>
  <c r="R137" i="69"/>
  <c r="Q137" i="69"/>
  <c r="P137" i="69"/>
  <c r="O137" i="69"/>
  <c r="U137" i="69" s="1"/>
  <c r="I137" i="69"/>
  <c r="S136" i="69"/>
  <c r="R136" i="69"/>
  <c r="Q136" i="69"/>
  <c r="P136" i="69"/>
  <c r="O136" i="69"/>
  <c r="I136" i="69"/>
  <c r="S135" i="69"/>
  <c r="R135" i="69"/>
  <c r="Q135" i="69"/>
  <c r="P135" i="69"/>
  <c r="O135" i="69"/>
  <c r="U135" i="69" s="1"/>
  <c r="S134" i="69"/>
  <c r="R134" i="69"/>
  <c r="Q134" i="69"/>
  <c r="P134" i="69"/>
  <c r="O134" i="69"/>
  <c r="S133" i="69"/>
  <c r="R133" i="69"/>
  <c r="Q133" i="69"/>
  <c r="P133" i="69"/>
  <c r="O133" i="69"/>
  <c r="S132" i="69"/>
  <c r="R132" i="69"/>
  <c r="Q132" i="69"/>
  <c r="P132" i="69"/>
  <c r="O132" i="69"/>
  <c r="S131" i="69"/>
  <c r="R131" i="69"/>
  <c r="Q131" i="69"/>
  <c r="P131" i="69"/>
  <c r="O131" i="69"/>
  <c r="U131" i="69" s="1"/>
  <c r="S130" i="69"/>
  <c r="R130" i="69"/>
  <c r="Q130" i="69"/>
  <c r="P130" i="69"/>
  <c r="O130" i="69"/>
  <c r="S129" i="69"/>
  <c r="R129" i="69"/>
  <c r="Q129" i="69"/>
  <c r="P129" i="69"/>
  <c r="O129" i="69"/>
  <c r="S128" i="69"/>
  <c r="R128" i="69"/>
  <c r="Q128" i="69"/>
  <c r="P128" i="69"/>
  <c r="O128" i="69"/>
  <c r="S127" i="69"/>
  <c r="R127" i="69"/>
  <c r="Q127" i="69"/>
  <c r="P127" i="69"/>
  <c r="O127" i="69"/>
  <c r="U127" i="69" s="1"/>
  <c r="S126" i="69"/>
  <c r="R126" i="69"/>
  <c r="Q126" i="69"/>
  <c r="P126" i="69"/>
  <c r="O126" i="69"/>
  <c r="G126" i="69"/>
  <c r="I135" i="69" s="1"/>
  <c r="S125" i="69"/>
  <c r="R125" i="69"/>
  <c r="Q125" i="69"/>
  <c r="P125" i="69"/>
  <c r="O125" i="69"/>
  <c r="S124" i="69"/>
  <c r="R124" i="69"/>
  <c r="Q124" i="69"/>
  <c r="P124" i="69"/>
  <c r="O124" i="69"/>
  <c r="U124" i="69" s="1"/>
  <c r="S123" i="69"/>
  <c r="R123" i="69"/>
  <c r="Q123" i="69"/>
  <c r="P123" i="69"/>
  <c r="O123" i="69"/>
  <c r="I123" i="69"/>
  <c r="S122" i="69"/>
  <c r="R122" i="69"/>
  <c r="Q122" i="69"/>
  <c r="P122" i="69"/>
  <c r="O122" i="69"/>
  <c r="I122" i="69"/>
  <c r="S121" i="69"/>
  <c r="R121" i="69"/>
  <c r="Q121" i="69"/>
  <c r="P121" i="69"/>
  <c r="O121" i="69"/>
  <c r="S120" i="69"/>
  <c r="R120" i="69"/>
  <c r="Q120" i="69"/>
  <c r="P120" i="69"/>
  <c r="O120" i="69"/>
  <c r="S119" i="69"/>
  <c r="R119" i="69"/>
  <c r="Q119" i="69"/>
  <c r="P119" i="69"/>
  <c r="O119" i="69"/>
  <c r="S118" i="69"/>
  <c r="R118" i="69"/>
  <c r="Q118" i="69"/>
  <c r="P118" i="69"/>
  <c r="O118" i="69"/>
  <c r="U118" i="69" s="1"/>
  <c r="S117" i="69"/>
  <c r="R117" i="69"/>
  <c r="Q117" i="69"/>
  <c r="P117" i="69"/>
  <c r="O117" i="69"/>
  <c r="S116" i="69"/>
  <c r="R116" i="69"/>
  <c r="Q116" i="69"/>
  <c r="P116" i="69"/>
  <c r="O116" i="69"/>
  <c r="S115" i="69"/>
  <c r="R115" i="69"/>
  <c r="Q115" i="69"/>
  <c r="P115" i="69"/>
  <c r="O115" i="69"/>
  <c r="S114" i="69"/>
  <c r="R114" i="69"/>
  <c r="Q114" i="69"/>
  <c r="P114" i="69"/>
  <c r="O114" i="69"/>
  <c r="U114" i="69" s="1"/>
  <c r="S113" i="69"/>
  <c r="R113" i="69"/>
  <c r="Q113" i="69"/>
  <c r="P113" i="69"/>
  <c r="O113" i="69"/>
  <c r="S112" i="69"/>
  <c r="R112" i="69"/>
  <c r="Q112" i="69"/>
  <c r="P112" i="69"/>
  <c r="O112" i="69"/>
  <c r="G112" i="69"/>
  <c r="I124" i="69" s="1"/>
  <c r="S111" i="69"/>
  <c r="R111" i="69"/>
  <c r="Q111" i="69"/>
  <c r="P111" i="69"/>
  <c r="O111" i="69"/>
  <c r="S110" i="69"/>
  <c r="R110" i="69"/>
  <c r="Q110" i="69"/>
  <c r="P110" i="69"/>
  <c r="S109" i="69"/>
  <c r="R109" i="69"/>
  <c r="Q109" i="69"/>
  <c r="P109" i="69"/>
  <c r="O109" i="69"/>
  <c r="I109" i="69"/>
  <c r="S108" i="69"/>
  <c r="R108" i="69"/>
  <c r="Q108" i="69"/>
  <c r="P108" i="69"/>
  <c r="O108" i="69"/>
  <c r="I108" i="69"/>
  <c r="S107" i="69"/>
  <c r="R107" i="69"/>
  <c r="Q107" i="69"/>
  <c r="P107" i="69"/>
  <c r="O107" i="69"/>
  <c r="S106" i="69"/>
  <c r="R106" i="69"/>
  <c r="Q106" i="69"/>
  <c r="P106" i="69"/>
  <c r="O106" i="69"/>
  <c r="S105" i="69"/>
  <c r="R105" i="69"/>
  <c r="Q105" i="69"/>
  <c r="P105" i="69"/>
  <c r="O105" i="69"/>
  <c r="S104" i="69"/>
  <c r="R104" i="69"/>
  <c r="Q104" i="69"/>
  <c r="P104" i="69"/>
  <c r="O104" i="69"/>
  <c r="S103" i="69"/>
  <c r="R103" i="69"/>
  <c r="Q103" i="69"/>
  <c r="P103" i="69"/>
  <c r="S102" i="69"/>
  <c r="R102" i="69"/>
  <c r="Q102" i="69"/>
  <c r="P102" i="69"/>
  <c r="O102" i="69"/>
  <c r="S101" i="69"/>
  <c r="R101" i="69"/>
  <c r="Q101" i="69"/>
  <c r="P101" i="69"/>
  <c r="O101" i="69"/>
  <c r="S100" i="69"/>
  <c r="R100" i="69"/>
  <c r="Q100" i="69"/>
  <c r="P100" i="69"/>
  <c r="O100" i="69"/>
  <c r="S99" i="69"/>
  <c r="R99" i="69"/>
  <c r="Q99" i="69"/>
  <c r="P99" i="69"/>
  <c r="O99" i="69"/>
  <c r="S98" i="69"/>
  <c r="R98" i="69"/>
  <c r="Q98" i="69"/>
  <c r="P98" i="69"/>
  <c r="G98" i="69"/>
  <c r="I107" i="69" s="1"/>
  <c r="S97" i="69"/>
  <c r="R97" i="69"/>
  <c r="Q97" i="69"/>
  <c r="P97" i="69"/>
  <c r="O97" i="69"/>
  <c r="S96" i="69"/>
  <c r="R96" i="69"/>
  <c r="Q96" i="69"/>
  <c r="P96" i="69"/>
  <c r="O96" i="69"/>
  <c r="U96" i="69" s="1"/>
  <c r="S95" i="69"/>
  <c r="R95" i="69"/>
  <c r="Q95" i="69"/>
  <c r="P95" i="69"/>
  <c r="O95" i="69"/>
  <c r="I95" i="69"/>
  <c r="S94" i="69"/>
  <c r="R94" i="69"/>
  <c r="Q94" i="69"/>
  <c r="P94" i="69"/>
  <c r="I94" i="69"/>
  <c r="S93" i="69"/>
  <c r="R93" i="69"/>
  <c r="Q93" i="69"/>
  <c r="P93" i="69"/>
  <c r="O93" i="69"/>
  <c r="S92" i="69"/>
  <c r="R92" i="69"/>
  <c r="Q92" i="69"/>
  <c r="P92" i="69"/>
  <c r="O92" i="69"/>
  <c r="S91" i="69"/>
  <c r="R91" i="69"/>
  <c r="Q91" i="69"/>
  <c r="P91" i="69"/>
  <c r="O91" i="69"/>
  <c r="S90" i="69"/>
  <c r="R90" i="69"/>
  <c r="Q90" i="69"/>
  <c r="P90" i="69"/>
  <c r="O90" i="69"/>
  <c r="S89" i="69"/>
  <c r="R89" i="69"/>
  <c r="Q89" i="69"/>
  <c r="P89" i="69"/>
  <c r="O89" i="69"/>
  <c r="S88" i="69"/>
  <c r="R88" i="69"/>
  <c r="Q88" i="69"/>
  <c r="P88" i="69"/>
  <c r="O88" i="69"/>
  <c r="S87" i="69"/>
  <c r="R87" i="69"/>
  <c r="Q87" i="69"/>
  <c r="P87" i="69"/>
  <c r="O87" i="69"/>
  <c r="S86" i="69"/>
  <c r="R86" i="69"/>
  <c r="Q86" i="69"/>
  <c r="P86" i="69"/>
  <c r="O86" i="69"/>
  <c r="S85" i="69"/>
  <c r="R85" i="69"/>
  <c r="Q85" i="69"/>
  <c r="P85" i="69"/>
  <c r="O85" i="69"/>
  <c r="S84" i="69"/>
  <c r="P84" i="69"/>
  <c r="G84" i="69"/>
  <c r="I96" i="69" s="1"/>
  <c r="S83" i="69"/>
  <c r="R83" i="69"/>
  <c r="Q83" i="69"/>
  <c r="P83" i="69"/>
  <c r="O83" i="69"/>
  <c r="S81" i="69"/>
  <c r="R81" i="69"/>
  <c r="Q81" i="69"/>
  <c r="P81" i="69"/>
  <c r="O81" i="69"/>
  <c r="I80" i="69"/>
  <c r="S79" i="69"/>
  <c r="R79" i="69"/>
  <c r="Q79" i="69"/>
  <c r="P79" i="69"/>
  <c r="O79" i="69"/>
  <c r="I79" i="69"/>
  <c r="S78" i="69"/>
  <c r="R78" i="69"/>
  <c r="Q78" i="69"/>
  <c r="P78" i="69"/>
  <c r="O78" i="69"/>
  <c r="S77" i="69"/>
  <c r="R77" i="69"/>
  <c r="Q77" i="69"/>
  <c r="P77" i="69"/>
  <c r="O77" i="69"/>
  <c r="S76" i="69"/>
  <c r="R76" i="69"/>
  <c r="Q76" i="69"/>
  <c r="P76" i="69"/>
  <c r="O76" i="69"/>
  <c r="S75" i="69"/>
  <c r="R75" i="69"/>
  <c r="Q75" i="69"/>
  <c r="P75" i="69"/>
  <c r="O75" i="69"/>
  <c r="S74" i="69"/>
  <c r="R74" i="69"/>
  <c r="Q74" i="69"/>
  <c r="P74" i="69"/>
  <c r="O74" i="69"/>
  <c r="S73" i="69"/>
  <c r="R73" i="69"/>
  <c r="Q73" i="69"/>
  <c r="P73" i="69"/>
  <c r="O73" i="69"/>
  <c r="S72" i="69"/>
  <c r="R72" i="69"/>
  <c r="Q72" i="69"/>
  <c r="P72" i="69"/>
  <c r="O72" i="69"/>
  <c r="S71" i="69"/>
  <c r="R71" i="69"/>
  <c r="Q71" i="69"/>
  <c r="P71" i="69"/>
  <c r="O71" i="69"/>
  <c r="S70" i="69"/>
  <c r="R70" i="69"/>
  <c r="Q70" i="69"/>
  <c r="P70" i="69"/>
  <c r="O70" i="69"/>
  <c r="S69" i="69"/>
  <c r="R69" i="69"/>
  <c r="Q69" i="69"/>
  <c r="P69" i="69"/>
  <c r="G69" i="69"/>
  <c r="I78" i="69" s="1"/>
  <c r="S68" i="69"/>
  <c r="R68" i="69"/>
  <c r="Q68" i="69"/>
  <c r="P68" i="69"/>
  <c r="G68" i="69"/>
  <c r="S67" i="69"/>
  <c r="R67" i="69"/>
  <c r="Q67" i="69"/>
  <c r="P67" i="69"/>
  <c r="O67" i="69"/>
  <c r="S66" i="69"/>
  <c r="R66" i="69"/>
  <c r="Q66" i="69"/>
  <c r="P66" i="69"/>
  <c r="S65" i="69"/>
  <c r="R65" i="69"/>
  <c r="Q65" i="69"/>
  <c r="P65" i="69"/>
  <c r="S64" i="69"/>
  <c r="R64" i="69"/>
  <c r="Q64" i="69"/>
  <c r="P64" i="69"/>
  <c r="O64" i="69"/>
  <c r="I64" i="69"/>
  <c r="O251" i="69" s="1"/>
  <c r="U251" i="69" s="1"/>
  <c r="S63" i="69"/>
  <c r="R63" i="69"/>
  <c r="Q63" i="69"/>
  <c r="P63" i="69"/>
  <c r="O63" i="69"/>
  <c r="S62" i="69"/>
  <c r="R62" i="69"/>
  <c r="Q62" i="69"/>
  <c r="P62" i="69"/>
  <c r="O62" i="69"/>
  <c r="I62" i="69"/>
  <c r="O298" i="69" s="1"/>
  <c r="U298" i="69" s="1"/>
  <c r="S61" i="69"/>
  <c r="R61" i="69"/>
  <c r="Q61" i="69"/>
  <c r="P61" i="69"/>
  <c r="O61" i="69"/>
  <c r="S60" i="69"/>
  <c r="R60" i="69"/>
  <c r="Q60" i="69"/>
  <c r="P60" i="69"/>
  <c r="O60" i="69"/>
  <c r="S59" i="69"/>
  <c r="R59" i="69"/>
  <c r="Q59" i="69"/>
  <c r="P59" i="69"/>
  <c r="O59" i="69"/>
  <c r="S58" i="69"/>
  <c r="R58" i="69"/>
  <c r="Q58" i="69"/>
  <c r="P58" i="69"/>
  <c r="O58" i="69"/>
  <c r="S57" i="69"/>
  <c r="R57" i="69"/>
  <c r="Q57" i="69"/>
  <c r="P57" i="69"/>
  <c r="O57" i="69"/>
  <c r="S56" i="69"/>
  <c r="R56" i="69"/>
  <c r="Q56" i="69"/>
  <c r="P56" i="69"/>
  <c r="O56" i="69"/>
  <c r="S55" i="69"/>
  <c r="R55" i="69"/>
  <c r="Q55" i="69"/>
  <c r="P55" i="69"/>
  <c r="O55" i="69"/>
  <c r="S54" i="69"/>
  <c r="R54" i="69"/>
  <c r="Q54" i="69"/>
  <c r="P54" i="69"/>
  <c r="O54" i="69"/>
  <c r="I54" i="69"/>
  <c r="O69" i="69" s="1"/>
  <c r="U69" i="69" s="1"/>
  <c r="S53" i="69"/>
  <c r="R53" i="69"/>
  <c r="Q53" i="69"/>
  <c r="P53" i="69"/>
  <c r="O53" i="69"/>
  <c r="S52" i="69"/>
  <c r="R52" i="69"/>
  <c r="Q52" i="69"/>
  <c r="P52" i="69"/>
  <c r="O52" i="69"/>
  <c r="I52" i="69"/>
  <c r="O68" i="69" s="1"/>
  <c r="U68" i="69" s="1"/>
  <c r="S51" i="69"/>
  <c r="R51" i="69"/>
  <c r="Q51" i="69"/>
  <c r="P51" i="69"/>
  <c r="S50" i="69"/>
  <c r="R50" i="69"/>
  <c r="Q50" i="69"/>
  <c r="P50" i="69"/>
  <c r="O50" i="69"/>
  <c r="I50" i="69"/>
  <c r="O66" i="69" s="1"/>
  <c r="U66" i="69" s="1"/>
  <c r="S49" i="69"/>
  <c r="R49" i="69"/>
  <c r="Q49" i="69"/>
  <c r="P49" i="69"/>
  <c r="O49" i="69"/>
  <c r="S48" i="69"/>
  <c r="R48" i="69"/>
  <c r="Q48" i="69"/>
  <c r="P48" i="69"/>
  <c r="O48" i="69"/>
  <c r="I48" i="69"/>
  <c r="O65" i="69" s="1"/>
  <c r="U65" i="69" s="1"/>
  <c r="S47" i="69"/>
  <c r="R47" i="69"/>
  <c r="Q47" i="69"/>
  <c r="P47" i="69"/>
  <c r="O47" i="69"/>
  <c r="S46" i="69"/>
  <c r="R46" i="69"/>
  <c r="Q46" i="69"/>
  <c r="P46" i="69"/>
  <c r="O46" i="69"/>
  <c r="I46" i="69"/>
  <c r="O354" i="69" s="1"/>
  <c r="U354" i="69" s="1"/>
  <c r="S45" i="69"/>
  <c r="R45" i="69"/>
  <c r="Q45" i="69"/>
  <c r="P45" i="69"/>
  <c r="U45" i="69" s="1"/>
  <c r="O45" i="69"/>
  <c r="S44" i="69"/>
  <c r="R44" i="69"/>
  <c r="Q44" i="69"/>
  <c r="P44" i="69"/>
  <c r="O44" i="69"/>
  <c r="I44" i="69"/>
  <c r="O39" i="69" s="1"/>
  <c r="S43" i="69"/>
  <c r="R43" i="69"/>
  <c r="Q43" i="69"/>
  <c r="P43" i="69"/>
  <c r="O43" i="69"/>
  <c r="U43" i="69" s="1"/>
  <c r="S42" i="69"/>
  <c r="R42" i="69"/>
  <c r="Q42" i="69"/>
  <c r="P42" i="69"/>
  <c r="O42" i="69"/>
  <c r="I42" i="69"/>
  <c r="O38" i="69" s="1"/>
  <c r="S41" i="69"/>
  <c r="R41" i="69"/>
  <c r="Q41" i="69"/>
  <c r="P41" i="69"/>
  <c r="O41" i="69"/>
  <c r="S40" i="69"/>
  <c r="R40" i="69"/>
  <c r="Q40" i="69"/>
  <c r="P40" i="69"/>
  <c r="O40" i="69"/>
  <c r="I40" i="69"/>
  <c r="O51" i="69" s="1"/>
  <c r="U51" i="69" s="1"/>
  <c r="S39" i="69"/>
  <c r="R39" i="69"/>
  <c r="Q39" i="69"/>
  <c r="P39" i="69"/>
  <c r="S38" i="69"/>
  <c r="R38" i="69"/>
  <c r="Q38" i="69"/>
  <c r="P38" i="69"/>
  <c r="H38" i="69"/>
  <c r="I38" i="69" s="1"/>
  <c r="S37" i="69"/>
  <c r="R37" i="69"/>
  <c r="Q37" i="69"/>
  <c r="P37" i="69"/>
  <c r="O37" i="69"/>
  <c r="S36" i="69"/>
  <c r="R36" i="69"/>
  <c r="Q36" i="69"/>
  <c r="P36" i="69"/>
  <c r="O36" i="69"/>
  <c r="I36" i="69"/>
  <c r="S35" i="69"/>
  <c r="R35" i="69"/>
  <c r="Q35" i="69"/>
  <c r="P35" i="69"/>
  <c r="O35" i="69"/>
  <c r="S33" i="69"/>
  <c r="R33" i="69"/>
  <c r="Q33" i="69"/>
  <c r="P33" i="69"/>
  <c r="U33" i="69" s="1"/>
  <c r="O33" i="69"/>
  <c r="I33" i="69"/>
  <c r="S32" i="69"/>
  <c r="R32" i="69"/>
  <c r="Q32" i="69"/>
  <c r="P32" i="69"/>
  <c r="O32" i="69"/>
  <c r="S31" i="69"/>
  <c r="R31" i="69"/>
  <c r="Q31" i="69"/>
  <c r="P31" i="69"/>
  <c r="O31" i="69"/>
  <c r="U31" i="69" s="1"/>
  <c r="S30" i="69"/>
  <c r="R30" i="69"/>
  <c r="Q30" i="69"/>
  <c r="P30" i="69"/>
  <c r="O30" i="69"/>
  <c r="I30" i="69"/>
  <c r="O316" i="69" s="1"/>
  <c r="U316" i="69" s="1"/>
  <c r="S29" i="69"/>
  <c r="R29" i="69"/>
  <c r="Q29" i="69"/>
  <c r="P29" i="69"/>
  <c r="O29" i="69"/>
  <c r="S28" i="69"/>
  <c r="R28" i="69"/>
  <c r="Q28" i="69"/>
  <c r="P28" i="69"/>
  <c r="O28" i="69"/>
  <c r="I28" i="69"/>
  <c r="O314" i="69" s="1"/>
  <c r="U314" i="69" s="1"/>
  <c r="S27" i="69"/>
  <c r="R27" i="69"/>
  <c r="Q27" i="69"/>
  <c r="P27" i="69"/>
  <c r="O27" i="69"/>
  <c r="S26" i="69"/>
  <c r="R26" i="69"/>
  <c r="Q26" i="69"/>
  <c r="P26" i="69"/>
  <c r="O26" i="69"/>
  <c r="S25" i="69"/>
  <c r="R25" i="69"/>
  <c r="Q25" i="69"/>
  <c r="P25" i="69"/>
  <c r="O25" i="69"/>
  <c r="U25" i="69" s="1"/>
  <c r="I25" i="69"/>
  <c r="O98" i="69" s="1"/>
  <c r="U98" i="69" s="1"/>
  <c r="S24" i="69"/>
  <c r="R24" i="69"/>
  <c r="Q24" i="69"/>
  <c r="P24" i="69"/>
  <c r="O24" i="69"/>
  <c r="S23" i="69"/>
  <c r="R23" i="69"/>
  <c r="Q23" i="69"/>
  <c r="P23" i="69"/>
  <c r="O23" i="69"/>
  <c r="I23" i="69"/>
  <c r="O103" i="69" s="1"/>
  <c r="U103" i="69" s="1"/>
  <c r="S22" i="69"/>
  <c r="R22" i="69"/>
  <c r="Q22" i="69"/>
  <c r="P22" i="69"/>
  <c r="O22" i="69"/>
  <c r="S21" i="69"/>
  <c r="R21" i="69"/>
  <c r="Q21" i="69"/>
  <c r="P21" i="69"/>
  <c r="O21" i="69"/>
  <c r="I21" i="69"/>
  <c r="O94" i="69" s="1"/>
  <c r="U94" i="69" s="1"/>
  <c r="S20" i="69"/>
  <c r="R20" i="69"/>
  <c r="Q20" i="69"/>
  <c r="P20" i="69"/>
  <c r="O20" i="69"/>
  <c r="S19" i="69"/>
  <c r="R19" i="69"/>
  <c r="Q19" i="69"/>
  <c r="P19" i="69"/>
  <c r="O19" i="69"/>
  <c r="S18" i="69"/>
  <c r="R18" i="69"/>
  <c r="Q18" i="69"/>
  <c r="P18" i="69"/>
  <c r="O18" i="69"/>
  <c r="I18" i="69"/>
  <c r="S17" i="69"/>
  <c r="R17" i="69"/>
  <c r="Q17" i="69"/>
  <c r="P17" i="69"/>
  <c r="O17" i="69"/>
  <c r="I17" i="69"/>
  <c r="S16" i="69"/>
  <c r="R16" i="69"/>
  <c r="Q16" i="69"/>
  <c r="P16" i="69"/>
  <c r="O16" i="69"/>
  <c r="S15" i="69"/>
  <c r="R15" i="69"/>
  <c r="Q15" i="69"/>
  <c r="P15" i="69"/>
  <c r="O15" i="69"/>
  <c r="S14" i="69"/>
  <c r="R14" i="69"/>
  <c r="Q14" i="69"/>
  <c r="P14" i="69"/>
  <c r="O14" i="69"/>
  <c r="S13" i="69"/>
  <c r="R13" i="69"/>
  <c r="Q13" i="69"/>
  <c r="P13" i="69"/>
  <c r="O13" i="69"/>
  <c r="S12" i="69"/>
  <c r="R12" i="69"/>
  <c r="Q12" i="69"/>
  <c r="P12" i="69"/>
  <c r="O12" i="69"/>
  <c r="S11" i="69"/>
  <c r="R11" i="69"/>
  <c r="Q11" i="69"/>
  <c r="P11" i="69"/>
  <c r="O11" i="69"/>
  <c r="S10" i="69"/>
  <c r="R10" i="69"/>
  <c r="Q10" i="69"/>
  <c r="P10" i="69"/>
  <c r="O10" i="69"/>
  <c r="S9" i="69"/>
  <c r="R9" i="69"/>
  <c r="Q9" i="69"/>
  <c r="P9" i="69"/>
  <c r="O9" i="69"/>
  <c r="S8" i="69"/>
  <c r="R8" i="69"/>
  <c r="Q8" i="69"/>
  <c r="P8" i="69"/>
  <c r="O8" i="69"/>
  <c r="S7" i="69"/>
  <c r="R7" i="69"/>
  <c r="Q7" i="69"/>
  <c r="P7" i="69"/>
  <c r="O7" i="69"/>
  <c r="I7" i="69"/>
  <c r="S6" i="69"/>
  <c r="R6" i="69"/>
  <c r="Q6" i="69"/>
  <c r="P6" i="69"/>
  <c r="O6" i="69"/>
  <c r="U6" i="69" s="1"/>
  <c r="S5" i="69"/>
  <c r="R5" i="69"/>
  <c r="Q5" i="69"/>
  <c r="P5" i="69"/>
  <c r="O5" i="69"/>
  <c r="G5" i="69"/>
  <c r="I16" i="69" s="1"/>
  <c r="C3" i="69"/>
  <c r="A1" i="68"/>
  <c r="A2" i="68"/>
  <c r="A3" i="68"/>
  <c r="A5" i="68"/>
  <c r="E6" i="68"/>
  <c r="E7" i="68"/>
  <c r="F10" i="68"/>
  <c r="F9" i="68" s="1"/>
  <c r="F14" i="68"/>
  <c r="F19" i="68"/>
  <c r="F23" i="68"/>
  <c r="F22" i="68" s="1"/>
  <c r="G13" i="67" l="1"/>
  <c r="G13" i="66"/>
  <c r="U19" i="69"/>
  <c r="U237" i="69"/>
  <c r="U105" i="69"/>
  <c r="U284" i="69"/>
  <c r="U285" i="69"/>
  <c r="U288" i="69"/>
  <c r="U289" i="69"/>
  <c r="U291" i="69"/>
  <c r="U294" i="69"/>
  <c r="U301" i="69"/>
  <c r="U302" i="69"/>
  <c r="U315" i="69"/>
  <c r="G10" i="66"/>
  <c r="G10" i="67"/>
  <c r="U11" i="69"/>
  <c r="U12" i="69"/>
  <c r="U38" i="69"/>
  <c r="U71" i="69"/>
  <c r="U72" i="69"/>
  <c r="U75" i="69"/>
  <c r="U76" i="69"/>
  <c r="U83" i="69"/>
  <c r="U97" i="69"/>
  <c r="U116" i="69"/>
  <c r="U120" i="69"/>
  <c r="U129" i="69"/>
  <c r="U133" i="69"/>
  <c r="U211" i="69"/>
  <c r="U212" i="69"/>
  <c r="U252" i="69"/>
  <c r="U253" i="69"/>
  <c r="U256" i="69"/>
  <c r="U257" i="69"/>
  <c r="I295" i="69"/>
  <c r="U50" i="69"/>
  <c r="U53" i="69"/>
  <c r="U57" i="69"/>
  <c r="U61" i="69"/>
  <c r="U63" i="69"/>
  <c r="U206" i="69"/>
  <c r="U209" i="69"/>
  <c r="U239" i="69"/>
  <c r="U240" i="69"/>
  <c r="U359" i="69"/>
  <c r="U362" i="69"/>
  <c r="I378" i="69"/>
  <c r="I406" i="69"/>
  <c r="U449" i="69"/>
  <c r="U451" i="69"/>
  <c r="I1816" i="69"/>
  <c r="I1832" i="69"/>
  <c r="I1894" i="69"/>
  <c r="I1926" i="69"/>
  <c r="I1958" i="69"/>
  <c r="I1990" i="69"/>
  <c r="I2031" i="69"/>
  <c r="I2047" i="69"/>
  <c r="I2063" i="69"/>
  <c r="I2079" i="69"/>
  <c r="I2095" i="69"/>
  <c r="I2111" i="69"/>
  <c r="I2127" i="69"/>
  <c r="I2143" i="69"/>
  <c r="I2206" i="69"/>
  <c r="I2222" i="69"/>
  <c r="I2238" i="69"/>
  <c r="R96" i="70"/>
  <c r="R100" i="70"/>
  <c r="R104" i="70"/>
  <c r="R108" i="70"/>
  <c r="R112" i="70"/>
  <c r="R116" i="70"/>
  <c r="R122" i="70"/>
  <c r="R128" i="70"/>
  <c r="R131" i="70"/>
  <c r="R133" i="70"/>
  <c r="R137" i="70"/>
  <c r="R139" i="70"/>
  <c r="R143" i="70"/>
  <c r="R146" i="70"/>
  <c r="R152" i="70"/>
  <c r="R155" i="70"/>
  <c r="R168" i="70"/>
  <c r="R170" i="70"/>
  <c r="R172" i="70"/>
  <c r="R174" i="70"/>
  <c r="R176" i="70"/>
  <c r="R178" i="70"/>
  <c r="R180" i="70"/>
  <c r="R182" i="70"/>
  <c r="R186" i="70"/>
  <c r="R188" i="70"/>
  <c r="R200" i="70"/>
  <c r="R204" i="70"/>
  <c r="R211" i="70"/>
  <c r="R214" i="70"/>
  <c r="R219" i="70"/>
  <c r="R222" i="70"/>
  <c r="R227" i="70"/>
  <c r="R231" i="70"/>
  <c r="R233" i="70"/>
  <c r="R236" i="70"/>
  <c r="R241" i="70"/>
  <c r="R244" i="70"/>
  <c r="R246" i="70"/>
  <c r="R249" i="70"/>
  <c r="R251" i="70"/>
  <c r="R258" i="70"/>
  <c r="R261" i="70"/>
  <c r="R266" i="70"/>
  <c r="R269" i="70"/>
  <c r="R274" i="70"/>
  <c r="R277" i="70"/>
  <c r="R282" i="70"/>
  <c r="R290" i="70"/>
  <c r="R295" i="70"/>
  <c r="R298" i="70"/>
  <c r="R303" i="70"/>
  <c r="R306" i="70"/>
  <c r="R310" i="70"/>
  <c r="R312" i="70"/>
  <c r="R314" i="70"/>
  <c r="U432" i="69"/>
  <c r="U438" i="69"/>
  <c r="U440" i="69"/>
  <c r="I1818" i="69"/>
  <c r="I1834" i="69"/>
  <c r="I2208" i="69"/>
  <c r="I2224" i="69"/>
  <c r="I2240" i="69"/>
  <c r="O308" i="70"/>
  <c r="R185" i="70"/>
  <c r="R253" i="70"/>
  <c r="R276" i="70"/>
  <c r="R279" i="70"/>
  <c r="R284" i="70"/>
  <c r="R468" i="70"/>
  <c r="R471" i="70"/>
  <c r="R475" i="70"/>
  <c r="R479" i="70"/>
  <c r="R483" i="70"/>
  <c r="R490" i="70"/>
  <c r="R494" i="70"/>
  <c r="R498" i="70"/>
  <c r="D286" i="71"/>
  <c r="I19" i="71" s="1"/>
  <c r="I1808" i="69"/>
  <c r="I1824" i="69"/>
  <c r="I1840" i="69"/>
  <c r="I1855" i="69"/>
  <c r="R34" i="69" s="1"/>
  <c r="H1871" i="69"/>
  <c r="I1871" i="69" s="1"/>
  <c r="I1910" i="69"/>
  <c r="I1942" i="69"/>
  <c r="I1974" i="69"/>
  <c r="I2006" i="69"/>
  <c r="I2214" i="69"/>
  <c r="I2230" i="69"/>
  <c r="I2246" i="69"/>
  <c r="R7" i="70"/>
  <c r="R10" i="70"/>
  <c r="R13" i="70"/>
  <c r="R18" i="70"/>
  <c r="R21" i="70"/>
  <c r="R23" i="70"/>
  <c r="R28" i="70"/>
  <c r="R31" i="70"/>
  <c r="R34" i="70"/>
  <c r="R37" i="70"/>
  <c r="R51" i="70"/>
  <c r="R54" i="70"/>
  <c r="R60" i="70"/>
  <c r="R72" i="70"/>
  <c r="R80" i="70"/>
  <c r="R83" i="70"/>
  <c r="R87" i="70"/>
  <c r="R91" i="70"/>
  <c r="R360" i="70"/>
  <c r="R364" i="70"/>
  <c r="R368" i="70"/>
  <c r="R372" i="70"/>
  <c r="R376" i="70"/>
  <c r="R380" i="70"/>
  <c r="R409" i="70"/>
  <c r="R413" i="70"/>
  <c r="R417" i="70"/>
  <c r="R421" i="70"/>
  <c r="I12" i="71"/>
  <c r="I9" i="71"/>
  <c r="I15" i="71"/>
  <c r="I16" i="71"/>
  <c r="I2216" i="69"/>
  <c r="I2232" i="69"/>
  <c r="I2248" i="69"/>
  <c r="R438" i="70"/>
  <c r="U5" i="69"/>
  <c r="F13" i="68"/>
  <c r="I15" i="69"/>
  <c r="U37" i="69"/>
  <c r="U42" i="69"/>
  <c r="U44" i="69"/>
  <c r="U79" i="69"/>
  <c r="U85" i="69"/>
  <c r="U86" i="69"/>
  <c r="U89" i="69"/>
  <c r="U90" i="69"/>
  <c r="U93" i="69"/>
  <c r="U100" i="69"/>
  <c r="U101" i="69"/>
  <c r="U108" i="69"/>
  <c r="U112" i="69"/>
  <c r="U122" i="69"/>
  <c r="U125" i="69"/>
  <c r="U143" i="69"/>
  <c r="U144" i="69"/>
  <c r="U147" i="69"/>
  <c r="U148" i="69"/>
  <c r="U156" i="69"/>
  <c r="U157" i="69"/>
  <c r="U160" i="69"/>
  <c r="U161" i="69"/>
  <c r="U166" i="69"/>
  <c r="U169" i="69"/>
  <c r="U170" i="69"/>
  <c r="U9" i="69"/>
  <c r="U17" i="69"/>
  <c r="U20" i="69"/>
  <c r="U26" i="69"/>
  <c r="U28" i="69"/>
  <c r="U32" i="69"/>
  <c r="O34" i="69"/>
  <c r="U54" i="69"/>
  <c r="U58" i="69"/>
  <c r="U64" i="69"/>
  <c r="U70" i="69"/>
  <c r="U73" i="69"/>
  <c r="U74" i="69"/>
  <c r="U77" i="69"/>
  <c r="U78" i="69"/>
  <c r="U106" i="69"/>
  <c r="U107" i="69"/>
  <c r="U109" i="69"/>
  <c r="I113" i="69"/>
  <c r="U115" i="69"/>
  <c r="U119" i="69"/>
  <c r="U128" i="69"/>
  <c r="U132" i="69"/>
  <c r="U138" i="69"/>
  <c r="U164" i="69"/>
  <c r="U167" i="69"/>
  <c r="I176" i="69"/>
  <c r="I169" i="69"/>
  <c r="U10" i="69"/>
  <c r="I13" i="69"/>
  <c r="F30" i="68"/>
  <c r="U7" i="69"/>
  <c r="U8" i="69"/>
  <c r="I11" i="69"/>
  <c r="U15" i="69"/>
  <c r="U16" i="69"/>
  <c r="U18" i="69"/>
  <c r="U21" i="69"/>
  <c r="U23" i="69"/>
  <c r="U27" i="69"/>
  <c r="U29" i="69"/>
  <c r="U35" i="69"/>
  <c r="U40" i="69"/>
  <c r="U46" i="69"/>
  <c r="U48" i="69"/>
  <c r="U55" i="69"/>
  <c r="U59" i="69"/>
  <c r="U67" i="69"/>
  <c r="U81" i="69"/>
  <c r="I85" i="69"/>
  <c r="U87" i="69"/>
  <c r="U88" i="69"/>
  <c r="U91" i="69"/>
  <c r="U92" i="69"/>
  <c r="U99" i="69"/>
  <c r="U102" i="69"/>
  <c r="U136" i="69"/>
  <c r="U139" i="69"/>
  <c r="U141" i="69"/>
  <c r="U142" i="69"/>
  <c r="U145" i="69"/>
  <c r="U146" i="69"/>
  <c r="U149" i="69"/>
  <c r="U151" i="69"/>
  <c r="U152" i="69"/>
  <c r="U154" i="69"/>
  <c r="U155" i="69"/>
  <c r="U158" i="69"/>
  <c r="U159" i="69"/>
  <c r="U162" i="69"/>
  <c r="U163" i="69"/>
  <c r="U165" i="69"/>
  <c r="U168" i="69"/>
  <c r="I9" i="69"/>
  <c r="U13" i="69"/>
  <c r="U14" i="69"/>
  <c r="U22" i="69"/>
  <c r="U24" i="69"/>
  <c r="U30" i="69"/>
  <c r="U36" i="69"/>
  <c r="U39" i="69"/>
  <c r="U41" i="69"/>
  <c r="U47" i="69"/>
  <c r="U49" i="69"/>
  <c r="U52" i="69"/>
  <c r="U56" i="69"/>
  <c r="U60" i="69"/>
  <c r="U62" i="69"/>
  <c r="U95" i="69"/>
  <c r="U104" i="69"/>
  <c r="U111" i="69"/>
  <c r="U113" i="69"/>
  <c r="U117" i="69"/>
  <c r="U121" i="69"/>
  <c r="U123" i="69"/>
  <c r="U126" i="69"/>
  <c r="U130" i="69"/>
  <c r="U134" i="69"/>
  <c r="U140" i="69"/>
  <c r="U150" i="69"/>
  <c r="U171" i="69"/>
  <c r="U172" i="69"/>
  <c r="U178" i="69"/>
  <c r="U181" i="69"/>
  <c r="U183" i="69"/>
  <c r="U184" i="69"/>
  <c r="I187" i="69"/>
  <c r="U189" i="69"/>
  <c r="U190" i="69"/>
  <c r="U198" i="69"/>
  <c r="U199" i="69"/>
  <c r="U202" i="69"/>
  <c r="U203" i="69"/>
  <c r="U208" i="69"/>
  <c r="U213" i="69"/>
  <c r="U214" i="69"/>
  <c r="U220" i="69"/>
  <c r="U223" i="69"/>
  <c r="U236" i="69"/>
  <c r="U241" i="69"/>
  <c r="U242" i="69"/>
  <c r="U245" i="69"/>
  <c r="U246" i="69"/>
  <c r="U259" i="69"/>
  <c r="U261" i="69"/>
  <c r="U263" i="69"/>
  <c r="U266" i="69"/>
  <c r="I269" i="69"/>
  <c r="U276" i="69"/>
  <c r="U279" i="69"/>
  <c r="U283" i="69"/>
  <c r="U286" i="69"/>
  <c r="U287" i="69"/>
  <c r="U292" i="69"/>
  <c r="U299" i="69"/>
  <c r="U300" i="69"/>
  <c r="U303" i="69"/>
  <c r="U305" i="69"/>
  <c r="U306" i="69"/>
  <c r="U317" i="69"/>
  <c r="U320" i="69"/>
  <c r="U322" i="69"/>
  <c r="I324" i="69"/>
  <c r="U331" i="69"/>
  <c r="U334" i="69"/>
  <c r="U341" i="69"/>
  <c r="U347" i="69"/>
  <c r="U352" i="69"/>
  <c r="U353" i="69"/>
  <c r="U373" i="69"/>
  <c r="U376" i="69"/>
  <c r="U378" i="69"/>
  <c r="U379" i="69"/>
  <c r="I382" i="69"/>
  <c r="U384" i="69"/>
  <c r="U385" i="69"/>
  <c r="U393" i="69"/>
  <c r="U394" i="69"/>
  <c r="U397" i="69"/>
  <c r="U398" i="69"/>
  <c r="U403" i="69"/>
  <c r="U408" i="69"/>
  <c r="U409" i="69"/>
  <c r="U415" i="69"/>
  <c r="U418" i="69"/>
  <c r="U434" i="69"/>
  <c r="U436" i="69"/>
  <c r="U442" i="69"/>
  <c r="U444" i="69"/>
  <c r="U448" i="69"/>
  <c r="U450" i="69"/>
  <c r="U452" i="69"/>
  <c r="U458" i="69"/>
  <c r="U460" i="69"/>
  <c r="U466" i="69"/>
  <c r="U470" i="69"/>
  <c r="U476" i="69"/>
  <c r="U478" i="69"/>
  <c r="U484" i="69"/>
  <c r="U486" i="69"/>
  <c r="U490" i="69"/>
  <c r="U493" i="69"/>
  <c r="U497" i="69"/>
  <c r="I215" i="69"/>
  <c r="I267" i="69"/>
  <c r="U270" i="69"/>
  <c r="U273" i="69"/>
  <c r="U274" i="69"/>
  <c r="U290" i="69"/>
  <c r="U293" i="69"/>
  <c r="U295" i="69"/>
  <c r="U296" i="69"/>
  <c r="U304" i="69"/>
  <c r="U309" i="69"/>
  <c r="U310" i="69"/>
  <c r="U313" i="69"/>
  <c r="U318" i="69"/>
  <c r="U321" i="69"/>
  <c r="U325" i="69"/>
  <c r="U328" i="69"/>
  <c r="U329" i="69"/>
  <c r="U337" i="69"/>
  <c r="U338" i="69"/>
  <c r="U345" i="69"/>
  <c r="U348" i="69"/>
  <c r="U350" i="69"/>
  <c r="U351" i="69"/>
  <c r="U355" i="69"/>
  <c r="U358" i="69"/>
  <c r="U360" i="69"/>
  <c r="U361" i="69"/>
  <c r="U363" i="69"/>
  <c r="U364" i="69"/>
  <c r="U367" i="69"/>
  <c r="U368" i="69"/>
  <c r="U371" i="69"/>
  <c r="U372" i="69"/>
  <c r="U374" i="69"/>
  <c r="U377" i="69"/>
  <c r="U401" i="69"/>
  <c r="U404" i="69"/>
  <c r="U406" i="69"/>
  <c r="U407" i="69"/>
  <c r="I410" i="69"/>
  <c r="U412" i="69"/>
  <c r="U413" i="69"/>
  <c r="U421" i="69"/>
  <c r="U422" i="69"/>
  <c r="U425" i="69"/>
  <c r="U426" i="69"/>
  <c r="U431" i="69"/>
  <c r="U437" i="69"/>
  <c r="U439" i="69"/>
  <c r="U445" i="69"/>
  <c r="U187" i="69"/>
  <c r="U188" i="69"/>
  <c r="U191" i="69"/>
  <c r="U193" i="69"/>
  <c r="U194" i="69"/>
  <c r="U196" i="69"/>
  <c r="U197" i="69"/>
  <c r="U200" i="69"/>
  <c r="U201" i="69"/>
  <c r="U204" i="69"/>
  <c r="U205" i="69"/>
  <c r="U207" i="69"/>
  <c r="U210" i="69"/>
  <c r="I213" i="69"/>
  <c r="U234" i="69"/>
  <c r="U238" i="69"/>
  <c r="I241" i="69"/>
  <c r="U243" i="69"/>
  <c r="U244" i="69"/>
  <c r="U247" i="69"/>
  <c r="U248" i="69"/>
  <c r="U250" i="69"/>
  <c r="U264" i="69"/>
  <c r="I352" i="69"/>
  <c r="I408" i="69"/>
  <c r="U429" i="69"/>
  <c r="U446" i="69"/>
  <c r="I452" i="69"/>
  <c r="U454" i="69"/>
  <c r="U456" i="69"/>
  <c r="U462" i="69"/>
  <c r="U464" i="69"/>
  <c r="U468" i="69"/>
  <c r="U472" i="69"/>
  <c r="U474" i="69"/>
  <c r="U480" i="69"/>
  <c r="U482" i="69"/>
  <c r="U488" i="69"/>
  <c r="U494" i="69"/>
  <c r="U495" i="69"/>
  <c r="U174" i="69"/>
  <c r="U175" i="69"/>
  <c r="U180" i="69"/>
  <c r="U185" i="69"/>
  <c r="U186" i="69"/>
  <c r="U192" i="69"/>
  <c r="U195" i="69"/>
  <c r="I211" i="69"/>
  <c r="U215" i="69"/>
  <c r="U216" i="69"/>
  <c r="U219" i="69"/>
  <c r="U221" i="69"/>
  <c r="U222" i="69"/>
  <c r="U224" i="69"/>
  <c r="U225" i="69"/>
  <c r="U228" i="69"/>
  <c r="U229" i="69"/>
  <c r="U232" i="69"/>
  <c r="U233" i="69"/>
  <c r="I239" i="69"/>
  <c r="U254" i="69"/>
  <c r="U255" i="69"/>
  <c r="U262" i="69"/>
  <c r="U265" i="69"/>
  <c r="U267" i="69"/>
  <c r="U268" i="69"/>
  <c r="U271" i="69"/>
  <c r="U272" i="69"/>
  <c r="U275" i="69"/>
  <c r="U277" i="69"/>
  <c r="U278" i="69"/>
  <c r="U280" i="69"/>
  <c r="U281" i="69"/>
  <c r="U297" i="69"/>
  <c r="U307" i="69"/>
  <c r="U308" i="69"/>
  <c r="U311" i="69"/>
  <c r="U312" i="69"/>
  <c r="U319" i="69"/>
  <c r="U326" i="69"/>
  <c r="U327" i="69"/>
  <c r="U330" i="69"/>
  <c r="U332" i="69"/>
  <c r="U333" i="69"/>
  <c r="U335" i="69"/>
  <c r="U336" i="69"/>
  <c r="U356" i="69"/>
  <c r="U357" i="69"/>
  <c r="U365" i="69"/>
  <c r="U366" i="69"/>
  <c r="U369" i="69"/>
  <c r="U370" i="69"/>
  <c r="U375" i="69"/>
  <c r="U380" i="69"/>
  <c r="U381" i="69"/>
  <c r="U387" i="69"/>
  <c r="U390" i="69"/>
  <c r="U410" i="69"/>
  <c r="U411" i="69"/>
  <c r="U414" i="69"/>
  <c r="U416" i="69"/>
  <c r="U417" i="69"/>
  <c r="U419" i="69"/>
  <c r="U420" i="69"/>
  <c r="U423" i="69"/>
  <c r="U424" i="69"/>
  <c r="U427" i="69"/>
  <c r="U428" i="69"/>
  <c r="U430" i="69"/>
  <c r="U433" i="69"/>
  <c r="U435" i="69"/>
  <c r="U441" i="69"/>
  <c r="U443" i="69"/>
  <c r="U447" i="69"/>
  <c r="U455" i="69"/>
  <c r="U457" i="69"/>
  <c r="U463" i="69"/>
  <c r="U465" i="69"/>
  <c r="U469" i="69"/>
  <c r="U473" i="69"/>
  <c r="U475" i="69"/>
  <c r="U481" i="69"/>
  <c r="U483" i="69"/>
  <c r="U489" i="69"/>
  <c r="U492" i="69"/>
  <c r="U499" i="69"/>
  <c r="I1812" i="69"/>
  <c r="I1820" i="69"/>
  <c r="I1828" i="69"/>
  <c r="I1836" i="69"/>
  <c r="I1882" i="69"/>
  <c r="I1890" i="69"/>
  <c r="I1898" i="69"/>
  <c r="I1906" i="69"/>
  <c r="I1914" i="69"/>
  <c r="I1922" i="69"/>
  <c r="I1930" i="69"/>
  <c r="I1938" i="69"/>
  <c r="I1946" i="69"/>
  <c r="I1954" i="69"/>
  <c r="I1962" i="69"/>
  <c r="I1970" i="69"/>
  <c r="I1978" i="69"/>
  <c r="I1986" i="69"/>
  <c r="I1994" i="69"/>
  <c r="I2002" i="69"/>
  <c r="I2010" i="69"/>
  <c r="I2018" i="69"/>
  <c r="I2025" i="69"/>
  <c r="I2033" i="69"/>
  <c r="I2041" i="69"/>
  <c r="I2049" i="69"/>
  <c r="I2057" i="69"/>
  <c r="I2065" i="69"/>
  <c r="I2073" i="69"/>
  <c r="I2081" i="69"/>
  <c r="I2089" i="69"/>
  <c r="I2097" i="69"/>
  <c r="I2105" i="69"/>
  <c r="I2113" i="69"/>
  <c r="I2121" i="69"/>
  <c r="I2129" i="69"/>
  <c r="I2137" i="69"/>
  <c r="I2145" i="69"/>
  <c r="I2153" i="69"/>
  <c r="I2210" i="69"/>
  <c r="I2218" i="69"/>
  <c r="I2226" i="69"/>
  <c r="I2234" i="69"/>
  <c r="I2242" i="69"/>
  <c r="R6" i="70"/>
  <c r="O228" i="70"/>
  <c r="R12" i="70"/>
  <c r="R15" i="70"/>
  <c r="R17" i="70"/>
  <c r="R30" i="70"/>
  <c r="Q228" i="70"/>
  <c r="R36" i="70"/>
  <c r="R42" i="70"/>
  <c r="R46" i="70"/>
  <c r="Q190" i="70"/>
  <c r="R190" i="70" s="1"/>
  <c r="R53" i="70"/>
  <c r="R59" i="70"/>
  <c r="R62" i="70"/>
  <c r="R71" i="70"/>
  <c r="R74" i="70"/>
  <c r="R79" i="70"/>
  <c r="R86" i="70"/>
  <c r="R90" i="70"/>
  <c r="R94" i="70"/>
  <c r="R98" i="70"/>
  <c r="R102" i="70"/>
  <c r="R106" i="70"/>
  <c r="R110" i="70"/>
  <c r="R114" i="70"/>
  <c r="R120" i="70"/>
  <c r="R124" i="70"/>
  <c r="R132" i="70"/>
  <c r="R135" i="70"/>
  <c r="R138" i="70"/>
  <c r="R141" i="70"/>
  <c r="U496" i="69"/>
  <c r="I1814" i="69"/>
  <c r="I1822" i="69"/>
  <c r="I1830" i="69"/>
  <c r="I1838" i="69"/>
  <c r="I1884" i="69"/>
  <c r="I1892" i="69"/>
  <c r="I1900" i="69"/>
  <c r="I1908" i="69"/>
  <c r="I1916" i="69"/>
  <c r="I1924" i="69"/>
  <c r="I1932" i="69"/>
  <c r="I1940" i="69"/>
  <c r="I1948" i="69"/>
  <c r="I1956" i="69"/>
  <c r="I1964" i="69"/>
  <c r="I1972" i="69"/>
  <c r="I1980" i="69"/>
  <c r="I1988" i="69"/>
  <c r="I1996" i="69"/>
  <c r="I2004" i="69"/>
  <c r="I2012" i="69"/>
  <c r="I2027" i="69"/>
  <c r="I2035" i="69"/>
  <c r="I2043" i="69"/>
  <c r="I2051" i="69"/>
  <c r="I2059" i="69"/>
  <c r="I2067" i="69"/>
  <c r="I2075" i="69"/>
  <c r="I2083" i="69"/>
  <c r="I2091" i="69"/>
  <c r="I2099" i="69"/>
  <c r="I2107" i="69"/>
  <c r="I2115" i="69"/>
  <c r="I2123" i="69"/>
  <c r="I2131" i="69"/>
  <c r="I2139" i="69"/>
  <c r="I2147" i="69"/>
  <c r="I2212" i="69"/>
  <c r="I2220" i="69"/>
  <c r="I2228" i="69"/>
  <c r="I2236" i="69"/>
  <c r="I2244" i="69"/>
  <c r="R9" i="70"/>
  <c r="R11" i="70"/>
  <c r="R20" i="70"/>
  <c r="R22" i="70"/>
  <c r="R25" i="70"/>
  <c r="R27" i="70"/>
  <c r="R29" i="70"/>
  <c r="Q207" i="70"/>
  <c r="R207" i="70" s="1"/>
  <c r="R33" i="70"/>
  <c r="R35" i="70"/>
  <c r="R38" i="70"/>
  <c r="R50" i="70"/>
  <c r="R52" i="70"/>
  <c r="R58" i="70"/>
  <c r="R64" i="70"/>
  <c r="R68" i="70"/>
  <c r="R76" i="70"/>
  <c r="R78" i="70"/>
  <c r="R82" i="70"/>
  <c r="R85" i="70"/>
  <c r="R89" i="70"/>
  <c r="R93" i="70"/>
  <c r="R97" i="70"/>
  <c r="R101" i="70"/>
  <c r="R105" i="70"/>
  <c r="R109" i="70"/>
  <c r="R113" i="70"/>
  <c r="R117" i="70"/>
  <c r="R119" i="70"/>
  <c r="R123" i="70"/>
  <c r="R126" i="70"/>
  <c r="R129" i="70"/>
  <c r="R134" i="70"/>
  <c r="R140" i="70"/>
  <c r="R147" i="70"/>
  <c r="R149" i="70"/>
  <c r="R153" i="70"/>
  <c r="R156" i="70"/>
  <c r="R159" i="70"/>
  <c r="R161" i="70"/>
  <c r="R163" i="70"/>
  <c r="R165" i="70"/>
  <c r="I1888" i="69"/>
  <c r="I1896" i="69"/>
  <c r="I1904" i="69"/>
  <c r="I1912" i="69"/>
  <c r="I1920" i="69"/>
  <c r="I1928" i="69"/>
  <c r="I1936" i="69"/>
  <c r="I1944" i="69"/>
  <c r="I1952" i="69"/>
  <c r="I1960" i="69"/>
  <c r="I1968" i="69"/>
  <c r="I1976" i="69"/>
  <c r="I1984" i="69"/>
  <c r="I1992" i="69"/>
  <c r="I2000" i="69"/>
  <c r="I2008" i="69"/>
  <c r="I2016" i="69"/>
  <c r="I2574" i="69"/>
  <c r="Q308" i="70"/>
  <c r="R308" i="70" s="1"/>
  <c r="R95" i="70"/>
  <c r="R463" i="70"/>
  <c r="R466" i="70"/>
  <c r="R473" i="70"/>
  <c r="R477" i="70"/>
  <c r="R481" i="70"/>
  <c r="R485" i="70"/>
  <c r="R488" i="70"/>
  <c r="R492" i="70"/>
  <c r="R496" i="70"/>
  <c r="R500" i="70"/>
  <c r="E399" i="72"/>
  <c r="R320" i="70"/>
  <c r="D231" i="71"/>
  <c r="R144" i="70"/>
  <c r="R150" i="70"/>
  <c r="R154" i="70"/>
  <c r="R157" i="70"/>
  <c r="R166" i="70"/>
  <c r="R169" i="70"/>
  <c r="R171" i="70"/>
  <c r="R173" i="70"/>
  <c r="R175" i="70"/>
  <c r="R177" i="70"/>
  <c r="R179" i="70"/>
  <c r="R181" i="70"/>
  <c r="R184" i="70"/>
  <c r="R187" i="70"/>
  <c r="R189" i="70"/>
  <c r="R202" i="70"/>
  <c r="R210" i="70"/>
  <c r="R215" i="70"/>
  <c r="R218" i="70"/>
  <c r="R223" i="70"/>
  <c r="R226" i="70"/>
  <c r="R230" i="70"/>
  <c r="R237" i="70"/>
  <c r="R240" i="70"/>
  <c r="R245" i="70"/>
  <c r="R252" i="70"/>
  <c r="R257" i="70"/>
  <c r="R262" i="70"/>
  <c r="R265" i="70"/>
  <c r="R270" i="70"/>
  <c r="R273" i="70"/>
  <c r="R278" i="70"/>
  <c r="R281" i="70"/>
  <c r="R287" i="70"/>
  <c r="R291" i="70"/>
  <c r="R294" i="70"/>
  <c r="R299" i="70"/>
  <c r="R302" i="70"/>
  <c r="R307" i="70"/>
  <c r="R311" i="70"/>
  <c r="R313" i="70"/>
  <c r="R315" i="70"/>
  <c r="R317" i="70"/>
  <c r="R326" i="70"/>
  <c r="R329" i="70"/>
  <c r="R334" i="70"/>
  <c r="R337" i="70"/>
  <c r="R342" i="70"/>
  <c r="R345" i="70"/>
  <c r="R350" i="70"/>
  <c r="R353" i="70"/>
  <c r="R361" i="70"/>
  <c r="R365" i="70"/>
  <c r="R369" i="70"/>
  <c r="R373" i="70"/>
  <c r="R377" i="70"/>
  <c r="R381" i="70"/>
  <c r="R384" i="70"/>
  <c r="R388" i="70"/>
  <c r="R392" i="70"/>
  <c r="R396" i="70"/>
  <c r="R400" i="70"/>
  <c r="R404" i="70"/>
  <c r="R410" i="70"/>
  <c r="R414" i="70"/>
  <c r="R418" i="70"/>
  <c r="R422" i="70"/>
  <c r="R425" i="70"/>
  <c r="R429" i="70"/>
  <c r="R433" i="70"/>
  <c r="R436" i="70"/>
  <c r="R440" i="70"/>
  <c r="R444" i="70"/>
  <c r="R446" i="70"/>
  <c r="R450" i="70"/>
  <c r="R454" i="70"/>
  <c r="R458" i="70"/>
  <c r="R461" i="70"/>
  <c r="R465" i="70"/>
  <c r="R183" i="70"/>
  <c r="R192" i="70"/>
  <c r="R194" i="70"/>
  <c r="R196" i="70"/>
  <c r="R198" i="70"/>
  <c r="R201" i="70"/>
  <c r="R205" i="70"/>
  <c r="R209" i="70"/>
  <c r="R212" i="70"/>
  <c r="R217" i="70"/>
  <c r="R220" i="70"/>
  <c r="R225" i="70"/>
  <c r="R229" i="70"/>
  <c r="R234" i="70"/>
  <c r="R239" i="70"/>
  <c r="R242" i="70"/>
  <c r="R247" i="70"/>
  <c r="R256" i="70"/>
  <c r="R259" i="70"/>
  <c r="R264" i="70"/>
  <c r="R267" i="70"/>
  <c r="R272" i="70"/>
  <c r="R275" i="70"/>
  <c r="R280" i="70"/>
  <c r="R283" i="70"/>
  <c r="R293" i="70"/>
  <c r="R296" i="70"/>
  <c r="R301" i="70"/>
  <c r="R304" i="70"/>
  <c r="R319" i="70"/>
  <c r="R328" i="70"/>
  <c r="R331" i="70"/>
  <c r="R336" i="70"/>
  <c r="R339" i="70"/>
  <c r="R344" i="70"/>
  <c r="R347" i="70"/>
  <c r="R352" i="70"/>
  <c r="R355" i="70"/>
  <c r="R357" i="70"/>
  <c r="R387" i="70"/>
  <c r="R391" i="70"/>
  <c r="R395" i="70"/>
  <c r="R399" i="70"/>
  <c r="R403" i="70"/>
  <c r="R406" i="70"/>
  <c r="R428" i="70"/>
  <c r="R432" i="70"/>
  <c r="R435" i="70"/>
  <c r="R439" i="70"/>
  <c r="R443" i="70"/>
  <c r="R449" i="70"/>
  <c r="R453" i="70"/>
  <c r="R457" i="70"/>
  <c r="R460" i="70"/>
  <c r="R464" i="70"/>
  <c r="R467" i="70"/>
  <c r="R470" i="70"/>
  <c r="R474" i="70"/>
  <c r="R478" i="70"/>
  <c r="R482" i="70"/>
  <c r="R486" i="70"/>
  <c r="R489" i="70"/>
  <c r="R493" i="70"/>
  <c r="R497" i="70"/>
  <c r="R501" i="70"/>
  <c r="I11" i="71"/>
  <c r="I17" i="71" s="1"/>
  <c r="I21" i="71" s="1"/>
  <c r="I5" i="70"/>
  <c r="R39" i="70"/>
  <c r="R41" i="70"/>
  <c r="R44" i="70"/>
  <c r="R48" i="70"/>
  <c r="R56" i="70"/>
  <c r="R63" i="70"/>
  <c r="R66" i="70"/>
  <c r="R69" i="70"/>
  <c r="R73" i="70"/>
  <c r="R77" i="70"/>
  <c r="R130" i="70"/>
  <c r="R250" i="70"/>
  <c r="R286" i="70"/>
  <c r="R288" i="70"/>
  <c r="R322" i="70"/>
  <c r="R323" i="70"/>
  <c r="R407" i="70"/>
  <c r="R4" i="70"/>
  <c r="R232" i="70"/>
  <c r="R254" i="70"/>
  <c r="R285" i="70"/>
  <c r="R434" i="70"/>
  <c r="R445" i="70"/>
  <c r="R459" i="70"/>
  <c r="R469" i="70"/>
  <c r="I290" i="70"/>
  <c r="Q26" i="70" s="1"/>
  <c r="H313" i="70"/>
  <c r="I313" i="70" s="1"/>
  <c r="Q65" i="70" s="1"/>
  <c r="R65" i="70" s="1"/>
  <c r="H315" i="70"/>
  <c r="I315" i="70" s="1"/>
  <c r="Q67" i="70" s="1"/>
  <c r="R67" i="70" s="1"/>
  <c r="I19" i="69"/>
  <c r="H56" i="69"/>
  <c r="I56" i="69" s="1"/>
  <c r="H58" i="69"/>
  <c r="I58" i="69" s="1"/>
  <c r="H60" i="69"/>
  <c r="I60" i="69" s="1"/>
  <c r="O84" i="69" s="1"/>
  <c r="I71" i="69"/>
  <c r="I73" i="69"/>
  <c r="I75" i="69"/>
  <c r="I77" i="69"/>
  <c r="I81" i="69"/>
  <c r="I87" i="69"/>
  <c r="I89" i="69"/>
  <c r="I91" i="69"/>
  <c r="I93" i="69"/>
  <c r="I100" i="69"/>
  <c r="I102" i="69"/>
  <c r="I104" i="69"/>
  <c r="I106" i="69"/>
  <c r="I110" i="69"/>
  <c r="I115" i="69"/>
  <c r="I117" i="69"/>
  <c r="I119" i="69"/>
  <c r="I121" i="69"/>
  <c r="I128" i="69"/>
  <c r="I130" i="69"/>
  <c r="I132" i="69"/>
  <c r="I134" i="69"/>
  <c r="I138" i="69"/>
  <c r="I143" i="69"/>
  <c r="I145" i="69"/>
  <c r="I147" i="69"/>
  <c r="I149" i="69"/>
  <c r="I156" i="69"/>
  <c r="I158" i="69"/>
  <c r="I160" i="69"/>
  <c r="I162" i="69"/>
  <c r="I166" i="69"/>
  <c r="I171" i="69"/>
  <c r="I173" i="69"/>
  <c r="I174" i="69"/>
  <c r="I177" i="69"/>
  <c r="I175" i="69"/>
  <c r="I180" i="69"/>
  <c r="I6" i="69"/>
  <c r="I8" i="69"/>
  <c r="I10" i="69"/>
  <c r="I12" i="69"/>
  <c r="I14" i="69"/>
  <c r="I70" i="69"/>
  <c r="I72" i="69"/>
  <c r="I74" i="69"/>
  <c r="I76" i="69"/>
  <c r="I86" i="69"/>
  <c r="I88" i="69"/>
  <c r="I90" i="69"/>
  <c r="I92" i="69"/>
  <c r="I99" i="69"/>
  <c r="I101" i="69"/>
  <c r="I103" i="69"/>
  <c r="I105" i="69"/>
  <c r="I114" i="69"/>
  <c r="I116" i="69"/>
  <c r="I118" i="69"/>
  <c r="I120" i="69"/>
  <c r="I127" i="69"/>
  <c r="I129" i="69"/>
  <c r="I131" i="69"/>
  <c r="I133" i="69"/>
  <c r="I142" i="69"/>
  <c r="I144" i="69"/>
  <c r="I146" i="69"/>
  <c r="I148" i="69"/>
  <c r="I155" i="69"/>
  <c r="I157" i="69"/>
  <c r="I159" i="69"/>
  <c r="I161" i="69"/>
  <c r="I170" i="69"/>
  <c r="I172" i="69"/>
  <c r="U173" i="69"/>
  <c r="I189" i="69"/>
  <c r="I191" i="69"/>
  <c r="I198" i="69"/>
  <c r="I200" i="69"/>
  <c r="I202" i="69"/>
  <c r="I204" i="69"/>
  <c r="I208" i="69"/>
  <c r="I217" i="69"/>
  <c r="I219" i="69"/>
  <c r="I226" i="69"/>
  <c r="I228" i="69"/>
  <c r="I230" i="69"/>
  <c r="I232" i="69"/>
  <c r="I236" i="69"/>
  <c r="I243" i="69"/>
  <c r="I245" i="69"/>
  <c r="I247" i="69"/>
  <c r="I249" i="69"/>
  <c r="I254" i="69"/>
  <c r="I256" i="69"/>
  <c r="I258" i="69"/>
  <c r="I260" i="69"/>
  <c r="I264" i="69"/>
  <c r="I271" i="69"/>
  <c r="I273" i="69"/>
  <c r="I275" i="69"/>
  <c r="I282" i="69"/>
  <c r="I284" i="69"/>
  <c r="I286" i="69"/>
  <c r="I288" i="69"/>
  <c r="I292" i="69"/>
  <c r="I297" i="69"/>
  <c r="I299" i="69"/>
  <c r="I301" i="69"/>
  <c r="I303" i="69"/>
  <c r="I309" i="69"/>
  <c r="I311" i="69"/>
  <c r="I313" i="69"/>
  <c r="I315" i="69"/>
  <c r="I319" i="69"/>
  <c r="I326" i="69"/>
  <c r="I328" i="69"/>
  <c r="I330" i="69"/>
  <c r="I337" i="69"/>
  <c r="I339" i="69"/>
  <c r="I341" i="69"/>
  <c r="I343" i="69"/>
  <c r="I347" i="69"/>
  <c r="I354" i="69"/>
  <c r="I356" i="69"/>
  <c r="I358" i="69"/>
  <c r="I365" i="69"/>
  <c r="I367" i="69"/>
  <c r="I369" i="69"/>
  <c r="I371" i="69"/>
  <c r="I375" i="69"/>
  <c r="I384" i="69"/>
  <c r="I386" i="69"/>
  <c r="I393" i="69"/>
  <c r="I395" i="69"/>
  <c r="I397" i="69"/>
  <c r="I399" i="69"/>
  <c r="I403" i="69"/>
  <c r="I412" i="69"/>
  <c r="I414" i="69"/>
  <c r="I421" i="69"/>
  <c r="I423" i="69"/>
  <c r="I425" i="69"/>
  <c r="I427" i="69"/>
  <c r="I431" i="69"/>
  <c r="H468" i="69"/>
  <c r="I468" i="69" s="1"/>
  <c r="H470" i="69"/>
  <c r="I470" i="69" s="1"/>
  <c r="I494" i="69"/>
  <c r="I496" i="69"/>
  <c r="I498" i="69"/>
  <c r="I500" i="69"/>
  <c r="I504" i="69"/>
  <c r="I509" i="69"/>
  <c r="I517" i="69"/>
  <c r="I519" i="69"/>
  <c r="I521" i="69"/>
  <c r="I523" i="69"/>
  <c r="I525" i="69"/>
  <c r="I527" i="69"/>
  <c r="I529" i="69"/>
  <c r="I531" i="69"/>
  <c r="I533" i="69"/>
  <c r="I535" i="69"/>
  <c r="I537" i="69"/>
  <c r="I539" i="69"/>
  <c r="I541" i="69"/>
  <c r="I543" i="69"/>
  <c r="I545" i="69"/>
  <c r="I547" i="69"/>
  <c r="I549" i="69"/>
  <c r="I551" i="69"/>
  <c r="I553" i="69"/>
  <c r="I555" i="69"/>
  <c r="I557" i="69"/>
  <c r="I559" i="69"/>
  <c r="I561" i="69"/>
  <c r="I563" i="69"/>
  <c r="I565" i="69"/>
  <c r="I567" i="69"/>
  <c r="I569" i="69"/>
  <c r="I571" i="69"/>
  <c r="I573" i="69"/>
  <c r="I575" i="69"/>
  <c r="I577" i="69"/>
  <c r="I579" i="69"/>
  <c r="I581" i="69"/>
  <c r="I583" i="69"/>
  <c r="I585" i="69"/>
  <c r="I587" i="69"/>
  <c r="I589" i="69"/>
  <c r="P249" i="69" s="1"/>
  <c r="I591" i="69"/>
  <c r="I593" i="69"/>
  <c r="I595" i="69"/>
  <c r="I873" i="69"/>
  <c r="I875" i="69"/>
  <c r="I877" i="69"/>
  <c r="I879" i="69"/>
  <c r="I881" i="69"/>
  <c r="I883" i="69"/>
  <c r="I885" i="69"/>
  <c r="I887" i="69"/>
  <c r="I889" i="69"/>
  <c r="I891" i="69"/>
  <c r="I893" i="69"/>
  <c r="I895" i="69"/>
  <c r="I897" i="69"/>
  <c r="I899" i="69"/>
  <c r="I901" i="69"/>
  <c r="I903" i="69"/>
  <c r="I905" i="69"/>
  <c r="I907" i="69"/>
  <c r="I909" i="69"/>
  <c r="I911" i="69"/>
  <c r="I913" i="69"/>
  <c r="I917" i="69"/>
  <c r="I919" i="69"/>
  <c r="I921" i="69"/>
  <c r="I926" i="69"/>
  <c r="I928" i="69"/>
  <c r="I930" i="69"/>
  <c r="I933" i="69"/>
  <c r="I935" i="69"/>
  <c r="I938" i="69"/>
  <c r="I940" i="69"/>
  <c r="I942" i="69"/>
  <c r="I945" i="69"/>
  <c r="I1317" i="69"/>
  <c r="I1319" i="69"/>
  <c r="I1321" i="69"/>
  <c r="I1323" i="69"/>
  <c r="I1325" i="69"/>
  <c r="I1327" i="69"/>
  <c r="I1329" i="69"/>
  <c r="I1331" i="69"/>
  <c r="I1333" i="69"/>
  <c r="I1335" i="69"/>
  <c r="I1337" i="69"/>
  <c r="I1339" i="69"/>
  <c r="I1341" i="69"/>
  <c r="I1343" i="69"/>
  <c r="I1346" i="69"/>
  <c r="I1348" i="69"/>
  <c r="I1350" i="69"/>
  <c r="I1355" i="69"/>
  <c r="I1357" i="69"/>
  <c r="I1359" i="69"/>
  <c r="I1362" i="69"/>
  <c r="I1364" i="69"/>
  <c r="I1367" i="69"/>
  <c r="I1369" i="69"/>
  <c r="I1371" i="69"/>
  <c r="I1374" i="69"/>
  <c r="I1433" i="69"/>
  <c r="I1435" i="69"/>
  <c r="I1437" i="69"/>
  <c r="I1439" i="69"/>
  <c r="I1441" i="69"/>
  <c r="I1443" i="69"/>
  <c r="I1445" i="69"/>
  <c r="I1447" i="69"/>
  <c r="I1449" i="69"/>
  <c r="I1451" i="69"/>
  <c r="I1453" i="69"/>
  <c r="I1455" i="69"/>
  <c r="I1457" i="69"/>
  <c r="I1459" i="69"/>
  <c r="I1461" i="69"/>
  <c r="I1463" i="69"/>
  <c r="I1465" i="69"/>
  <c r="I1467" i="69"/>
  <c r="I1469" i="69"/>
  <c r="I1471" i="69"/>
  <c r="I1473" i="69"/>
  <c r="I1475" i="69"/>
  <c r="I1477" i="69"/>
  <c r="I1479" i="69"/>
  <c r="I1481" i="69"/>
  <c r="I1483" i="69"/>
  <c r="I1485" i="69"/>
  <c r="I1487" i="69"/>
  <c r="I1491" i="69"/>
  <c r="I1493" i="69"/>
  <c r="I1495" i="69"/>
  <c r="I1500" i="69"/>
  <c r="I1502" i="69"/>
  <c r="I1504" i="69"/>
  <c r="I1507" i="69"/>
  <c r="I1509" i="69"/>
  <c r="I1512" i="69"/>
  <c r="I1514" i="69"/>
  <c r="I1516" i="69"/>
  <c r="I1519" i="69"/>
  <c r="I1538" i="69"/>
  <c r="H1554" i="69"/>
  <c r="I1554" i="69" s="1"/>
  <c r="H1556" i="69"/>
  <c r="I1556" i="69" s="1"/>
  <c r="I1564" i="69"/>
  <c r="I1566" i="69"/>
  <c r="I1568" i="69"/>
  <c r="I1570" i="69"/>
  <c r="I1572" i="69"/>
  <c r="I1574" i="69"/>
  <c r="I1576" i="69"/>
  <c r="I1578" i="69"/>
  <c r="I1580" i="69"/>
  <c r="I1582" i="69"/>
  <c r="I1584" i="69"/>
  <c r="I1586" i="69"/>
  <c r="I1588" i="69"/>
  <c r="I1590" i="69"/>
  <c r="I1592" i="69"/>
  <c r="I1594" i="69"/>
  <c r="I1596" i="69"/>
  <c r="I1598" i="69"/>
  <c r="I1600" i="69"/>
  <c r="I1602" i="69"/>
  <c r="I1604" i="69"/>
  <c r="I1606" i="69"/>
  <c r="I1608" i="69"/>
  <c r="I1610" i="69"/>
  <c r="I1614" i="69"/>
  <c r="I1616" i="69"/>
  <c r="I1618" i="69"/>
  <c r="I1623" i="69"/>
  <c r="I1625" i="69"/>
  <c r="I1627" i="69"/>
  <c r="I1630" i="69"/>
  <c r="I1632" i="69"/>
  <c r="I1635" i="69"/>
  <c r="I1637" i="69"/>
  <c r="I1639" i="69"/>
  <c r="I1642" i="69"/>
  <c r="H1676" i="69"/>
  <c r="I1676" i="69" s="1"/>
  <c r="H1678" i="69"/>
  <c r="I1678" i="69" s="1"/>
  <c r="H1680" i="69"/>
  <c r="I1680" i="69" s="1"/>
  <c r="I1686" i="69"/>
  <c r="I1688" i="69"/>
  <c r="I1690" i="69"/>
  <c r="I1692" i="69"/>
  <c r="I1694" i="69"/>
  <c r="I1696" i="69"/>
  <c r="I1698" i="69"/>
  <c r="I1700" i="69"/>
  <c r="I1702" i="69"/>
  <c r="I1704" i="69"/>
  <c r="I1706" i="69"/>
  <c r="I1710" i="69"/>
  <c r="I1714" i="69"/>
  <c r="I1718" i="69"/>
  <c r="I1722" i="69"/>
  <c r="I1726" i="69"/>
  <c r="I1730" i="69"/>
  <c r="I1736" i="69"/>
  <c r="I1743" i="69"/>
  <c r="I1747" i="69"/>
  <c r="I1752" i="69"/>
  <c r="I1757" i="69"/>
  <c r="H1797" i="69"/>
  <c r="I1797" i="69" s="1"/>
  <c r="H1801" i="69"/>
  <c r="I1801" i="69" s="1"/>
  <c r="I1763" i="69"/>
  <c r="I1761" i="69"/>
  <c r="I1758" i="69"/>
  <c r="I1756" i="69"/>
  <c r="I1753" i="69"/>
  <c r="I1751" i="69"/>
  <c r="I1748" i="69"/>
  <c r="I1746" i="69"/>
  <c r="I1744" i="69"/>
  <c r="I1739" i="69"/>
  <c r="I1737" i="69"/>
  <c r="I1735" i="69"/>
  <c r="I1733" i="69"/>
  <c r="I1729" i="69"/>
  <c r="I1727" i="69"/>
  <c r="I1725" i="69"/>
  <c r="I1723" i="69"/>
  <c r="I1721" i="69"/>
  <c r="I1719" i="69"/>
  <c r="I1717" i="69"/>
  <c r="I1715" i="69"/>
  <c r="I1713" i="69"/>
  <c r="I1711" i="69"/>
  <c r="I1709" i="69"/>
  <c r="I1707" i="69"/>
  <c r="I184" i="69"/>
  <c r="I186" i="69"/>
  <c r="I188" i="69"/>
  <c r="I190" i="69"/>
  <c r="I197" i="69"/>
  <c r="I199" i="69"/>
  <c r="I201" i="69"/>
  <c r="I203" i="69"/>
  <c r="I212" i="69"/>
  <c r="I214" i="69"/>
  <c r="I216" i="69"/>
  <c r="I218" i="69"/>
  <c r="I225" i="69"/>
  <c r="I227" i="69"/>
  <c r="I229" i="69"/>
  <c r="I231" i="69"/>
  <c r="I240" i="69"/>
  <c r="I242" i="69"/>
  <c r="I244" i="69"/>
  <c r="I246" i="69"/>
  <c r="I248" i="69"/>
  <c r="O258" i="69" s="1"/>
  <c r="I253" i="69"/>
  <c r="I255" i="69"/>
  <c r="I257" i="69"/>
  <c r="I259" i="69"/>
  <c r="I268" i="69"/>
  <c r="I270" i="69"/>
  <c r="I272" i="69"/>
  <c r="I274" i="69"/>
  <c r="I281" i="69"/>
  <c r="I283" i="69"/>
  <c r="I285" i="69"/>
  <c r="I287" i="69"/>
  <c r="I296" i="69"/>
  <c r="I298" i="69"/>
  <c r="I300" i="69"/>
  <c r="I302" i="69"/>
  <c r="I308" i="69"/>
  <c r="I310" i="69"/>
  <c r="I312" i="69"/>
  <c r="I314" i="69"/>
  <c r="I323" i="69"/>
  <c r="I325" i="69"/>
  <c r="I327" i="69"/>
  <c r="I329" i="69"/>
  <c r="I336" i="69"/>
  <c r="I338" i="69"/>
  <c r="I340" i="69"/>
  <c r="I342" i="69"/>
  <c r="I351" i="69"/>
  <c r="I353" i="69"/>
  <c r="I355" i="69"/>
  <c r="I357" i="69"/>
  <c r="I364" i="69"/>
  <c r="I366" i="69"/>
  <c r="I368" i="69"/>
  <c r="I370" i="69"/>
  <c r="I379" i="69"/>
  <c r="I381" i="69"/>
  <c r="I383" i="69"/>
  <c r="I385" i="69"/>
  <c r="I392" i="69"/>
  <c r="I394" i="69"/>
  <c r="I396" i="69"/>
  <c r="I398" i="69"/>
  <c r="I407" i="69"/>
  <c r="I409" i="69"/>
  <c r="I411" i="69"/>
  <c r="I413" i="69"/>
  <c r="I420" i="69"/>
  <c r="I422" i="69"/>
  <c r="I424" i="69"/>
  <c r="I426" i="69"/>
  <c r="I495" i="69"/>
  <c r="I497" i="69"/>
  <c r="I499" i="69"/>
  <c r="I505" i="69"/>
  <c r="I516" i="69"/>
  <c r="I518" i="69"/>
  <c r="I520" i="69"/>
  <c r="I522" i="69"/>
  <c r="I524" i="69"/>
  <c r="I526" i="69"/>
  <c r="I528" i="69"/>
  <c r="I530" i="69"/>
  <c r="I532" i="69"/>
  <c r="I534" i="69"/>
  <c r="I536" i="69"/>
  <c r="I538" i="69"/>
  <c r="I540" i="69"/>
  <c r="I542" i="69"/>
  <c r="I544" i="69"/>
  <c r="I546" i="69"/>
  <c r="I548" i="69"/>
  <c r="I550" i="69"/>
  <c r="I552" i="69"/>
  <c r="I554" i="69"/>
  <c r="I556" i="69"/>
  <c r="I558" i="69"/>
  <c r="I560" i="69"/>
  <c r="I562" i="69"/>
  <c r="I564" i="69"/>
  <c r="I566" i="69"/>
  <c r="I568" i="69"/>
  <c r="I570" i="69"/>
  <c r="I572" i="69"/>
  <c r="I574" i="69"/>
  <c r="I576" i="69"/>
  <c r="I578" i="69"/>
  <c r="I580" i="69"/>
  <c r="I582" i="69"/>
  <c r="I584" i="69"/>
  <c r="I586" i="69"/>
  <c r="I588" i="69"/>
  <c r="I590" i="69"/>
  <c r="I592" i="69"/>
  <c r="I612" i="69"/>
  <c r="P34" i="69" s="1"/>
  <c r="H643" i="69"/>
  <c r="I643" i="69" s="1"/>
  <c r="P80" i="69" s="1"/>
  <c r="H645" i="69"/>
  <c r="I645" i="69" s="1"/>
  <c r="P82" i="69" s="1"/>
  <c r="I872" i="69"/>
  <c r="I874" i="69"/>
  <c r="I876" i="69"/>
  <c r="I878" i="69"/>
  <c r="I880" i="69"/>
  <c r="I882" i="69"/>
  <c r="I884" i="69"/>
  <c r="I886" i="69"/>
  <c r="I888" i="69"/>
  <c r="I890" i="69"/>
  <c r="I892" i="69"/>
  <c r="I894" i="69"/>
  <c r="I896" i="69"/>
  <c r="I898" i="69"/>
  <c r="I900" i="69"/>
  <c r="I902" i="69"/>
  <c r="I904" i="69"/>
  <c r="I906" i="69"/>
  <c r="I908" i="69"/>
  <c r="I910" i="69"/>
  <c r="I912" i="69"/>
  <c r="I916" i="69"/>
  <c r="I918" i="69"/>
  <c r="I920" i="69"/>
  <c r="I922" i="69"/>
  <c r="I927" i="69"/>
  <c r="I929" i="69"/>
  <c r="I931" i="69"/>
  <c r="I934" i="69"/>
  <c r="I936" i="69"/>
  <c r="I939" i="69"/>
  <c r="I941" i="69"/>
  <c r="I944" i="69"/>
  <c r="I965" i="69"/>
  <c r="H993" i="69"/>
  <c r="I993" i="69" s="1"/>
  <c r="H995" i="69"/>
  <c r="I995" i="69" s="1"/>
  <c r="I1318" i="69"/>
  <c r="I1320" i="69"/>
  <c r="I1322" i="69"/>
  <c r="I1324" i="69"/>
  <c r="I1326" i="69"/>
  <c r="I1328" i="69"/>
  <c r="I1330" i="69"/>
  <c r="I1332" i="69"/>
  <c r="I1334" i="69"/>
  <c r="I1336" i="69"/>
  <c r="I1338" i="69"/>
  <c r="I1340" i="69"/>
  <c r="I1342" i="69"/>
  <c r="I1345" i="69"/>
  <c r="I1347" i="69"/>
  <c r="I1349" i="69"/>
  <c r="I1351" i="69"/>
  <c r="I1356" i="69"/>
  <c r="I1358" i="69"/>
  <c r="I1360" i="69"/>
  <c r="I1363" i="69"/>
  <c r="I1365" i="69"/>
  <c r="I1368" i="69"/>
  <c r="I1370" i="69"/>
  <c r="I1373" i="69"/>
  <c r="I1394" i="69"/>
  <c r="H1417" i="69"/>
  <c r="I1417" i="69" s="1"/>
  <c r="H1419" i="69"/>
  <c r="I1419" i="69" s="1"/>
  <c r="I1432" i="69"/>
  <c r="I1434" i="69"/>
  <c r="I1436" i="69"/>
  <c r="I1438" i="69"/>
  <c r="I1440" i="69"/>
  <c r="I1442" i="69"/>
  <c r="I1444" i="69"/>
  <c r="I1446" i="69"/>
  <c r="I1448" i="69"/>
  <c r="I1450" i="69"/>
  <c r="I1452" i="69"/>
  <c r="I1454" i="69"/>
  <c r="I1456" i="69"/>
  <c r="I1458" i="69"/>
  <c r="I1460" i="69"/>
  <c r="I1462" i="69"/>
  <c r="I1464" i="69"/>
  <c r="I1466" i="69"/>
  <c r="I1468" i="69"/>
  <c r="I1470" i="69"/>
  <c r="I1472" i="69"/>
  <c r="I1474" i="69"/>
  <c r="I1476" i="69"/>
  <c r="I1478" i="69"/>
  <c r="I1480" i="69"/>
  <c r="I1482" i="69"/>
  <c r="I1484" i="69"/>
  <c r="I1486" i="69"/>
  <c r="I1490" i="69"/>
  <c r="I1492" i="69"/>
  <c r="I1494" i="69"/>
  <c r="I1496" i="69"/>
  <c r="I1501" i="69"/>
  <c r="I1503" i="69"/>
  <c r="I1505" i="69"/>
  <c r="I1508" i="69"/>
  <c r="I1510" i="69"/>
  <c r="I1513" i="69"/>
  <c r="I1515" i="69"/>
  <c r="I1518" i="69"/>
  <c r="I1565" i="69"/>
  <c r="I1567" i="69"/>
  <c r="I1569" i="69"/>
  <c r="I1571" i="69"/>
  <c r="I1573" i="69"/>
  <c r="I1575" i="69"/>
  <c r="I1577" i="69"/>
  <c r="I1579" i="69"/>
  <c r="I1581" i="69"/>
  <c r="I1583" i="69"/>
  <c r="I1585" i="69"/>
  <c r="I1587" i="69"/>
  <c r="I1589" i="69"/>
  <c r="I1591" i="69"/>
  <c r="I1593" i="69"/>
  <c r="I1595" i="69"/>
  <c r="I1597" i="69"/>
  <c r="I1599" i="69"/>
  <c r="I1601" i="69"/>
  <c r="I1603" i="69"/>
  <c r="I1605" i="69"/>
  <c r="I1607" i="69"/>
  <c r="I1609" i="69"/>
  <c r="I1613" i="69"/>
  <c r="I1615" i="69"/>
  <c r="I1617" i="69"/>
  <c r="I1619" i="69"/>
  <c r="I1624" i="69"/>
  <c r="I1626" i="69"/>
  <c r="I1628" i="69"/>
  <c r="I1631" i="69"/>
  <c r="I1633" i="69"/>
  <c r="I1636" i="69"/>
  <c r="I1638" i="69"/>
  <c r="I1641" i="69"/>
  <c r="I1685" i="69"/>
  <c r="I1687" i="69"/>
  <c r="I1689" i="69"/>
  <c r="I1691" i="69"/>
  <c r="I1693" i="69"/>
  <c r="I1695" i="69"/>
  <c r="I1697" i="69"/>
  <c r="I1699" i="69"/>
  <c r="I1701" i="69"/>
  <c r="I1703" i="69"/>
  <c r="I1705" i="69"/>
  <c r="I1708" i="69"/>
  <c r="I1712" i="69"/>
  <c r="I1716" i="69"/>
  <c r="I1720" i="69"/>
  <c r="I1724" i="69"/>
  <c r="I1728" i="69"/>
  <c r="I1734" i="69"/>
  <c r="I1738" i="69"/>
  <c r="I1745" i="69"/>
  <c r="I1750" i="69"/>
  <c r="I1755" i="69"/>
  <c r="I1759" i="69"/>
  <c r="H1799" i="69"/>
  <c r="I1799" i="69" s="1"/>
  <c r="I2155" i="69"/>
  <c r="I2157" i="69"/>
  <c r="I2159" i="69"/>
  <c r="I2161" i="69"/>
  <c r="I2163" i="69"/>
  <c r="I2165" i="69"/>
  <c r="I2167" i="69"/>
  <c r="I2169" i="69"/>
  <c r="I2171" i="69"/>
  <c r="I2173" i="69"/>
  <c r="I2175" i="69"/>
  <c r="I2177" i="69"/>
  <c r="I2179" i="69"/>
  <c r="I2181" i="69"/>
  <c r="I2183" i="69"/>
  <c r="I2185" i="69"/>
  <c r="I2187" i="69"/>
  <c r="I2189" i="69"/>
  <c r="I2191" i="69"/>
  <c r="I2193" i="69"/>
  <c r="I2195" i="69"/>
  <c r="I2197" i="69"/>
  <c r="I2199" i="69"/>
  <c r="I2201" i="69"/>
  <c r="I2203" i="69"/>
  <c r="I2250" i="69"/>
  <c r="I2252" i="69"/>
  <c r="I2254" i="69"/>
  <c r="I2256" i="69"/>
  <c r="I2258" i="69"/>
  <c r="I2260" i="69"/>
  <c r="I2262" i="69"/>
  <c r="I2264" i="69"/>
  <c r="I2266" i="69"/>
  <c r="I2268" i="69"/>
  <c r="I2270" i="69"/>
  <c r="I2272" i="69"/>
  <c r="I2274" i="69"/>
  <c r="I2276" i="69"/>
  <c r="I2278" i="69"/>
  <c r="I2280" i="69"/>
  <c r="I2282" i="69"/>
  <c r="I2284" i="69"/>
  <c r="I2286" i="69"/>
  <c r="I2288" i="69"/>
  <c r="I2290" i="69"/>
  <c r="I2292" i="69"/>
  <c r="I2294" i="69"/>
  <c r="I2296" i="69"/>
  <c r="I2298" i="69"/>
  <c r="I2301" i="69"/>
  <c r="I2673" i="69"/>
  <c r="I2671" i="69"/>
  <c r="I2669" i="69"/>
  <c r="I2667" i="69"/>
  <c r="I2672" i="69"/>
  <c r="I2670" i="69"/>
  <c r="I2668" i="69"/>
  <c r="I2666" i="69"/>
  <c r="I2329" i="69"/>
  <c r="I2327" i="69"/>
  <c r="I2325" i="69"/>
  <c r="I2323" i="69"/>
  <c r="I2321" i="69"/>
  <c r="I2319" i="69"/>
  <c r="I2317" i="69"/>
  <c r="I2315" i="69"/>
  <c r="I2313" i="69"/>
  <c r="I2311" i="69"/>
  <c r="I2309" i="69"/>
  <c r="I2307" i="69"/>
  <c r="I2330" i="69"/>
  <c r="I2328" i="69"/>
  <c r="I2326" i="69"/>
  <c r="I2324" i="69"/>
  <c r="I2322" i="69"/>
  <c r="I2320" i="69"/>
  <c r="I2318" i="69"/>
  <c r="I2316" i="69"/>
  <c r="I2314" i="69"/>
  <c r="I2312" i="69"/>
  <c r="I2310" i="69"/>
  <c r="I2308" i="69"/>
  <c r="I2306" i="69"/>
  <c r="I2304" i="69"/>
  <c r="I2302" i="69"/>
  <c r="I2300" i="69"/>
  <c r="I1807" i="69"/>
  <c r="I1809" i="69"/>
  <c r="I1811" i="69"/>
  <c r="I1813" i="69"/>
  <c r="I1815" i="69"/>
  <c r="I1817" i="69"/>
  <c r="I1819" i="69"/>
  <c r="I1821" i="69"/>
  <c r="I1823" i="69"/>
  <c r="I1825" i="69"/>
  <c r="I1827" i="69"/>
  <c r="I1829" i="69"/>
  <c r="I1831" i="69"/>
  <c r="I1833" i="69"/>
  <c r="I1835" i="69"/>
  <c r="I1837" i="69"/>
  <c r="I1883" i="69"/>
  <c r="I1885" i="69"/>
  <c r="I1887" i="69"/>
  <c r="I1889" i="69"/>
  <c r="I1891" i="69"/>
  <c r="I1893" i="69"/>
  <c r="I1895" i="69"/>
  <c r="I1897" i="69"/>
  <c r="I1899" i="69"/>
  <c r="I1901" i="69"/>
  <c r="I1903" i="69"/>
  <c r="I1905" i="69"/>
  <c r="I1907" i="69"/>
  <c r="I1909" i="69"/>
  <c r="I1911" i="69"/>
  <c r="I1913" i="69"/>
  <c r="I1915" i="69"/>
  <c r="I1917" i="69"/>
  <c r="I1919" i="69"/>
  <c r="I1921" i="69"/>
  <c r="I1923" i="69"/>
  <c r="I1925" i="69"/>
  <c r="I1927" i="69"/>
  <c r="I1929" i="69"/>
  <c r="I1931" i="69"/>
  <c r="I1933" i="69"/>
  <c r="I1935" i="69"/>
  <c r="I1937" i="69"/>
  <c r="I1939" i="69"/>
  <c r="I1941" i="69"/>
  <c r="I1943" i="69"/>
  <c r="I1945" i="69"/>
  <c r="I1947" i="69"/>
  <c r="I1949" i="69"/>
  <c r="I1951" i="69"/>
  <c r="I1953" i="69"/>
  <c r="I1955" i="69"/>
  <c r="I1957" i="69"/>
  <c r="I1959" i="69"/>
  <c r="I1961" i="69"/>
  <c r="I1963" i="69"/>
  <c r="I1965" i="69"/>
  <c r="I1967" i="69"/>
  <c r="I1969" i="69"/>
  <c r="I1971" i="69"/>
  <c r="I1973" i="69"/>
  <c r="I1975" i="69"/>
  <c r="I1977" i="69"/>
  <c r="I1979" i="69"/>
  <c r="I1981" i="69"/>
  <c r="I1983" i="69"/>
  <c r="I1985" i="69"/>
  <c r="I1987" i="69"/>
  <c r="I1989" i="69"/>
  <c r="I1991" i="69"/>
  <c r="I1993" i="69"/>
  <c r="I1995" i="69"/>
  <c r="I1997" i="69"/>
  <c r="I1999" i="69"/>
  <c r="I2001" i="69"/>
  <c r="I2003" i="69"/>
  <c r="I2005" i="69"/>
  <c r="I2007" i="69"/>
  <c r="I2009" i="69"/>
  <c r="I2011" i="69"/>
  <c r="I2013" i="69"/>
  <c r="I2015" i="69"/>
  <c r="I2022" i="69"/>
  <c r="I2024" i="69"/>
  <c r="I2026" i="69"/>
  <c r="I2028" i="69"/>
  <c r="I2030" i="69"/>
  <c r="I2032" i="69"/>
  <c r="I2034" i="69"/>
  <c r="I2036" i="69"/>
  <c r="I2038" i="69"/>
  <c r="I2040" i="69"/>
  <c r="I2042" i="69"/>
  <c r="I2044" i="69"/>
  <c r="I2046" i="69"/>
  <c r="I2048" i="69"/>
  <c r="I2050" i="69"/>
  <c r="I2052" i="69"/>
  <c r="I2054" i="69"/>
  <c r="I2056" i="69"/>
  <c r="I2058" i="69"/>
  <c r="I2060" i="69"/>
  <c r="I2062" i="69"/>
  <c r="I2064" i="69"/>
  <c r="I2066" i="69"/>
  <c r="I2068" i="69"/>
  <c r="I2070" i="69"/>
  <c r="I2072" i="69"/>
  <c r="I2074" i="69"/>
  <c r="I2076" i="69"/>
  <c r="I2078" i="69"/>
  <c r="I2080" i="69"/>
  <c r="I2082" i="69"/>
  <c r="I2084" i="69"/>
  <c r="I2086" i="69"/>
  <c r="I2088" i="69"/>
  <c r="I2090" i="69"/>
  <c r="I2092" i="69"/>
  <c r="I2094" i="69"/>
  <c r="I2096" i="69"/>
  <c r="I2098" i="69"/>
  <c r="I2100" i="69"/>
  <c r="I2102" i="69"/>
  <c r="I2104" i="69"/>
  <c r="I2106" i="69"/>
  <c r="I2108" i="69"/>
  <c r="I2110" i="69"/>
  <c r="I2112" i="69"/>
  <c r="I2114" i="69"/>
  <c r="I2116" i="69"/>
  <c r="I2118" i="69"/>
  <c r="I2120" i="69"/>
  <c r="I2122" i="69"/>
  <c r="I2124" i="69"/>
  <c r="I2126" i="69"/>
  <c r="I2128" i="69"/>
  <c r="I2130" i="69"/>
  <c r="I2132" i="69"/>
  <c r="I2134" i="69"/>
  <c r="I2136" i="69"/>
  <c r="I2138" i="69"/>
  <c r="I2140" i="69"/>
  <c r="I2142" i="69"/>
  <c r="I2144" i="69"/>
  <c r="I2146" i="69"/>
  <c r="I2148" i="69"/>
  <c r="I2150" i="69"/>
  <c r="I2152" i="69"/>
  <c r="I2154" i="69"/>
  <c r="I2156" i="69"/>
  <c r="I2158" i="69"/>
  <c r="I2160" i="69"/>
  <c r="I2162" i="69"/>
  <c r="I2164" i="69"/>
  <c r="I2166" i="69"/>
  <c r="I2168" i="69"/>
  <c r="I2170" i="69"/>
  <c r="I2172" i="69"/>
  <c r="I2174" i="69"/>
  <c r="I2176" i="69"/>
  <c r="I2178" i="69"/>
  <c r="I2180" i="69"/>
  <c r="I2182" i="69"/>
  <c r="I2184" i="69"/>
  <c r="I2186" i="69"/>
  <c r="I2188" i="69"/>
  <c r="I2190" i="69"/>
  <c r="I2192" i="69"/>
  <c r="I2194" i="69"/>
  <c r="I2196" i="69"/>
  <c r="I2198" i="69"/>
  <c r="I2200" i="69"/>
  <c r="I2207" i="69"/>
  <c r="I2209" i="69"/>
  <c r="I2211" i="69"/>
  <c r="I2213" i="69"/>
  <c r="I2215" i="69"/>
  <c r="I2217" i="69"/>
  <c r="I2219" i="69"/>
  <c r="I2221" i="69"/>
  <c r="I2223" i="69"/>
  <c r="I2225" i="69"/>
  <c r="I2227" i="69"/>
  <c r="I2229" i="69"/>
  <c r="I2231" i="69"/>
  <c r="I2233" i="69"/>
  <c r="I2235" i="69"/>
  <c r="I2237" i="69"/>
  <c r="I2239" i="69"/>
  <c r="I2241" i="69"/>
  <c r="I2243" i="69"/>
  <c r="I2245" i="69"/>
  <c r="I2247" i="69"/>
  <c r="I2249" i="69"/>
  <c r="I2251" i="69"/>
  <c r="I2253" i="69"/>
  <c r="I2255" i="69"/>
  <c r="I2257" i="69"/>
  <c r="I2259" i="69"/>
  <c r="I2261" i="69"/>
  <c r="I2263" i="69"/>
  <c r="I2265" i="69"/>
  <c r="I2267" i="69"/>
  <c r="I2269" i="69"/>
  <c r="I2271" i="69"/>
  <c r="I2273" i="69"/>
  <c r="I2275" i="69"/>
  <c r="I2277" i="69"/>
  <c r="I2279" i="69"/>
  <c r="I2281" i="69"/>
  <c r="I2283" i="69"/>
  <c r="I2285" i="69"/>
  <c r="I2287" i="69"/>
  <c r="I2289" i="69"/>
  <c r="I2291" i="69"/>
  <c r="I2293" i="69"/>
  <c r="I2295" i="69"/>
  <c r="I2297" i="69"/>
  <c r="I2299" i="69"/>
  <c r="I2303" i="69"/>
  <c r="I2334" i="69"/>
  <c r="I2336" i="69"/>
  <c r="I2338" i="69"/>
  <c r="I2340" i="69"/>
  <c r="I2342" i="69"/>
  <c r="I2344" i="69"/>
  <c r="I2346" i="69"/>
  <c r="I2348" i="69"/>
  <c r="I2350" i="69"/>
  <c r="I2352" i="69"/>
  <c r="I2354" i="69"/>
  <c r="I2356" i="69"/>
  <c r="I2358" i="69"/>
  <c r="I2360" i="69"/>
  <c r="I2362" i="69"/>
  <c r="I2364" i="69"/>
  <c r="I2366" i="69"/>
  <c r="I2368" i="69"/>
  <c r="I2370" i="69"/>
  <c r="I2372" i="69"/>
  <c r="I2374" i="69"/>
  <c r="I2376" i="69"/>
  <c r="I2378" i="69"/>
  <c r="I2380" i="69"/>
  <c r="I2382" i="69"/>
  <c r="I2384" i="69"/>
  <c r="I2386" i="69"/>
  <c r="I2388" i="69"/>
  <c r="I2390" i="69"/>
  <c r="I2392" i="69"/>
  <c r="I2394" i="69"/>
  <c r="I2396" i="69"/>
  <c r="I2398" i="69"/>
  <c r="I2400" i="69"/>
  <c r="I2402" i="69"/>
  <c r="I2404" i="69"/>
  <c r="I2406" i="69"/>
  <c r="I2408" i="69"/>
  <c r="I2410" i="69"/>
  <c r="I2412" i="69"/>
  <c r="I2414" i="69"/>
  <c r="I2416" i="69"/>
  <c r="I2418" i="69"/>
  <c r="I2420" i="69"/>
  <c r="I2422" i="69"/>
  <c r="I2424" i="69"/>
  <c r="I2426" i="69"/>
  <c r="I2428" i="69"/>
  <c r="I2430" i="69"/>
  <c r="I2432" i="69"/>
  <c r="I2434" i="69"/>
  <c r="I2436" i="69"/>
  <c r="I2438" i="69"/>
  <c r="I2440" i="69"/>
  <c r="I2442" i="69"/>
  <c r="I2444" i="69"/>
  <c r="I2446" i="69"/>
  <c r="I2448" i="69"/>
  <c r="I2450" i="69"/>
  <c r="I2452" i="69"/>
  <c r="I2454" i="69"/>
  <c r="I2456" i="69"/>
  <c r="I2458" i="69"/>
  <c r="I2460" i="69"/>
  <c r="I2462" i="69"/>
  <c r="I2464" i="69"/>
  <c r="I2466" i="69"/>
  <c r="I2468" i="69"/>
  <c r="I2470" i="69"/>
  <c r="I2472" i="69"/>
  <c r="I2474" i="69"/>
  <c r="I2476" i="69"/>
  <c r="I2478" i="69"/>
  <c r="I2480" i="69"/>
  <c r="I2482" i="69"/>
  <c r="I2484" i="69"/>
  <c r="I2486" i="69"/>
  <c r="I2488" i="69"/>
  <c r="I2490" i="69"/>
  <c r="I2492" i="69"/>
  <c r="I2494" i="69"/>
  <c r="I2496" i="69"/>
  <c r="I2498" i="69"/>
  <c r="I2503" i="69"/>
  <c r="I2505" i="69"/>
  <c r="I2507" i="69"/>
  <c r="I2509" i="69"/>
  <c r="I2511" i="69"/>
  <c r="I2513" i="69"/>
  <c r="I2515" i="69"/>
  <c r="I2517" i="69"/>
  <c r="I2519" i="69"/>
  <c r="I2521" i="69"/>
  <c r="I2523" i="69"/>
  <c r="I2525" i="69"/>
  <c r="I2527" i="69"/>
  <c r="I2529" i="69"/>
  <c r="I2531" i="69"/>
  <c r="I2533" i="69"/>
  <c r="I2535" i="69"/>
  <c r="I2537" i="69"/>
  <c r="I2539" i="69"/>
  <c r="I2541" i="69"/>
  <c r="I2543" i="69"/>
  <c r="I2545" i="69"/>
  <c r="I2547" i="69"/>
  <c r="I2549" i="69"/>
  <c r="I2551" i="69"/>
  <c r="I2553" i="69"/>
  <c r="I2555" i="69"/>
  <c r="I2557" i="69"/>
  <c r="I2559" i="69"/>
  <c r="I2561" i="69"/>
  <c r="I2563" i="69"/>
  <c r="I2565" i="69"/>
  <c r="I2567" i="69"/>
  <c r="I2569" i="69"/>
  <c r="I2571" i="69"/>
  <c r="I2576" i="69"/>
  <c r="I2578" i="69"/>
  <c r="I2580" i="69"/>
  <c r="I2582" i="69"/>
  <c r="I2584" i="69"/>
  <c r="I2586" i="69"/>
  <c r="I2588" i="69"/>
  <c r="I2590" i="69"/>
  <c r="I2592" i="69"/>
  <c r="I2594" i="69"/>
  <c r="I2596" i="69"/>
  <c r="I2598" i="69"/>
  <c r="I2600" i="69"/>
  <c r="I2602" i="69"/>
  <c r="I2604" i="69"/>
  <c r="I2606" i="69"/>
  <c r="I2608" i="69"/>
  <c r="I2610" i="69"/>
  <c r="I2612" i="69"/>
  <c r="I2614" i="69"/>
  <c r="I2616" i="69"/>
  <c r="I2618" i="69"/>
  <c r="I2620" i="69"/>
  <c r="I2622" i="69"/>
  <c r="I2624" i="69"/>
  <c r="I2626" i="69"/>
  <c r="I2628" i="69"/>
  <c r="I2630" i="69"/>
  <c r="I2632" i="69"/>
  <c r="I2634" i="69"/>
  <c r="I2636" i="69"/>
  <c r="I2638" i="69"/>
  <c r="I2640" i="69"/>
  <c r="I2642" i="69"/>
  <c r="I2644" i="69"/>
  <c r="I2646" i="69"/>
  <c r="I2648" i="69"/>
  <c r="I2650" i="69"/>
  <c r="I2652" i="69"/>
  <c r="I2654" i="69"/>
  <c r="I2656" i="69"/>
  <c r="I2658" i="69"/>
  <c r="I2660" i="69"/>
  <c r="I2662" i="69"/>
  <c r="I2907" i="69"/>
  <c r="I2909" i="69"/>
  <c r="I2911" i="69"/>
  <c r="I2916" i="69"/>
  <c r="I2918" i="69"/>
  <c r="I2920" i="69"/>
  <c r="I2922" i="69"/>
  <c r="H2953" i="69"/>
  <c r="I2953" i="69" s="1"/>
  <c r="H2955" i="69"/>
  <c r="I2955" i="69" s="1"/>
  <c r="H2957" i="69"/>
  <c r="I2957" i="69" s="1"/>
  <c r="R84" i="69" s="1"/>
  <c r="I2963" i="69"/>
  <c r="I2965" i="69"/>
  <c r="I2967" i="69"/>
  <c r="I2969" i="69"/>
  <c r="I2971" i="69"/>
  <c r="I2973" i="69"/>
  <c r="I2975" i="69"/>
  <c r="I2979" i="69"/>
  <c r="I2981" i="69"/>
  <c r="I2983" i="69"/>
  <c r="I2985" i="69"/>
  <c r="I2992" i="69"/>
  <c r="I2994" i="69"/>
  <c r="I2996" i="69"/>
  <c r="I2998" i="69"/>
  <c r="I3000" i="69"/>
  <c r="I3002" i="69"/>
  <c r="I3004" i="69"/>
  <c r="I3006" i="69"/>
  <c r="I3008" i="69"/>
  <c r="I3010" i="69"/>
  <c r="I3014" i="69"/>
  <c r="I3016" i="69"/>
  <c r="I3018" i="69"/>
  <c r="I3020" i="69"/>
  <c r="I3022" i="69"/>
  <c r="I3033" i="69"/>
  <c r="I3035" i="69"/>
  <c r="I3037" i="69"/>
  <c r="I3039" i="69"/>
  <c r="I3041" i="69"/>
  <c r="I3043" i="69"/>
  <c r="I3045" i="69"/>
  <c r="I3047" i="69"/>
  <c r="I3049" i="69"/>
  <c r="I3051" i="69"/>
  <c r="I3055" i="69"/>
  <c r="I3057" i="69"/>
  <c r="I3059" i="69"/>
  <c r="I3061" i="69"/>
  <c r="I3070" i="69"/>
  <c r="I3072" i="69"/>
  <c r="I3074" i="69"/>
  <c r="I3076" i="69"/>
  <c r="I3078" i="69"/>
  <c r="I3080" i="69"/>
  <c r="I3082" i="69"/>
  <c r="I3084" i="69"/>
  <c r="I3086" i="69"/>
  <c r="I3088" i="69"/>
  <c r="I3092" i="69"/>
  <c r="I3094" i="69"/>
  <c r="I3096" i="69"/>
  <c r="I3098" i="69"/>
  <c r="I3123" i="69"/>
  <c r="S34" i="69" s="1"/>
  <c r="I2335" i="69"/>
  <c r="I2337" i="69"/>
  <c r="I2339" i="69"/>
  <c r="I2341" i="69"/>
  <c r="I2343" i="69"/>
  <c r="I2345" i="69"/>
  <c r="I2347" i="69"/>
  <c r="I2349" i="69"/>
  <c r="I2351" i="69"/>
  <c r="I2353" i="69"/>
  <c r="I2355" i="69"/>
  <c r="I2357" i="69"/>
  <c r="I2359" i="69"/>
  <c r="I2361" i="69"/>
  <c r="I2363" i="69"/>
  <c r="I2365" i="69"/>
  <c r="I2367" i="69"/>
  <c r="I2369" i="69"/>
  <c r="I2371" i="69"/>
  <c r="I2373" i="69"/>
  <c r="I2375" i="69"/>
  <c r="I2377" i="69"/>
  <c r="I2379" i="69"/>
  <c r="I2381" i="69"/>
  <c r="I2383" i="69"/>
  <c r="I2385" i="69"/>
  <c r="I2387" i="69"/>
  <c r="I2389" i="69"/>
  <c r="I2391" i="69"/>
  <c r="I2393" i="69"/>
  <c r="I2395" i="69"/>
  <c r="I2397" i="69"/>
  <c r="I2399" i="69"/>
  <c r="I2401" i="69"/>
  <c r="I2403" i="69"/>
  <c r="I2405" i="69"/>
  <c r="I2407" i="69"/>
  <c r="I2409" i="69"/>
  <c r="I2411" i="69"/>
  <c r="I2413" i="69"/>
  <c r="I2415" i="69"/>
  <c r="I2417" i="69"/>
  <c r="I2419" i="69"/>
  <c r="I2421" i="69"/>
  <c r="I2423" i="69"/>
  <c r="I2425" i="69"/>
  <c r="I2427" i="69"/>
  <c r="I2429" i="69"/>
  <c r="I2431" i="69"/>
  <c r="I2433" i="69"/>
  <c r="I2435" i="69"/>
  <c r="I2437" i="69"/>
  <c r="I2439" i="69"/>
  <c r="I2441" i="69"/>
  <c r="I2443" i="69"/>
  <c r="I2445" i="69"/>
  <c r="I2447" i="69"/>
  <c r="I2449" i="69"/>
  <c r="I2451" i="69"/>
  <c r="I2453" i="69"/>
  <c r="I2455" i="69"/>
  <c r="I2457" i="69"/>
  <c r="I2459" i="69"/>
  <c r="I2461" i="69"/>
  <c r="I2463" i="69"/>
  <c r="I2465" i="69"/>
  <c r="I2467" i="69"/>
  <c r="I2469" i="69"/>
  <c r="I2471" i="69"/>
  <c r="I2473" i="69"/>
  <c r="I2475" i="69"/>
  <c r="I2477" i="69"/>
  <c r="I2479" i="69"/>
  <c r="I2481" i="69"/>
  <c r="I2483" i="69"/>
  <c r="I2485" i="69"/>
  <c r="I2487" i="69"/>
  <c r="I2489" i="69"/>
  <c r="I2491" i="69"/>
  <c r="I2493" i="69"/>
  <c r="I2495" i="69"/>
  <c r="I2497" i="69"/>
  <c r="I2502" i="69"/>
  <c r="I2504" i="69"/>
  <c r="I2506" i="69"/>
  <c r="I2508" i="69"/>
  <c r="I2510" i="69"/>
  <c r="I2512" i="69"/>
  <c r="I2514" i="69"/>
  <c r="I2516" i="69"/>
  <c r="I2518" i="69"/>
  <c r="I2520" i="69"/>
  <c r="I2522" i="69"/>
  <c r="I2524" i="69"/>
  <c r="I2526" i="69"/>
  <c r="I2528" i="69"/>
  <c r="I2530" i="69"/>
  <c r="I2532" i="69"/>
  <c r="I2534" i="69"/>
  <c r="I2536" i="69"/>
  <c r="I2538" i="69"/>
  <c r="I2540" i="69"/>
  <c r="I2542" i="69"/>
  <c r="I2544" i="69"/>
  <c r="I2546" i="69"/>
  <c r="I2548" i="69"/>
  <c r="I2550" i="69"/>
  <c r="I2552" i="69"/>
  <c r="I2554" i="69"/>
  <c r="I2556" i="69"/>
  <c r="I2558" i="69"/>
  <c r="I2560" i="69"/>
  <c r="I2562" i="69"/>
  <c r="I2564" i="69"/>
  <c r="I2566" i="69"/>
  <c r="I2568" i="69"/>
  <c r="I2575" i="69"/>
  <c r="I2577" i="69"/>
  <c r="I2579" i="69"/>
  <c r="I2581" i="69"/>
  <c r="I2583" i="69"/>
  <c r="I2585" i="69"/>
  <c r="I2587" i="69"/>
  <c r="I2589" i="69"/>
  <c r="I2591" i="69"/>
  <c r="I2593" i="69"/>
  <c r="I2595" i="69"/>
  <c r="I2597" i="69"/>
  <c r="I2599" i="69"/>
  <c r="I2601" i="69"/>
  <c r="I2603" i="69"/>
  <c r="I2605" i="69"/>
  <c r="I2607" i="69"/>
  <c r="I2609" i="69"/>
  <c r="I2611" i="69"/>
  <c r="I2613" i="69"/>
  <c r="I2615" i="69"/>
  <c r="I2617" i="69"/>
  <c r="I2619" i="69"/>
  <c r="I2621" i="69"/>
  <c r="I2623" i="69"/>
  <c r="I2625" i="69"/>
  <c r="I2627" i="69"/>
  <c r="I2629" i="69"/>
  <c r="I2631" i="69"/>
  <c r="I2633" i="69"/>
  <c r="I2635" i="69"/>
  <c r="I2637" i="69"/>
  <c r="I2639" i="69"/>
  <c r="I2641" i="69"/>
  <c r="I2643" i="69"/>
  <c r="I2645" i="69"/>
  <c r="I2647" i="69"/>
  <c r="I2649" i="69"/>
  <c r="I2651" i="69"/>
  <c r="I2653" i="69"/>
  <c r="I2655" i="69"/>
  <c r="I2657" i="69"/>
  <c r="I2659" i="69"/>
  <c r="I2661" i="69"/>
  <c r="H2717" i="69"/>
  <c r="I2717" i="69" s="1"/>
  <c r="R80" i="69" s="1"/>
  <c r="H2719" i="69"/>
  <c r="I2719" i="69" s="1"/>
  <c r="I2906" i="69"/>
  <c r="I2908" i="69"/>
  <c r="I2910" i="69"/>
  <c r="I2912" i="69"/>
  <c r="I2917" i="69"/>
  <c r="I2919" i="69"/>
  <c r="I2964" i="69"/>
  <c r="I2966" i="69"/>
  <c r="I2968" i="69"/>
  <c r="I2970" i="69"/>
  <c r="I2972" i="69"/>
  <c r="I2974" i="69"/>
  <c r="I2978" i="69"/>
  <c r="I2980" i="69"/>
  <c r="I2982" i="69"/>
  <c r="I2993" i="69"/>
  <c r="I2995" i="69"/>
  <c r="I2997" i="69"/>
  <c r="I2999" i="69"/>
  <c r="I3001" i="69"/>
  <c r="I3003" i="69"/>
  <c r="I3005" i="69"/>
  <c r="I3007" i="69"/>
  <c r="S282" i="69" s="1"/>
  <c r="U282" i="69" s="1"/>
  <c r="I3009" i="69"/>
  <c r="I3011" i="69"/>
  <c r="I3015" i="69"/>
  <c r="I3017" i="69"/>
  <c r="I3019" i="69"/>
  <c r="I3034" i="69"/>
  <c r="I3036" i="69"/>
  <c r="I3038" i="69"/>
  <c r="I3040" i="69"/>
  <c r="I3042" i="69"/>
  <c r="I3044" i="69"/>
  <c r="I3046" i="69"/>
  <c r="I3048" i="69"/>
  <c r="I3050" i="69"/>
  <c r="I3054" i="69"/>
  <c r="I3056" i="69"/>
  <c r="I3058" i="69"/>
  <c r="I3060" i="69"/>
  <c r="I3071" i="69"/>
  <c r="I3073" i="69"/>
  <c r="I3075" i="69"/>
  <c r="I3077" i="69"/>
  <c r="I3079" i="69"/>
  <c r="I3081" i="69"/>
  <c r="I3083" i="69"/>
  <c r="I3085" i="69"/>
  <c r="I3087" i="69"/>
  <c r="I3091" i="69"/>
  <c r="I3093" i="69"/>
  <c r="I3095" i="69"/>
  <c r="I3097" i="69"/>
  <c r="H3141" i="69"/>
  <c r="I3141" i="69" s="1"/>
  <c r="S80" i="69" s="1"/>
  <c r="H3143" i="69"/>
  <c r="I3143" i="69" s="1"/>
  <c r="S82" i="69" s="1"/>
  <c r="G11" i="68"/>
  <c r="G15" i="68"/>
  <c r="G17" i="68"/>
  <c r="G20" i="68"/>
  <c r="G24" i="68"/>
  <c r="G26" i="68"/>
  <c r="G28" i="68"/>
  <c r="G12" i="68"/>
  <c r="G16" i="68"/>
  <c r="G18" i="68"/>
  <c r="G21" i="68"/>
  <c r="G25" i="68"/>
  <c r="G27" i="68"/>
  <c r="G29" i="68"/>
  <c r="R82" i="69" l="1"/>
  <c r="R228" i="70"/>
  <c r="S323" i="69"/>
  <c r="U323" i="69" s="1"/>
  <c r="I1562" i="69"/>
  <c r="O339" i="69"/>
  <c r="Q502" i="70"/>
  <c r="O502" i="70"/>
  <c r="R26" i="70"/>
  <c r="R502" i="70" s="1"/>
  <c r="I28" i="70"/>
  <c r="I976" i="70" s="1"/>
  <c r="I1806" i="69"/>
  <c r="R342" i="69"/>
  <c r="I852" i="69"/>
  <c r="Q342" i="69"/>
  <c r="O110" i="69"/>
  <c r="U110" i="69" s="1"/>
  <c r="I5" i="69"/>
  <c r="S339" i="69"/>
  <c r="S342" i="69"/>
  <c r="I2904" i="69"/>
  <c r="R258" i="69"/>
  <c r="I1879" i="69"/>
  <c r="R269" i="69"/>
  <c r="I1431" i="69"/>
  <c r="Q80" i="69"/>
  <c r="Q249" i="69"/>
  <c r="P342" i="69"/>
  <c r="U342" i="69" s="1"/>
  <c r="I1316" i="69"/>
  <c r="O260" i="69"/>
  <c r="O80" i="69"/>
  <c r="I2961" i="69"/>
  <c r="S269" i="69"/>
  <c r="I492" i="69"/>
  <c r="P339" i="69"/>
  <c r="S258" i="69"/>
  <c r="S500" i="69" s="1"/>
  <c r="R324" i="69"/>
  <c r="U324" i="69" s="1"/>
  <c r="R339" i="69"/>
  <c r="I1684" i="69"/>
  <c r="Q82" i="69"/>
  <c r="Q34" i="69"/>
  <c r="Q339" i="69"/>
  <c r="P269" i="69"/>
  <c r="Q84" i="69"/>
  <c r="U84" i="69" s="1"/>
  <c r="Q235" i="69"/>
  <c r="U235" i="69" s="1"/>
  <c r="Q269" i="69"/>
  <c r="U249" i="69"/>
  <c r="P260" i="69"/>
  <c r="P500" i="69" s="1"/>
  <c r="I68" i="69"/>
  <c r="O269" i="69"/>
  <c r="O82" i="69"/>
  <c r="G23" i="68"/>
  <c r="G22" i="68" s="1"/>
  <c r="G10" i="68"/>
  <c r="G9" i="68" s="1"/>
  <c r="G19" i="68"/>
  <c r="G14" i="68"/>
  <c r="G13" i="68" l="1"/>
  <c r="U339" i="69"/>
  <c r="U258" i="69"/>
  <c r="U269" i="69"/>
  <c r="R503" i="70"/>
  <c r="U260" i="69"/>
  <c r="I3323" i="69"/>
  <c r="R500" i="69"/>
  <c r="U80" i="69"/>
  <c r="O500" i="69"/>
  <c r="U82" i="69"/>
  <c r="Q500" i="69"/>
  <c r="U34" i="69"/>
  <c r="G30" i="68"/>
  <c r="U500" i="69" l="1"/>
  <c r="U501" i="69" s="1"/>
  <c r="J514" i="67"/>
  <c r="J513" i="67" s="1"/>
  <c r="I513" i="67"/>
  <c r="H513" i="67"/>
  <c r="G513" i="67"/>
  <c r="J512" i="67"/>
  <c r="J511" i="67" s="1"/>
  <c r="J510" i="67" s="1"/>
  <c r="I511" i="67"/>
  <c r="I510" i="67" s="1"/>
  <c r="H511" i="67"/>
  <c r="H510" i="67" s="1"/>
  <c r="G511" i="67"/>
  <c r="G510" i="67" s="1"/>
  <c r="J509" i="67"/>
  <c r="J508" i="67" s="1"/>
  <c r="I508" i="67"/>
  <c r="H508" i="67"/>
  <c r="G508" i="67"/>
  <c r="J507" i="67"/>
  <c r="J506" i="67" s="1"/>
  <c r="I506" i="67"/>
  <c r="H506" i="67"/>
  <c r="G506" i="67"/>
  <c r="J505" i="67"/>
  <c r="J504" i="67" s="1"/>
  <c r="I504" i="67"/>
  <c r="H504" i="67"/>
  <c r="G504" i="67"/>
  <c r="J503" i="67"/>
  <c r="J502" i="67" s="1"/>
  <c r="I502" i="67"/>
  <c r="H502" i="67"/>
  <c r="G502" i="67"/>
  <c r="J501" i="67"/>
  <c r="J500" i="67"/>
  <c r="I500" i="67"/>
  <c r="H500" i="67"/>
  <c r="G500" i="67"/>
  <c r="J499" i="67"/>
  <c r="J498" i="67" s="1"/>
  <c r="I498" i="67"/>
  <c r="H498" i="67"/>
  <c r="G498" i="67"/>
  <c r="J496" i="67"/>
  <c r="J495" i="67" s="1"/>
  <c r="I495" i="67"/>
  <c r="H495" i="67"/>
  <c r="G495" i="67"/>
  <c r="J494" i="67"/>
  <c r="J493" i="67" s="1"/>
  <c r="I493" i="67"/>
  <c r="H493" i="67"/>
  <c r="G493" i="67"/>
  <c r="J492" i="67"/>
  <c r="J491" i="67" s="1"/>
  <c r="I491" i="67"/>
  <c r="H491" i="67"/>
  <c r="G491" i="67"/>
  <c r="H490" i="67"/>
  <c r="J490" i="67" s="1"/>
  <c r="I489" i="67"/>
  <c r="G489" i="67"/>
  <c r="J488" i="67"/>
  <c r="J487" i="67" s="1"/>
  <c r="I487" i="67"/>
  <c r="I486" i="67" s="1"/>
  <c r="H487" i="67"/>
  <c r="G487" i="67"/>
  <c r="J484" i="67"/>
  <c r="J483" i="67"/>
  <c r="I483" i="67"/>
  <c r="H483" i="67"/>
  <c r="G483" i="67"/>
  <c r="H482" i="67"/>
  <c r="J482" i="67" s="1"/>
  <c r="I481" i="67"/>
  <c r="G481" i="67"/>
  <c r="J480" i="67"/>
  <c r="J479" i="67" s="1"/>
  <c r="I479" i="67"/>
  <c r="I478" i="67" s="1"/>
  <c r="H479" i="67"/>
  <c r="G479" i="67"/>
  <c r="G478" i="67" s="1"/>
  <c r="J477" i="67"/>
  <c r="J476" i="67"/>
  <c r="I476" i="67"/>
  <c r="H476" i="67"/>
  <c r="G476" i="67"/>
  <c r="J475" i="67"/>
  <c r="J474" i="67"/>
  <c r="J473" i="67"/>
  <c r="H472" i="67"/>
  <c r="J472" i="67" s="1"/>
  <c r="I471" i="67"/>
  <c r="G471" i="67"/>
  <c r="J470" i="67"/>
  <c r="J469" i="67"/>
  <c r="I469" i="67"/>
  <c r="H469" i="67"/>
  <c r="G469" i="67"/>
  <c r="J468" i="67"/>
  <c r="J467" i="67" s="1"/>
  <c r="I467" i="67"/>
  <c r="H467" i="67"/>
  <c r="G467" i="67"/>
  <c r="J466" i="67"/>
  <c r="J465" i="67" s="1"/>
  <c r="I465" i="67"/>
  <c r="H465" i="67"/>
  <c r="G465" i="67"/>
  <c r="J464" i="67"/>
  <c r="H463" i="67"/>
  <c r="J463" i="67" s="1"/>
  <c r="I462" i="67"/>
  <c r="G462" i="67"/>
  <c r="J461" i="67"/>
  <c r="J460" i="67" s="1"/>
  <c r="I460" i="67"/>
  <c r="I459" i="67" s="1"/>
  <c r="H460" i="67"/>
  <c r="G460" i="67"/>
  <c r="H458" i="67"/>
  <c r="J458" i="67" s="1"/>
  <c r="I457" i="67"/>
  <c r="G457" i="67"/>
  <c r="J456" i="67"/>
  <c r="J455" i="67" s="1"/>
  <c r="I455" i="67"/>
  <c r="H455" i="67"/>
  <c r="G455" i="67"/>
  <c r="G454" i="67" s="1"/>
  <c r="H453" i="67"/>
  <c r="J453" i="67" s="1"/>
  <c r="I452" i="67"/>
  <c r="G452" i="67"/>
  <c r="H451" i="67"/>
  <c r="J451" i="67" s="1"/>
  <c r="I450" i="67"/>
  <c r="G450" i="67"/>
  <c r="H449" i="67"/>
  <c r="J449" i="67" s="1"/>
  <c r="I448" i="67"/>
  <c r="G448" i="67"/>
  <c r="H447" i="67"/>
  <c r="J447" i="67" s="1"/>
  <c r="I446" i="67"/>
  <c r="G446" i="67"/>
  <c r="H445" i="67"/>
  <c r="J445" i="67" s="1"/>
  <c r="I444" i="67"/>
  <c r="G444" i="67"/>
  <c r="J443" i="67"/>
  <c r="J442" i="67" s="1"/>
  <c r="I442" i="67"/>
  <c r="H442" i="67"/>
  <c r="G442" i="67"/>
  <c r="H441" i="67"/>
  <c r="J441" i="67" s="1"/>
  <c r="I440" i="67"/>
  <c r="G440" i="67"/>
  <c r="J438" i="67"/>
  <c r="J437" i="67" s="1"/>
  <c r="I437" i="67"/>
  <c r="H437" i="67"/>
  <c r="G437" i="67"/>
  <c r="J436" i="67"/>
  <c r="J435" i="67"/>
  <c r="I435" i="67"/>
  <c r="H435" i="67"/>
  <c r="G435" i="67"/>
  <c r="J434" i="67"/>
  <c r="J433" i="67" s="1"/>
  <c r="I433" i="67"/>
  <c r="H433" i="67"/>
  <c r="H432" i="67" s="1"/>
  <c r="G433" i="67"/>
  <c r="J431" i="67"/>
  <c r="J430" i="67" s="1"/>
  <c r="I430" i="67"/>
  <c r="H430" i="67"/>
  <c r="G430" i="67"/>
  <c r="J429" i="67"/>
  <c r="J428" i="67" s="1"/>
  <c r="I428" i="67"/>
  <c r="H428" i="67"/>
  <c r="G428" i="67"/>
  <c r="H427" i="67"/>
  <c r="J427" i="67" s="1"/>
  <c r="J426" i="67" s="1"/>
  <c r="I426" i="67"/>
  <c r="G426" i="67"/>
  <c r="H425" i="67"/>
  <c r="J425" i="67" s="1"/>
  <c r="J424" i="67" s="1"/>
  <c r="I424" i="67"/>
  <c r="G424" i="67"/>
  <c r="G423" i="67" s="1"/>
  <c r="J422" i="67"/>
  <c r="J421" i="67"/>
  <c r="I421" i="67"/>
  <c r="H421" i="67"/>
  <c r="G421" i="67"/>
  <c r="H420" i="67"/>
  <c r="J420" i="67" s="1"/>
  <c r="J419" i="67" s="1"/>
  <c r="I419" i="67"/>
  <c r="G419" i="67"/>
  <c r="J418" i="67"/>
  <c r="J417" i="67"/>
  <c r="I417" i="67"/>
  <c r="H417" i="67"/>
  <c r="G417" i="67"/>
  <c r="H416" i="67"/>
  <c r="J416" i="67" s="1"/>
  <c r="I415" i="67"/>
  <c r="I414" i="67" s="1"/>
  <c r="H415" i="67"/>
  <c r="G415" i="67"/>
  <c r="H413" i="67"/>
  <c r="J413" i="67" s="1"/>
  <c r="I412" i="67"/>
  <c r="G412" i="67"/>
  <c r="H411" i="67"/>
  <c r="H410" i="67" s="1"/>
  <c r="I410" i="67"/>
  <c r="G410" i="67"/>
  <c r="H409" i="67"/>
  <c r="J409" i="67" s="1"/>
  <c r="I408" i="67"/>
  <c r="G408" i="67"/>
  <c r="H407" i="67"/>
  <c r="H406" i="67" s="1"/>
  <c r="I406" i="67"/>
  <c r="G406" i="67"/>
  <c r="H405" i="67"/>
  <c r="J405" i="67" s="1"/>
  <c r="I404" i="67"/>
  <c r="G404" i="67"/>
  <c r="G403" i="67" s="1"/>
  <c r="J401" i="67"/>
  <c r="J400" i="67" s="1"/>
  <c r="I400" i="67"/>
  <c r="H400" i="67"/>
  <c r="G400" i="67"/>
  <c r="J399" i="67"/>
  <c r="J398" i="67"/>
  <c r="I398" i="67"/>
  <c r="H398" i="67"/>
  <c r="G398" i="67"/>
  <c r="J397" i="67"/>
  <c r="J396" i="67" s="1"/>
  <c r="I396" i="67"/>
  <c r="H396" i="67"/>
  <c r="H395" i="67" s="1"/>
  <c r="G396" i="67"/>
  <c r="J394" i="67"/>
  <c r="J393" i="67" s="1"/>
  <c r="I393" i="67"/>
  <c r="H393" i="67"/>
  <c r="G393" i="67"/>
  <c r="J392" i="67"/>
  <c r="J391" i="67"/>
  <c r="I391" i="67"/>
  <c r="H391" i="67"/>
  <c r="G391" i="67"/>
  <c r="J390" i="67"/>
  <c r="J389" i="67" s="1"/>
  <c r="I389" i="67"/>
  <c r="H389" i="67"/>
  <c r="G389" i="67"/>
  <c r="J388" i="67"/>
  <c r="J387" i="67" s="1"/>
  <c r="I387" i="67"/>
  <c r="H387" i="67"/>
  <c r="H386" i="67" s="1"/>
  <c r="G387" i="67"/>
  <c r="J385" i="67"/>
  <c r="J384" i="67" s="1"/>
  <c r="I384" i="67"/>
  <c r="H384" i="67"/>
  <c r="G384" i="67"/>
  <c r="J383" i="67"/>
  <c r="I382" i="67"/>
  <c r="H382" i="67"/>
  <c r="G382" i="67"/>
  <c r="J381" i="67"/>
  <c r="J380" i="67" s="1"/>
  <c r="I380" i="67"/>
  <c r="I379" i="67" s="1"/>
  <c r="H380" i="67"/>
  <c r="H379" i="67" s="1"/>
  <c r="G380" i="67"/>
  <c r="G379" i="67" s="1"/>
  <c r="J378" i="67"/>
  <c r="J377" i="67"/>
  <c r="I377" i="67"/>
  <c r="H377" i="67"/>
  <c r="G377" i="67"/>
  <c r="J376" i="67"/>
  <c r="J375" i="67" s="1"/>
  <c r="I375" i="67"/>
  <c r="H375" i="67"/>
  <c r="G375" i="67"/>
  <c r="J374" i="67"/>
  <c r="J373" i="67" s="1"/>
  <c r="I373" i="67"/>
  <c r="H373" i="67"/>
  <c r="G373" i="67"/>
  <c r="J372" i="67"/>
  <c r="J371" i="67"/>
  <c r="I371" i="67"/>
  <c r="H371" i="67"/>
  <c r="H370" i="67" s="1"/>
  <c r="G371" i="67"/>
  <c r="J369" i="67"/>
  <c r="J368" i="67"/>
  <c r="J367" i="67"/>
  <c r="I366" i="67"/>
  <c r="I365" i="67" s="1"/>
  <c r="H366" i="67"/>
  <c r="H365" i="67" s="1"/>
  <c r="G366" i="67"/>
  <c r="G365" i="67"/>
  <c r="J364" i="67"/>
  <c r="J363" i="67"/>
  <c r="J362" i="67"/>
  <c r="I361" i="67"/>
  <c r="H361" i="67"/>
  <c r="G361" i="67"/>
  <c r="J360" i="67"/>
  <c r="J359" i="67"/>
  <c r="J358" i="67"/>
  <c r="J357" i="67" s="1"/>
  <c r="I357" i="67"/>
  <c r="H357" i="67"/>
  <c r="G357" i="67"/>
  <c r="J356" i="67"/>
  <c r="J355" i="67" s="1"/>
  <c r="I355" i="67"/>
  <c r="H355" i="67"/>
  <c r="G355" i="67"/>
  <c r="J353" i="67"/>
  <c r="J352" i="67" s="1"/>
  <c r="I352" i="67"/>
  <c r="H352" i="67"/>
  <c r="G352" i="67"/>
  <c r="J351" i="67"/>
  <c r="J350" i="67" s="1"/>
  <c r="I350" i="67"/>
  <c r="H350" i="67"/>
  <c r="G350" i="67"/>
  <c r="J349" i="67"/>
  <c r="J348" i="67"/>
  <c r="I347" i="67"/>
  <c r="H347" i="67"/>
  <c r="G347" i="67"/>
  <c r="J346" i="67"/>
  <c r="J345" i="67"/>
  <c r="J344" i="67"/>
  <c r="J343" i="67" s="1"/>
  <c r="I343" i="67"/>
  <c r="H343" i="67"/>
  <c r="G343" i="67"/>
  <c r="J342" i="67"/>
  <c r="J341" i="67"/>
  <c r="J340" i="67"/>
  <c r="I339" i="67"/>
  <c r="I338" i="67" s="1"/>
  <c r="H339" i="67"/>
  <c r="G339" i="67"/>
  <c r="H336" i="67"/>
  <c r="J336" i="67" s="1"/>
  <c r="J335" i="67" s="1"/>
  <c r="I335" i="67"/>
  <c r="G335" i="67"/>
  <c r="H334" i="67"/>
  <c r="J334" i="67" s="1"/>
  <c r="J333" i="67" s="1"/>
  <c r="I333" i="67"/>
  <c r="G333" i="67"/>
  <c r="J332" i="67"/>
  <c r="J331" i="67" s="1"/>
  <c r="I331" i="67"/>
  <c r="H331" i="67"/>
  <c r="G331" i="67"/>
  <c r="J330" i="67"/>
  <c r="H330" i="67"/>
  <c r="I329" i="67"/>
  <c r="H329" i="67"/>
  <c r="G329" i="67"/>
  <c r="H328" i="67"/>
  <c r="J328" i="67" s="1"/>
  <c r="I327" i="67"/>
  <c r="H327" i="67"/>
  <c r="G327" i="67"/>
  <c r="J326" i="67"/>
  <c r="J325" i="67" s="1"/>
  <c r="I325" i="67"/>
  <c r="H325" i="67"/>
  <c r="G325" i="67"/>
  <c r="H324" i="67"/>
  <c r="J324" i="67" s="1"/>
  <c r="J323" i="67" s="1"/>
  <c r="I323" i="67"/>
  <c r="G323" i="67"/>
  <c r="H322" i="67"/>
  <c r="J322" i="67" s="1"/>
  <c r="J321" i="67" s="1"/>
  <c r="I321" i="67"/>
  <c r="G321" i="67"/>
  <c r="H320" i="67"/>
  <c r="J320" i="67" s="1"/>
  <c r="J319" i="67" s="1"/>
  <c r="I319" i="67"/>
  <c r="G319" i="67"/>
  <c r="J317" i="67"/>
  <c r="J316" i="67"/>
  <c r="I316" i="67"/>
  <c r="H316" i="67"/>
  <c r="G316" i="67"/>
  <c r="J315" i="67"/>
  <c r="J314" i="67" s="1"/>
  <c r="I314" i="67"/>
  <c r="I313" i="67" s="1"/>
  <c r="H314" i="67"/>
  <c r="H313" i="67" s="1"/>
  <c r="G314" i="67"/>
  <c r="G313" i="67" s="1"/>
  <c r="H312" i="67"/>
  <c r="J312" i="67" s="1"/>
  <c r="H311" i="67"/>
  <c r="J311" i="67" s="1"/>
  <c r="H310" i="67"/>
  <c r="J310" i="67" s="1"/>
  <c r="H309" i="67"/>
  <c r="J309" i="67" s="1"/>
  <c r="H308" i="67"/>
  <c r="J308" i="67" s="1"/>
  <c r="J307" i="67"/>
  <c r="I306" i="67"/>
  <c r="G306" i="67"/>
  <c r="J305" i="67"/>
  <c r="H304" i="67"/>
  <c r="J304" i="67" s="1"/>
  <c r="H303" i="67"/>
  <c r="J303" i="67" s="1"/>
  <c r="H302" i="67"/>
  <c r="J302" i="67" s="1"/>
  <c r="H301" i="67"/>
  <c r="J301" i="67" s="1"/>
  <c r="H300" i="67"/>
  <c r="H299" i="67"/>
  <c r="J299" i="67" s="1"/>
  <c r="I298" i="67"/>
  <c r="G298" i="67"/>
  <c r="G297" i="67" s="1"/>
  <c r="J296" i="67"/>
  <c r="J295" i="67" s="1"/>
  <c r="I295" i="67"/>
  <c r="H295" i="67"/>
  <c r="G295" i="67"/>
  <c r="J294" i="67"/>
  <c r="H294" i="67"/>
  <c r="J293" i="67"/>
  <c r="J292" i="67"/>
  <c r="J291" i="67"/>
  <c r="J290" i="67"/>
  <c r="J289" i="67"/>
  <c r="J288" i="67"/>
  <c r="I287" i="67"/>
  <c r="H287" i="67"/>
  <c r="G287" i="67"/>
  <c r="H286" i="67"/>
  <c r="J286" i="67" s="1"/>
  <c r="H285" i="67"/>
  <c r="J285" i="67" s="1"/>
  <c r="H284" i="67"/>
  <c r="J284" i="67" s="1"/>
  <c r="H283" i="67"/>
  <c r="J283" i="67" s="1"/>
  <c r="H282" i="67"/>
  <c r="J282" i="67" s="1"/>
  <c r="H281" i="67"/>
  <c r="J281" i="67" s="1"/>
  <c r="I280" i="67"/>
  <c r="G280" i="67"/>
  <c r="H279" i="67"/>
  <c r="J279" i="67" s="1"/>
  <c r="H278" i="67"/>
  <c r="J278" i="67" s="1"/>
  <c r="H277" i="67"/>
  <c r="J277" i="67" s="1"/>
  <c r="J276" i="67" s="1"/>
  <c r="I276" i="67"/>
  <c r="G276" i="67"/>
  <c r="J275" i="67"/>
  <c r="H274" i="67"/>
  <c r="J274" i="67" s="1"/>
  <c r="H273" i="67"/>
  <c r="J273" i="67" s="1"/>
  <c r="H272" i="67"/>
  <c r="H271" i="67"/>
  <c r="J271" i="67" s="1"/>
  <c r="I270" i="67"/>
  <c r="G270" i="67"/>
  <c r="H268" i="67"/>
  <c r="I267" i="67"/>
  <c r="G267" i="67"/>
  <c r="H266" i="67"/>
  <c r="I265" i="67"/>
  <c r="G265" i="67"/>
  <c r="H264" i="67"/>
  <c r="I263" i="67"/>
  <c r="G263" i="67"/>
  <c r="H262" i="67"/>
  <c r="I261" i="67"/>
  <c r="G261" i="67"/>
  <c r="H260" i="67"/>
  <c r="I259" i="67"/>
  <c r="G259" i="67"/>
  <c r="G258" i="67"/>
  <c r="J257" i="67"/>
  <c r="I256" i="67"/>
  <c r="H256" i="67"/>
  <c r="G256" i="67"/>
  <c r="H255" i="67"/>
  <c r="I254" i="67"/>
  <c r="G254" i="67"/>
  <c r="I253" i="67"/>
  <c r="J252" i="67"/>
  <c r="I251" i="67"/>
  <c r="H251" i="67"/>
  <c r="G251" i="67"/>
  <c r="J250" i="67"/>
  <c r="J249" i="67" s="1"/>
  <c r="I249" i="67"/>
  <c r="H249" i="67"/>
  <c r="G249" i="67"/>
  <c r="J248" i="67"/>
  <c r="I247" i="67"/>
  <c r="H247" i="67"/>
  <c r="G247" i="67"/>
  <c r="H246" i="67"/>
  <c r="I245" i="67"/>
  <c r="G245" i="67"/>
  <c r="H244" i="67"/>
  <c r="I243" i="67"/>
  <c r="G243" i="67"/>
  <c r="H242" i="67"/>
  <c r="I241" i="67"/>
  <c r="I240" i="67" s="1"/>
  <c r="G241" i="67"/>
  <c r="G240" i="67" s="1"/>
  <c r="J239" i="67"/>
  <c r="I238" i="67"/>
  <c r="H238" i="67"/>
  <c r="G238" i="67"/>
  <c r="H237" i="67"/>
  <c r="J237" i="67" s="1"/>
  <c r="I236" i="67"/>
  <c r="G236" i="67"/>
  <c r="H235" i="67"/>
  <c r="J235" i="67" s="1"/>
  <c r="I234" i="67"/>
  <c r="G234" i="67"/>
  <c r="H233" i="67"/>
  <c r="J233" i="67" s="1"/>
  <c r="I232" i="67"/>
  <c r="I231" i="67" s="1"/>
  <c r="G232" i="67"/>
  <c r="G231" i="67"/>
  <c r="H230" i="67"/>
  <c r="J230" i="67" s="1"/>
  <c r="I229" i="67"/>
  <c r="G229" i="67"/>
  <c r="J228" i="67"/>
  <c r="H228" i="67"/>
  <c r="J227" i="67"/>
  <c r="H226" i="67"/>
  <c r="J226" i="67" s="1"/>
  <c r="J225" i="67" s="1"/>
  <c r="I225" i="67"/>
  <c r="G225" i="67"/>
  <c r="J224" i="67"/>
  <c r="J223" i="67" s="1"/>
  <c r="I223" i="67"/>
  <c r="H223" i="67"/>
  <c r="G223" i="67"/>
  <c r="J222" i="67"/>
  <c r="H221" i="67"/>
  <c r="H220" i="67" s="1"/>
  <c r="I220" i="67"/>
  <c r="G220" i="67"/>
  <c r="H217" i="67"/>
  <c r="J217" i="67" s="1"/>
  <c r="J216" i="67"/>
  <c r="J215" i="67"/>
  <c r="J214" i="67"/>
  <c r="J213" i="67"/>
  <c r="I212" i="67"/>
  <c r="G212" i="67"/>
  <c r="J211" i="67"/>
  <c r="J210" i="67"/>
  <c r="H209" i="67"/>
  <c r="J209" i="67" s="1"/>
  <c r="I208" i="67"/>
  <c r="G208" i="67"/>
  <c r="H207" i="67"/>
  <c r="J207" i="67" s="1"/>
  <c r="H206" i="67"/>
  <c r="J206" i="67" s="1"/>
  <c r="H205" i="67"/>
  <c r="J205" i="67" s="1"/>
  <c r="J204" i="67"/>
  <c r="H203" i="67"/>
  <c r="J203" i="67" s="1"/>
  <c r="J202" i="67"/>
  <c r="I201" i="67"/>
  <c r="G201" i="67"/>
  <c r="H200" i="67"/>
  <c r="J200" i="67" s="1"/>
  <c r="J199" i="67"/>
  <c r="J198" i="67"/>
  <c r="H198" i="67"/>
  <c r="H197" i="67"/>
  <c r="J197" i="67" s="1"/>
  <c r="I196" i="67"/>
  <c r="G196" i="67"/>
  <c r="H195" i="67"/>
  <c r="J195" i="67" s="1"/>
  <c r="J194" i="67"/>
  <c r="H194" i="67"/>
  <c r="H193" i="67"/>
  <c r="J193" i="67" s="1"/>
  <c r="I192" i="67"/>
  <c r="G192" i="67"/>
  <c r="H191" i="67"/>
  <c r="J191" i="67" s="1"/>
  <c r="I190" i="67"/>
  <c r="G190" i="67"/>
  <c r="H189" i="67"/>
  <c r="J189" i="67" s="1"/>
  <c r="I188" i="67"/>
  <c r="G188" i="67"/>
  <c r="H187" i="67"/>
  <c r="J187" i="67" s="1"/>
  <c r="I186" i="67"/>
  <c r="G186" i="67"/>
  <c r="H185" i="67"/>
  <c r="J185" i="67" s="1"/>
  <c r="I184" i="67"/>
  <c r="G184" i="67"/>
  <c r="J182" i="67"/>
  <c r="I181" i="67"/>
  <c r="H181" i="67"/>
  <c r="G181" i="67"/>
  <c r="H180" i="67"/>
  <c r="J180" i="67" s="1"/>
  <c r="J179" i="67"/>
  <c r="H178" i="67"/>
  <c r="J178" i="67" s="1"/>
  <c r="J177" i="67"/>
  <c r="H176" i="67"/>
  <c r="H175" i="67"/>
  <c r="J175" i="67" s="1"/>
  <c r="I174" i="67"/>
  <c r="G174" i="67"/>
  <c r="H173" i="67"/>
  <c r="J173" i="67" s="1"/>
  <c r="H172" i="67"/>
  <c r="J172" i="67" s="1"/>
  <c r="H171" i="67"/>
  <c r="J171" i="67" s="1"/>
  <c r="H170" i="67"/>
  <c r="J170" i="67" s="1"/>
  <c r="J169" i="67"/>
  <c r="H168" i="67"/>
  <c r="J168" i="67" s="1"/>
  <c r="H167" i="67"/>
  <c r="J167" i="67" s="1"/>
  <c r="I166" i="67"/>
  <c r="I165" i="67" s="1"/>
  <c r="G166" i="67"/>
  <c r="G165" i="67"/>
  <c r="J164" i="67"/>
  <c r="J163" i="67"/>
  <c r="I163" i="67"/>
  <c r="H163" i="67"/>
  <c r="G163" i="67"/>
  <c r="J162" i="67"/>
  <c r="J161" i="67" s="1"/>
  <c r="I161" i="67"/>
  <c r="H161" i="67"/>
  <c r="G161" i="67"/>
  <c r="J160" i="67"/>
  <c r="J159" i="67" s="1"/>
  <c r="I159" i="67"/>
  <c r="H159" i="67"/>
  <c r="G159" i="67"/>
  <c r="J158" i="67"/>
  <c r="J157" i="67" s="1"/>
  <c r="I157" i="67"/>
  <c r="H157" i="67"/>
  <c r="G157" i="67"/>
  <c r="J156" i="67"/>
  <c r="J155" i="67" s="1"/>
  <c r="I155" i="67"/>
  <c r="H155" i="67"/>
  <c r="G155" i="67"/>
  <c r="J154" i="67"/>
  <c r="J153" i="67" s="1"/>
  <c r="I153" i="67"/>
  <c r="H153" i="67"/>
  <c r="G153" i="67"/>
  <c r="J152" i="67"/>
  <c r="J151" i="67" s="1"/>
  <c r="I151" i="67"/>
  <c r="H151" i="67"/>
  <c r="G151" i="67"/>
  <c r="H150" i="67"/>
  <c r="J150" i="67" s="1"/>
  <c r="J149" i="67" s="1"/>
  <c r="I149" i="67"/>
  <c r="G149" i="67"/>
  <c r="H148" i="67"/>
  <c r="J148" i="67" s="1"/>
  <c r="J147" i="67" s="1"/>
  <c r="I147" i="67"/>
  <c r="G147" i="67"/>
  <c r="H145" i="67"/>
  <c r="J145" i="67" s="1"/>
  <c r="I144" i="67"/>
  <c r="G144" i="67"/>
  <c r="J143" i="67"/>
  <c r="J142" i="67" s="1"/>
  <c r="I142" i="67"/>
  <c r="H142" i="67"/>
  <c r="G142" i="67"/>
  <c r="J141" i="67"/>
  <c r="J140" i="67" s="1"/>
  <c r="I140" i="67"/>
  <c r="H140" i="67"/>
  <c r="G140" i="67"/>
  <c r="J139" i="67"/>
  <c r="J138" i="67" s="1"/>
  <c r="I138" i="67"/>
  <c r="H138" i="67"/>
  <c r="G138" i="67"/>
  <c r="H137" i="67"/>
  <c r="J137" i="67" s="1"/>
  <c r="J136" i="67" s="1"/>
  <c r="I136" i="67"/>
  <c r="G136" i="67"/>
  <c r="J135" i="67"/>
  <c r="H134" i="67"/>
  <c r="J134" i="67" s="1"/>
  <c r="H133" i="67"/>
  <c r="J133" i="67" s="1"/>
  <c r="H132" i="67"/>
  <c r="J132" i="67" s="1"/>
  <c r="J131" i="67"/>
  <c r="I130" i="67"/>
  <c r="G130" i="67"/>
  <c r="J129" i="67"/>
  <c r="J128" i="67"/>
  <c r="I128" i="67"/>
  <c r="H128" i="67"/>
  <c r="G128" i="67"/>
  <c r="H127" i="67"/>
  <c r="J127" i="67" s="1"/>
  <c r="I126" i="67"/>
  <c r="G126" i="67"/>
  <c r="H124" i="67"/>
  <c r="J124" i="67" s="1"/>
  <c r="J123" i="67" s="1"/>
  <c r="I123" i="67"/>
  <c r="G123" i="67"/>
  <c r="H122" i="67"/>
  <c r="J122" i="67" s="1"/>
  <c r="J121" i="67" s="1"/>
  <c r="I121" i="67"/>
  <c r="G121" i="67"/>
  <c r="H120" i="67"/>
  <c r="J120" i="67" s="1"/>
  <c r="J119" i="67" s="1"/>
  <c r="I119" i="67"/>
  <c r="G119" i="67"/>
  <c r="H118" i="67"/>
  <c r="J118" i="67" s="1"/>
  <c r="J117" i="67" s="1"/>
  <c r="I117" i="67"/>
  <c r="I116" i="67" s="1"/>
  <c r="G117" i="67"/>
  <c r="G116" i="67"/>
  <c r="J115" i="67"/>
  <c r="H115" i="67"/>
  <c r="I114" i="67"/>
  <c r="H114" i="67"/>
  <c r="G114" i="67"/>
  <c r="H113" i="67"/>
  <c r="J113" i="67" s="1"/>
  <c r="I112" i="67"/>
  <c r="I111" i="67" s="1"/>
  <c r="H112" i="67"/>
  <c r="H111" i="67" s="1"/>
  <c r="G112" i="67"/>
  <c r="G111" i="67" s="1"/>
  <c r="H110" i="67"/>
  <c r="J110" i="67" s="1"/>
  <c r="I109" i="67"/>
  <c r="G109" i="67"/>
  <c r="G106" i="67" s="1"/>
  <c r="H108" i="67"/>
  <c r="J108" i="67" s="1"/>
  <c r="I107" i="67"/>
  <c r="G107" i="67"/>
  <c r="I106" i="67"/>
  <c r="H105" i="67"/>
  <c r="J105" i="67" s="1"/>
  <c r="I104" i="67"/>
  <c r="G104" i="67"/>
  <c r="H103" i="67"/>
  <c r="J103" i="67" s="1"/>
  <c r="I102" i="67"/>
  <c r="G102" i="67"/>
  <c r="J101" i="67"/>
  <c r="H100" i="67"/>
  <c r="J100" i="67" s="1"/>
  <c r="I99" i="67"/>
  <c r="H99" i="67"/>
  <c r="G99" i="67"/>
  <c r="H98" i="67"/>
  <c r="H97" i="67" s="1"/>
  <c r="I97" i="67"/>
  <c r="G97" i="67"/>
  <c r="J96" i="67"/>
  <c r="J95" i="67" s="1"/>
  <c r="I95" i="67"/>
  <c r="H95" i="67"/>
  <c r="G95" i="67"/>
  <c r="H94" i="67"/>
  <c r="J94" i="67" s="1"/>
  <c r="J93" i="67" s="1"/>
  <c r="I93" i="67"/>
  <c r="G93" i="67"/>
  <c r="J92" i="67"/>
  <c r="J91" i="67" s="1"/>
  <c r="I91" i="67"/>
  <c r="H91" i="67"/>
  <c r="G91" i="67"/>
  <c r="J90" i="67"/>
  <c r="J89" i="67" s="1"/>
  <c r="I89" i="67"/>
  <c r="H89" i="67"/>
  <c r="G89" i="67"/>
  <c r="J86" i="67"/>
  <c r="J85" i="67" s="1"/>
  <c r="I85" i="67"/>
  <c r="H85" i="67"/>
  <c r="G85" i="67"/>
  <c r="J84" i="67"/>
  <c r="I84" i="67"/>
  <c r="I83" i="67"/>
  <c r="H83" i="67"/>
  <c r="G83" i="67"/>
  <c r="I82" i="67"/>
  <c r="J82" i="67" s="1"/>
  <c r="H81" i="67"/>
  <c r="G81" i="67"/>
  <c r="J80" i="67"/>
  <c r="I80" i="67"/>
  <c r="I79" i="67"/>
  <c r="H79" i="67"/>
  <c r="H78" i="67" s="1"/>
  <c r="G79" i="67"/>
  <c r="J77" i="67"/>
  <c r="J76" i="67"/>
  <c r="J75" i="67"/>
  <c r="H74" i="67"/>
  <c r="J74" i="67" s="1"/>
  <c r="I73" i="67"/>
  <c r="G73" i="67"/>
  <c r="J72" i="67"/>
  <c r="J71" i="67" s="1"/>
  <c r="I71" i="67"/>
  <c r="H71" i="67"/>
  <c r="G71" i="67"/>
  <c r="H69" i="67"/>
  <c r="H68" i="67"/>
  <c r="J68" i="67" s="1"/>
  <c r="I67" i="67"/>
  <c r="G67" i="67"/>
  <c r="H66" i="67"/>
  <c r="J66" i="67" s="1"/>
  <c r="H65" i="67"/>
  <c r="J65" i="67" s="1"/>
  <c r="I64" i="67"/>
  <c r="G64" i="67"/>
  <c r="G63" i="67" s="1"/>
  <c r="J62" i="67"/>
  <c r="J61" i="67" s="1"/>
  <c r="I61" i="67"/>
  <c r="H61" i="67"/>
  <c r="G61" i="67"/>
  <c r="J60" i="67"/>
  <c r="J59" i="67"/>
  <c r="H58" i="67"/>
  <c r="J58" i="67" s="1"/>
  <c r="J57" i="67"/>
  <c r="H56" i="67"/>
  <c r="J56" i="67" s="1"/>
  <c r="H55" i="67"/>
  <c r="J55" i="67" s="1"/>
  <c r="J54" i="67"/>
  <c r="J53" i="67"/>
  <c r="J52" i="67"/>
  <c r="J51" i="67"/>
  <c r="I50" i="67"/>
  <c r="G50" i="67"/>
  <c r="J49" i="67"/>
  <c r="J48" i="67" s="1"/>
  <c r="I48" i="67"/>
  <c r="H48" i="67"/>
  <c r="G48" i="67"/>
  <c r="G47" i="67" s="1"/>
  <c r="I46" i="67"/>
  <c r="H45" i="67"/>
  <c r="G45" i="67"/>
  <c r="H44" i="67"/>
  <c r="J44" i="67" s="1"/>
  <c r="H43" i="67"/>
  <c r="J43" i="67" s="1"/>
  <c r="J42" i="67"/>
  <c r="H41" i="67"/>
  <c r="J41" i="67" s="1"/>
  <c r="I40" i="67"/>
  <c r="G40" i="67"/>
  <c r="I39" i="67"/>
  <c r="H38" i="67"/>
  <c r="G38" i="67"/>
  <c r="J37" i="67"/>
  <c r="J36" i="67" s="1"/>
  <c r="I36" i="67"/>
  <c r="H36" i="67"/>
  <c r="G36" i="67"/>
  <c r="J35" i="67"/>
  <c r="H35" i="67"/>
  <c r="J34" i="67"/>
  <c r="J33" i="67"/>
  <c r="J32" i="67"/>
  <c r="H31" i="67"/>
  <c r="J31" i="67" s="1"/>
  <c r="J30" i="67"/>
  <c r="J29" i="67"/>
  <c r="I28" i="67"/>
  <c r="G28" i="67"/>
  <c r="J27" i="67"/>
  <c r="J26" i="67"/>
  <c r="J25" i="67"/>
  <c r="J24" i="67"/>
  <c r="J23" i="67"/>
  <c r="J22" i="67"/>
  <c r="J21" i="67" s="1"/>
  <c r="I21" i="67"/>
  <c r="H21" i="67"/>
  <c r="G21" i="67"/>
  <c r="G14" i="67"/>
  <c r="F7" i="67"/>
  <c r="F6" i="67"/>
  <c r="A5" i="67"/>
  <c r="A1" i="67"/>
  <c r="H229" i="67" l="1"/>
  <c r="I258" i="67"/>
  <c r="J361" i="67"/>
  <c r="J407" i="67"/>
  <c r="I423" i="67"/>
  <c r="G439" i="67"/>
  <c r="H471" i="67"/>
  <c r="G497" i="67"/>
  <c r="I47" i="67"/>
  <c r="H73" i="67"/>
  <c r="H70" i="67" s="1"/>
  <c r="G88" i="67"/>
  <c r="G146" i="67"/>
  <c r="I183" i="67"/>
  <c r="G370" i="67"/>
  <c r="J395" i="67"/>
  <c r="H404" i="67"/>
  <c r="J432" i="67"/>
  <c r="H440" i="67"/>
  <c r="H462" i="67"/>
  <c r="H459" i="67" s="1"/>
  <c r="H489" i="67"/>
  <c r="H486" i="67" s="1"/>
  <c r="H497" i="67"/>
  <c r="H93" i="67"/>
  <c r="H102" i="67"/>
  <c r="H104" i="67"/>
  <c r="G253" i="67"/>
  <c r="J366" i="67"/>
  <c r="J365" i="67" s="1"/>
  <c r="G395" i="67"/>
  <c r="G432" i="67"/>
  <c r="I439" i="67"/>
  <c r="G70" i="67"/>
  <c r="J73" i="67"/>
  <c r="J70" i="67" s="1"/>
  <c r="H117" i="67"/>
  <c r="I497" i="67"/>
  <c r="J386" i="67"/>
  <c r="J497" i="67"/>
  <c r="I70" i="67"/>
  <c r="G78" i="67"/>
  <c r="H88" i="67"/>
  <c r="H121" i="67"/>
  <c r="H130" i="67"/>
  <c r="H136" i="67"/>
  <c r="H147" i="67"/>
  <c r="H166" i="67"/>
  <c r="J201" i="67"/>
  <c r="H208" i="67"/>
  <c r="H319" i="67"/>
  <c r="H321" i="67"/>
  <c r="H323" i="67"/>
  <c r="G318" i="67"/>
  <c r="H354" i="67"/>
  <c r="G354" i="67"/>
  <c r="G386" i="67"/>
  <c r="I395" i="67"/>
  <c r="H412" i="67"/>
  <c r="G414" i="67"/>
  <c r="I454" i="67"/>
  <c r="H457" i="67"/>
  <c r="H454" i="67" s="1"/>
  <c r="I146" i="67"/>
  <c r="J313" i="67"/>
  <c r="G338" i="67"/>
  <c r="I485" i="67"/>
  <c r="H485" i="67"/>
  <c r="H64" i="67"/>
  <c r="I88" i="67"/>
  <c r="J98" i="67"/>
  <c r="J221" i="67"/>
  <c r="J220" i="67" s="1"/>
  <c r="J219" i="67" s="1"/>
  <c r="H225" i="67"/>
  <c r="H219" i="67" s="1"/>
  <c r="G269" i="67"/>
  <c r="J280" i="67"/>
  <c r="I318" i="67"/>
  <c r="J354" i="67"/>
  <c r="I354" i="67"/>
  <c r="I386" i="67"/>
  <c r="J411" i="67"/>
  <c r="J410" i="67" s="1"/>
  <c r="H419" i="67"/>
  <c r="H414" i="67" s="1"/>
  <c r="H424" i="67"/>
  <c r="I63" i="67"/>
  <c r="J116" i="67"/>
  <c r="H126" i="67"/>
  <c r="H144" i="67"/>
  <c r="J166" i="67"/>
  <c r="H201" i="67"/>
  <c r="G183" i="67"/>
  <c r="H212" i="67"/>
  <c r="I269" i="67"/>
  <c r="H276" i="67"/>
  <c r="I297" i="67"/>
  <c r="H333" i="67"/>
  <c r="H335" i="67"/>
  <c r="J370" i="67"/>
  <c r="I370" i="67"/>
  <c r="I403" i="67"/>
  <c r="H408" i="67"/>
  <c r="H403" i="67" s="1"/>
  <c r="I432" i="67"/>
  <c r="I402" i="67" s="1"/>
  <c r="H444" i="67"/>
  <c r="H446" i="67"/>
  <c r="H448" i="67"/>
  <c r="H450" i="67"/>
  <c r="H452" i="67"/>
  <c r="G459" i="67"/>
  <c r="H481" i="67"/>
  <c r="H478" i="67" s="1"/>
  <c r="G486" i="67"/>
  <c r="G485" i="67" s="1"/>
  <c r="J64" i="67"/>
  <c r="J146" i="67"/>
  <c r="I81" i="67"/>
  <c r="I78" i="67" s="1"/>
  <c r="H119" i="67"/>
  <c r="H116" i="67" s="1"/>
  <c r="H123" i="67"/>
  <c r="H426" i="67"/>
  <c r="H423" i="67" s="1"/>
  <c r="H149" i="67"/>
  <c r="H280" i="67"/>
  <c r="J423" i="67"/>
  <c r="J39" i="67"/>
  <c r="I38" i="67"/>
  <c r="J69" i="67"/>
  <c r="H67" i="67"/>
  <c r="H63" i="67" s="1"/>
  <c r="J79" i="67"/>
  <c r="J81" i="67"/>
  <c r="J83" i="67"/>
  <c r="J102" i="67"/>
  <c r="J104" i="67"/>
  <c r="J126" i="67"/>
  <c r="J229" i="67"/>
  <c r="J244" i="67"/>
  <c r="H243" i="67"/>
  <c r="J251" i="67"/>
  <c r="J260" i="67"/>
  <c r="H259" i="67"/>
  <c r="J264" i="67"/>
  <c r="H263" i="67"/>
  <c r="J268" i="67"/>
  <c r="H267" i="67"/>
  <c r="J287" i="67"/>
  <c r="J339" i="67"/>
  <c r="G20" i="67"/>
  <c r="H28" i="67"/>
  <c r="J28" i="67"/>
  <c r="H40" i="67"/>
  <c r="J40" i="67"/>
  <c r="J46" i="67"/>
  <c r="I45" i="67"/>
  <c r="H50" i="67"/>
  <c r="H47" i="67" s="1"/>
  <c r="J50" i="67"/>
  <c r="J47" i="67" s="1"/>
  <c r="J67" i="67"/>
  <c r="J63" i="67" s="1"/>
  <c r="J97" i="67"/>
  <c r="J88" i="67" s="1"/>
  <c r="J99" i="67"/>
  <c r="H107" i="67"/>
  <c r="J107" i="67"/>
  <c r="H109" i="67"/>
  <c r="J109" i="67"/>
  <c r="J112" i="67"/>
  <c r="J114" i="67"/>
  <c r="G125" i="67"/>
  <c r="G87" i="67" s="1"/>
  <c r="I125" i="67"/>
  <c r="J130" i="67"/>
  <c r="J144" i="67"/>
  <c r="J176" i="67"/>
  <c r="J174" i="67" s="1"/>
  <c r="J165" i="67" s="1"/>
  <c r="H174" i="67"/>
  <c r="H165" i="67" s="1"/>
  <c r="J181" i="67"/>
  <c r="H184" i="67"/>
  <c r="J184" i="67"/>
  <c r="H186" i="67"/>
  <c r="J186" i="67"/>
  <c r="H188" i="67"/>
  <c r="J188" i="67"/>
  <c r="H190" i="67"/>
  <c r="J190" i="67"/>
  <c r="H192" i="67"/>
  <c r="J192" i="67"/>
  <c r="H196" i="67"/>
  <c r="J196" i="67"/>
  <c r="J208" i="67"/>
  <c r="J212" i="67"/>
  <c r="G219" i="67"/>
  <c r="I219" i="67"/>
  <c r="H232" i="67"/>
  <c r="J232" i="67"/>
  <c r="H234" i="67"/>
  <c r="J234" i="67"/>
  <c r="H236" i="67"/>
  <c r="J236" i="67"/>
  <c r="J238" i="67"/>
  <c r="J242" i="67"/>
  <c r="H241" i="67"/>
  <c r="J246" i="67"/>
  <c r="H245" i="67"/>
  <c r="J247" i="67"/>
  <c r="J255" i="67"/>
  <c r="H254" i="67"/>
  <c r="H253" i="67" s="1"/>
  <c r="J256" i="67"/>
  <c r="J262" i="67"/>
  <c r="H261" i="67"/>
  <c r="J266" i="67"/>
  <c r="H265" i="67"/>
  <c r="H306" i="67"/>
  <c r="J306" i="67"/>
  <c r="J347" i="67"/>
  <c r="G337" i="67"/>
  <c r="J404" i="67"/>
  <c r="J406" i="67"/>
  <c r="J408" i="67"/>
  <c r="J412" i="67"/>
  <c r="J444" i="67"/>
  <c r="J446" i="67"/>
  <c r="J448" i="67"/>
  <c r="J450" i="67"/>
  <c r="J452" i="67"/>
  <c r="J457" i="67"/>
  <c r="J454" i="67" s="1"/>
  <c r="J462" i="67"/>
  <c r="J489" i="67"/>
  <c r="J486" i="67" s="1"/>
  <c r="J272" i="67"/>
  <c r="J270" i="67" s="1"/>
  <c r="H270" i="67"/>
  <c r="H269" i="67" s="1"/>
  <c r="J300" i="67"/>
  <c r="J298" i="67" s="1"/>
  <c r="H298" i="67"/>
  <c r="H297" i="67" s="1"/>
  <c r="J327" i="67"/>
  <c r="J329" i="67"/>
  <c r="H338" i="67"/>
  <c r="J382" i="67"/>
  <c r="J379" i="67" s="1"/>
  <c r="J415" i="67"/>
  <c r="J414" i="67" s="1"/>
  <c r="J481" i="67"/>
  <c r="J478" i="67" s="1"/>
  <c r="J440" i="67"/>
  <c r="J471" i="67"/>
  <c r="H439" i="67" l="1"/>
  <c r="H125" i="67"/>
  <c r="I337" i="67"/>
  <c r="H402" i="67"/>
  <c r="J318" i="67"/>
  <c r="H337" i="67"/>
  <c r="G218" i="67"/>
  <c r="I87" i="67"/>
  <c r="G402" i="67"/>
  <c r="H318" i="67"/>
  <c r="J269" i="67"/>
  <c r="J485" i="67"/>
  <c r="I218" i="67"/>
  <c r="G19" i="67"/>
  <c r="H146" i="67"/>
  <c r="I20" i="67"/>
  <c r="I19" i="67" s="1"/>
  <c r="J459" i="67"/>
  <c r="J297" i="67"/>
  <c r="H240" i="67"/>
  <c r="H231" i="67"/>
  <c r="J183" i="67"/>
  <c r="J111" i="67"/>
  <c r="J106" i="67"/>
  <c r="H20" i="67"/>
  <c r="H19" i="67" s="1"/>
  <c r="H258" i="67"/>
  <c r="J78" i="67"/>
  <c r="J439" i="67"/>
  <c r="J403" i="67"/>
  <c r="J265" i="67"/>
  <c r="J261" i="67"/>
  <c r="J254" i="67"/>
  <c r="J253" i="67" s="1"/>
  <c r="J245" i="67"/>
  <c r="J241" i="67"/>
  <c r="J231" i="67"/>
  <c r="H183" i="67"/>
  <c r="H106" i="67"/>
  <c r="J45" i="67"/>
  <c r="J338" i="67"/>
  <c r="J337" i="67" s="1"/>
  <c r="J267" i="67"/>
  <c r="J263" i="67"/>
  <c r="J259" i="67"/>
  <c r="J243" i="67"/>
  <c r="J125" i="67"/>
  <c r="J38" i="67"/>
  <c r="G18" i="67" l="1"/>
  <c r="J258" i="67"/>
  <c r="J20" i="67"/>
  <c r="J19" i="67" s="1"/>
  <c r="I18" i="67"/>
  <c r="H87" i="67"/>
  <c r="J87" i="67"/>
  <c r="J240" i="67"/>
  <c r="J218" i="67" s="1"/>
  <c r="J402" i="67"/>
  <c r="H218" i="67"/>
  <c r="H18" i="67" s="1"/>
  <c r="J18" i="67" l="1"/>
  <c r="K512" i="67"/>
  <c r="K511" i="67" s="1"/>
  <c r="K509" i="67"/>
  <c r="K508" i="67" s="1"/>
  <c r="K505" i="67"/>
  <c r="K504" i="67" s="1"/>
  <c r="K501" i="67"/>
  <c r="K500" i="67" s="1"/>
  <c r="K494" i="67"/>
  <c r="K493" i="67" s="1"/>
  <c r="K488" i="67"/>
  <c r="K487" i="67" s="1"/>
  <c r="K480" i="67"/>
  <c r="K479" i="67" s="1"/>
  <c r="K477" i="67"/>
  <c r="K476" i="67" s="1"/>
  <c r="K468" i="67"/>
  <c r="K467" i="67" s="1"/>
  <c r="K464" i="67"/>
  <c r="K461" i="67"/>
  <c r="K460" i="67" s="1"/>
  <c r="K456" i="67"/>
  <c r="K455" i="67" s="1"/>
  <c r="K443" i="67"/>
  <c r="K442" i="67" s="1"/>
  <c r="K438" i="67"/>
  <c r="K437" i="67" s="1"/>
  <c r="K434" i="67"/>
  <c r="K433" i="67" s="1"/>
  <c r="K431" i="67"/>
  <c r="K430" i="67" s="1"/>
  <c r="K385" i="67"/>
  <c r="K384" i="67" s="1"/>
  <c r="K381" i="67"/>
  <c r="K380" i="67" s="1"/>
  <c r="K346" i="67"/>
  <c r="K345" i="67"/>
  <c r="K344" i="67"/>
  <c r="K296" i="67"/>
  <c r="K295" i="67" s="1"/>
  <c r="K250" i="67"/>
  <c r="K249" i="67" s="1"/>
  <c r="K427" i="67"/>
  <c r="K426" i="67" s="1"/>
  <c r="K425" i="67"/>
  <c r="K424" i="67" s="1"/>
  <c r="K420" i="67"/>
  <c r="K419" i="67" s="1"/>
  <c r="K418" i="67"/>
  <c r="K417" i="67" s="1"/>
  <c r="K399" i="67"/>
  <c r="K398" i="67" s="1"/>
  <c r="K392" i="67"/>
  <c r="K391" i="67" s="1"/>
  <c r="K388" i="67"/>
  <c r="K387" i="67" s="1"/>
  <c r="K378" i="67"/>
  <c r="K377" i="67" s="1"/>
  <c r="K374" i="67"/>
  <c r="K373" i="67" s="1"/>
  <c r="K351" i="67"/>
  <c r="K350" i="67" s="1"/>
  <c r="K315" i="67"/>
  <c r="K314" i="67" s="1"/>
  <c r="K305" i="67"/>
  <c r="K304" i="67"/>
  <c r="K302" i="67"/>
  <c r="K216" i="67"/>
  <c r="K215" i="67"/>
  <c r="K214" i="67"/>
  <c r="K213" i="67"/>
  <c r="K204" i="67"/>
  <c r="K129" i="67"/>
  <c r="K128" i="67" s="1"/>
  <c r="K86" i="67"/>
  <c r="K85" i="67" s="1"/>
  <c r="K49" i="67"/>
  <c r="K48" i="67" s="1"/>
  <c r="K42" i="67"/>
  <c r="K34" i="67"/>
  <c r="K33" i="67"/>
  <c r="K32" i="67"/>
  <c r="K27" i="67"/>
  <c r="K26" i="67"/>
  <c r="K25" i="67"/>
  <c r="K24" i="67"/>
  <c r="K23" i="67"/>
  <c r="K22" i="67"/>
  <c r="K360" i="67"/>
  <c r="K359" i="67"/>
  <c r="K358" i="67"/>
  <c r="K336" i="67"/>
  <c r="K335" i="67" s="1"/>
  <c r="K334" i="67"/>
  <c r="K333" i="67" s="1"/>
  <c r="K332" i="67"/>
  <c r="K331" i="67" s="1"/>
  <c r="K324" i="67"/>
  <c r="K323" i="67" s="1"/>
  <c r="K322" i="67"/>
  <c r="K321" i="67" s="1"/>
  <c r="K320" i="67"/>
  <c r="K319" i="67" s="1"/>
  <c r="K293" i="67"/>
  <c r="K292" i="67"/>
  <c r="K291" i="67"/>
  <c r="K290" i="67"/>
  <c r="K289" i="67"/>
  <c r="K288" i="67"/>
  <c r="K285" i="67"/>
  <c r="K283" i="67"/>
  <c r="K281" i="67"/>
  <c r="K279" i="67"/>
  <c r="K277" i="67"/>
  <c r="K275" i="67"/>
  <c r="K274" i="67"/>
  <c r="K227" i="67"/>
  <c r="K226" i="67"/>
  <c r="K224" i="67"/>
  <c r="K223" i="67" s="1"/>
  <c r="K200" i="67"/>
  <c r="K177" i="67"/>
  <c r="K167" i="67"/>
  <c r="K162" i="67"/>
  <c r="K161" i="67" s="1"/>
  <c r="K158" i="67"/>
  <c r="K157" i="67" s="1"/>
  <c r="K154" i="67"/>
  <c r="K153" i="67" s="1"/>
  <c r="K150" i="67"/>
  <c r="K149" i="67" s="1"/>
  <c r="K148" i="67"/>
  <c r="K147" i="67" s="1"/>
  <c r="K141" i="67"/>
  <c r="K140" i="67" s="1"/>
  <c r="K137" i="67"/>
  <c r="K136" i="67" s="1"/>
  <c r="K135" i="67"/>
  <c r="K134" i="67"/>
  <c r="K132" i="67"/>
  <c r="K124" i="67"/>
  <c r="K123" i="67" s="1"/>
  <c r="K122" i="67"/>
  <c r="K121" i="67" s="1"/>
  <c r="K120" i="67"/>
  <c r="K119" i="67" s="1"/>
  <c r="K118" i="67"/>
  <c r="K117" i="67" s="1"/>
  <c r="K94" i="67"/>
  <c r="K93" i="67" s="1"/>
  <c r="K92" i="67"/>
  <c r="K91" i="67" s="1"/>
  <c r="K77" i="67"/>
  <c r="K76" i="67"/>
  <c r="K75" i="67"/>
  <c r="K74" i="67"/>
  <c r="K72" i="67"/>
  <c r="K71" i="67" s="1"/>
  <c r="K65" i="67"/>
  <c r="K60" i="67"/>
  <c r="K59" i="67"/>
  <c r="K58" i="67"/>
  <c r="K37" i="67"/>
  <c r="K36" i="67" s="1"/>
  <c r="K55" i="67"/>
  <c r="K108" i="67"/>
  <c r="K107" i="67" s="1"/>
  <c r="K180" i="67"/>
  <c r="K189" i="67"/>
  <c r="K188" i="67" s="1"/>
  <c r="K197" i="67"/>
  <c r="K206" i="67"/>
  <c r="K31" i="67"/>
  <c r="K44" i="67"/>
  <c r="K170" i="67"/>
  <c r="K191" i="67"/>
  <c r="K190" i="67" s="1"/>
  <c r="K237" i="67"/>
  <c r="K236" i="67" s="1"/>
  <c r="K51" i="67"/>
  <c r="K57" i="67"/>
  <c r="K80" i="67"/>
  <c r="K79" i="67" s="1"/>
  <c r="K82" i="67"/>
  <c r="K81" i="67" s="1"/>
  <c r="K84" i="67"/>
  <c r="K83" i="67" s="1"/>
  <c r="K101" i="67"/>
  <c r="K133" i="67"/>
  <c r="K175" i="67"/>
  <c r="K178" i="67"/>
  <c r="K199" i="67"/>
  <c r="K221" i="67"/>
  <c r="K220" i="67" s="1"/>
  <c r="K228" i="67"/>
  <c r="K252" i="67"/>
  <c r="K251" i="67" s="1"/>
  <c r="K271" i="67"/>
  <c r="K273" i="67"/>
  <c r="K282" i="67"/>
  <c r="K286" i="67"/>
  <c r="K363" i="67"/>
  <c r="K35" i="67"/>
  <c r="K52" i="67"/>
  <c r="K56" i="67"/>
  <c r="K68" i="67"/>
  <c r="K90" i="67"/>
  <c r="K89" i="67" s="1"/>
  <c r="K98" i="67"/>
  <c r="K97" i="67" s="1"/>
  <c r="K100" i="67"/>
  <c r="K113" i="67"/>
  <c r="K112" i="67" s="1"/>
  <c r="K115" i="67"/>
  <c r="K114" i="67" s="1"/>
  <c r="K143" i="67"/>
  <c r="K142" i="67" s="1"/>
  <c r="K156" i="67"/>
  <c r="K155" i="67" s="1"/>
  <c r="K164" i="67"/>
  <c r="K163" i="67" s="1"/>
  <c r="K171" i="67"/>
  <c r="K179" i="67"/>
  <c r="K194" i="67"/>
  <c r="K202" i="67"/>
  <c r="K207" i="67"/>
  <c r="K217" i="67"/>
  <c r="K222" i="67"/>
  <c r="K248" i="67"/>
  <c r="K247" i="67" s="1"/>
  <c r="K257" i="67"/>
  <c r="K256" i="67" s="1"/>
  <c r="K299" i="67"/>
  <c r="K301" i="67"/>
  <c r="K308" i="67"/>
  <c r="K348" i="67"/>
  <c r="K383" i="67"/>
  <c r="K382" i="67" s="1"/>
  <c r="K445" i="67"/>
  <c r="K444" i="67" s="1"/>
  <c r="K447" i="67"/>
  <c r="K446" i="67" s="1"/>
  <c r="K449" i="67"/>
  <c r="K448" i="67" s="1"/>
  <c r="K451" i="67"/>
  <c r="K450" i="67" s="1"/>
  <c r="K453" i="67"/>
  <c r="K452" i="67" s="1"/>
  <c r="K458" i="67"/>
  <c r="K457" i="67" s="1"/>
  <c r="K463" i="67"/>
  <c r="K466" i="67"/>
  <c r="K465" i="67" s="1"/>
  <c r="K473" i="67"/>
  <c r="K484" i="67"/>
  <c r="K483" i="67" s="1"/>
  <c r="K503" i="67"/>
  <c r="K502" i="67" s="1"/>
  <c r="K307" i="67"/>
  <c r="K311" i="67"/>
  <c r="K326" i="67"/>
  <c r="K325" i="67" s="1"/>
  <c r="K341" i="67"/>
  <c r="K353" i="67"/>
  <c r="K352" i="67" s="1"/>
  <c r="K362" i="67"/>
  <c r="K367" i="67"/>
  <c r="K372" i="67"/>
  <c r="K371" i="67" s="1"/>
  <c r="K394" i="67"/>
  <c r="K393" i="67" s="1"/>
  <c r="K401" i="67"/>
  <c r="K400" i="67" s="1"/>
  <c r="K416" i="67"/>
  <c r="K415" i="67" s="1"/>
  <c r="K422" i="67"/>
  <c r="K421" i="67" s="1"/>
  <c r="K441" i="67"/>
  <c r="K440" i="67" s="1"/>
  <c r="K474" i="67"/>
  <c r="K496" i="67"/>
  <c r="K495" i="67" s="1"/>
  <c r="K172" i="67"/>
  <c r="K185" i="67"/>
  <c r="K184" i="67" s="1"/>
  <c r="K193" i="67"/>
  <c r="K203" i="67"/>
  <c r="K235" i="67"/>
  <c r="K234" i="67" s="1"/>
  <c r="K41" i="67"/>
  <c r="K110" i="67"/>
  <c r="K109" i="67" s="1"/>
  <c r="K187" i="67"/>
  <c r="K186" i="67" s="1"/>
  <c r="K195" i="67"/>
  <c r="K233" i="67"/>
  <c r="K232" i="67" s="1"/>
  <c r="K29" i="67"/>
  <c r="K53" i="67"/>
  <c r="K66" i="67"/>
  <c r="K103" i="67"/>
  <c r="K102" i="67" s="1"/>
  <c r="K105" i="67"/>
  <c r="K104" i="67" s="1"/>
  <c r="K127" i="67"/>
  <c r="K126" i="67" s="1"/>
  <c r="K131" i="67"/>
  <c r="K168" i="67"/>
  <c r="K182" i="67"/>
  <c r="K181" i="67" s="1"/>
  <c r="K210" i="67"/>
  <c r="K230" i="67"/>
  <c r="K229" i="67" s="1"/>
  <c r="K239" i="67"/>
  <c r="K238" i="67" s="1"/>
  <c r="K278" i="67"/>
  <c r="K284" i="67"/>
  <c r="K294" i="67"/>
  <c r="K310" i="67"/>
  <c r="K340" i="67"/>
  <c r="K342" i="67"/>
  <c r="K30" i="67"/>
  <c r="K43" i="67"/>
  <c r="K54" i="67"/>
  <c r="K62" i="67"/>
  <c r="K61" i="67" s="1"/>
  <c r="K96" i="67"/>
  <c r="K95" i="67" s="1"/>
  <c r="K139" i="67"/>
  <c r="K138" i="67" s="1"/>
  <c r="K145" i="67"/>
  <c r="K144" i="67" s="1"/>
  <c r="K152" i="67"/>
  <c r="K151" i="67" s="1"/>
  <c r="K160" i="67"/>
  <c r="K159" i="67" s="1"/>
  <c r="K169" i="67"/>
  <c r="K173" i="67"/>
  <c r="K198" i="67"/>
  <c r="K205" i="67"/>
  <c r="K209" i="67"/>
  <c r="K211" i="67"/>
  <c r="K303" i="67"/>
  <c r="K312" i="67"/>
  <c r="K368" i="67"/>
  <c r="K405" i="67"/>
  <c r="K404" i="67" s="1"/>
  <c r="K407" i="67"/>
  <c r="K406" i="67" s="1"/>
  <c r="K409" i="67"/>
  <c r="K408" i="67" s="1"/>
  <c r="K411" i="67"/>
  <c r="K410" i="67" s="1"/>
  <c r="K413" i="67"/>
  <c r="K412" i="67" s="1"/>
  <c r="K436" i="67"/>
  <c r="K435" i="67" s="1"/>
  <c r="K470" i="67"/>
  <c r="K469" i="67" s="1"/>
  <c r="K475" i="67"/>
  <c r="K490" i="67"/>
  <c r="K489" i="67" s="1"/>
  <c r="K499" i="67"/>
  <c r="K498" i="67" s="1"/>
  <c r="K507" i="67"/>
  <c r="K506" i="67" s="1"/>
  <c r="K309" i="67"/>
  <c r="K317" i="67"/>
  <c r="K316" i="67" s="1"/>
  <c r="K328" i="67"/>
  <c r="K327" i="67" s="1"/>
  <c r="K330" i="67"/>
  <c r="K329" i="67" s="1"/>
  <c r="K349" i="67"/>
  <c r="K356" i="67"/>
  <c r="K355" i="67" s="1"/>
  <c r="K364" i="67"/>
  <c r="K369" i="67"/>
  <c r="K376" i="67"/>
  <c r="K375" i="67" s="1"/>
  <c r="K390" i="67"/>
  <c r="K389" i="67" s="1"/>
  <c r="K397" i="67"/>
  <c r="K396" i="67" s="1"/>
  <c r="K395" i="67" s="1"/>
  <c r="K429" i="67"/>
  <c r="K428" i="67" s="1"/>
  <c r="K472" i="67"/>
  <c r="K482" i="67"/>
  <c r="K481" i="67" s="1"/>
  <c r="K492" i="67"/>
  <c r="K491" i="67" s="1"/>
  <c r="K514" i="67"/>
  <c r="K513" i="67" s="1"/>
  <c r="K300" i="67"/>
  <c r="K69" i="67"/>
  <c r="K272" i="67"/>
  <c r="K266" i="67"/>
  <c r="K265" i="67" s="1"/>
  <c r="K262" i="67"/>
  <c r="K261" i="67" s="1"/>
  <c r="K255" i="67"/>
  <c r="K254" i="67" s="1"/>
  <c r="K253" i="67" s="1"/>
  <c r="K246" i="67"/>
  <c r="K245" i="67" s="1"/>
  <c r="K242" i="67"/>
  <c r="K241" i="67" s="1"/>
  <c r="K176" i="67"/>
  <c r="K46" i="67"/>
  <c r="K45" i="67" s="1"/>
  <c r="K268" i="67"/>
  <c r="K267" i="67" s="1"/>
  <c r="K264" i="67"/>
  <c r="K263" i="67" s="1"/>
  <c r="K260" i="67"/>
  <c r="K259" i="67" s="1"/>
  <c r="K244" i="67"/>
  <c r="K243" i="67" s="1"/>
  <c r="K39" i="67"/>
  <c r="K38" i="67" s="1"/>
  <c r="K497" i="67" l="1"/>
  <c r="K414" i="67"/>
  <c r="K111" i="67"/>
  <c r="K357" i="67"/>
  <c r="K258" i="67"/>
  <c r="K471" i="67"/>
  <c r="K208" i="67"/>
  <c r="K439" i="67"/>
  <c r="K67" i="67"/>
  <c r="K287" i="67"/>
  <c r="K313" i="67"/>
  <c r="K231" i="67"/>
  <c r="K40" i="67"/>
  <c r="K366" i="67"/>
  <c r="K365" i="67" s="1"/>
  <c r="K306" i="67"/>
  <c r="K298" i="67"/>
  <c r="K201" i="67"/>
  <c r="K270" i="67"/>
  <c r="K174" i="67"/>
  <c r="K196" i="67"/>
  <c r="K146" i="67"/>
  <c r="K318" i="67"/>
  <c r="K386" i="67"/>
  <c r="K379" i="67"/>
  <c r="K454" i="67"/>
  <c r="K486" i="67"/>
  <c r="K240" i="67"/>
  <c r="K403" i="67"/>
  <c r="K339" i="67"/>
  <c r="K130" i="67"/>
  <c r="K125" i="67" s="1"/>
  <c r="K28" i="67"/>
  <c r="K192" i="67"/>
  <c r="K370" i="67"/>
  <c r="K361" i="67"/>
  <c r="K354" i="67" s="1"/>
  <c r="K462" i="67"/>
  <c r="K347" i="67"/>
  <c r="K99" i="67"/>
  <c r="K88" i="67" s="1"/>
  <c r="K78" i="67"/>
  <c r="K50" i="67"/>
  <c r="K47" i="67" s="1"/>
  <c r="K106" i="67"/>
  <c r="K64" i="67"/>
  <c r="K63" i="67" s="1"/>
  <c r="K73" i="67"/>
  <c r="K70" i="67" s="1"/>
  <c r="K116" i="67"/>
  <c r="K166" i="67"/>
  <c r="K225" i="67"/>
  <c r="K219" i="67" s="1"/>
  <c r="K276" i="67"/>
  <c r="K280" i="67"/>
  <c r="K21" i="67"/>
  <c r="K212" i="67"/>
  <c r="K423" i="67"/>
  <c r="K343" i="67"/>
  <c r="K432" i="67"/>
  <c r="K478" i="67"/>
  <c r="K510" i="67"/>
  <c r="K459" i="67" l="1"/>
  <c r="K338" i="67"/>
  <c r="K337" i="67" s="1"/>
  <c r="K485" i="67"/>
  <c r="K183" i="67"/>
  <c r="K20" i="67"/>
  <c r="K19" i="67" s="1"/>
  <c r="K165" i="67"/>
  <c r="K402" i="67"/>
  <c r="K269" i="67"/>
  <c r="K297" i="67"/>
  <c r="K87" i="67" l="1"/>
  <c r="K218" i="67"/>
  <c r="K18" i="67"/>
  <c r="N514" i="66" l="1"/>
  <c r="N513" i="66" s="1"/>
  <c r="M513" i="66"/>
  <c r="L513" i="66"/>
  <c r="K513" i="66"/>
  <c r="J513" i="66"/>
  <c r="I513" i="66"/>
  <c r="H513" i="66"/>
  <c r="G513" i="66"/>
  <c r="N512" i="66"/>
  <c r="N511" i="66" s="1"/>
  <c r="N510" i="66" s="1"/>
  <c r="M511" i="66"/>
  <c r="L511" i="66"/>
  <c r="L510" i="66" s="1"/>
  <c r="K511" i="66"/>
  <c r="K510" i="66" s="1"/>
  <c r="J511" i="66"/>
  <c r="J510" i="66" s="1"/>
  <c r="I511" i="66"/>
  <c r="H511" i="66"/>
  <c r="H510" i="66" s="1"/>
  <c r="G511" i="66"/>
  <c r="G510" i="66" s="1"/>
  <c r="M510" i="66"/>
  <c r="I510" i="66"/>
  <c r="N509" i="66"/>
  <c r="N508" i="66" s="1"/>
  <c r="M508" i="66"/>
  <c r="L508" i="66"/>
  <c r="K508" i="66"/>
  <c r="J508" i="66"/>
  <c r="I508" i="66"/>
  <c r="H508" i="66"/>
  <c r="G508" i="66"/>
  <c r="N507" i="66"/>
  <c r="N506" i="66" s="1"/>
  <c r="M506" i="66"/>
  <c r="L506" i="66"/>
  <c r="K506" i="66"/>
  <c r="J506" i="66"/>
  <c r="I506" i="66"/>
  <c r="H506" i="66"/>
  <c r="G506" i="66"/>
  <c r="N505" i="66"/>
  <c r="N504" i="66" s="1"/>
  <c r="M504" i="66"/>
  <c r="L504" i="66"/>
  <c r="K504" i="66"/>
  <c r="J504" i="66"/>
  <c r="I504" i="66"/>
  <c r="H504" i="66"/>
  <c r="G504" i="66"/>
  <c r="N503" i="66"/>
  <c r="N502" i="66" s="1"/>
  <c r="M502" i="66"/>
  <c r="L502" i="66"/>
  <c r="K502" i="66"/>
  <c r="J502" i="66"/>
  <c r="I502" i="66"/>
  <c r="H502" i="66"/>
  <c r="G502" i="66"/>
  <c r="N501" i="66"/>
  <c r="N500" i="66" s="1"/>
  <c r="M500" i="66"/>
  <c r="L500" i="66"/>
  <c r="K500" i="66"/>
  <c r="J500" i="66"/>
  <c r="I500" i="66"/>
  <c r="H500" i="66"/>
  <c r="G500" i="66"/>
  <c r="N499" i="66"/>
  <c r="N498" i="66" s="1"/>
  <c r="M498" i="66"/>
  <c r="M497" i="66" s="1"/>
  <c r="L498" i="66"/>
  <c r="K498" i="66"/>
  <c r="K497" i="66" s="1"/>
  <c r="J498" i="66"/>
  <c r="J497" i="66" s="1"/>
  <c r="I498" i="66"/>
  <c r="I497" i="66" s="1"/>
  <c r="H498" i="66"/>
  <c r="G498" i="66"/>
  <c r="G497" i="66" s="1"/>
  <c r="L497" i="66"/>
  <c r="H497" i="66"/>
  <c r="N496" i="66"/>
  <c r="N495" i="66" s="1"/>
  <c r="M495" i="66"/>
  <c r="L495" i="66"/>
  <c r="K495" i="66"/>
  <c r="J495" i="66"/>
  <c r="I495" i="66"/>
  <c r="H495" i="66"/>
  <c r="G495" i="66"/>
  <c r="N494" i="66"/>
  <c r="N493" i="66" s="1"/>
  <c r="M493" i="66"/>
  <c r="L493" i="66"/>
  <c r="K493" i="66"/>
  <c r="J493" i="66"/>
  <c r="I493" i="66"/>
  <c r="H493" i="66"/>
  <c r="G493" i="66"/>
  <c r="N492" i="66"/>
  <c r="N491" i="66" s="1"/>
  <c r="M491" i="66"/>
  <c r="L491" i="66"/>
  <c r="K491" i="66"/>
  <c r="J491" i="66"/>
  <c r="I491" i="66"/>
  <c r="H491" i="66"/>
  <c r="G491" i="66"/>
  <c r="N490" i="66"/>
  <c r="N489" i="66" s="1"/>
  <c r="M489" i="66"/>
  <c r="L489" i="66"/>
  <c r="K489" i="66"/>
  <c r="J489" i="66"/>
  <c r="I489" i="66"/>
  <c r="H489" i="66"/>
  <c r="H486" i="66" s="1"/>
  <c r="H485" i="66" s="1"/>
  <c r="G489" i="66"/>
  <c r="N488" i="66"/>
  <c r="N487" i="66" s="1"/>
  <c r="M487" i="66"/>
  <c r="L487" i="66"/>
  <c r="L486" i="66" s="1"/>
  <c r="L485" i="66" s="1"/>
  <c r="K487" i="66"/>
  <c r="J487" i="66"/>
  <c r="I487" i="66"/>
  <c r="I486" i="66" s="1"/>
  <c r="I485" i="66" s="1"/>
  <c r="H487" i="66"/>
  <c r="G487" i="66"/>
  <c r="J486" i="66"/>
  <c r="N484" i="66"/>
  <c r="N483" i="66" s="1"/>
  <c r="M483" i="66"/>
  <c r="L483" i="66"/>
  <c r="K483" i="66"/>
  <c r="J483" i="66"/>
  <c r="I483" i="66"/>
  <c r="H483" i="66"/>
  <c r="G483" i="66"/>
  <c r="N482" i="66"/>
  <c r="N481" i="66" s="1"/>
  <c r="M481" i="66"/>
  <c r="L481" i="66"/>
  <c r="K481" i="66"/>
  <c r="J481" i="66"/>
  <c r="I481" i="66"/>
  <c r="I478" i="66" s="1"/>
  <c r="H481" i="66"/>
  <c r="G481" i="66"/>
  <c r="N480" i="66"/>
  <c r="N479" i="66"/>
  <c r="M479" i="66"/>
  <c r="L479" i="66"/>
  <c r="L478" i="66" s="1"/>
  <c r="K479" i="66"/>
  <c r="K478" i="66" s="1"/>
  <c r="J479" i="66"/>
  <c r="J478" i="66" s="1"/>
  <c r="I479" i="66"/>
  <c r="H479" i="66"/>
  <c r="H478" i="66" s="1"/>
  <c r="G479" i="66"/>
  <c r="M478" i="66"/>
  <c r="G478" i="66"/>
  <c r="N477" i="66"/>
  <c r="N476" i="66" s="1"/>
  <c r="M476" i="66"/>
  <c r="L476" i="66"/>
  <c r="K476" i="66"/>
  <c r="J476" i="66"/>
  <c r="I476" i="66"/>
  <c r="H476" i="66"/>
  <c r="G476" i="66"/>
  <c r="N475" i="66"/>
  <c r="N474" i="66"/>
  <c r="N473" i="66"/>
  <c r="N472" i="66"/>
  <c r="M471" i="66"/>
  <c r="L471" i="66"/>
  <c r="K471" i="66"/>
  <c r="J471" i="66"/>
  <c r="I471" i="66"/>
  <c r="H471" i="66"/>
  <c r="G471" i="66"/>
  <c r="N470" i="66"/>
  <c r="N469" i="66"/>
  <c r="M469" i="66"/>
  <c r="L469" i="66"/>
  <c r="K469" i="66"/>
  <c r="J469" i="66"/>
  <c r="I469" i="66"/>
  <c r="H469" i="66"/>
  <c r="G469" i="66"/>
  <c r="N468" i="66"/>
  <c r="N467" i="66" s="1"/>
  <c r="M467" i="66"/>
  <c r="L467" i="66"/>
  <c r="K467" i="66"/>
  <c r="J467" i="66"/>
  <c r="I467" i="66"/>
  <c r="H467" i="66"/>
  <c r="G467" i="66"/>
  <c r="N466" i="66"/>
  <c r="N465" i="66" s="1"/>
  <c r="M465" i="66"/>
  <c r="L465" i="66"/>
  <c r="K465" i="66"/>
  <c r="J465" i="66"/>
  <c r="I465" i="66"/>
  <c r="H465" i="66"/>
  <c r="G465" i="66"/>
  <c r="G459" i="66" s="1"/>
  <c r="N464" i="66"/>
  <c r="N463" i="66"/>
  <c r="N462" i="66" s="1"/>
  <c r="M462" i="66"/>
  <c r="L462" i="66"/>
  <c r="K462" i="66"/>
  <c r="J462" i="66"/>
  <c r="I462" i="66"/>
  <c r="H462" i="66"/>
  <c r="G462" i="66"/>
  <c r="N461" i="66"/>
  <c r="N460" i="66" s="1"/>
  <c r="M460" i="66"/>
  <c r="M459" i="66" s="1"/>
  <c r="L460" i="66"/>
  <c r="K460" i="66"/>
  <c r="J460" i="66"/>
  <c r="I460" i="66"/>
  <c r="I459" i="66" s="1"/>
  <c r="H460" i="66"/>
  <c r="G460" i="66"/>
  <c r="K459" i="66"/>
  <c r="N458" i="66"/>
  <c r="N457" i="66" s="1"/>
  <c r="M457" i="66"/>
  <c r="L457" i="66"/>
  <c r="K457" i="66"/>
  <c r="J457" i="66"/>
  <c r="I457" i="66"/>
  <c r="H457" i="66"/>
  <c r="G457" i="66"/>
  <c r="N456" i="66"/>
  <c r="N455" i="66"/>
  <c r="M455" i="66"/>
  <c r="L455" i="66"/>
  <c r="L454" i="66" s="1"/>
  <c r="K455" i="66"/>
  <c r="J455" i="66"/>
  <c r="I455" i="66"/>
  <c r="H455" i="66"/>
  <c r="H454" i="66" s="1"/>
  <c r="G455" i="66"/>
  <c r="G454" i="66" s="1"/>
  <c r="J454" i="66"/>
  <c r="N453" i="66"/>
  <c r="N452" i="66" s="1"/>
  <c r="M452" i="66"/>
  <c r="L452" i="66"/>
  <c r="K452" i="66"/>
  <c r="J452" i="66"/>
  <c r="I452" i="66"/>
  <c r="H452" i="66"/>
  <c r="G452" i="66"/>
  <c r="N451" i="66"/>
  <c r="N450" i="66" s="1"/>
  <c r="M450" i="66"/>
  <c r="L450" i="66"/>
  <c r="K450" i="66"/>
  <c r="J450" i="66"/>
  <c r="I450" i="66"/>
  <c r="H450" i="66"/>
  <c r="G450" i="66"/>
  <c r="N449" i="66"/>
  <c r="N448" i="66" s="1"/>
  <c r="M448" i="66"/>
  <c r="L448" i="66"/>
  <c r="K448" i="66"/>
  <c r="J448" i="66"/>
  <c r="I448" i="66"/>
  <c r="H448" i="66"/>
  <c r="G448" i="66"/>
  <c r="N447" i="66"/>
  <c r="N446" i="66" s="1"/>
  <c r="M446" i="66"/>
  <c r="L446" i="66"/>
  <c r="K446" i="66"/>
  <c r="J446" i="66"/>
  <c r="I446" i="66"/>
  <c r="H446" i="66"/>
  <c r="G446" i="66"/>
  <c r="N445" i="66"/>
  <c r="N444" i="66" s="1"/>
  <c r="M444" i="66"/>
  <c r="L444" i="66"/>
  <c r="K444" i="66"/>
  <c r="J444" i="66"/>
  <c r="I444" i="66"/>
  <c r="H444" i="66"/>
  <c r="G444" i="66"/>
  <c r="N443" i="66"/>
  <c r="N442" i="66" s="1"/>
  <c r="M442" i="66"/>
  <c r="L442" i="66"/>
  <c r="K442" i="66"/>
  <c r="J442" i="66"/>
  <c r="I442" i="66"/>
  <c r="H442" i="66"/>
  <c r="G442" i="66"/>
  <c r="N441" i="66"/>
  <c r="N440" i="66" s="1"/>
  <c r="M440" i="66"/>
  <c r="M439" i="66" s="1"/>
  <c r="L440" i="66"/>
  <c r="K440" i="66"/>
  <c r="K439" i="66" s="1"/>
  <c r="J440" i="66"/>
  <c r="J439" i="66" s="1"/>
  <c r="I440" i="66"/>
  <c r="I439" i="66" s="1"/>
  <c r="H440" i="66"/>
  <c r="G440" i="66"/>
  <c r="G439" i="66" s="1"/>
  <c r="L439" i="66"/>
  <c r="H439" i="66"/>
  <c r="N438" i="66"/>
  <c r="N437" i="66" s="1"/>
  <c r="M437" i="66"/>
  <c r="L437" i="66"/>
  <c r="K437" i="66"/>
  <c r="J437" i="66"/>
  <c r="I437" i="66"/>
  <c r="H437" i="66"/>
  <c r="G437" i="66"/>
  <c r="N436" i="66"/>
  <c r="N435" i="66" s="1"/>
  <c r="M435" i="66"/>
  <c r="L435" i="66"/>
  <c r="K435" i="66"/>
  <c r="J435" i="66"/>
  <c r="I435" i="66"/>
  <c r="H435" i="66"/>
  <c r="G435" i="66"/>
  <c r="N434" i="66"/>
  <c r="N433" i="66" s="1"/>
  <c r="M433" i="66"/>
  <c r="L433" i="66"/>
  <c r="L432" i="66" s="1"/>
  <c r="K433" i="66"/>
  <c r="J433" i="66"/>
  <c r="I433" i="66"/>
  <c r="H433" i="66"/>
  <c r="H432" i="66" s="1"/>
  <c r="G433" i="66"/>
  <c r="G432" i="66" s="1"/>
  <c r="N431" i="66"/>
  <c r="N430" i="66" s="1"/>
  <c r="M430" i="66"/>
  <c r="L430" i="66"/>
  <c r="K430" i="66"/>
  <c r="J430" i="66"/>
  <c r="I430" i="66"/>
  <c r="H430" i="66"/>
  <c r="G430" i="66"/>
  <c r="N429" i="66"/>
  <c r="N428" i="66" s="1"/>
  <c r="M428" i="66"/>
  <c r="L428" i="66"/>
  <c r="K428" i="66"/>
  <c r="J428" i="66"/>
  <c r="I428" i="66"/>
  <c r="H428" i="66"/>
  <c r="G428" i="66"/>
  <c r="N427" i="66"/>
  <c r="N426" i="66" s="1"/>
  <c r="M426" i="66"/>
  <c r="L426" i="66"/>
  <c r="K426" i="66"/>
  <c r="J426" i="66"/>
  <c r="I426" i="66"/>
  <c r="H426" i="66"/>
  <c r="G426" i="66"/>
  <c r="N425" i="66"/>
  <c r="N424" i="66" s="1"/>
  <c r="M424" i="66"/>
  <c r="L424" i="66"/>
  <c r="L423" i="66" s="1"/>
  <c r="K424" i="66"/>
  <c r="K423" i="66" s="1"/>
  <c r="J424" i="66"/>
  <c r="J423" i="66" s="1"/>
  <c r="I424" i="66"/>
  <c r="H424" i="66"/>
  <c r="H423" i="66" s="1"/>
  <c r="G424" i="66"/>
  <c r="M423" i="66"/>
  <c r="I423" i="66"/>
  <c r="G423" i="66"/>
  <c r="N422" i="66"/>
  <c r="N421" i="66" s="1"/>
  <c r="M421" i="66"/>
  <c r="L421" i="66"/>
  <c r="K421" i="66"/>
  <c r="J421" i="66"/>
  <c r="I421" i="66"/>
  <c r="H421" i="66"/>
  <c r="G421" i="66"/>
  <c r="N420" i="66"/>
  <c r="N419" i="66" s="1"/>
  <c r="M419" i="66"/>
  <c r="L419" i="66"/>
  <c r="K419" i="66"/>
  <c r="J419" i="66"/>
  <c r="I419" i="66"/>
  <c r="H419" i="66"/>
  <c r="G419" i="66"/>
  <c r="N418" i="66"/>
  <c r="N417" i="66"/>
  <c r="M417" i="66"/>
  <c r="L417" i="66"/>
  <c r="K417" i="66"/>
  <c r="J417" i="66"/>
  <c r="I417" i="66"/>
  <c r="H417" i="66"/>
  <c r="G417" i="66"/>
  <c r="N416" i="66"/>
  <c r="N415" i="66" s="1"/>
  <c r="N414" i="66" s="1"/>
  <c r="M415" i="66"/>
  <c r="L415" i="66"/>
  <c r="L414" i="66" s="1"/>
  <c r="K415" i="66"/>
  <c r="J415" i="66"/>
  <c r="J414" i="66" s="1"/>
  <c r="I415" i="66"/>
  <c r="H415" i="66"/>
  <c r="H414" i="66" s="1"/>
  <c r="G415" i="66"/>
  <c r="M414" i="66"/>
  <c r="K414" i="66"/>
  <c r="I414" i="66"/>
  <c r="G414" i="66"/>
  <c r="N413" i="66"/>
  <c r="N412" i="66" s="1"/>
  <c r="M412" i="66"/>
  <c r="L412" i="66"/>
  <c r="K412" i="66"/>
  <c r="J412" i="66"/>
  <c r="I412" i="66"/>
  <c r="H412" i="66"/>
  <c r="G412" i="66"/>
  <c r="N411" i="66"/>
  <c r="N410" i="66" s="1"/>
  <c r="M410" i="66"/>
  <c r="L410" i="66"/>
  <c r="K410" i="66"/>
  <c r="J410" i="66"/>
  <c r="I410" i="66"/>
  <c r="H410" i="66"/>
  <c r="G410" i="66"/>
  <c r="N409" i="66"/>
  <c r="N408" i="66" s="1"/>
  <c r="M408" i="66"/>
  <c r="L408" i="66"/>
  <c r="K408" i="66"/>
  <c r="J408" i="66"/>
  <c r="I408" i="66"/>
  <c r="H408" i="66"/>
  <c r="G408" i="66"/>
  <c r="G403" i="66" s="1"/>
  <c r="G402" i="66" s="1"/>
  <c r="N407" i="66"/>
  <c r="N406" i="66" s="1"/>
  <c r="M406" i="66"/>
  <c r="L406" i="66"/>
  <c r="K406" i="66"/>
  <c r="J406" i="66"/>
  <c r="I406" i="66"/>
  <c r="H406" i="66"/>
  <c r="G406" i="66"/>
  <c r="N405" i="66"/>
  <c r="N404" i="66" s="1"/>
  <c r="M404" i="66"/>
  <c r="M403" i="66" s="1"/>
  <c r="L404" i="66"/>
  <c r="K404" i="66"/>
  <c r="J404" i="66"/>
  <c r="J403" i="66" s="1"/>
  <c r="I404" i="66"/>
  <c r="I403" i="66" s="1"/>
  <c r="H404" i="66"/>
  <c r="G404" i="66"/>
  <c r="K403" i="66"/>
  <c r="N401" i="66"/>
  <c r="N400" i="66" s="1"/>
  <c r="M400" i="66"/>
  <c r="L400" i="66"/>
  <c r="K400" i="66"/>
  <c r="J400" i="66"/>
  <c r="I400" i="66"/>
  <c r="H400" i="66"/>
  <c r="G400" i="66"/>
  <c r="N399" i="66"/>
  <c r="N398" i="66" s="1"/>
  <c r="M398" i="66"/>
  <c r="L398" i="66"/>
  <c r="K398" i="66"/>
  <c r="J398" i="66"/>
  <c r="I398" i="66"/>
  <c r="H398" i="66"/>
  <c r="G398" i="66"/>
  <c r="N397" i="66"/>
  <c r="N396" i="66" s="1"/>
  <c r="N395" i="66" s="1"/>
  <c r="M396" i="66"/>
  <c r="M395" i="66" s="1"/>
  <c r="L396" i="66"/>
  <c r="K396" i="66"/>
  <c r="K395" i="66" s="1"/>
  <c r="J396" i="66"/>
  <c r="I396" i="66"/>
  <c r="I395" i="66" s="1"/>
  <c r="H396" i="66"/>
  <c r="G396" i="66"/>
  <c r="G395" i="66" s="1"/>
  <c r="L395" i="66"/>
  <c r="J395" i="66"/>
  <c r="H395" i="66"/>
  <c r="N394" i="66"/>
  <c r="N393" i="66"/>
  <c r="M393" i="66"/>
  <c r="L393" i="66"/>
  <c r="K393" i="66"/>
  <c r="J393" i="66"/>
  <c r="I393" i="66"/>
  <c r="H393" i="66"/>
  <c r="G393" i="66"/>
  <c r="N392" i="66"/>
  <c r="N391" i="66" s="1"/>
  <c r="M391" i="66"/>
  <c r="L391" i="66"/>
  <c r="K391" i="66"/>
  <c r="J391" i="66"/>
  <c r="I391" i="66"/>
  <c r="H391" i="66"/>
  <c r="G391" i="66"/>
  <c r="N390" i="66"/>
  <c r="N389" i="66" s="1"/>
  <c r="M389" i="66"/>
  <c r="L389" i="66"/>
  <c r="K389" i="66"/>
  <c r="J389" i="66"/>
  <c r="I389" i="66"/>
  <c r="H389" i="66"/>
  <c r="G389" i="66"/>
  <c r="N388" i="66"/>
  <c r="N387" i="66" s="1"/>
  <c r="N386" i="66" s="1"/>
  <c r="M387" i="66"/>
  <c r="L387" i="66"/>
  <c r="L386" i="66" s="1"/>
  <c r="K387" i="66"/>
  <c r="J387" i="66"/>
  <c r="J386" i="66" s="1"/>
  <c r="I387" i="66"/>
  <c r="H387" i="66"/>
  <c r="H386" i="66" s="1"/>
  <c r="G387" i="66"/>
  <c r="M386" i="66"/>
  <c r="K386" i="66"/>
  <c r="I386" i="66"/>
  <c r="G386" i="66"/>
  <c r="N385" i="66"/>
  <c r="N384" i="66" s="1"/>
  <c r="M384" i="66"/>
  <c r="L384" i="66"/>
  <c r="K384" i="66"/>
  <c r="J384" i="66"/>
  <c r="I384" i="66"/>
  <c r="H384" i="66"/>
  <c r="G384" i="66"/>
  <c r="N383" i="66"/>
  <c r="N382" i="66" s="1"/>
  <c r="M382" i="66"/>
  <c r="L382" i="66"/>
  <c r="K382" i="66"/>
  <c r="J382" i="66"/>
  <c r="I382" i="66"/>
  <c r="H382" i="66"/>
  <c r="G382" i="66"/>
  <c r="N381" i="66"/>
  <c r="N380" i="66" s="1"/>
  <c r="N379" i="66" s="1"/>
  <c r="M380" i="66"/>
  <c r="L380" i="66"/>
  <c r="L379" i="66" s="1"/>
  <c r="K380" i="66"/>
  <c r="K379" i="66" s="1"/>
  <c r="J380" i="66"/>
  <c r="J379" i="66" s="1"/>
  <c r="I380" i="66"/>
  <c r="H380" i="66"/>
  <c r="H379" i="66" s="1"/>
  <c r="G380" i="66"/>
  <c r="M379" i="66"/>
  <c r="I379" i="66"/>
  <c r="G379" i="66"/>
  <c r="N378" i="66"/>
  <c r="N377" i="66" s="1"/>
  <c r="M377" i="66"/>
  <c r="L377" i="66"/>
  <c r="K377" i="66"/>
  <c r="J377" i="66"/>
  <c r="I377" i="66"/>
  <c r="H377" i="66"/>
  <c r="G377" i="66"/>
  <c r="N376" i="66"/>
  <c r="N375" i="66"/>
  <c r="M375" i="66"/>
  <c r="L375" i="66"/>
  <c r="K375" i="66"/>
  <c r="J375" i="66"/>
  <c r="I375" i="66"/>
  <c r="H375" i="66"/>
  <c r="G375" i="66"/>
  <c r="N374" i="66"/>
  <c r="N373" i="66" s="1"/>
  <c r="M373" i="66"/>
  <c r="L373" i="66"/>
  <c r="K373" i="66"/>
  <c r="J373" i="66"/>
  <c r="I373" i="66"/>
  <c r="H373" i="66"/>
  <c r="H370" i="66" s="1"/>
  <c r="G373" i="66"/>
  <c r="N372" i="66"/>
  <c r="N371" i="66" s="1"/>
  <c r="M371" i="66"/>
  <c r="M370" i="66" s="1"/>
  <c r="L371" i="66"/>
  <c r="K371" i="66"/>
  <c r="K370" i="66" s="1"/>
  <c r="J371" i="66"/>
  <c r="I371" i="66"/>
  <c r="I370" i="66" s="1"/>
  <c r="H371" i="66"/>
  <c r="G371" i="66"/>
  <c r="G370" i="66" s="1"/>
  <c r="L370" i="66"/>
  <c r="J370" i="66"/>
  <c r="N369" i="66"/>
  <c r="N368" i="66"/>
  <c r="N367" i="66"/>
  <c r="M366" i="66"/>
  <c r="M365" i="66" s="1"/>
  <c r="L366" i="66"/>
  <c r="L365" i="66" s="1"/>
  <c r="K366" i="66"/>
  <c r="K365" i="66" s="1"/>
  <c r="J366" i="66"/>
  <c r="J365" i="66" s="1"/>
  <c r="I366" i="66"/>
  <c r="I365" i="66" s="1"/>
  <c r="H366" i="66"/>
  <c r="G366" i="66"/>
  <c r="G365" i="66" s="1"/>
  <c r="H365" i="66"/>
  <c r="N364" i="66"/>
  <c r="N363" i="66"/>
  <c r="N362" i="66"/>
  <c r="N361" i="66"/>
  <c r="M361" i="66"/>
  <c r="L361" i="66"/>
  <c r="K361" i="66"/>
  <c r="J361" i="66"/>
  <c r="I361" i="66"/>
  <c r="H361" i="66"/>
  <c r="G361" i="66"/>
  <c r="N360" i="66"/>
  <c r="N357" i="66" s="1"/>
  <c r="N359" i="66"/>
  <c r="N358" i="66"/>
  <c r="M357" i="66"/>
  <c r="L357" i="66"/>
  <c r="K357" i="66"/>
  <c r="J357" i="66"/>
  <c r="I357" i="66"/>
  <c r="H357" i="66"/>
  <c r="G357" i="66"/>
  <c r="N356" i="66"/>
  <c r="N355" i="66" s="1"/>
  <c r="M355" i="66"/>
  <c r="M354" i="66" s="1"/>
  <c r="L355" i="66"/>
  <c r="L354" i="66" s="1"/>
  <c r="K355" i="66"/>
  <c r="K354" i="66" s="1"/>
  <c r="J355" i="66"/>
  <c r="I355" i="66"/>
  <c r="I354" i="66" s="1"/>
  <c r="H355" i="66"/>
  <c r="G355" i="66"/>
  <c r="G354" i="66" s="1"/>
  <c r="H354" i="66"/>
  <c r="N353" i="66"/>
  <c r="N352" i="66" s="1"/>
  <c r="M352" i="66"/>
  <c r="L352" i="66"/>
  <c r="K352" i="66"/>
  <c r="J352" i="66"/>
  <c r="I352" i="66"/>
  <c r="H352" i="66"/>
  <c r="G352" i="66"/>
  <c r="N351" i="66"/>
  <c r="N350" i="66" s="1"/>
  <c r="M350" i="66"/>
  <c r="L350" i="66"/>
  <c r="K350" i="66"/>
  <c r="J350" i="66"/>
  <c r="I350" i="66"/>
  <c r="H350" i="66"/>
  <c r="G350" i="66"/>
  <c r="N349" i="66"/>
  <c r="N348" i="66"/>
  <c r="N347" i="66" s="1"/>
  <c r="M347" i="66"/>
  <c r="L347" i="66"/>
  <c r="K347" i="66"/>
  <c r="J347" i="66"/>
  <c r="I347" i="66"/>
  <c r="H347" i="66"/>
  <c r="G347" i="66"/>
  <c r="N346" i="66"/>
  <c r="N345" i="66"/>
  <c r="N344" i="66"/>
  <c r="N343" i="66" s="1"/>
  <c r="M343" i="66"/>
  <c r="L343" i="66"/>
  <c r="K343" i="66"/>
  <c r="J343" i="66"/>
  <c r="I343" i="66"/>
  <c r="H343" i="66"/>
  <c r="G343" i="66"/>
  <c r="N342" i="66"/>
  <c r="N341" i="66"/>
  <c r="N340" i="66"/>
  <c r="M339" i="66"/>
  <c r="M338" i="66" s="1"/>
  <c r="M337" i="66" s="1"/>
  <c r="L339" i="66"/>
  <c r="L338" i="66" s="1"/>
  <c r="K339" i="66"/>
  <c r="K338" i="66" s="1"/>
  <c r="J339" i="66"/>
  <c r="I339" i="66"/>
  <c r="I338" i="66" s="1"/>
  <c r="I337" i="66" s="1"/>
  <c r="H339" i="66"/>
  <c r="G339" i="66"/>
  <c r="G338" i="66" s="1"/>
  <c r="G337" i="66" s="1"/>
  <c r="J338" i="66"/>
  <c r="H338" i="66"/>
  <c r="N336" i="66"/>
  <c r="N335" i="66" s="1"/>
  <c r="M335" i="66"/>
  <c r="L335" i="66"/>
  <c r="K335" i="66"/>
  <c r="J335" i="66"/>
  <c r="I335" i="66"/>
  <c r="H335" i="66"/>
  <c r="G335" i="66"/>
  <c r="N334" i="66"/>
  <c r="N333" i="66" s="1"/>
  <c r="M333" i="66"/>
  <c r="L333" i="66"/>
  <c r="K333" i="66"/>
  <c r="J333" i="66"/>
  <c r="I333" i="66"/>
  <c r="H333" i="66"/>
  <c r="G333" i="66"/>
  <c r="N332" i="66"/>
  <c r="N331" i="66"/>
  <c r="M331" i="66"/>
  <c r="L331" i="66"/>
  <c r="K331" i="66"/>
  <c r="J331" i="66"/>
  <c r="I331" i="66"/>
  <c r="H331" i="66"/>
  <c r="G331" i="66"/>
  <c r="N330" i="66"/>
  <c r="N329" i="66" s="1"/>
  <c r="M329" i="66"/>
  <c r="L329" i="66"/>
  <c r="K329" i="66"/>
  <c r="J329" i="66"/>
  <c r="I329" i="66"/>
  <c r="H329" i="66"/>
  <c r="G329" i="66"/>
  <c r="N328" i="66"/>
  <c r="N327" i="66" s="1"/>
  <c r="M327" i="66"/>
  <c r="L327" i="66"/>
  <c r="K327" i="66"/>
  <c r="J327" i="66"/>
  <c r="I327" i="66"/>
  <c r="H327" i="66"/>
  <c r="G327" i="66"/>
  <c r="N326" i="66"/>
  <c r="N325" i="66" s="1"/>
  <c r="M325" i="66"/>
  <c r="L325" i="66"/>
  <c r="K325" i="66"/>
  <c r="J325" i="66"/>
  <c r="I325" i="66"/>
  <c r="H325" i="66"/>
  <c r="G325" i="66"/>
  <c r="N324" i="66"/>
  <c r="N323" i="66"/>
  <c r="M323" i="66"/>
  <c r="L323" i="66"/>
  <c r="K323" i="66"/>
  <c r="J323" i="66"/>
  <c r="I323" i="66"/>
  <c r="H323" i="66"/>
  <c r="G323" i="66"/>
  <c r="N322" i="66"/>
  <c r="N321" i="66" s="1"/>
  <c r="M321" i="66"/>
  <c r="L321" i="66"/>
  <c r="K321" i="66"/>
  <c r="J321" i="66"/>
  <c r="I321" i="66"/>
  <c r="H321" i="66"/>
  <c r="G321" i="66"/>
  <c r="N320" i="66"/>
  <c r="N319" i="66" s="1"/>
  <c r="M319" i="66"/>
  <c r="M318" i="66" s="1"/>
  <c r="L319" i="66"/>
  <c r="K319" i="66"/>
  <c r="J319" i="66"/>
  <c r="I319" i="66"/>
  <c r="H319" i="66"/>
  <c r="G319" i="66"/>
  <c r="I318" i="66"/>
  <c r="N317" i="66"/>
  <c r="N316" i="66" s="1"/>
  <c r="M316" i="66"/>
  <c r="L316" i="66"/>
  <c r="K316" i="66"/>
  <c r="J316" i="66"/>
  <c r="I316" i="66"/>
  <c r="H316" i="66"/>
  <c r="G316" i="66"/>
  <c r="N315" i="66"/>
  <c r="N314" i="66"/>
  <c r="M314" i="66"/>
  <c r="L314" i="66"/>
  <c r="L313" i="66" s="1"/>
  <c r="K314" i="66"/>
  <c r="J314" i="66"/>
  <c r="J313" i="66" s="1"/>
  <c r="I314" i="66"/>
  <c r="H314" i="66"/>
  <c r="H313" i="66" s="1"/>
  <c r="G314" i="66"/>
  <c r="N312" i="66"/>
  <c r="N311" i="66"/>
  <c r="N310" i="66"/>
  <c r="N309" i="66"/>
  <c r="N308" i="66"/>
  <c r="N306" i="66" s="1"/>
  <c r="N307" i="66"/>
  <c r="M306" i="66"/>
  <c r="L306" i="66"/>
  <c r="K306" i="66"/>
  <c r="J306" i="66"/>
  <c r="I306" i="66"/>
  <c r="H306" i="66"/>
  <c r="G306" i="66"/>
  <c r="N305" i="66"/>
  <c r="N304" i="66"/>
  <c r="N303" i="66"/>
  <c r="N302" i="66"/>
  <c r="N301" i="66"/>
  <c r="N300" i="66"/>
  <c r="N299" i="66"/>
  <c r="M298" i="66"/>
  <c r="M297" i="66" s="1"/>
  <c r="L298" i="66"/>
  <c r="K298" i="66"/>
  <c r="K297" i="66" s="1"/>
  <c r="J298" i="66"/>
  <c r="I298" i="66"/>
  <c r="I297" i="66" s="1"/>
  <c r="H298" i="66"/>
  <c r="G298" i="66"/>
  <c r="G297" i="66" s="1"/>
  <c r="N296" i="66"/>
  <c r="N295" i="66" s="1"/>
  <c r="M295" i="66"/>
  <c r="L295" i="66"/>
  <c r="K295" i="66"/>
  <c r="J295" i="66"/>
  <c r="I295" i="66"/>
  <c r="H295" i="66"/>
  <c r="G295" i="66"/>
  <c r="N294" i="66"/>
  <c r="N293" i="66"/>
  <c r="N292" i="66"/>
  <c r="N291" i="66"/>
  <c r="N290" i="66"/>
  <c r="N289" i="66"/>
  <c r="N288" i="66"/>
  <c r="M287" i="66"/>
  <c r="L287" i="66"/>
  <c r="K287" i="66"/>
  <c r="J287" i="66"/>
  <c r="I287" i="66"/>
  <c r="H287" i="66"/>
  <c r="G287" i="66"/>
  <c r="N286" i="66"/>
  <c r="N285" i="66"/>
  <c r="N284" i="66"/>
  <c r="N283" i="66"/>
  <c r="N282" i="66"/>
  <c r="N281" i="66"/>
  <c r="M280" i="66"/>
  <c r="L280" i="66"/>
  <c r="K280" i="66"/>
  <c r="J280" i="66"/>
  <c r="I280" i="66"/>
  <c r="H280" i="66"/>
  <c r="G280" i="66"/>
  <c r="N279" i="66"/>
  <c r="N278" i="66"/>
  <c r="N277" i="66"/>
  <c r="N276" i="66" s="1"/>
  <c r="M276" i="66"/>
  <c r="L276" i="66"/>
  <c r="K276" i="66"/>
  <c r="J276" i="66"/>
  <c r="I276" i="66"/>
  <c r="H276" i="66"/>
  <c r="G276" i="66"/>
  <c r="N275" i="66"/>
  <c r="N274" i="66"/>
  <c r="N273" i="66"/>
  <c r="N272" i="66"/>
  <c r="N271" i="66"/>
  <c r="M270" i="66"/>
  <c r="M269" i="66" s="1"/>
  <c r="L270" i="66"/>
  <c r="L269" i="66" s="1"/>
  <c r="K270" i="66"/>
  <c r="J270" i="66"/>
  <c r="I270" i="66"/>
  <c r="I269" i="66" s="1"/>
  <c r="H270" i="66"/>
  <c r="G270" i="66"/>
  <c r="J269" i="66"/>
  <c r="H269" i="66"/>
  <c r="N268" i="66"/>
  <c r="N267" i="66" s="1"/>
  <c r="M267" i="66"/>
  <c r="L267" i="66"/>
  <c r="K267" i="66"/>
  <c r="J267" i="66"/>
  <c r="I267" i="66"/>
  <c r="H267" i="66"/>
  <c r="G267" i="66"/>
  <c r="N266" i="66"/>
  <c r="N265" i="66"/>
  <c r="M265" i="66"/>
  <c r="L265" i="66"/>
  <c r="K265" i="66"/>
  <c r="J265" i="66"/>
  <c r="I265" i="66"/>
  <c r="H265" i="66"/>
  <c r="G265" i="66"/>
  <c r="N264" i="66"/>
  <c r="N263" i="66"/>
  <c r="M263" i="66"/>
  <c r="L263" i="66"/>
  <c r="K263" i="66"/>
  <c r="J263" i="66"/>
  <c r="I263" i="66"/>
  <c r="H263" i="66"/>
  <c r="G263" i="66"/>
  <c r="N262" i="66"/>
  <c r="N261" i="66" s="1"/>
  <c r="M261" i="66"/>
  <c r="L261" i="66"/>
  <c r="K261" i="66"/>
  <c r="J261" i="66"/>
  <c r="I261" i="66"/>
  <c r="H261" i="66"/>
  <c r="G261" i="66"/>
  <c r="N260" i="66"/>
  <c r="N259" i="66" s="1"/>
  <c r="M259" i="66"/>
  <c r="L259" i="66"/>
  <c r="K259" i="66"/>
  <c r="J259" i="66"/>
  <c r="J258" i="66" s="1"/>
  <c r="I259" i="66"/>
  <c r="H259" i="66"/>
  <c r="H258" i="66" s="1"/>
  <c r="G259" i="66"/>
  <c r="L258" i="66"/>
  <c r="N257" i="66"/>
  <c r="N256" i="66"/>
  <c r="M256" i="66"/>
  <c r="L256" i="66"/>
  <c r="K256" i="66"/>
  <c r="J256" i="66"/>
  <c r="I256" i="66"/>
  <c r="H256" i="66"/>
  <c r="G256" i="66"/>
  <c r="N255" i="66"/>
  <c r="N254" i="66" s="1"/>
  <c r="N253" i="66" s="1"/>
  <c r="M254" i="66"/>
  <c r="L254" i="66"/>
  <c r="L253" i="66" s="1"/>
  <c r="K254" i="66"/>
  <c r="K253" i="66" s="1"/>
  <c r="J254" i="66"/>
  <c r="J253" i="66" s="1"/>
  <c r="I254" i="66"/>
  <c r="H254" i="66"/>
  <c r="H253" i="66" s="1"/>
  <c r="G254" i="66"/>
  <c r="M253" i="66"/>
  <c r="G253" i="66"/>
  <c r="N252" i="66"/>
  <c r="N251" i="66" s="1"/>
  <c r="M251" i="66"/>
  <c r="L251" i="66"/>
  <c r="K251" i="66"/>
  <c r="J251" i="66"/>
  <c r="I251" i="66"/>
  <c r="H251" i="66"/>
  <c r="G251" i="66"/>
  <c r="N250" i="66"/>
  <c r="N249" i="66" s="1"/>
  <c r="M249" i="66"/>
  <c r="L249" i="66"/>
  <c r="K249" i="66"/>
  <c r="J249" i="66"/>
  <c r="I249" i="66"/>
  <c r="H249" i="66"/>
  <c r="G249" i="66"/>
  <c r="N248" i="66"/>
  <c r="N247" i="66"/>
  <c r="M247" i="66"/>
  <c r="L247" i="66"/>
  <c r="K247" i="66"/>
  <c r="J247" i="66"/>
  <c r="I247" i="66"/>
  <c r="H247" i="66"/>
  <c r="G247" i="66"/>
  <c r="N246" i="66"/>
  <c r="N245" i="66" s="1"/>
  <c r="M245" i="66"/>
  <c r="L245" i="66"/>
  <c r="K245" i="66"/>
  <c r="J245" i="66"/>
  <c r="I245" i="66"/>
  <c r="H245" i="66"/>
  <c r="G245" i="66"/>
  <c r="N244" i="66"/>
  <c r="N243" i="66" s="1"/>
  <c r="M243" i="66"/>
  <c r="L243" i="66"/>
  <c r="K243" i="66"/>
  <c r="J243" i="66"/>
  <c r="I243" i="66"/>
  <c r="H243" i="66"/>
  <c r="H240" i="66" s="1"/>
  <c r="G243" i="66"/>
  <c r="N242" i="66"/>
  <c r="N241" i="66"/>
  <c r="M241" i="66"/>
  <c r="L241" i="66"/>
  <c r="K241" i="66"/>
  <c r="J241" i="66"/>
  <c r="J240" i="66" s="1"/>
  <c r="I241" i="66"/>
  <c r="H241" i="66"/>
  <c r="G241" i="66"/>
  <c r="G240" i="66" s="1"/>
  <c r="L240" i="66"/>
  <c r="N239" i="66"/>
  <c r="N238" i="66"/>
  <c r="M238" i="66"/>
  <c r="L238" i="66"/>
  <c r="K238" i="66"/>
  <c r="J238" i="66"/>
  <c r="I238" i="66"/>
  <c r="H238" i="66"/>
  <c r="G238" i="66"/>
  <c r="N237" i="66"/>
  <c r="N236" i="66" s="1"/>
  <c r="M236" i="66"/>
  <c r="L236" i="66"/>
  <c r="K236" i="66"/>
  <c r="J236" i="66"/>
  <c r="I236" i="66"/>
  <c r="H236" i="66"/>
  <c r="G236" i="66"/>
  <c r="N235" i="66"/>
  <c r="N234" i="66" s="1"/>
  <c r="M234" i="66"/>
  <c r="L234" i="66"/>
  <c r="K234" i="66"/>
  <c r="J234" i="66"/>
  <c r="I234" i="66"/>
  <c r="H234" i="66"/>
  <c r="G234" i="66"/>
  <c r="N233" i="66"/>
  <c r="N232" i="66" s="1"/>
  <c r="N231" i="66" s="1"/>
  <c r="M232" i="66"/>
  <c r="L232" i="66"/>
  <c r="L231" i="66" s="1"/>
  <c r="K232" i="66"/>
  <c r="J232" i="66"/>
  <c r="J231" i="66" s="1"/>
  <c r="I232" i="66"/>
  <c r="I231" i="66" s="1"/>
  <c r="H232" i="66"/>
  <c r="H231" i="66" s="1"/>
  <c r="G232" i="66"/>
  <c r="M231" i="66"/>
  <c r="K231" i="66"/>
  <c r="G231" i="66"/>
  <c r="N230" i="66"/>
  <c r="N229" i="66" s="1"/>
  <c r="M229" i="66"/>
  <c r="L229" i="66"/>
  <c r="K229" i="66"/>
  <c r="J229" i="66"/>
  <c r="I229" i="66"/>
  <c r="H229" i="66"/>
  <c r="G229" i="66"/>
  <c r="N228" i="66"/>
  <c r="N227" i="66"/>
  <c r="N226" i="66"/>
  <c r="N225" i="66"/>
  <c r="M225" i="66"/>
  <c r="L225" i="66"/>
  <c r="K225" i="66"/>
  <c r="J225" i="66"/>
  <c r="I225" i="66"/>
  <c r="H225" i="66"/>
  <c r="G225" i="66"/>
  <c r="N224" i="66"/>
  <c r="N223" i="66" s="1"/>
  <c r="M223" i="66"/>
  <c r="L223" i="66"/>
  <c r="K223" i="66"/>
  <c r="J223" i="66"/>
  <c r="I223" i="66"/>
  <c r="H223" i="66"/>
  <c r="G223" i="66"/>
  <c r="N222" i="66"/>
  <c r="N221" i="66"/>
  <c r="N220" i="66" s="1"/>
  <c r="M220" i="66"/>
  <c r="L220" i="66"/>
  <c r="K220" i="66"/>
  <c r="K219" i="66" s="1"/>
  <c r="J220" i="66"/>
  <c r="J219" i="66" s="1"/>
  <c r="I220" i="66"/>
  <c r="H220" i="66"/>
  <c r="G220" i="66"/>
  <c r="G219" i="66" s="1"/>
  <c r="L219" i="66"/>
  <c r="H219" i="66"/>
  <c r="N217" i="66"/>
  <c r="N216" i="66"/>
  <c r="N215" i="66"/>
  <c r="N214" i="66"/>
  <c r="N213" i="66"/>
  <c r="N212" i="66" s="1"/>
  <c r="M212" i="66"/>
  <c r="L212" i="66"/>
  <c r="K212" i="66"/>
  <c r="J212" i="66"/>
  <c r="I212" i="66"/>
  <c r="H212" i="66"/>
  <c r="G212" i="66"/>
  <c r="N211" i="66"/>
  <c r="N210" i="66"/>
  <c r="N209" i="66"/>
  <c r="M208" i="66"/>
  <c r="L208" i="66"/>
  <c r="K208" i="66"/>
  <c r="J208" i="66"/>
  <c r="I208" i="66"/>
  <c r="H208" i="66"/>
  <c r="G208" i="66"/>
  <c r="N207" i="66"/>
  <c r="N206" i="66"/>
  <c r="N205" i="66"/>
  <c r="N204" i="66"/>
  <c r="N203" i="66"/>
  <c r="N202" i="66"/>
  <c r="N201" i="66" s="1"/>
  <c r="M201" i="66"/>
  <c r="L201" i="66"/>
  <c r="K201" i="66"/>
  <c r="J201" i="66"/>
  <c r="I201" i="66"/>
  <c r="H201" i="66"/>
  <c r="G201" i="66"/>
  <c r="N200" i="66"/>
  <c r="N199" i="66"/>
  <c r="N198" i="66"/>
  <c r="N197" i="66"/>
  <c r="M196" i="66"/>
  <c r="L196" i="66"/>
  <c r="K196" i="66"/>
  <c r="J196" i="66"/>
  <c r="I196" i="66"/>
  <c r="H196" i="66"/>
  <c r="G196" i="66"/>
  <c r="N195" i="66"/>
  <c r="N194" i="66"/>
  <c r="N193" i="66"/>
  <c r="N192" i="66" s="1"/>
  <c r="M192" i="66"/>
  <c r="L192" i="66"/>
  <c r="K192" i="66"/>
  <c r="J192" i="66"/>
  <c r="I192" i="66"/>
  <c r="H192" i="66"/>
  <c r="G192" i="66"/>
  <c r="N191" i="66"/>
  <c r="N190" i="66" s="1"/>
  <c r="M190" i="66"/>
  <c r="L190" i="66"/>
  <c r="K190" i="66"/>
  <c r="J190" i="66"/>
  <c r="I190" i="66"/>
  <c r="H190" i="66"/>
  <c r="G190" i="66"/>
  <c r="N189" i="66"/>
  <c r="N188" i="66"/>
  <c r="M188" i="66"/>
  <c r="L188" i="66"/>
  <c r="K188" i="66"/>
  <c r="J188" i="66"/>
  <c r="I188" i="66"/>
  <c r="H188" i="66"/>
  <c r="G188" i="66"/>
  <c r="N187" i="66"/>
  <c r="N186" i="66" s="1"/>
  <c r="M186" i="66"/>
  <c r="L186" i="66"/>
  <c r="K186" i="66"/>
  <c r="J186" i="66"/>
  <c r="I186" i="66"/>
  <c r="H186" i="66"/>
  <c r="G186" i="66"/>
  <c r="N185" i="66"/>
  <c r="N184" i="66"/>
  <c r="M184" i="66"/>
  <c r="L184" i="66"/>
  <c r="K184" i="66"/>
  <c r="K183" i="66" s="1"/>
  <c r="J184" i="66"/>
  <c r="J183" i="66" s="1"/>
  <c r="I184" i="66"/>
  <c r="I183" i="66" s="1"/>
  <c r="H184" i="66"/>
  <c r="G184" i="66"/>
  <c r="M183" i="66"/>
  <c r="N182" i="66"/>
  <c r="N181" i="66" s="1"/>
  <c r="M181" i="66"/>
  <c r="L181" i="66"/>
  <c r="K181" i="66"/>
  <c r="J181" i="66"/>
  <c r="I181" i="66"/>
  <c r="H181" i="66"/>
  <c r="G181" i="66"/>
  <c r="N180" i="66"/>
  <c r="N179" i="66"/>
  <c r="N178" i="66"/>
  <c r="N177" i="66"/>
  <c r="N176" i="66"/>
  <c r="N175" i="66"/>
  <c r="N174" i="66" s="1"/>
  <c r="M174" i="66"/>
  <c r="L174" i="66"/>
  <c r="K174" i="66"/>
  <c r="K165" i="66" s="1"/>
  <c r="J174" i="66"/>
  <c r="I174" i="66"/>
  <c r="H174" i="66"/>
  <c r="G174" i="66"/>
  <c r="G165" i="66" s="1"/>
  <c r="N173" i="66"/>
  <c r="N172" i="66"/>
  <c r="N171" i="66"/>
  <c r="N170" i="66"/>
  <c r="N169" i="66"/>
  <c r="N166" i="66" s="1"/>
  <c r="N168" i="66"/>
  <c r="N167" i="66"/>
  <c r="M166" i="66"/>
  <c r="M165" i="66" s="1"/>
  <c r="L166" i="66"/>
  <c r="L165" i="66" s="1"/>
  <c r="K166" i="66"/>
  <c r="J166" i="66"/>
  <c r="I166" i="66"/>
  <c r="H166" i="66"/>
  <c r="H165" i="66" s="1"/>
  <c r="G166" i="66"/>
  <c r="I165" i="66"/>
  <c r="N164" i="66"/>
  <c r="N163" i="66" s="1"/>
  <c r="M163" i="66"/>
  <c r="L163" i="66"/>
  <c r="K163" i="66"/>
  <c r="J163" i="66"/>
  <c r="I163" i="66"/>
  <c r="H163" i="66"/>
  <c r="G163" i="66"/>
  <c r="N162" i="66"/>
  <c r="N161" i="66" s="1"/>
  <c r="M161" i="66"/>
  <c r="L161" i="66"/>
  <c r="K161" i="66"/>
  <c r="J161" i="66"/>
  <c r="I161" i="66"/>
  <c r="H161" i="66"/>
  <c r="G161" i="66"/>
  <c r="N160" i="66"/>
  <c r="N159" i="66" s="1"/>
  <c r="M159" i="66"/>
  <c r="L159" i="66"/>
  <c r="K159" i="66"/>
  <c r="J159" i="66"/>
  <c r="I159" i="66"/>
  <c r="H159" i="66"/>
  <c r="G159" i="66"/>
  <c r="N158" i="66"/>
  <c r="N157" i="66"/>
  <c r="M157" i="66"/>
  <c r="L157" i="66"/>
  <c r="K157" i="66"/>
  <c r="J157" i="66"/>
  <c r="I157" i="66"/>
  <c r="H157" i="66"/>
  <c r="G157" i="66"/>
  <c r="N156" i="66"/>
  <c r="N155" i="66" s="1"/>
  <c r="M155" i="66"/>
  <c r="M146" i="66" s="1"/>
  <c r="L155" i="66"/>
  <c r="K155" i="66"/>
  <c r="J155" i="66"/>
  <c r="I155" i="66"/>
  <c r="H155" i="66"/>
  <c r="G155" i="66"/>
  <c r="N154" i="66"/>
  <c r="N153" i="66"/>
  <c r="M153" i="66"/>
  <c r="L153" i="66"/>
  <c r="K153" i="66"/>
  <c r="J153" i="66"/>
  <c r="I153" i="66"/>
  <c r="H153" i="66"/>
  <c r="G153" i="66"/>
  <c r="N152" i="66"/>
  <c r="N151" i="66" s="1"/>
  <c r="M151" i="66"/>
  <c r="L151" i="66"/>
  <c r="K151" i="66"/>
  <c r="J151" i="66"/>
  <c r="I151" i="66"/>
  <c r="H151" i="66"/>
  <c r="G151" i="66"/>
  <c r="N150" i="66"/>
  <c r="N149" i="66" s="1"/>
  <c r="M149" i="66"/>
  <c r="L149" i="66"/>
  <c r="K149" i="66"/>
  <c r="J149" i="66"/>
  <c r="I149" i="66"/>
  <c r="H149" i="66"/>
  <c r="G149" i="66"/>
  <c r="N148" i="66"/>
  <c r="N147" i="66" s="1"/>
  <c r="M147" i="66"/>
  <c r="L147" i="66"/>
  <c r="L146" i="66" s="1"/>
  <c r="K147" i="66"/>
  <c r="K146" i="66" s="1"/>
  <c r="J147" i="66"/>
  <c r="I147" i="66"/>
  <c r="H147" i="66"/>
  <c r="H146" i="66" s="1"/>
  <c r="G147" i="66"/>
  <c r="I146" i="66"/>
  <c r="N145" i="66"/>
  <c r="N144" i="66" s="1"/>
  <c r="M144" i="66"/>
  <c r="L144" i="66"/>
  <c r="K144" i="66"/>
  <c r="J144" i="66"/>
  <c r="I144" i="66"/>
  <c r="H144" i="66"/>
  <c r="G144" i="66"/>
  <c r="N143" i="66"/>
  <c r="N142" i="66" s="1"/>
  <c r="M142" i="66"/>
  <c r="L142" i="66"/>
  <c r="K142" i="66"/>
  <c r="J142" i="66"/>
  <c r="I142" i="66"/>
  <c r="H142" i="66"/>
  <c r="G142" i="66"/>
  <c r="N141" i="66"/>
  <c r="N140" i="66" s="1"/>
  <c r="M140" i="66"/>
  <c r="L140" i="66"/>
  <c r="K140" i="66"/>
  <c r="J140" i="66"/>
  <c r="I140" i="66"/>
  <c r="H140" i="66"/>
  <c r="G140" i="66"/>
  <c r="N139" i="66"/>
  <c r="N138" i="66" s="1"/>
  <c r="M138" i="66"/>
  <c r="L138" i="66"/>
  <c r="K138" i="66"/>
  <c r="J138" i="66"/>
  <c r="I138" i="66"/>
  <c r="H138" i="66"/>
  <c r="G138" i="66"/>
  <c r="N137" i="66"/>
  <c r="N136" i="66" s="1"/>
  <c r="M136" i="66"/>
  <c r="L136" i="66"/>
  <c r="K136" i="66"/>
  <c r="J136" i="66"/>
  <c r="I136" i="66"/>
  <c r="H136" i="66"/>
  <c r="G136" i="66"/>
  <c r="N135" i="66"/>
  <c r="N134" i="66"/>
  <c r="N133" i="66"/>
  <c r="N132" i="66"/>
  <c r="N131" i="66"/>
  <c r="M130" i="66"/>
  <c r="L130" i="66"/>
  <c r="K130" i="66"/>
  <c r="J130" i="66"/>
  <c r="I130" i="66"/>
  <c r="H130" i="66"/>
  <c r="G130" i="66"/>
  <c r="N129" i="66"/>
  <c r="N128" i="66" s="1"/>
  <c r="M128" i="66"/>
  <c r="L128" i="66"/>
  <c r="K128" i="66"/>
  <c r="J128" i="66"/>
  <c r="I128" i="66"/>
  <c r="H128" i="66"/>
  <c r="G128" i="66"/>
  <c r="N127" i="66"/>
  <c r="N126" i="66" s="1"/>
  <c r="M126" i="66"/>
  <c r="L126" i="66"/>
  <c r="L125" i="66" s="1"/>
  <c r="K126" i="66"/>
  <c r="J126" i="66"/>
  <c r="I126" i="66"/>
  <c r="H126" i="66"/>
  <c r="H125" i="66" s="1"/>
  <c r="G126" i="66"/>
  <c r="N124" i="66"/>
  <c r="N123" i="66" s="1"/>
  <c r="M123" i="66"/>
  <c r="L123" i="66"/>
  <c r="K123" i="66"/>
  <c r="J123" i="66"/>
  <c r="I123" i="66"/>
  <c r="H123" i="66"/>
  <c r="G123" i="66"/>
  <c r="N122" i="66"/>
  <c r="N121" i="66" s="1"/>
  <c r="M121" i="66"/>
  <c r="L121" i="66"/>
  <c r="K121" i="66"/>
  <c r="J121" i="66"/>
  <c r="I121" i="66"/>
  <c r="H121" i="66"/>
  <c r="G121" i="66"/>
  <c r="N120" i="66"/>
  <c r="N119" i="66" s="1"/>
  <c r="M119" i="66"/>
  <c r="L119" i="66"/>
  <c r="K119" i="66"/>
  <c r="K116" i="66" s="1"/>
  <c r="J119" i="66"/>
  <c r="I119" i="66"/>
  <c r="H119" i="66"/>
  <c r="G119" i="66"/>
  <c r="N118" i="66"/>
  <c r="N117" i="66"/>
  <c r="M117" i="66"/>
  <c r="L117" i="66"/>
  <c r="K117" i="66"/>
  <c r="J117" i="66"/>
  <c r="I117" i="66"/>
  <c r="H117" i="66"/>
  <c r="G117" i="66"/>
  <c r="G116" i="66"/>
  <c r="N115" i="66"/>
  <c r="N114" i="66" s="1"/>
  <c r="M114" i="66"/>
  <c r="L114" i="66"/>
  <c r="K114" i="66"/>
  <c r="J114" i="66"/>
  <c r="I114" i="66"/>
  <c r="H114" i="66"/>
  <c r="G114" i="66"/>
  <c r="N113" i="66"/>
  <c r="N112" i="66"/>
  <c r="M112" i="66"/>
  <c r="M111" i="66" s="1"/>
  <c r="L112" i="66"/>
  <c r="L111" i="66" s="1"/>
  <c r="K112" i="66"/>
  <c r="J112" i="66"/>
  <c r="I112" i="66"/>
  <c r="I111" i="66" s="1"/>
  <c r="H112" i="66"/>
  <c r="G112" i="66"/>
  <c r="H111" i="66"/>
  <c r="N110" i="66"/>
  <c r="N109" i="66" s="1"/>
  <c r="M109" i="66"/>
  <c r="L109" i="66"/>
  <c r="K109" i="66"/>
  <c r="J109" i="66"/>
  <c r="I109" i="66"/>
  <c r="H109" i="66"/>
  <c r="G109" i="66"/>
  <c r="N108" i="66"/>
  <c r="N107" i="66" s="1"/>
  <c r="M107" i="66"/>
  <c r="M106" i="66" s="1"/>
  <c r="L107" i="66"/>
  <c r="L106" i="66" s="1"/>
  <c r="K107" i="66"/>
  <c r="K106" i="66" s="1"/>
  <c r="J107" i="66"/>
  <c r="J106" i="66" s="1"/>
  <c r="I107" i="66"/>
  <c r="H107" i="66"/>
  <c r="H106" i="66" s="1"/>
  <c r="G107" i="66"/>
  <c r="I106" i="66"/>
  <c r="G106" i="66"/>
  <c r="N105" i="66"/>
  <c r="N104" i="66" s="1"/>
  <c r="M104" i="66"/>
  <c r="L104" i="66"/>
  <c r="K104" i="66"/>
  <c r="J104" i="66"/>
  <c r="I104" i="66"/>
  <c r="H104" i="66"/>
  <c r="G104" i="66"/>
  <c r="N103" i="66"/>
  <c r="N102" i="66" s="1"/>
  <c r="M102" i="66"/>
  <c r="L102" i="66"/>
  <c r="K102" i="66"/>
  <c r="J102" i="66"/>
  <c r="I102" i="66"/>
  <c r="H102" i="66"/>
  <c r="G102" i="66"/>
  <c r="N101" i="66"/>
  <c r="N100" i="66"/>
  <c r="N99" i="66" s="1"/>
  <c r="M99" i="66"/>
  <c r="L99" i="66"/>
  <c r="K99" i="66"/>
  <c r="J99" i="66"/>
  <c r="I99" i="66"/>
  <c r="H99" i="66"/>
  <c r="G99" i="66"/>
  <c r="N98" i="66"/>
  <c r="N97" i="66"/>
  <c r="M97" i="66"/>
  <c r="L97" i="66"/>
  <c r="K97" i="66"/>
  <c r="J97" i="66"/>
  <c r="I97" i="66"/>
  <c r="H97" i="66"/>
  <c r="G97" i="66"/>
  <c r="N96" i="66"/>
  <c r="N95" i="66" s="1"/>
  <c r="M95" i="66"/>
  <c r="L95" i="66"/>
  <c r="K95" i="66"/>
  <c r="J95" i="66"/>
  <c r="I95" i="66"/>
  <c r="H95" i="66"/>
  <c r="G95" i="66"/>
  <c r="N94" i="66"/>
  <c r="N93" i="66" s="1"/>
  <c r="M93" i="66"/>
  <c r="L93" i="66"/>
  <c r="K93" i="66"/>
  <c r="J93" i="66"/>
  <c r="I93" i="66"/>
  <c r="H93" i="66"/>
  <c r="G93" i="66"/>
  <c r="N92" i="66"/>
  <c r="N91" i="66" s="1"/>
  <c r="M91" i="66"/>
  <c r="L91" i="66"/>
  <c r="K91" i="66"/>
  <c r="J91" i="66"/>
  <c r="J88" i="66" s="1"/>
  <c r="I91" i="66"/>
  <c r="H91" i="66"/>
  <c r="G91" i="66"/>
  <c r="N90" i="66"/>
  <c r="N89" i="66" s="1"/>
  <c r="M89" i="66"/>
  <c r="L89" i="66"/>
  <c r="L88" i="66" s="1"/>
  <c r="K89" i="66"/>
  <c r="J89" i="66"/>
  <c r="I89" i="66"/>
  <c r="H89" i="66"/>
  <c r="H88" i="66" s="1"/>
  <c r="G89" i="66"/>
  <c r="N86" i="66"/>
  <c r="N85" i="66" s="1"/>
  <c r="M85" i="66"/>
  <c r="L85" i="66"/>
  <c r="K85" i="66"/>
  <c r="J85" i="66"/>
  <c r="J78" i="66" s="1"/>
  <c r="I85" i="66"/>
  <c r="H85" i="66"/>
  <c r="G85" i="66"/>
  <c r="N84" i="66"/>
  <c r="N83" i="66" s="1"/>
  <c r="M83" i="66"/>
  <c r="L83" i="66"/>
  <c r="K83" i="66"/>
  <c r="J83" i="66"/>
  <c r="I83" i="66"/>
  <c r="H83" i="66"/>
  <c r="G83" i="66"/>
  <c r="N82" i="66"/>
  <c r="N81" i="66" s="1"/>
  <c r="M81" i="66"/>
  <c r="L81" i="66"/>
  <c r="K81" i="66"/>
  <c r="J81" i="66"/>
  <c r="I81" i="66"/>
  <c r="H81" i="66"/>
  <c r="G81" i="66"/>
  <c r="N80" i="66"/>
  <c r="N79" i="66" s="1"/>
  <c r="M79" i="66"/>
  <c r="L79" i="66"/>
  <c r="L78" i="66" s="1"/>
  <c r="K79" i="66"/>
  <c r="J79" i="66"/>
  <c r="I79" i="66"/>
  <c r="H79" i="66"/>
  <c r="H78" i="66" s="1"/>
  <c r="G79" i="66"/>
  <c r="N77" i="66"/>
  <c r="N76" i="66"/>
  <c r="N75" i="66"/>
  <c r="N74" i="66"/>
  <c r="M73" i="66"/>
  <c r="L73" i="66"/>
  <c r="K73" i="66"/>
  <c r="J73" i="66"/>
  <c r="I73" i="66"/>
  <c r="H73" i="66"/>
  <c r="G73" i="66"/>
  <c r="N72" i="66"/>
  <c r="N71" i="66" s="1"/>
  <c r="M71" i="66"/>
  <c r="M70" i="66" s="1"/>
  <c r="L71" i="66"/>
  <c r="L70" i="66" s="1"/>
  <c r="K71" i="66"/>
  <c r="J71" i="66"/>
  <c r="I71" i="66"/>
  <c r="I70" i="66" s="1"/>
  <c r="H71" i="66"/>
  <c r="H70" i="66" s="1"/>
  <c r="G71" i="66"/>
  <c r="N69" i="66"/>
  <c r="N68" i="66"/>
  <c r="N67" i="66" s="1"/>
  <c r="M67" i="66"/>
  <c r="L67" i="66"/>
  <c r="K67" i="66"/>
  <c r="J67" i="66"/>
  <c r="I67" i="66"/>
  <c r="H67" i="66"/>
  <c r="G67" i="66"/>
  <c r="N66" i="66"/>
  <c r="N65" i="66"/>
  <c r="N64" i="66" s="1"/>
  <c r="M64" i="66"/>
  <c r="M63" i="66" s="1"/>
  <c r="L64" i="66"/>
  <c r="K64" i="66"/>
  <c r="J64" i="66"/>
  <c r="I64" i="66"/>
  <c r="I63" i="66" s="1"/>
  <c r="H64" i="66"/>
  <c r="G64" i="66"/>
  <c r="J63" i="66"/>
  <c r="N62" i="66"/>
  <c r="N61" i="66" s="1"/>
  <c r="M61" i="66"/>
  <c r="L61" i="66"/>
  <c r="K61" i="66"/>
  <c r="J61" i="66"/>
  <c r="I61" i="66"/>
  <c r="H61" i="66"/>
  <c r="G61" i="66"/>
  <c r="N60" i="66"/>
  <c r="N59" i="66"/>
  <c r="N58" i="66"/>
  <c r="N57" i="66"/>
  <c r="N56" i="66"/>
  <c r="N55" i="66"/>
  <c r="N54" i="66"/>
  <c r="N53" i="66"/>
  <c r="N52" i="66"/>
  <c r="N51" i="66"/>
  <c r="M50" i="66"/>
  <c r="L50" i="66"/>
  <c r="K50" i="66"/>
  <c r="J50" i="66"/>
  <c r="I50" i="66"/>
  <c r="H50" i="66"/>
  <c r="G50" i="66"/>
  <c r="N49" i="66"/>
  <c r="N48" i="66" s="1"/>
  <c r="M48" i="66"/>
  <c r="M47" i="66" s="1"/>
  <c r="L48" i="66"/>
  <c r="L47" i="66" s="1"/>
  <c r="K48" i="66"/>
  <c r="J48" i="66"/>
  <c r="I48" i="66"/>
  <c r="I47" i="66" s="1"/>
  <c r="H48" i="66"/>
  <c r="H47" i="66" s="1"/>
  <c r="G48" i="66"/>
  <c r="J47" i="66"/>
  <c r="N46" i="66"/>
  <c r="N45" i="66"/>
  <c r="M45" i="66"/>
  <c r="L45" i="66"/>
  <c r="K45" i="66"/>
  <c r="J45" i="66"/>
  <c r="I45" i="66"/>
  <c r="H45" i="66"/>
  <c r="G45" i="66"/>
  <c r="N44" i="66"/>
  <c r="N43" i="66"/>
  <c r="N42" i="66"/>
  <c r="N41" i="66"/>
  <c r="M40" i="66"/>
  <c r="L40" i="66"/>
  <c r="K40" i="66"/>
  <c r="J40" i="66"/>
  <c r="I40" i="66"/>
  <c r="H40" i="66"/>
  <c r="G40" i="66"/>
  <c r="N39" i="66"/>
  <c r="N38" i="66"/>
  <c r="M38" i="66"/>
  <c r="L38" i="66"/>
  <c r="K38" i="66"/>
  <c r="J38" i="66"/>
  <c r="I38" i="66"/>
  <c r="H38" i="66"/>
  <c r="G38" i="66"/>
  <c r="N37" i="66"/>
  <c r="N36" i="66" s="1"/>
  <c r="M36" i="66"/>
  <c r="L36" i="66"/>
  <c r="K36" i="66"/>
  <c r="J36" i="66"/>
  <c r="I36" i="66"/>
  <c r="H36" i="66"/>
  <c r="G36" i="66"/>
  <c r="N35" i="66"/>
  <c r="N34" i="66"/>
  <c r="N33" i="66"/>
  <c r="N32" i="66"/>
  <c r="N31" i="66"/>
  <c r="N30" i="66"/>
  <c r="N29" i="66"/>
  <c r="N28" i="66" s="1"/>
  <c r="M28" i="66"/>
  <c r="L28" i="66"/>
  <c r="K28" i="66"/>
  <c r="J28" i="66"/>
  <c r="I28" i="66"/>
  <c r="I20" i="66" s="1"/>
  <c r="H28" i="66"/>
  <c r="G28" i="66"/>
  <c r="N27" i="66"/>
  <c r="N26" i="66"/>
  <c r="N25" i="66"/>
  <c r="N24" i="66"/>
  <c r="N23" i="66"/>
  <c r="N22" i="66"/>
  <c r="N21" i="66" s="1"/>
  <c r="M21" i="66"/>
  <c r="L21" i="66"/>
  <c r="L20" i="66" s="1"/>
  <c r="K21" i="66"/>
  <c r="J21" i="66"/>
  <c r="J20" i="66" s="1"/>
  <c r="I21" i="66"/>
  <c r="H21" i="66"/>
  <c r="H20" i="66" s="1"/>
  <c r="G21" i="66"/>
  <c r="M20" i="66"/>
  <c r="K20" i="66"/>
  <c r="G20" i="66"/>
  <c r="G14" i="66"/>
  <c r="F7" i="66"/>
  <c r="F6" i="66"/>
  <c r="A5" i="66"/>
  <c r="A1" i="66"/>
  <c r="L337" i="66" l="1"/>
  <c r="N258" i="66"/>
  <c r="N287" i="66"/>
  <c r="N298" i="66"/>
  <c r="N297" i="66" s="1"/>
  <c r="N313" i="66"/>
  <c r="H318" i="66"/>
  <c r="L318" i="66"/>
  <c r="G318" i="66"/>
  <c r="K318" i="66"/>
  <c r="H337" i="66"/>
  <c r="N366" i="66"/>
  <c r="N365" i="66" s="1"/>
  <c r="J485" i="66"/>
  <c r="N63" i="66"/>
  <c r="N73" i="66"/>
  <c r="N70" i="66" s="1"/>
  <c r="J116" i="66"/>
  <c r="G146" i="66"/>
  <c r="J165" i="66"/>
  <c r="N196" i="66"/>
  <c r="N208" i="66"/>
  <c r="N240" i="66"/>
  <c r="N354" i="66"/>
  <c r="N370" i="66"/>
  <c r="N454" i="66"/>
  <c r="J459" i="66"/>
  <c r="N471" i="66"/>
  <c r="N50" i="66"/>
  <c r="G70" i="66"/>
  <c r="K70" i="66"/>
  <c r="N106" i="66"/>
  <c r="G111" i="66"/>
  <c r="K111" i="66"/>
  <c r="J125" i="66"/>
  <c r="H183" i="66"/>
  <c r="L183" i="66"/>
  <c r="G183" i="66"/>
  <c r="I219" i="66"/>
  <c r="M219" i="66"/>
  <c r="I258" i="66"/>
  <c r="M258" i="66"/>
  <c r="N270" i="66"/>
  <c r="H297" i="66"/>
  <c r="J318" i="66"/>
  <c r="N339" i="66"/>
  <c r="N338" i="66" s="1"/>
  <c r="J354" i="66"/>
  <c r="N432" i="66"/>
  <c r="N439" i="66"/>
  <c r="G486" i="66"/>
  <c r="G485" i="66" s="1"/>
  <c r="K486" i="66"/>
  <c r="N40" i="66"/>
  <c r="N20" i="66" s="1"/>
  <c r="H63" i="66"/>
  <c r="H19" i="66" s="1"/>
  <c r="L63" i="66"/>
  <c r="G78" i="66"/>
  <c r="K78" i="66"/>
  <c r="G88" i="66"/>
  <c r="G125" i="66"/>
  <c r="N130" i="66"/>
  <c r="N125" i="66" s="1"/>
  <c r="J146" i="66"/>
  <c r="I240" i="66"/>
  <c r="M240" i="66"/>
  <c r="I253" i="66"/>
  <c r="H403" i="66"/>
  <c r="H459" i="66"/>
  <c r="L459" i="66"/>
  <c r="N78" i="66"/>
  <c r="N337" i="66"/>
  <c r="N486" i="66"/>
  <c r="N47" i="66"/>
  <c r="N88" i="66"/>
  <c r="N219" i="66"/>
  <c r="N497" i="66"/>
  <c r="L19" i="66"/>
  <c r="G87" i="66"/>
  <c r="K88" i="66"/>
  <c r="N116" i="66"/>
  <c r="I116" i="66"/>
  <c r="M116" i="66"/>
  <c r="K125" i="66"/>
  <c r="L297" i="66"/>
  <c r="G313" i="66"/>
  <c r="K313" i="66"/>
  <c r="J337" i="66"/>
  <c r="N403" i="66"/>
  <c r="N459" i="66"/>
  <c r="J111" i="66"/>
  <c r="J87" i="66" s="1"/>
  <c r="N111" i="66"/>
  <c r="N183" i="66"/>
  <c r="L218" i="66"/>
  <c r="N280" i="66"/>
  <c r="N269" i="66" s="1"/>
  <c r="N318" i="66"/>
  <c r="K432" i="66"/>
  <c r="J432" i="66"/>
  <c r="I454" i="66"/>
  <c r="M454" i="66"/>
  <c r="M486" i="66"/>
  <c r="M485" i="66" s="1"/>
  <c r="J70" i="66"/>
  <c r="J19" i="66" s="1"/>
  <c r="I78" i="66"/>
  <c r="I19" i="66" s="1"/>
  <c r="M78" i="66"/>
  <c r="M19" i="66" s="1"/>
  <c r="I88" i="66"/>
  <c r="M88" i="66"/>
  <c r="H116" i="66"/>
  <c r="H87" i="66" s="1"/>
  <c r="L116" i="66"/>
  <c r="L87" i="66" s="1"/>
  <c r="I125" i="66"/>
  <c r="M125" i="66"/>
  <c r="K240" i="66"/>
  <c r="G258" i="66"/>
  <c r="G218" i="66" s="1"/>
  <c r="K258" i="66"/>
  <c r="K218" i="66" s="1"/>
  <c r="G269" i="66"/>
  <c r="K269" i="66"/>
  <c r="J297" i="66"/>
  <c r="I313" i="66"/>
  <c r="I218" i="66" s="1"/>
  <c r="M313" i="66"/>
  <c r="M218" i="66" s="1"/>
  <c r="L403" i="66"/>
  <c r="G47" i="66"/>
  <c r="G19" i="66" s="1"/>
  <c r="G18" i="66" s="1"/>
  <c r="K47" i="66"/>
  <c r="K19" i="66" s="1"/>
  <c r="G63" i="66"/>
  <c r="K63" i="66"/>
  <c r="N146" i="66"/>
  <c r="N165" i="66"/>
  <c r="H218" i="66"/>
  <c r="K337" i="66"/>
  <c r="I432" i="66"/>
  <c r="I402" i="66" s="1"/>
  <c r="M432" i="66"/>
  <c r="M402" i="66" s="1"/>
  <c r="K454" i="66"/>
  <c r="K402" i="66" s="1"/>
  <c r="N478" i="66"/>
  <c r="K485" i="66"/>
  <c r="J218" i="66"/>
  <c r="N218" i="66"/>
  <c r="H402" i="66"/>
  <c r="J402" i="66"/>
  <c r="L402" i="66"/>
  <c r="N423" i="66"/>
  <c r="N402" i="66" s="1"/>
  <c r="N87" i="66" l="1"/>
  <c r="N19" i="66"/>
  <c r="H18" i="66"/>
  <c r="M87" i="66"/>
  <c r="M18" i="66" s="1"/>
  <c r="I87" i="66"/>
  <c r="I18" i="66" s="1"/>
  <c r="J18" i="66"/>
  <c r="K87" i="66"/>
  <c r="K18" i="66" s="1"/>
  <c r="L18" i="66"/>
  <c r="N485" i="66"/>
  <c r="N18" i="66" s="1"/>
  <c r="O503" i="66" l="1"/>
  <c r="O502" i="66" s="1"/>
  <c r="O488" i="66"/>
  <c r="O487" i="66" s="1"/>
  <c r="O473" i="66"/>
  <c r="O463" i="66"/>
  <c r="O445" i="66"/>
  <c r="O444" i="66" s="1"/>
  <c r="O418" i="66"/>
  <c r="O417" i="66" s="1"/>
  <c r="O397" i="66"/>
  <c r="O396" i="66" s="1"/>
  <c r="O376" i="66"/>
  <c r="O375" i="66" s="1"/>
  <c r="O367" i="66"/>
  <c r="O356" i="66"/>
  <c r="O355" i="66" s="1"/>
  <c r="O342" i="66"/>
  <c r="O330" i="66"/>
  <c r="O329" i="66" s="1"/>
  <c r="O312" i="66"/>
  <c r="O308" i="66"/>
  <c r="O294" i="66"/>
  <c r="O290" i="66"/>
  <c r="O274" i="66"/>
  <c r="O268" i="66"/>
  <c r="O267" i="66" s="1"/>
  <c r="O250" i="66"/>
  <c r="O249" i="66" s="1"/>
  <c r="O235" i="66"/>
  <c r="O234" i="66" s="1"/>
  <c r="O222" i="66"/>
  <c r="O209" i="66"/>
  <c r="O197" i="66"/>
  <c r="O179" i="66"/>
  <c r="O175" i="66"/>
  <c r="O150" i="66"/>
  <c r="O149" i="66" s="1"/>
  <c r="O103" i="66"/>
  <c r="O102" i="66" s="1"/>
  <c r="O84" i="66"/>
  <c r="O83" i="66" s="1"/>
  <c r="O75" i="66"/>
  <c r="O62" i="66"/>
  <c r="O61" i="66" s="1"/>
  <c r="O35" i="66"/>
  <c r="O31" i="66"/>
  <c r="O139" i="66"/>
  <c r="O138" i="66" s="1"/>
  <c r="O132" i="66"/>
  <c r="O23" i="66"/>
  <c r="O55" i="66"/>
  <c r="O26" i="66"/>
  <c r="O68" i="66"/>
  <c r="O122" i="66"/>
  <c r="O121" i="66" s="1"/>
  <c r="O195" i="66"/>
  <c r="O237" i="66"/>
  <c r="O236" i="66" s="1"/>
  <c r="O148" i="66"/>
  <c r="O147" i="66" s="1"/>
  <c r="O182" i="66"/>
  <c r="O181" i="66" s="1"/>
  <c r="O230" i="66"/>
  <c r="O229" i="66" s="1"/>
  <c r="O282" i="66"/>
  <c r="O324" i="66"/>
  <c r="O323" i="66" s="1"/>
  <c r="O374" i="66"/>
  <c r="O373" i="66" s="1"/>
  <c r="O299" i="66"/>
  <c r="O381" i="66"/>
  <c r="O380" i="66" s="1"/>
  <c r="O466" i="66"/>
  <c r="O465" i="66" s="1"/>
  <c r="O425" i="66"/>
  <c r="O424" i="66" s="1"/>
  <c r="O505" i="66"/>
  <c r="O504" i="66" s="1"/>
  <c r="O43" i="66"/>
  <c r="O105" i="66"/>
  <c r="O104" i="66" s="1"/>
  <c r="O56" i="66"/>
  <c r="O92" i="66"/>
  <c r="O91" i="66" s="1"/>
  <c r="O171" i="66"/>
  <c r="O207" i="66"/>
  <c r="O108" i="66"/>
  <c r="O107" i="66" s="1"/>
  <c r="O160" i="66"/>
  <c r="O159" i="66" s="1"/>
  <c r="O204" i="66"/>
  <c r="O252" i="66"/>
  <c r="O251" i="66" s="1"/>
  <c r="O296" i="66"/>
  <c r="O295" i="66" s="1"/>
  <c r="O336" i="66"/>
  <c r="O335" i="66" s="1"/>
  <c r="O392" i="66"/>
  <c r="O391" i="66" s="1"/>
  <c r="O301" i="66"/>
  <c r="O385" i="66"/>
  <c r="O384" i="66" s="1"/>
  <c r="O470" i="66"/>
  <c r="O469" i="66" s="1"/>
  <c r="O429" i="66"/>
  <c r="O428" i="66" s="1"/>
  <c r="O509" i="66"/>
  <c r="O508" i="66" s="1"/>
  <c r="O499" i="66"/>
  <c r="O498" i="66" s="1"/>
  <c r="O482" i="66"/>
  <c r="O481" i="66" s="1"/>
  <c r="O472" i="66"/>
  <c r="O456" i="66"/>
  <c r="O455" i="66" s="1"/>
  <c r="O441" i="66"/>
  <c r="O440" i="66" s="1"/>
  <c r="O411" i="66"/>
  <c r="O410" i="66" s="1"/>
  <c r="O394" i="66"/>
  <c r="O393" i="66" s="1"/>
  <c r="O372" i="66"/>
  <c r="O371" i="66" s="1"/>
  <c r="O364" i="66"/>
  <c r="O353" i="66"/>
  <c r="O352" i="66" s="1"/>
  <c r="O341" i="66"/>
  <c r="O326" i="66"/>
  <c r="O325" i="66" s="1"/>
  <c r="O311" i="66"/>
  <c r="O307" i="66"/>
  <c r="O293" i="66"/>
  <c r="O289" i="66"/>
  <c r="O273" i="66"/>
  <c r="O264" i="66"/>
  <c r="O263" i="66" s="1"/>
  <c r="O246" i="66"/>
  <c r="O245" i="66" s="1"/>
  <c r="O228" i="66"/>
  <c r="O221" i="66"/>
  <c r="O220" i="66" s="1"/>
  <c r="O200" i="66"/>
  <c r="O191" i="66"/>
  <c r="O190" i="66" s="1"/>
  <c r="O178" i="66"/>
  <c r="O162" i="66"/>
  <c r="O161" i="66" s="1"/>
  <c r="O124" i="66"/>
  <c r="O123" i="66" s="1"/>
  <c r="O98" i="66"/>
  <c r="O97" i="66" s="1"/>
  <c r="O80" i="66"/>
  <c r="O79" i="66" s="1"/>
  <c r="O74" i="66"/>
  <c r="O49" i="66"/>
  <c r="O48" i="66" s="1"/>
  <c r="O34" i="66"/>
  <c r="O30" i="66"/>
  <c r="O135" i="66"/>
  <c r="O131" i="66"/>
  <c r="O27" i="66"/>
  <c r="O59" i="66"/>
  <c r="O44" i="66"/>
  <c r="O82" i="66"/>
  <c r="O81" i="66" s="1"/>
  <c r="O169" i="66"/>
  <c r="O205" i="66"/>
  <c r="O278" i="66"/>
  <c r="O156" i="66"/>
  <c r="O155" i="66" s="1"/>
  <c r="O202" i="66"/>
  <c r="O248" i="66"/>
  <c r="O247" i="66" s="1"/>
  <c r="O286" i="66"/>
  <c r="O332" i="66"/>
  <c r="O331" i="66" s="1"/>
  <c r="O388" i="66"/>
  <c r="O387" i="66" s="1"/>
  <c r="O303" i="66"/>
  <c r="O399" i="66"/>
  <c r="O398" i="66" s="1"/>
  <c r="O480" i="66"/>
  <c r="O479" i="66" s="1"/>
  <c r="O443" i="66"/>
  <c r="O442" i="66" s="1"/>
  <c r="O514" i="66"/>
  <c r="O513" i="66" s="1"/>
  <c r="O53" i="66"/>
  <c r="O24" i="66"/>
  <c r="O60" i="66"/>
  <c r="O100" i="66"/>
  <c r="O185" i="66"/>
  <c r="O184" i="66" s="1"/>
  <c r="O215" i="66"/>
  <c r="O137" i="66"/>
  <c r="O136" i="66" s="1"/>
  <c r="O168" i="66"/>
  <c r="O214" i="66"/>
  <c r="O266" i="66"/>
  <c r="O265" i="66" s="1"/>
  <c r="O302" i="66"/>
  <c r="O346" i="66"/>
  <c r="O420" i="66"/>
  <c r="O419" i="66" s="1"/>
  <c r="O305" i="66"/>
  <c r="O405" i="66"/>
  <c r="O404" i="66" s="1"/>
  <c r="O484" i="66"/>
  <c r="O483" i="66" s="1"/>
  <c r="O447" i="66"/>
  <c r="O446" i="66" s="1"/>
  <c r="O496" i="66"/>
  <c r="O495" i="66" s="1"/>
  <c r="O475" i="66"/>
  <c r="O468" i="66"/>
  <c r="O467" i="66" s="1"/>
  <c r="O453" i="66"/>
  <c r="O452" i="66" s="1"/>
  <c r="O438" i="66"/>
  <c r="O437" i="66" s="1"/>
  <c r="O407" i="66"/>
  <c r="O406" i="66" s="1"/>
  <c r="O390" i="66"/>
  <c r="O389" i="66" s="1"/>
  <c r="O369" i="66"/>
  <c r="O363" i="66"/>
  <c r="O349" i="66"/>
  <c r="O340" i="66"/>
  <c r="O322" i="66"/>
  <c r="O321" i="66" s="1"/>
  <c r="O310" i="66"/>
  <c r="O431" i="66"/>
  <c r="O430" i="66" s="1"/>
  <c r="O292" i="66"/>
  <c r="O288" i="66"/>
  <c r="O272" i="66"/>
  <c r="O260" i="66"/>
  <c r="O259" i="66" s="1"/>
  <c r="O242" i="66"/>
  <c r="O241" i="66" s="1"/>
  <c r="O227" i="66"/>
  <c r="O211" i="66"/>
  <c r="O199" i="66"/>
  <c r="O187" i="66"/>
  <c r="O186" i="66" s="1"/>
  <c r="O177" i="66"/>
  <c r="O158" i="66"/>
  <c r="O157" i="66" s="1"/>
  <c r="O120" i="66"/>
  <c r="O119" i="66" s="1"/>
  <c r="O94" i="66"/>
  <c r="O93" i="66" s="1"/>
  <c r="O77" i="66"/>
  <c r="O66" i="66"/>
  <c r="O46" i="66"/>
  <c r="O45" i="66" s="1"/>
  <c r="O33" i="66"/>
  <c r="O29" i="66"/>
  <c r="O134" i="66"/>
  <c r="O127" i="66"/>
  <c r="O126" i="66" s="1"/>
  <c r="O41" i="66"/>
  <c r="O101" i="66"/>
  <c r="O54" i="66"/>
  <c r="O96" i="66"/>
  <c r="O95" i="66" s="1"/>
  <c r="O173" i="66"/>
  <c r="O213" i="66"/>
  <c r="O129" i="66"/>
  <c r="O128" i="66" s="1"/>
  <c r="O164" i="66"/>
  <c r="O163" i="66" s="1"/>
  <c r="O206" i="66"/>
  <c r="O262" i="66"/>
  <c r="O261" i="66" s="1"/>
  <c r="O300" i="66"/>
  <c r="O344" i="66"/>
  <c r="O416" i="66"/>
  <c r="O415" i="66" s="1"/>
  <c r="O317" i="66"/>
  <c r="O316" i="66" s="1"/>
  <c r="O409" i="66"/>
  <c r="O408" i="66" s="1"/>
  <c r="O490" i="66"/>
  <c r="O489" i="66" s="1"/>
  <c r="O451" i="66"/>
  <c r="O450" i="66" s="1"/>
  <c r="O439" i="66" s="1"/>
  <c r="O25" i="66"/>
  <c r="O57" i="66"/>
  <c r="O42" i="66"/>
  <c r="O72" i="66"/>
  <c r="O71" i="66" s="1"/>
  <c r="O118" i="66"/>
  <c r="O117" i="66" s="1"/>
  <c r="O116" i="66" s="1"/>
  <c r="O193" i="66"/>
  <c r="O233" i="66"/>
  <c r="O232" i="66" s="1"/>
  <c r="O145" i="66"/>
  <c r="O144" i="66" s="1"/>
  <c r="O172" i="66"/>
  <c r="O224" i="66"/>
  <c r="O223" i="66" s="1"/>
  <c r="O279" i="66"/>
  <c r="O320" i="66"/>
  <c r="O319" i="66" s="1"/>
  <c r="O360" i="66"/>
  <c r="O281" i="66"/>
  <c r="O345" i="66"/>
  <c r="O413" i="66"/>
  <c r="O412" i="66" s="1"/>
  <c r="O494" i="66"/>
  <c r="O493" i="66" s="1"/>
  <c r="O461" i="66"/>
  <c r="O460" i="66" s="1"/>
  <c r="O507" i="66"/>
  <c r="O506" i="66" s="1"/>
  <c r="O492" i="66"/>
  <c r="O491" i="66" s="1"/>
  <c r="O474" i="66"/>
  <c r="O464" i="66"/>
  <c r="O449" i="66"/>
  <c r="O448" i="66" s="1"/>
  <c r="O434" i="66"/>
  <c r="O433" i="66" s="1"/>
  <c r="O401" i="66"/>
  <c r="O400" i="66" s="1"/>
  <c r="O383" i="66"/>
  <c r="O382" i="66" s="1"/>
  <c r="O368" i="66"/>
  <c r="O362" i="66"/>
  <c r="O361" i="66" s="1"/>
  <c r="O348" i="66"/>
  <c r="O347" i="66" s="1"/>
  <c r="O334" i="66"/>
  <c r="O333" i="66" s="1"/>
  <c r="O315" i="66"/>
  <c r="O314" i="66" s="1"/>
  <c r="O309" i="66"/>
  <c r="O427" i="66"/>
  <c r="O426" i="66" s="1"/>
  <c r="O291" i="66"/>
  <c r="O275" i="66"/>
  <c r="O271" i="66"/>
  <c r="O270" i="66" s="1"/>
  <c r="O257" i="66"/>
  <c r="O256" i="66" s="1"/>
  <c r="O239" i="66"/>
  <c r="O238" i="66" s="1"/>
  <c r="O226" i="66"/>
  <c r="O225" i="66" s="1"/>
  <c r="O210" i="66"/>
  <c r="O208" i="66" s="1"/>
  <c r="O198" i="66"/>
  <c r="O180" i="66"/>
  <c r="O176" i="66"/>
  <c r="O154" i="66"/>
  <c r="O153" i="66" s="1"/>
  <c r="O113" i="66"/>
  <c r="O112" i="66" s="1"/>
  <c r="O90" i="66"/>
  <c r="O89" i="66" s="1"/>
  <c r="O76" i="66"/>
  <c r="O65" i="66"/>
  <c r="O64" i="66" s="1"/>
  <c r="O39" i="66"/>
  <c r="O38" i="66" s="1"/>
  <c r="O32" i="66"/>
  <c r="O143" i="66"/>
  <c r="O142" i="66" s="1"/>
  <c r="O133" i="66"/>
  <c r="O110" i="66"/>
  <c r="O109" i="66" s="1"/>
  <c r="O51" i="66"/>
  <c r="O22" i="66"/>
  <c r="O58" i="66"/>
  <c r="O115" i="66"/>
  <c r="O114" i="66" s="1"/>
  <c r="O189" i="66"/>
  <c r="O188" i="66" s="1"/>
  <c r="O217" i="66"/>
  <c r="O141" i="66"/>
  <c r="O140" i="66" s="1"/>
  <c r="O170" i="66"/>
  <c r="O216" i="66"/>
  <c r="O277" i="66"/>
  <c r="O304" i="66"/>
  <c r="O298" i="66" s="1"/>
  <c r="O358" i="66"/>
  <c r="O283" i="66"/>
  <c r="O351" i="66"/>
  <c r="O350" i="66" s="1"/>
  <c r="O436" i="66"/>
  <c r="O435" i="66" s="1"/>
  <c r="O512" i="66"/>
  <c r="O511" i="66" s="1"/>
  <c r="O477" i="66"/>
  <c r="O476" i="66" s="1"/>
  <c r="O37" i="66"/>
  <c r="O36" i="66" s="1"/>
  <c r="O69" i="66"/>
  <c r="O67" i="66" s="1"/>
  <c r="O52" i="66"/>
  <c r="O86" i="66"/>
  <c r="O85" i="66" s="1"/>
  <c r="O167" i="66"/>
  <c r="O203" i="66"/>
  <c r="O255" i="66"/>
  <c r="O254" i="66" s="1"/>
  <c r="O253" i="66" s="1"/>
  <c r="O152" i="66"/>
  <c r="O151" i="66" s="1"/>
  <c r="O194" i="66"/>
  <c r="O244" i="66"/>
  <c r="O243" i="66" s="1"/>
  <c r="O284" i="66"/>
  <c r="O328" i="66"/>
  <c r="O327" i="66" s="1"/>
  <c r="O378" i="66"/>
  <c r="O377" i="66" s="1"/>
  <c r="O285" i="66"/>
  <c r="O280" i="66" s="1"/>
  <c r="O359" i="66"/>
  <c r="O357" i="66" s="1"/>
  <c r="O354" i="66" s="1"/>
  <c r="O458" i="66"/>
  <c r="O457" i="66" s="1"/>
  <c r="O422" i="66"/>
  <c r="O421" i="66" s="1"/>
  <c r="O501" i="66"/>
  <c r="O500" i="66" s="1"/>
  <c r="O497" i="66" s="1"/>
  <c r="O192" i="66"/>
  <c r="O423" i="66"/>
  <c r="O379" i="66"/>
  <c r="O343" i="66"/>
  <c r="O40" i="66"/>
  <c r="O174" i="66"/>
  <c r="O196" i="66"/>
  <c r="O258" i="66"/>
  <c r="O287" i="66"/>
  <c r="O339" i="66"/>
  <c r="O366" i="66"/>
  <c r="O365" i="66" s="1"/>
  <c r="O395" i="66"/>
  <c r="O462" i="66"/>
  <c r="O510" i="66"/>
  <c r="O478" i="66"/>
  <c r="O386" i="66"/>
  <c r="O276" i="66"/>
  <c r="O201" i="66"/>
  <c r="O21" i="66"/>
  <c r="O78" i="66"/>
  <c r="O111" i="66"/>
  <c r="O219" i="66"/>
  <c r="O313" i="66"/>
  <c r="O370" i="66"/>
  <c r="O454" i="66"/>
  <c r="O269" i="66" l="1"/>
  <c r="O50" i="66"/>
  <c r="O47" i="66" s="1"/>
  <c r="O146" i="66"/>
  <c r="O432" i="66"/>
  <c r="O486" i="66"/>
  <c r="O318" i="66"/>
  <c r="O414" i="66"/>
  <c r="O28" i="66"/>
  <c r="O240" i="66"/>
  <c r="O99" i="66"/>
  <c r="O88" i="66" s="1"/>
  <c r="O166" i="66"/>
  <c r="O165" i="66" s="1"/>
  <c r="O212" i="66"/>
  <c r="O183" i="66" s="1"/>
  <c r="O63" i="66"/>
  <c r="O130" i="66"/>
  <c r="O125" i="66" s="1"/>
  <c r="O306" i="66"/>
  <c r="O297" i="66" s="1"/>
  <c r="O218" i="66" s="1"/>
  <c r="O20" i="66"/>
  <c r="O19" i="66" s="1"/>
  <c r="O338" i="66"/>
  <c r="O73" i="66"/>
  <c r="O106" i="66"/>
  <c r="O70" i="66"/>
  <c r="O231" i="66"/>
  <c r="O403" i="66"/>
  <c r="O471" i="66"/>
  <c r="O459" i="66" s="1"/>
  <c r="O337" i="66"/>
  <c r="O485" i="66"/>
  <c r="O402" i="66" l="1"/>
  <c r="O87" i="66"/>
  <c r="O18" i="66" s="1"/>
  <c r="B143" i="64" l="1"/>
  <c r="B145" i="64"/>
  <c r="B146" i="64"/>
  <c r="B147" i="64"/>
  <c r="B149" i="64"/>
  <c r="B150" i="64"/>
  <c r="B151" i="64"/>
  <c r="B153" i="64"/>
  <c r="B154" i="64"/>
  <c r="B155" i="64"/>
  <c r="B157" i="64"/>
  <c r="B158" i="64"/>
  <c r="B159" i="64"/>
  <c r="B161" i="64"/>
  <c r="B162" i="64"/>
  <c r="B163" i="64"/>
  <c r="B165" i="64"/>
  <c r="B166" i="64"/>
  <c r="B167" i="64"/>
  <c r="B169" i="64"/>
  <c r="B170" i="64"/>
  <c r="B171" i="64"/>
  <c r="B173" i="64"/>
  <c r="B174" i="64"/>
  <c r="B175" i="64"/>
  <c r="B177" i="64"/>
  <c r="B178" i="64"/>
  <c r="B179" i="64"/>
  <c r="B181" i="64"/>
  <c r="B182" i="64"/>
  <c r="B183" i="64"/>
  <c r="B185" i="64"/>
  <c r="B186" i="64"/>
  <c r="B187" i="64"/>
  <c r="B189" i="64"/>
  <c r="B190" i="64"/>
  <c r="B191" i="64"/>
  <c r="B193" i="64"/>
  <c r="B194" i="64"/>
  <c r="B195" i="64"/>
  <c r="B197" i="64"/>
  <c r="B198" i="64"/>
  <c r="B199" i="64"/>
  <c r="B201" i="64"/>
  <c r="B202" i="64"/>
  <c r="B203" i="64"/>
  <c r="B205" i="64"/>
  <c r="B206" i="64"/>
  <c r="B207" i="64"/>
  <c r="B209" i="64"/>
  <c r="B210" i="64"/>
  <c r="B211" i="64"/>
  <c r="B213" i="64"/>
  <c r="B214" i="64"/>
  <c r="B215" i="64"/>
  <c r="B217" i="64"/>
  <c r="B218" i="64"/>
  <c r="B219" i="64"/>
  <c r="B221" i="64"/>
  <c r="B222" i="64"/>
  <c r="C143" i="64"/>
  <c r="C144" i="64"/>
  <c r="C145" i="64"/>
  <c r="C146" i="64"/>
  <c r="C147" i="64"/>
  <c r="C148" i="64"/>
  <c r="C149" i="64"/>
  <c r="C150" i="64"/>
  <c r="C151" i="64"/>
  <c r="C152" i="64"/>
  <c r="C153" i="64"/>
  <c r="C154" i="64"/>
  <c r="C155" i="64"/>
  <c r="C156" i="64"/>
  <c r="C157" i="64"/>
  <c r="C158" i="64"/>
  <c r="C159" i="64"/>
  <c r="C160" i="64"/>
  <c r="C161" i="64"/>
  <c r="C162" i="64"/>
  <c r="C163" i="64"/>
  <c r="C164" i="64"/>
  <c r="C165" i="64"/>
  <c r="C166" i="64"/>
  <c r="C167" i="64"/>
  <c r="C168" i="64"/>
  <c r="C169" i="64"/>
  <c r="C170" i="64"/>
  <c r="C171" i="64"/>
  <c r="C172" i="64"/>
  <c r="C173" i="64"/>
  <c r="C174" i="64"/>
  <c r="C175" i="64"/>
  <c r="C176" i="64"/>
  <c r="C177" i="64"/>
  <c r="C178" i="64"/>
  <c r="C179" i="64"/>
  <c r="C180" i="64"/>
  <c r="C181" i="64"/>
  <c r="C182" i="64"/>
  <c r="C183" i="64"/>
  <c r="C184" i="64"/>
  <c r="C185" i="64"/>
  <c r="C186" i="64"/>
  <c r="C187" i="64"/>
  <c r="C188" i="64"/>
  <c r="C189" i="64"/>
  <c r="C190" i="64"/>
  <c r="C191" i="64"/>
  <c r="C192" i="64"/>
  <c r="C193" i="64"/>
  <c r="C194" i="64"/>
  <c r="C195" i="64"/>
  <c r="C196" i="64"/>
  <c r="C197" i="64"/>
  <c r="C198" i="64"/>
  <c r="C199" i="64"/>
  <c r="C200" i="64"/>
  <c r="C201" i="64"/>
  <c r="C202" i="64"/>
  <c r="C203" i="64"/>
  <c r="C204" i="64"/>
  <c r="C205" i="64"/>
  <c r="C206" i="64"/>
  <c r="C207" i="64"/>
  <c r="C208" i="64"/>
  <c r="C209" i="64"/>
  <c r="C210" i="64"/>
  <c r="C211" i="64"/>
  <c r="C212" i="64"/>
  <c r="C213" i="64"/>
  <c r="C214" i="64"/>
  <c r="C215" i="64"/>
  <c r="C216" i="64"/>
  <c r="C217" i="64"/>
  <c r="C218" i="64"/>
  <c r="C219" i="64"/>
  <c r="C220" i="64"/>
  <c r="C221" i="64"/>
  <c r="C222" i="64"/>
  <c r="D143" i="64"/>
  <c r="D144" i="64"/>
  <c r="D145" i="64"/>
  <c r="D146" i="64"/>
  <c r="D147" i="64"/>
  <c r="D148" i="64"/>
  <c r="D149" i="64"/>
  <c r="D150" i="64"/>
  <c r="D151" i="64"/>
  <c r="D152" i="64"/>
  <c r="D153" i="64"/>
  <c r="D154" i="64"/>
  <c r="D155" i="64"/>
  <c r="D156" i="64"/>
  <c r="D157" i="64"/>
  <c r="D158" i="64"/>
  <c r="D159" i="64"/>
  <c r="D160" i="64"/>
  <c r="D161" i="64"/>
  <c r="D162" i="64"/>
  <c r="D163" i="64"/>
  <c r="D164" i="64"/>
  <c r="D165" i="64"/>
  <c r="D166" i="64"/>
  <c r="D167" i="64"/>
  <c r="D168" i="64"/>
  <c r="D169" i="64"/>
  <c r="D170" i="64"/>
  <c r="D171" i="64"/>
  <c r="D172" i="64"/>
  <c r="D173" i="64"/>
  <c r="D174" i="64"/>
  <c r="D175" i="64"/>
  <c r="D176" i="64"/>
  <c r="D177" i="64"/>
  <c r="D178" i="64"/>
  <c r="D179" i="64"/>
  <c r="D180" i="64"/>
  <c r="D181" i="64"/>
  <c r="D182" i="64"/>
  <c r="D183" i="64"/>
  <c r="D184" i="64"/>
  <c r="D185" i="64"/>
  <c r="D186" i="64"/>
  <c r="D187" i="64"/>
  <c r="D188" i="64"/>
  <c r="D189" i="64"/>
  <c r="D190" i="64"/>
  <c r="D191" i="64"/>
  <c r="D192" i="64"/>
  <c r="D193" i="64"/>
  <c r="D194" i="64"/>
  <c r="D195" i="64"/>
  <c r="D196" i="64"/>
  <c r="D197" i="64"/>
  <c r="D198" i="64"/>
  <c r="D199" i="64"/>
  <c r="D200" i="64"/>
  <c r="D201" i="64"/>
  <c r="D202" i="64"/>
  <c r="D203" i="64"/>
  <c r="D204" i="64"/>
  <c r="D205" i="64"/>
  <c r="D206" i="64"/>
  <c r="D207" i="64"/>
  <c r="D208" i="64"/>
  <c r="D209" i="64"/>
  <c r="D210" i="64"/>
  <c r="D211" i="64"/>
  <c r="D212" i="64"/>
  <c r="D213" i="64"/>
  <c r="D214" i="64"/>
  <c r="D215" i="64"/>
  <c r="D216" i="64"/>
  <c r="D217" i="64"/>
  <c r="D218" i="64"/>
  <c r="D219" i="64"/>
  <c r="D220" i="64"/>
  <c r="D221" i="64"/>
  <c r="D22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E162" i="64"/>
  <c r="E163" i="64"/>
  <c r="E164" i="64"/>
  <c r="E165" i="64"/>
  <c r="E166" i="64"/>
  <c r="E167" i="64"/>
  <c r="E168" i="64"/>
  <c r="E169" i="64"/>
  <c r="E170" i="64"/>
  <c r="E171" i="64"/>
  <c r="E172" i="64"/>
  <c r="E173" i="64"/>
  <c r="E174" i="64"/>
  <c r="E175" i="64"/>
  <c r="E176" i="64"/>
  <c r="E177" i="64"/>
  <c r="E178" i="64"/>
  <c r="E179" i="64"/>
  <c r="E180" i="64"/>
  <c r="E181" i="64"/>
  <c r="E182" i="64"/>
  <c r="E183" i="64"/>
  <c r="E184" i="64"/>
  <c r="E185" i="64"/>
  <c r="E186" i="64"/>
  <c r="E187" i="64"/>
  <c r="E188" i="64"/>
  <c r="E189" i="64"/>
  <c r="E190" i="64"/>
  <c r="E191" i="64"/>
  <c r="E192" i="64"/>
  <c r="E193" i="64"/>
  <c r="E194" i="64"/>
  <c r="E195" i="64"/>
  <c r="E196" i="64"/>
  <c r="E197" i="64"/>
  <c r="E198" i="64"/>
  <c r="E199" i="64"/>
  <c r="E200" i="64"/>
  <c r="E201" i="64"/>
  <c r="E202" i="64"/>
  <c r="E203" i="64"/>
  <c r="E204" i="64"/>
  <c r="E205" i="64"/>
  <c r="E206" i="64"/>
  <c r="E207" i="64"/>
  <c r="E208" i="64"/>
  <c r="E209" i="64"/>
  <c r="E210" i="64"/>
  <c r="E211" i="64"/>
  <c r="E212" i="64"/>
  <c r="E213" i="64"/>
  <c r="E214" i="64"/>
  <c r="E215" i="64"/>
  <c r="E216" i="64"/>
  <c r="E217" i="64"/>
  <c r="E218" i="64"/>
  <c r="E219" i="64"/>
  <c r="E220" i="64"/>
  <c r="E221" i="64"/>
  <c r="E222" i="64"/>
  <c r="F143" i="64"/>
  <c r="F144" i="64"/>
  <c r="F145" i="64"/>
  <c r="F146" i="64"/>
  <c r="F147" i="64"/>
  <c r="F148" i="64"/>
  <c r="F149" i="64"/>
  <c r="F150" i="64"/>
  <c r="F151" i="64"/>
  <c r="F152" i="64"/>
  <c r="F153" i="64"/>
  <c r="F154" i="64"/>
  <c r="F155" i="64"/>
  <c r="F156" i="64"/>
  <c r="F157" i="64"/>
  <c r="F158" i="64"/>
  <c r="F159" i="64"/>
  <c r="F160" i="64"/>
  <c r="F161" i="64"/>
  <c r="F162" i="64"/>
  <c r="F163" i="64"/>
  <c r="F164" i="64"/>
  <c r="F165" i="64"/>
  <c r="F166" i="64"/>
  <c r="F167" i="64"/>
  <c r="F168" i="64"/>
  <c r="F169" i="64"/>
  <c r="F170" i="64"/>
  <c r="F171" i="64"/>
  <c r="F172" i="64"/>
  <c r="F173" i="64"/>
  <c r="F174" i="64"/>
  <c r="F175" i="64"/>
  <c r="F176" i="64"/>
  <c r="F177" i="64"/>
  <c r="F178" i="64"/>
  <c r="F179" i="64"/>
  <c r="F180" i="64"/>
  <c r="F181" i="64"/>
  <c r="F182" i="64"/>
  <c r="F183" i="64"/>
  <c r="F184" i="64"/>
  <c r="F185" i="64"/>
  <c r="F186" i="64"/>
  <c r="F187" i="64"/>
  <c r="F188" i="64"/>
  <c r="F189" i="64"/>
  <c r="F190" i="64"/>
  <c r="F191" i="64"/>
  <c r="F192" i="64"/>
  <c r="F193" i="64"/>
  <c r="F194" i="64"/>
  <c r="F195" i="64"/>
  <c r="F196" i="64"/>
  <c r="F197" i="64"/>
  <c r="F198" i="64"/>
  <c r="F199" i="64"/>
  <c r="F200" i="64"/>
  <c r="F201" i="64"/>
  <c r="F202" i="64"/>
  <c r="F203" i="64"/>
  <c r="F204" i="64"/>
  <c r="F205" i="64"/>
  <c r="F206" i="64"/>
  <c r="F207" i="64"/>
  <c r="F208" i="64"/>
  <c r="F209" i="64"/>
  <c r="F210" i="64"/>
  <c r="F211" i="64"/>
  <c r="F212" i="64"/>
  <c r="F213" i="64"/>
  <c r="F214" i="64"/>
  <c r="F215" i="64"/>
  <c r="F216" i="64"/>
  <c r="F217" i="64"/>
  <c r="F218" i="64"/>
  <c r="F219" i="64"/>
  <c r="F220" i="64"/>
  <c r="F221" i="64"/>
  <c r="F222" i="64"/>
  <c r="I146" i="64"/>
  <c r="I150" i="64"/>
  <c r="I154" i="64"/>
  <c r="I158" i="64"/>
  <c r="I162" i="64"/>
  <c r="I166" i="64"/>
  <c r="I170" i="64"/>
  <c r="I174" i="64"/>
  <c r="I178" i="64"/>
  <c r="I182" i="64"/>
  <c r="I186" i="64"/>
  <c r="I190" i="64"/>
  <c r="I194" i="64"/>
  <c r="I198" i="64"/>
  <c r="I202" i="64"/>
  <c r="I206" i="64"/>
  <c r="I210" i="64"/>
  <c r="I214" i="64"/>
  <c r="I218" i="64"/>
  <c r="I222" i="64"/>
  <c r="K146" i="64"/>
  <c r="K150" i="64"/>
  <c r="K154" i="64"/>
  <c r="K158" i="64"/>
  <c r="K162" i="64"/>
  <c r="K166" i="64"/>
  <c r="K170" i="64"/>
  <c r="K174" i="64"/>
  <c r="K178" i="64"/>
  <c r="K182" i="64"/>
  <c r="K186" i="64"/>
  <c r="K190" i="64"/>
  <c r="K194" i="64"/>
  <c r="K198" i="64"/>
  <c r="K202" i="64"/>
  <c r="K206" i="64"/>
  <c r="K210" i="64"/>
  <c r="K214" i="64"/>
  <c r="K218" i="64"/>
  <c r="K222" i="64"/>
  <c r="L141" i="64"/>
  <c r="L221" i="64"/>
  <c r="L220" i="64"/>
  <c r="L219" i="64"/>
  <c r="L217" i="64"/>
  <c r="L216" i="64"/>
  <c r="L215" i="64"/>
  <c r="L213" i="64"/>
  <c r="L212" i="64"/>
  <c r="L211" i="64"/>
  <c r="L209" i="64"/>
  <c r="L208" i="64"/>
  <c r="L207" i="64"/>
  <c r="L205" i="64"/>
  <c r="L204" i="64"/>
  <c r="L203" i="64"/>
  <c r="L201" i="64"/>
  <c r="L200" i="64"/>
  <c r="L199" i="64"/>
  <c r="L197" i="64"/>
  <c r="L196" i="64"/>
  <c r="L195" i="64"/>
  <c r="L193" i="64"/>
  <c r="L192" i="64"/>
  <c r="L191" i="64"/>
  <c r="L189" i="64"/>
  <c r="L188" i="64"/>
  <c r="L187" i="64"/>
  <c r="L185" i="64"/>
  <c r="L184" i="64"/>
  <c r="L183" i="64"/>
  <c r="L181" i="64"/>
  <c r="L180" i="64"/>
  <c r="L179" i="64"/>
  <c r="L177" i="64"/>
  <c r="L176" i="64"/>
  <c r="L175" i="64"/>
  <c r="L173" i="64"/>
  <c r="L172" i="64"/>
  <c r="L171" i="64"/>
  <c r="L169" i="64"/>
  <c r="L168" i="64"/>
  <c r="L167" i="64"/>
  <c r="L165" i="64"/>
  <c r="L164" i="64"/>
  <c r="L163" i="64"/>
  <c r="L161" i="64"/>
  <c r="L160" i="64"/>
  <c r="L159" i="64"/>
  <c r="L157" i="64"/>
  <c r="L156" i="64"/>
  <c r="L155" i="64"/>
  <c r="L153" i="64"/>
  <c r="L152" i="64"/>
  <c r="L151" i="64"/>
  <c r="L149" i="64"/>
  <c r="L148" i="64"/>
  <c r="L147" i="64"/>
  <c r="L145" i="64"/>
  <c r="L144" i="64"/>
  <c r="L143" i="64"/>
  <c r="B220" i="64" l="1"/>
  <c r="B216" i="64"/>
  <c r="B212" i="64"/>
  <c r="B208" i="64"/>
  <c r="B204" i="64"/>
  <c r="B200" i="64"/>
  <c r="B196" i="64"/>
  <c r="B192" i="64"/>
  <c r="B188" i="64"/>
  <c r="B184" i="64"/>
  <c r="B180" i="64"/>
  <c r="B176" i="64"/>
  <c r="B172" i="64"/>
  <c r="B168" i="64"/>
  <c r="B164" i="64"/>
  <c r="B160" i="64"/>
  <c r="B156" i="64"/>
  <c r="B152" i="64"/>
  <c r="B148" i="64"/>
  <c r="B144" i="64"/>
  <c r="B8" i="64"/>
  <c r="B9" i="64"/>
  <c r="B11" i="64"/>
  <c r="B12" i="64"/>
  <c r="B13" i="64"/>
  <c r="B15" i="64"/>
  <c r="B16" i="64"/>
  <c r="B18" i="64"/>
  <c r="B19" i="64"/>
  <c r="B21" i="64"/>
  <c r="B22" i="64"/>
  <c r="B24" i="64"/>
  <c r="B25" i="64"/>
  <c r="B26" i="64"/>
  <c r="B28" i="64"/>
  <c r="B29" i="64"/>
  <c r="B30" i="64"/>
  <c r="B32" i="64"/>
  <c r="B33" i="64"/>
  <c r="B35" i="64"/>
  <c r="B36" i="64"/>
  <c r="B37" i="64"/>
  <c r="B39" i="64"/>
  <c r="B40" i="64"/>
  <c r="B42" i="64"/>
  <c r="B43" i="64"/>
  <c r="B45" i="64"/>
  <c r="B46" i="64"/>
  <c r="B47" i="64"/>
  <c r="B49" i="64"/>
  <c r="B50" i="64"/>
  <c r="B52" i="64"/>
  <c r="B53" i="64"/>
  <c r="B55" i="64"/>
  <c r="B56" i="64"/>
  <c r="B58" i="64"/>
  <c r="B59" i="64"/>
  <c r="B60" i="64"/>
  <c r="B62" i="64"/>
  <c r="B63" i="64"/>
  <c r="B65" i="64"/>
  <c r="B66" i="64"/>
  <c r="B68" i="64"/>
  <c r="B69" i="64"/>
  <c r="B71" i="64"/>
  <c r="B72" i="64"/>
  <c r="B74" i="64"/>
  <c r="B75" i="64"/>
  <c r="B77" i="64"/>
  <c r="B78" i="64"/>
  <c r="B79" i="64"/>
  <c r="B81" i="64"/>
  <c r="B82" i="64"/>
  <c r="B84" i="64"/>
  <c r="B85" i="64"/>
  <c r="B87" i="64"/>
  <c r="B88" i="64"/>
  <c r="B89" i="64"/>
  <c r="B90" i="64"/>
  <c r="B92" i="64"/>
  <c r="B93" i="64"/>
  <c r="B95" i="64"/>
  <c r="B96" i="64"/>
  <c r="B98" i="64"/>
  <c r="B99" i="64"/>
  <c r="B101" i="64"/>
  <c r="B102" i="64"/>
  <c r="B104" i="64"/>
  <c r="B105" i="64"/>
  <c r="B106" i="64"/>
  <c r="B107" i="64"/>
  <c r="B109" i="64"/>
  <c r="B110" i="64"/>
  <c r="B112" i="64"/>
  <c r="B113" i="64"/>
  <c r="B114" i="64"/>
  <c r="B116" i="64"/>
  <c r="B117" i="64"/>
  <c r="B119" i="64"/>
  <c r="B120" i="64"/>
  <c r="B121" i="64"/>
  <c r="B123" i="64"/>
  <c r="B124" i="64"/>
  <c r="B126" i="64"/>
  <c r="B127" i="64"/>
  <c r="B128" i="64"/>
  <c r="B130" i="64"/>
  <c r="B131" i="64"/>
  <c r="B133" i="64"/>
  <c r="B134" i="64"/>
  <c r="B136" i="64"/>
  <c r="B137" i="64"/>
  <c r="B138" i="64"/>
  <c r="B140" i="64"/>
  <c r="B141" i="64"/>
  <c r="B142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50" i="64"/>
  <c r="F51" i="64"/>
  <c r="F52" i="64"/>
  <c r="F53" i="64"/>
  <c r="F54" i="64"/>
  <c r="F55" i="64"/>
  <c r="F56" i="64"/>
  <c r="F57" i="64"/>
  <c r="F58" i="64"/>
  <c r="F59" i="64"/>
  <c r="F60" i="64"/>
  <c r="F61" i="64"/>
  <c r="F62" i="64"/>
  <c r="F63" i="64"/>
  <c r="F64" i="64"/>
  <c r="F65" i="64"/>
  <c r="F66" i="64"/>
  <c r="F67" i="64"/>
  <c r="F68" i="64"/>
  <c r="F69" i="64"/>
  <c r="F70" i="64"/>
  <c r="F71" i="64"/>
  <c r="F72" i="64"/>
  <c r="F73" i="64"/>
  <c r="F74" i="64"/>
  <c r="F75" i="64"/>
  <c r="F76" i="64"/>
  <c r="F77" i="64"/>
  <c r="F78" i="64"/>
  <c r="F79" i="64"/>
  <c r="F80" i="64"/>
  <c r="F81" i="64"/>
  <c r="F82" i="64"/>
  <c r="F83" i="64"/>
  <c r="F84" i="64"/>
  <c r="F85" i="64"/>
  <c r="F86" i="64"/>
  <c r="F87" i="64"/>
  <c r="F88" i="64"/>
  <c r="F89" i="64"/>
  <c r="F90" i="64"/>
  <c r="F91" i="64"/>
  <c r="F92" i="64"/>
  <c r="F93" i="64"/>
  <c r="F94" i="64"/>
  <c r="F95" i="64"/>
  <c r="F96" i="64"/>
  <c r="F97" i="64"/>
  <c r="F98" i="64"/>
  <c r="F99" i="64"/>
  <c r="F100" i="64"/>
  <c r="F101" i="64"/>
  <c r="F102" i="64"/>
  <c r="F103" i="64"/>
  <c r="F104" i="64"/>
  <c r="F105" i="64"/>
  <c r="F106" i="64"/>
  <c r="F107" i="64"/>
  <c r="F108" i="64"/>
  <c r="F109" i="64"/>
  <c r="F110" i="64"/>
  <c r="F111" i="64"/>
  <c r="F112" i="64"/>
  <c r="F113" i="64"/>
  <c r="F114" i="64"/>
  <c r="F115" i="64"/>
  <c r="F116" i="64"/>
  <c r="F117" i="64"/>
  <c r="F118" i="64"/>
  <c r="F119" i="64"/>
  <c r="F120" i="64"/>
  <c r="F121" i="64"/>
  <c r="F122" i="64"/>
  <c r="F123" i="64"/>
  <c r="F124" i="64"/>
  <c r="F125" i="64"/>
  <c r="F126" i="64"/>
  <c r="F127" i="64"/>
  <c r="F128" i="64"/>
  <c r="F129" i="64"/>
  <c r="F130" i="64"/>
  <c r="F131" i="64"/>
  <c r="F132" i="64"/>
  <c r="F133" i="64"/>
  <c r="F134" i="64"/>
  <c r="F135" i="64"/>
  <c r="F136" i="64"/>
  <c r="F137" i="64"/>
  <c r="F138" i="64"/>
  <c r="F139" i="64"/>
  <c r="F140" i="64"/>
  <c r="F141" i="64"/>
  <c r="F142" i="64"/>
  <c r="E142" i="64"/>
  <c r="D142" i="64"/>
  <c r="C142" i="64"/>
  <c r="F50" i="65" l="1"/>
  <c r="C50" i="65"/>
  <c r="D49" i="65"/>
  <c r="D48" i="65"/>
  <c r="D50" i="65" s="1"/>
  <c r="F46" i="65"/>
  <c r="C46" i="65"/>
  <c r="D45" i="65"/>
  <c r="D44" i="65"/>
  <c r="E44" i="65" s="1"/>
  <c r="D43" i="65"/>
  <c r="E43" i="65" s="1"/>
  <c r="D42" i="65"/>
  <c r="E42" i="65" s="1"/>
  <c r="D41" i="65"/>
  <c r="E41" i="65" s="1"/>
  <c r="D40" i="65"/>
  <c r="E40" i="65" s="1"/>
  <c r="D39" i="65"/>
  <c r="F32" i="65"/>
  <c r="D32" i="65"/>
  <c r="D27" i="65"/>
  <c r="E27" i="65" s="1"/>
  <c r="D26" i="65"/>
  <c r="E26" i="65" s="1"/>
  <c r="K25" i="65"/>
  <c r="I25" i="65"/>
  <c r="H25" i="65"/>
  <c r="G25" i="65"/>
  <c r="F25" i="65"/>
  <c r="C25" i="65"/>
  <c r="D24" i="65"/>
  <c r="E24" i="65" s="1"/>
  <c r="E23" i="65"/>
  <c r="D23" i="65"/>
  <c r="E22" i="65"/>
  <c r="D22" i="65"/>
  <c r="E21" i="65"/>
  <c r="D21" i="65"/>
  <c r="E20" i="65"/>
  <c r="D20" i="65"/>
  <c r="E19" i="65"/>
  <c r="D19" i="65"/>
  <c r="D18" i="65"/>
  <c r="E18" i="65" s="1"/>
  <c r="E17" i="65"/>
  <c r="D17" i="65"/>
  <c r="K16" i="65"/>
  <c r="I16" i="65"/>
  <c r="H16" i="65"/>
  <c r="G16" i="65"/>
  <c r="F16" i="65"/>
  <c r="C16" i="65"/>
  <c r="D15" i="65"/>
  <c r="E15" i="65" s="1"/>
  <c r="E14" i="65" s="1"/>
  <c r="K14" i="65"/>
  <c r="I14" i="65"/>
  <c r="H14" i="65"/>
  <c r="G14" i="65"/>
  <c r="F14" i="65"/>
  <c r="C14" i="65"/>
  <c r="D13" i="65"/>
  <c r="E13" i="65" s="1"/>
  <c r="D12" i="65"/>
  <c r="E12" i="65" s="1"/>
  <c r="E11" i="65" s="1"/>
  <c r="K11" i="65"/>
  <c r="I11" i="65"/>
  <c r="H11" i="65"/>
  <c r="F11" i="65"/>
  <c r="C11" i="65"/>
  <c r="D16" i="65" l="1"/>
  <c r="D46" i="65"/>
  <c r="E16" i="65"/>
  <c r="E25" i="65"/>
  <c r="D11" i="65"/>
  <c r="D14" i="65"/>
  <c r="D25" i="65"/>
  <c r="E39" i="65"/>
  <c r="E46" i="65" s="1"/>
  <c r="E48" i="65"/>
  <c r="E50" i="65" s="1"/>
  <c r="E141" i="64" l="1"/>
  <c r="D141" i="64"/>
  <c r="C141" i="64"/>
  <c r="L140" i="64"/>
  <c r="E140" i="64"/>
  <c r="D140" i="64"/>
  <c r="C140" i="64"/>
  <c r="L139" i="64"/>
  <c r="E139" i="64"/>
  <c r="D139" i="64"/>
  <c r="C139" i="64"/>
  <c r="L138" i="64"/>
  <c r="E138" i="64"/>
  <c r="D138" i="64"/>
  <c r="C138" i="64"/>
  <c r="E137" i="64"/>
  <c r="D137" i="64"/>
  <c r="C137" i="64"/>
  <c r="L136" i="64"/>
  <c r="E136" i="64"/>
  <c r="D136" i="64"/>
  <c r="C136" i="64"/>
  <c r="L135" i="64"/>
  <c r="E135" i="64"/>
  <c r="D135" i="64"/>
  <c r="C135" i="64"/>
  <c r="E134" i="64"/>
  <c r="D134" i="64"/>
  <c r="C134" i="64"/>
  <c r="L133" i="64"/>
  <c r="E133" i="64"/>
  <c r="D133" i="64"/>
  <c r="C133" i="64"/>
  <c r="L132" i="64"/>
  <c r="E132" i="64"/>
  <c r="D132" i="64"/>
  <c r="C132" i="64"/>
  <c r="E131" i="64"/>
  <c r="D131" i="64"/>
  <c r="C131" i="64"/>
  <c r="L130" i="64"/>
  <c r="E130" i="64"/>
  <c r="D130" i="64"/>
  <c r="C130" i="64"/>
  <c r="L129" i="64"/>
  <c r="E129" i="64"/>
  <c r="D129" i="64"/>
  <c r="C129" i="64"/>
  <c r="L128" i="64"/>
  <c r="E128" i="64"/>
  <c r="D128" i="64"/>
  <c r="C128" i="64"/>
  <c r="E127" i="64"/>
  <c r="D127" i="64"/>
  <c r="C127" i="64"/>
  <c r="L126" i="64"/>
  <c r="E126" i="64"/>
  <c r="D126" i="64"/>
  <c r="C126" i="64"/>
  <c r="L125" i="64"/>
  <c r="E125" i="64"/>
  <c r="D125" i="64"/>
  <c r="C125" i="64"/>
  <c r="E124" i="64"/>
  <c r="D124" i="64"/>
  <c r="C124" i="64"/>
  <c r="L123" i="64"/>
  <c r="E123" i="64"/>
  <c r="D123" i="64"/>
  <c r="C123" i="64"/>
  <c r="L122" i="64"/>
  <c r="E122" i="64"/>
  <c r="D122" i="64"/>
  <c r="C122" i="64"/>
  <c r="K121" i="64"/>
  <c r="I121" i="64"/>
  <c r="E121" i="64"/>
  <c r="D121" i="64"/>
  <c r="C121" i="64"/>
  <c r="E120" i="64"/>
  <c r="D120" i="64"/>
  <c r="C120" i="64"/>
  <c r="L119" i="64"/>
  <c r="E119" i="64"/>
  <c r="D119" i="64"/>
  <c r="C119" i="64"/>
  <c r="L118" i="64"/>
  <c r="E118" i="64"/>
  <c r="D118" i="64"/>
  <c r="C118" i="64"/>
  <c r="E117" i="64"/>
  <c r="D117" i="64"/>
  <c r="C117" i="64"/>
  <c r="L116" i="64"/>
  <c r="E116" i="64"/>
  <c r="D116" i="64"/>
  <c r="C116" i="64"/>
  <c r="L115" i="64"/>
  <c r="E115" i="64"/>
  <c r="D115" i="64"/>
  <c r="C115" i="64"/>
  <c r="E114" i="64"/>
  <c r="D114" i="64"/>
  <c r="C114" i="64"/>
  <c r="L113" i="64"/>
  <c r="E113" i="64"/>
  <c r="D113" i="64"/>
  <c r="C113" i="64"/>
  <c r="L112" i="64"/>
  <c r="E112" i="64"/>
  <c r="D112" i="64"/>
  <c r="C112" i="64"/>
  <c r="L111" i="64"/>
  <c r="E111" i="64"/>
  <c r="D111" i="64"/>
  <c r="C111" i="64"/>
  <c r="E110" i="64"/>
  <c r="D110" i="64"/>
  <c r="C110" i="64"/>
  <c r="L109" i="64"/>
  <c r="E109" i="64"/>
  <c r="D109" i="64"/>
  <c r="C109" i="64"/>
  <c r="L108" i="64"/>
  <c r="E108" i="64"/>
  <c r="D108" i="64"/>
  <c r="C108" i="64"/>
  <c r="B108" i="64" s="1"/>
  <c r="E107" i="64"/>
  <c r="D107" i="64"/>
  <c r="C107" i="64"/>
  <c r="L106" i="64"/>
  <c r="E106" i="64"/>
  <c r="D106" i="64"/>
  <c r="C106" i="64"/>
  <c r="E105" i="64"/>
  <c r="D105" i="64"/>
  <c r="C105" i="64"/>
  <c r="L104" i="64"/>
  <c r="E104" i="64"/>
  <c r="D104" i="64"/>
  <c r="C104" i="64"/>
  <c r="L103" i="64"/>
  <c r="E103" i="64"/>
  <c r="D103" i="64"/>
  <c r="C103" i="64"/>
  <c r="E102" i="64"/>
  <c r="D102" i="64"/>
  <c r="C102" i="64"/>
  <c r="L101" i="64"/>
  <c r="E101" i="64"/>
  <c r="D101" i="64"/>
  <c r="C101" i="64"/>
  <c r="L100" i="64"/>
  <c r="E100" i="64"/>
  <c r="D100" i="64"/>
  <c r="C100" i="64"/>
  <c r="E99" i="64"/>
  <c r="D99" i="64"/>
  <c r="C99" i="64"/>
  <c r="L98" i="64"/>
  <c r="E98" i="64"/>
  <c r="D98" i="64"/>
  <c r="C98" i="64"/>
  <c r="L97" i="64"/>
  <c r="E97" i="64"/>
  <c r="D97" i="64"/>
  <c r="C97" i="64"/>
  <c r="B97" i="64" s="1"/>
  <c r="E96" i="64"/>
  <c r="D96" i="64"/>
  <c r="C96" i="64"/>
  <c r="L95" i="64"/>
  <c r="E95" i="64"/>
  <c r="D95" i="64"/>
  <c r="C95" i="64"/>
  <c r="L94" i="64"/>
  <c r="E94" i="64"/>
  <c r="D94" i="64"/>
  <c r="C94" i="64"/>
  <c r="E93" i="64"/>
  <c r="D93" i="64"/>
  <c r="C93" i="64"/>
  <c r="L92" i="64"/>
  <c r="E92" i="64"/>
  <c r="D92" i="64"/>
  <c r="C92" i="64"/>
  <c r="L91" i="64"/>
  <c r="E91" i="64"/>
  <c r="D91" i="64"/>
  <c r="C91" i="64"/>
  <c r="E90" i="64"/>
  <c r="D90" i="64"/>
  <c r="C90" i="64"/>
  <c r="L89" i="64"/>
  <c r="E89" i="64"/>
  <c r="D89" i="64"/>
  <c r="C89" i="64"/>
  <c r="E88" i="64"/>
  <c r="D88" i="64"/>
  <c r="C88" i="64"/>
  <c r="L87" i="64"/>
  <c r="E87" i="64"/>
  <c r="D87" i="64"/>
  <c r="C87" i="64"/>
  <c r="L86" i="64"/>
  <c r="E86" i="64"/>
  <c r="D86" i="64"/>
  <c r="C86" i="64"/>
  <c r="B86" i="64" s="1"/>
  <c r="E85" i="64"/>
  <c r="D85" i="64"/>
  <c r="C85" i="64"/>
  <c r="L84" i="64"/>
  <c r="E84" i="64"/>
  <c r="D84" i="64"/>
  <c r="C84" i="64"/>
  <c r="L83" i="64"/>
  <c r="E83" i="64"/>
  <c r="D83" i="64"/>
  <c r="C83" i="64"/>
  <c r="E82" i="64"/>
  <c r="D82" i="64"/>
  <c r="C82" i="64"/>
  <c r="L81" i="64"/>
  <c r="E81" i="64"/>
  <c r="D81" i="64"/>
  <c r="C81" i="64"/>
  <c r="L80" i="64"/>
  <c r="E80" i="64"/>
  <c r="D80" i="64"/>
  <c r="C80" i="64"/>
  <c r="L79" i="64"/>
  <c r="E79" i="64"/>
  <c r="D79" i="64"/>
  <c r="C79" i="64"/>
  <c r="E78" i="64"/>
  <c r="D78" i="64"/>
  <c r="C78" i="64"/>
  <c r="L77" i="64"/>
  <c r="E77" i="64"/>
  <c r="D77" i="64"/>
  <c r="C77" i="64"/>
  <c r="L76" i="64"/>
  <c r="E76" i="64"/>
  <c r="D76" i="64"/>
  <c r="C76" i="64"/>
  <c r="E75" i="64"/>
  <c r="D75" i="64"/>
  <c r="C75" i="64"/>
  <c r="L74" i="64"/>
  <c r="E74" i="64"/>
  <c r="D74" i="64"/>
  <c r="C74" i="64"/>
  <c r="L73" i="64"/>
  <c r="E73" i="64"/>
  <c r="D73" i="64"/>
  <c r="C73" i="64"/>
  <c r="B73" i="64" s="1"/>
  <c r="K72" i="64"/>
  <c r="I72" i="64"/>
  <c r="E72" i="64"/>
  <c r="D72" i="64"/>
  <c r="C72" i="64"/>
  <c r="L71" i="64"/>
  <c r="E71" i="64"/>
  <c r="D71" i="64"/>
  <c r="C71" i="64"/>
  <c r="L70" i="64"/>
  <c r="E70" i="64"/>
  <c r="D70" i="64"/>
  <c r="C70" i="64"/>
  <c r="E69" i="64"/>
  <c r="D69" i="64"/>
  <c r="C69" i="64"/>
  <c r="L68" i="64"/>
  <c r="E68" i="64"/>
  <c r="D68" i="64"/>
  <c r="C68" i="64"/>
  <c r="L67" i="64"/>
  <c r="E67" i="64"/>
  <c r="D67" i="64"/>
  <c r="C67" i="64"/>
  <c r="B67" i="64" s="1"/>
  <c r="E66" i="64"/>
  <c r="D66" i="64"/>
  <c r="C66" i="64"/>
  <c r="L65" i="64"/>
  <c r="E65" i="64"/>
  <c r="D65" i="64"/>
  <c r="C65" i="64"/>
  <c r="L64" i="64"/>
  <c r="E64" i="64"/>
  <c r="D64" i="64"/>
  <c r="C64" i="64"/>
  <c r="E63" i="64"/>
  <c r="D63" i="64"/>
  <c r="C63" i="64"/>
  <c r="L62" i="64"/>
  <c r="E62" i="64"/>
  <c r="D62" i="64"/>
  <c r="C62" i="64"/>
  <c r="L61" i="64"/>
  <c r="E61" i="64"/>
  <c r="D61" i="64"/>
  <c r="C61" i="64"/>
  <c r="L60" i="64"/>
  <c r="E60" i="64"/>
  <c r="D60" i="64"/>
  <c r="C60" i="64"/>
  <c r="E59" i="64"/>
  <c r="D59" i="64"/>
  <c r="C59" i="64"/>
  <c r="L58" i="64"/>
  <c r="E58" i="64"/>
  <c r="D58" i="64"/>
  <c r="C58" i="64"/>
  <c r="L57" i="64"/>
  <c r="E57" i="64"/>
  <c r="D57" i="64"/>
  <c r="C57" i="64"/>
  <c r="K56" i="64"/>
  <c r="L56" i="64" s="1"/>
  <c r="I56" i="64"/>
  <c r="E56" i="64"/>
  <c r="D56" i="64"/>
  <c r="C56" i="64"/>
  <c r="L55" i="64"/>
  <c r="E55" i="64"/>
  <c r="D55" i="64"/>
  <c r="C55" i="64"/>
  <c r="L54" i="64"/>
  <c r="E54" i="64"/>
  <c r="D54" i="64"/>
  <c r="C54" i="64"/>
  <c r="E53" i="64"/>
  <c r="D53" i="64"/>
  <c r="C53" i="64"/>
  <c r="L52" i="64"/>
  <c r="E52" i="64"/>
  <c r="D52" i="64"/>
  <c r="C52" i="64"/>
  <c r="L51" i="64"/>
  <c r="E51" i="64"/>
  <c r="D51" i="64"/>
  <c r="C51" i="64"/>
  <c r="E50" i="64"/>
  <c r="D50" i="64"/>
  <c r="C50" i="64"/>
  <c r="L49" i="64"/>
  <c r="E49" i="64"/>
  <c r="D49" i="64"/>
  <c r="C49" i="64"/>
  <c r="L48" i="64"/>
  <c r="E48" i="64"/>
  <c r="D48" i="64"/>
  <c r="C48" i="64"/>
  <c r="E47" i="64"/>
  <c r="D47" i="64"/>
  <c r="C47" i="64"/>
  <c r="L46" i="64"/>
  <c r="E46" i="64"/>
  <c r="D46" i="64"/>
  <c r="C46" i="64"/>
  <c r="L45" i="64"/>
  <c r="E45" i="64"/>
  <c r="D45" i="64"/>
  <c r="C45" i="64"/>
  <c r="L44" i="64"/>
  <c r="E44" i="64"/>
  <c r="D44" i="64"/>
  <c r="C44" i="64"/>
  <c r="E43" i="64"/>
  <c r="D43" i="64"/>
  <c r="C43" i="64"/>
  <c r="L42" i="64"/>
  <c r="E42" i="64"/>
  <c r="D42" i="64"/>
  <c r="C42" i="64"/>
  <c r="L41" i="64"/>
  <c r="E41" i="64"/>
  <c r="D41" i="64"/>
  <c r="C41" i="64"/>
  <c r="E40" i="64"/>
  <c r="D40" i="64"/>
  <c r="C40" i="64"/>
  <c r="L39" i="64"/>
  <c r="E39" i="64"/>
  <c r="D39" i="64"/>
  <c r="C39" i="64"/>
  <c r="L38" i="64"/>
  <c r="E38" i="64"/>
  <c r="D38" i="64"/>
  <c r="C38" i="64"/>
  <c r="E37" i="64"/>
  <c r="D37" i="64"/>
  <c r="C37" i="64"/>
  <c r="L36" i="64"/>
  <c r="E36" i="64"/>
  <c r="D36" i="64"/>
  <c r="C36" i="64"/>
  <c r="L35" i="64"/>
  <c r="E35" i="64"/>
  <c r="D35" i="64"/>
  <c r="C35" i="64"/>
  <c r="L34" i="64"/>
  <c r="E34" i="64"/>
  <c r="D34" i="64"/>
  <c r="C34" i="64"/>
  <c r="E33" i="64"/>
  <c r="D33" i="64"/>
  <c r="C33" i="64"/>
  <c r="L32" i="64"/>
  <c r="E32" i="64"/>
  <c r="D32" i="64"/>
  <c r="C32" i="64"/>
  <c r="L31" i="64"/>
  <c r="E31" i="64"/>
  <c r="D31" i="64"/>
  <c r="C31" i="64"/>
  <c r="L30" i="64"/>
  <c r="E30" i="64"/>
  <c r="D30" i="64"/>
  <c r="C30" i="64"/>
  <c r="E29" i="64"/>
  <c r="D29" i="64"/>
  <c r="C29" i="64"/>
  <c r="L28" i="64"/>
  <c r="E28" i="64"/>
  <c r="D28" i="64"/>
  <c r="C28" i="64"/>
  <c r="L27" i="64"/>
  <c r="E27" i="64"/>
  <c r="D27" i="64"/>
  <c r="C27" i="64"/>
  <c r="B27" i="64" s="1"/>
  <c r="L26" i="64"/>
  <c r="E26" i="64"/>
  <c r="D26" i="64"/>
  <c r="C26" i="64"/>
  <c r="E25" i="64"/>
  <c r="D25" i="64"/>
  <c r="C25" i="64"/>
  <c r="L24" i="64"/>
  <c r="E24" i="64"/>
  <c r="D24" i="64"/>
  <c r="C24" i="64"/>
  <c r="L23" i="64"/>
  <c r="E23" i="64"/>
  <c r="D23" i="64"/>
  <c r="C23" i="64"/>
  <c r="E22" i="64"/>
  <c r="D22" i="64"/>
  <c r="C22" i="64"/>
  <c r="L21" i="64"/>
  <c r="E21" i="64"/>
  <c r="D21" i="64"/>
  <c r="C21" i="64"/>
  <c r="L20" i="64"/>
  <c r="E20" i="64"/>
  <c r="D20" i="64"/>
  <c r="C20" i="64"/>
  <c r="E19" i="64"/>
  <c r="D19" i="64"/>
  <c r="C19" i="64"/>
  <c r="L18" i="64"/>
  <c r="E18" i="64"/>
  <c r="D18" i="64"/>
  <c r="C18" i="64"/>
  <c r="L17" i="64"/>
  <c r="E17" i="64"/>
  <c r="D17" i="64"/>
  <c r="C17" i="64"/>
  <c r="E16" i="64"/>
  <c r="D16" i="64"/>
  <c r="C16" i="64"/>
  <c r="L15" i="64"/>
  <c r="E15" i="64"/>
  <c r="D15" i="64"/>
  <c r="C15" i="64"/>
  <c r="L14" i="64"/>
  <c r="E14" i="64"/>
  <c r="D14" i="64"/>
  <c r="C14" i="64"/>
  <c r="B14" i="64" s="1"/>
  <c r="E13" i="64"/>
  <c r="D13" i="64"/>
  <c r="C13" i="64"/>
  <c r="L12" i="64"/>
  <c r="E12" i="64"/>
  <c r="D12" i="64"/>
  <c r="C12" i="64"/>
  <c r="L11" i="64"/>
  <c r="E11" i="64"/>
  <c r="D11" i="64"/>
  <c r="C11" i="64"/>
  <c r="L10" i="64"/>
  <c r="E10" i="64"/>
  <c r="D10" i="64"/>
  <c r="C10" i="64"/>
  <c r="L9" i="64"/>
  <c r="E9" i="64"/>
  <c r="D9" i="64"/>
  <c r="C9" i="64"/>
  <c r="L8" i="64"/>
  <c r="E8" i="64"/>
  <c r="D8" i="64"/>
  <c r="C8" i="64"/>
  <c r="H6" i="64"/>
  <c r="J5" i="64"/>
  <c r="B41" i="64" l="1"/>
  <c r="B54" i="64"/>
  <c r="B20" i="64"/>
  <c r="B34" i="64"/>
  <c r="B48" i="64"/>
  <c r="B125" i="64"/>
  <c r="B139" i="64"/>
  <c r="B61" i="64"/>
  <c r="B80" i="64"/>
  <c r="B91" i="64"/>
  <c r="B103" i="64"/>
  <c r="B115" i="64"/>
  <c r="B132" i="64"/>
  <c r="B10" i="64"/>
  <c r="B17" i="64"/>
  <c r="B23" i="64"/>
  <c r="B31" i="64"/>
  <c r="B38" i="64"/>
  <c r="B44" i="64"/>
  <c r="B51" i="64"/>
  <c r="B57" i="64"/>
  <c r="B64" i="64"/>
  <c r="B70" i="64"/>
  <c r="B76" i="64"/>
  <c r="B83" i="64"/>
  <c r="B94" i="64"/>
  <c r="B100" i="64"/>
  <c r="B111" i="64"/>
  <c r="B118" i="64"/>
  <c r="B122" i="64"/>
  <c r="B129" i="64"/>
  <c r="B135" i="64"/>
  <c r="Q260" i="63"/>
  <c r="P260" i="63"/>
  <c r="O260" i="63"/>
  <c r="N260" i="63"/>
  <c r="M260" i="63"/>
  <c r="L260" i="63"/>
  <c r="K260" i="63"/>
  <c r="J260" i="63"/>
  <c r="I260" i="63"/>
  <c r="H260" i="63"/>
  <c r="G260" i="63"/>
  <c r="F260" i="63"/>
  <c r="R259" i="63"/>
  <c r="R258" i="63"/>
  <c r="R257" i="63"/>
  <c r="R256" i="63"/>
  <c r="R255" i="63"/>
  <c r="R254" i="63"/>
  <c r="R253" i="63"/>
  <c r="R252" i="63"/>
  <c r="R251" i="63"/>
  <c r="R250" i="63"/>
  <c r="R249" i="63"/>
  <c r="R248" i="63"/>
  <c r="R247" i="63"/>
  <c r="R246" i="63"/>
  <c r="R245" i="63"/>
  <c r="R244" i="63"/>
  <c r="R243" i="63"/>
  <c r="R242" i="63"/>
  <c r="R241" i="63"/>
  <c r="R240" i="63"/>
  <c r="R239" i="63"/>
  <c r="R238" i="63"/>
  <c r="R237" i="63"/>
  <c r="R236" i="63"/>
  <c r="R235" i="63"/>
  <c r="R234" i="63"/>
  <c r="R233" i="63"/>
  <c r="R232" i="63"/>
  <c r="R231" i="63"/>
  <c r="R230" i="63"/>
  <c r="R229" i="63"/>
  <c r="R228" i="63"/>
  <c r="R227" i="63"/>
  <c r="R226" i="63"/>
  <c r="R225" i="63"/>
  <c r="R224" i="63"/>
  <c r="R223" i="63"/>
  <c r="R222" i="63"/>
  <c r="R221" i="63"/>
  <c r="R220" i="63"/>
  <c r="R219" i="63"/>
  <c r="R218" i="63"/>
  <c r="R217" i="63"/>
  <c r="R216" i="63"/>
  <c r="R215" i="63"/>
  <c r="R214" i="63"/>
  <c r="R213" i="63"/>
  <c r="R212" i="63"/>
  <c r="R211" i="63"/>
  <c r="R210" i="63"/>
  <c r="R209" i="63"/>
  <c r="R208" i="63"/>
  <c r="R207" i="63"/>
  <c r="R206" i="63"/>
  <c r="R205" i="63"/>
  <c r="R204" i="63"/>
  <c r="R203" i="63"/>
  <c r="R202" i="63"/>
  <c r="R201" i="63"/>
  <c r="R200" i="63"/>
  <c r="R199" i="63"/>
  <c r="R198" i="63"/>
  <c r="R197" i="63"/>
  <c r="R196" i="63"/>
  <c r="R195" i="63"/>
  <c r="R194" i="63"/>
  <c r="R193" i="63"/>
  <c r="R192" i="63"/>
  <c r="R191" i="63"/>
  <c r="R190" i="63"/>
  <c r="R189" i="63"/>
  <c r="R188" i="63"/>
  <c r="R187" i="63"/>
  <c r="R186" i="63"/>
  <c r="R185" i="63"/>
  <c r="R184" i="63"/>
  <c r="R183" i="63"/>
  <c r="R182" i="63"/>
  <c r="R181" i="63"/>
  <c r="R180" i="63"/>
  <c r="R179" i="63"/>
  <c r="R178" i="63"/>
  <c r="R177" i="63"/>
  <c r="R176" i="63"/>
  <c r="R175" i="63"/>
  <c r="R174" i="63"/>
  <c r="R173" i="63"/>
  <c r="R172" i="63"/>
  <c r="R171" i="63"/>
  <c r="R170" i="63"/>
  <c r="R169" i="63"/>
  <c r="R168" i="63"/>
  <c r="R167" i="63"/>
  <c r="R166" i="63"/>
  <c r="R165" i="63"/>
  <c r="R164" i="63"/>
  <c r="R163" i="63"/>
  <c r="R162" i="63"/>
  <c r="R161" i="63"/>
  <c r="R160" i="63"/>
  <c r="R159" i="63"/>
  <c r="R158" i="63"/>
  <c r="R157" i="63"/>
  <c r="R156" i="63"/>
  <c r="R155" i="63"/>
  <c r="R154" i="63"/>
  <c r="R153" i="63"/>
  <c r="R152" i="63"/>
  <c r="R151" i="63"/>
  <c r="R150" i="63"/>
  <c r="R149" i="63"/>
  <c r="R148" i="63"/>
  <c r="R147" i="63"/>
  <c r="R146" i="63"/>
  <c r="R145" i="63"/>
  <c r="R144" i="63"/>
  <c r="R143" i="63"/>
  <c r="R142" i="63"/>
  <c r="R141" i="63"/>
  <c r="R140" i="63"/>
  <c r="R139" i="63"/>
  <c r="R138" i="63"/>
  <c r="R137" i="63"/>
  <c r="R136" i="63"/>
  <c r="R135" i="63"/>
  <c r="R134" i="63"/>
  <c r="R133" i="63"/>
  <c r="R132" i="63"/>
  <c r="R131" i="63"/>
  <c r="R130" i="63"/>
  <c r="R129" i="63"/>
  <c r="R128" i="63"/>
  <c r="R127" i="63"/>
  <c r="R126" i="63"/>
  <c r="R125" i="63"/>
  <c r="R124" i="63"/>
  <c r="R123" i="63"/>
  <c r="R122" i="63"/>
  <c r="R121" i="63"/>
  <c r="R120" i="63"/>
  <c r="R119" i="63"/>
  <c r="R118" i="63"/>
  <c r="R117" i="63"/>
  <c r="R116" i="63"/>
  <c r="R115" i="63"/>
  <c r="R114" i="63"/>
  <c r="R113" i="63"/>
  <c r="R112" i="63"/>
  <c r="R111" i="63"/>
  <c r="R110" i="63"/>
  <c r="R109" i="63"/>
  <c r="R108" i="63"/>
  <c r="R107" i="63"/>
  <c r="R106" i="63"/>
  <c r="R105" i="63"/>
  <c r="R104" i="63"/>
  <c r="R103" i="63"/>
  <c r="R102" i="63"/>
  <c r="R101" i="63"/>
  <c r="R100" i="63"/>
  <c r="R99" i="63"/>
  <c r="R98" i="63"/>
  <c r="R97" i="63"/>
  <c r="R96" i="63"/>
  <c r="R95" i="63"/>
  <c r="R94" i="63"/>
  <c r="R93" i="63"/>
  <c r="R92" i="63"/>
  <c r="R91" i="63"/>
  <c r="R90" i="63"/>
  <c r="R89" i="63"/>
  <c r="R88" i="63"/>
  <c r="R87" i="63"/>
  <c r="R86" i="63"/>
  <c r="R85" i="63"/>
  <c r="R84" i="63"/>
  <c r="R83" i="63"/>
  <c r="R82" i="63"/>
  <c r="R81" i="63"/>
  <c r="R80" i="63"/>
  <c r="R79" i="63"/>
  <c r="R78" i="63"/>
  <c r="R77" i="63"/>
  <c r="R76" i="63"/>
  <c r="R75" i="63"/>
  <c r="R74" i="63"/>
  <c r="R73" i="63"/>
  <c r="R72" i="63"/>
  <c r="R71" i="63"/>
  <c r="R70" i="63"/>
  <c r="R69" i="63"/>
  <c r="R68" i="63"/>
  <c r="R67" i="63"/>
  <c r="R66" i="63"/>
  <c r="R65" i="63"/>
  <c r="R64" i="63"/>
  <c r="R63" i="63"/>
  <c r="R62" i="63"/>
  <c r="R61" i="63"/>
  <c r="R59" i="63"/>
  <c r="R58" i="63"/>
  <c r="R57" i="63"/>
  <c r="R56" i="63"/>
  <c r="R55" i="63"/>
  <c r="R54" i="63"/>
  <c r="R53" i="63"/>
  <c r="R52" i="63"/>
  <c r="R51" i="63"/>
  <c r="R50" i="63"/>
  <c r="R49" i="63"/>
  <c r="R48" i="63"/>
  <c r="R47" i="63"/>
  <c r="R46" i="63"/>
  <c r="R40" i="63"/>
  <c r="R39" i="63"/>
  <c r="R38" i="63"/>
  <c r="R37" i="63"/>
  <c r="R36" i="63"/>
  <c r="R35" i="63"/>
  <c r="R34" i="63"/>
  <c r="R33" i="63"/>
  <c r="R32" i="63"/>
  <c r="R31" i="63"/>
  <c r="R30" i="63"/>
  <c r="R29" i="63"/>
  <c r="R28" i="63"/>
  <c r="R27" i="63"/>
  <c r="R26" i="63"/>
  <c r="R25" i="63"/>
  <c r="R24" i="63"/>
  <c r="R23" i="63"/>
  <c r="R22" i="63"/>
  <c r="R21" i="63"/>
  <c r="R19" i="63"/>
  <c r="R18" i="63"/>
  <c r="R17" i="63"/>
  <c r="R16" i="63"/>
  <c r="R15" i="63"/>
  <c r="R14" i="63"/>
  <c r="R13" i="63"/>
  <c r="R12" i="63"/>
  <c r="R11" i="63"/>
  <c r="R10" i="63"/>
  <c r="R9" i="63"/>
  <c r="B7" i="63"/>
  <c r="B6" i="63"/>
  <c r="A5" i="63"/>
  <c r="A1" i="63"/>
  <c r="R260" i="63" l="1"/>
  <c r="G11" i="65" l="1"/>
</calcChain>
</file>

<file path=xl/sharedStrings.xml><?xml version="1.0" encoding="utf-8"?>
<sst xmlns="http://schemas.openxmlformats.org/spreadsheetml/2006/main" count="22970" uniqueCount="4170">
  <si>
    <t>Insumos</t>
  </si>
  <si>
    <t>Unidad de Medida</t>
  </si>
  <si>
    <t>Precio Unitario</t>
  </si>
  <si>
    <t>Valor Total</t>
  </si>
  <si>
    <t>Cuenta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</si>
  <si>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</si>
  <si>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</si>
  <si>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</si>
  <si>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</si>
  <si>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</si>
  <si>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</si>
  <si>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</si>
  <si>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</si>
  <si>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</si>
  <si>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</si>
  <si>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</si>
  <si>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</si>
  <si>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</si>
  <si>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</si>
  <si>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</si>
  <si>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</si>
  <si>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</si>
  <si>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</si>
  <si>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</si>
  <si>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</si>
  <si>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</si>
  <si>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%</t>
  </si>
  <si>
    <t>Auxiliar</t>
  </si>
  <si>
    <t>Aportes y Donaciones</t>
  </si>
  <si>
    <t>Venta de Servicios</t>
  </si>
  <si>
    <t>Productos Terminales</t>
  </si>
  <si>
    <t>Servicios de Apoyo Diagnóstico</t>
  </si>
  <si>
    <t>Análisis de Laboratorio</t>
  </si>
  <si>
    <t>Indicadores de Producción</t>
  </si>
  <si>
    <t>Gestión de Usuario y Educación para la Salud</t>
  </si>
  <si>
    <t>Programación Trimestral</t>
  </si>
  <si>
    <t>Muestras</t>
  </si>
  <si>
    <t>Cantidad de Insumos</t>
  </si>
  <si>
    <t>Fuente de Financiamiento</t>
  </si>
  <si>
    <t>Estimación de Ingresos</t>
  </si>
  <si>
    <t>Programación Insumos por Producto Nivel Especializado</t>
  </si>
  <si>
    <t>Objeto</t>
  </si>
  <si>
    <t>Sub-Cuenta</t>
  </si>
  <si>
    <t xml:space="preserve">Transferencias Corrientes </t>
  </si>
  <si>
    <t>Emergencias</t>
  </si>
  <si>
    <t>Publicidad y propaganda</t>
  </si>
  <si>
    <t>Impresión y encuadernación</t>
  </si>
  <si>
    <t>Viáticos dentro del país</t>
  </si>
  <si>
    <t>Peaje</t>
  </si>
  <si>
    <t>Obras menores en edificaciones</t>
  </si>
  <si>
    <t>Mantenimiento y reparación de equipos sanitarios y de laboratorio</t>
  </si>
  <si>
    <t>Mantenimiento y reparación de equipos de transporte, tracción y elevación</t>
  </si>
  <si>
    <t>Alimentos y bebidas para personas</t>
  </si>
  <si>
    <t>Acabados textiles</t>
  </si>
  <si>
    <t>Productos de artes gráficas</t>
  </si>
  <si>
    <t>Productos medicinales para uso humano</t>
  </si>
  <si>
    <t>Llantas y neumáticos</t>
  </si>
  <si>
    <t>Artículos de plástico</t>
  </si>
  <si>
    <t>Productos de cemento</t>
  </si>
  <si>
    <t>Productos de vidrio</t>
  </si>
  <si>
    <t>Productos de loza</t>
  </si>
  <si>
    <t>Productos metálicos y sus derivados</t>
  </si>
  <si>
    <t>Herramientas menores</t>
  </si>
  <si>
    <t>Gasoil</t>
  </si>
  <si>
    <t>Material para limpieza</t>
  </si>
  <si>
    <t>Productos eléctricos y afines</t>
  </si>
  <si>
    <t>Muebles de oficina y estantería</t>
  </si>
  <si>
    <t>Equipo médico y de laboratorio</t>
  </si>
  <si>
    <t>Automóviles y camiones</t>
  </si>
  <si>
    <t>Carrocerías y remolques</t>
  </si>
  <si>
    <t>Otros equipos de transporte</t>
  </si>
  <si>
    <t>Equipo de comunicación, telecomunicaciones y señalamiento</t>
  </si>
  <si>
    <t>Otros equipos</t>
  </si>
  <si>
    <t>Base de datos</t>
  </si>
  <si>
    <t>Servicio Regional de Salud: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</si>
  <si>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</si>
  <si>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</si>
  <si>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</si>
  <si>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</si>
  <si>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</si>
  <si>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</si>
  <si>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</si>
  <si>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Descripción Ingresos por Cuenta</t>
  </si>
  <si>
    <t>Donaciones</t>
  </si>
  <si>
    <t>Donaciones recibidas de otros Organismos</t>
  </si>
  <si>
    <t>Aporte de los Hogares</t>
  </si>
  <si>
    <t>Transferencias</t>
  </si>
  <si>
    <t>Transferencias Corrientes de la Administración Central</t>
  </si>
  <si>
    <t>Anticipos Financieros</t>
  </si>
  <si>
    <t>Transferencia de Capital de la Administración Central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</si>
  <si>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</si>
  <si>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</si>
  <si>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</si>
  <si>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</si>
  <si>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</si>
  <si>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</si>
  <si>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</si>
  <si>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</si>
  <si>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Valor RD$</t>
  </si>
  <si>
    <t>Productos de Papel, Cartón e Impresos</t>
  </si>
  <si>
    <t>Equipos de seguridad</t>
  </si>
  <si>
    <t>Servicio Nacional de Salud</t>
  </si>
  <si>
    <t>Dirección de Planificación y Desarrollo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</si>
  <si>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</si>
  <si>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</si>
  <si>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</si>
  <si>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</si>
  <si>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</si>
  <si>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</si>
  <si>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</si>
  <si>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</si>
  <si>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</si>
  <si>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</si>
  <si>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Anticipo Financiero</t>
  </si>
  <si>
    <t>Venta Servicios</t>
  </si>
  <si>
    <t>Aportes SNS Nomina</t>
  </si>
  <si>
    <t>Aportes SNS Medicamento</t>
  </si>
  <si>
    <t>Aportes SNS Equipamiento</t>
  </si>
  <si>
    <t>Aportes para otros gastos de inversión del SNS</t>
  </si>
  <si>
    <t>Nómina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</si>
  <si>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</si>
  <si>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</si>
  <si>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</si>
  <si>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</si>
  <si>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</si>
  <si>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</si>
  <si>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</si>
  <si>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</si>
  <si>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</si>
  <si>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</si>
  <si>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</si>
  <si>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</si>
  <si>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</si>
  <si>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</si>
  <si>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</si>
  <si>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</si>
  <si>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</si>
  <si>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</si>
  <si>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</si>
  <si>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</si>
  <si>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</si>
  <si>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</si>
  <si>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</si>
  <si>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</si>
  <si>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</si>
  <si>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</si>
  <si>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</si>
  <si>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</si>
  <si>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</si>
  <si>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</si>
  <si>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</si>
  <si>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</si>
  <si>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</si>
  <si>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</si>
  <si>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</si>
  <si>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</si>
  <si>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</si>
  <si>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</si>
  <si>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</si>
  <si>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</si>
  <si>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</si>
  <si>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</si>
  <si>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</si>
  <si>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</si>
  <si>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</si>
  <si>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</si>
  <si>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</si>
  <si>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</si>
  <si>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</si>
  <si>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</si>
  <si>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</si>
  <si>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</si>
  <si>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</si>
  <si>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</si>
  <si>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</si>
  <si>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</si>
  <si>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</si>
  <si>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</si>
  <si>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</si>
  <si>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</si>
  <si>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</si>
  <si>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</si>
  <si>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</si>
  <si>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</si>
  <si>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</si>
  <si>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</si>
  <si>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</si>
  <si>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</si>
  <si>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</si>
  <si>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</si>
  <si>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</si>
  <si>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</si>
  <si>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</si>
  <si>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</si>
  <si>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</si>
  <si>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</si>
  <si>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</si>
  <si>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</si>
  <si>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</si>
  <si>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</si>
  <si>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</si>
  <si>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</si>
  <si>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</si>
  <si>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</si>
  <si>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</si>
  <si>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</si>
  <si>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</si>
  <si>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</si>
  <si>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</si>
  <si>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</si>
  <si>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</si>
  <si>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</si>
  <si>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</si>
  <si>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</si>
  <si>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</si>
  <si>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</si>
  <si>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</si>
  <si>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</si>
  <si>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</si>
  <si>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</si>
  <si>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</si>
  <si>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</si>
  <si>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</si>
  <si>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</si>
  <si>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</si>
  <si>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</si>
  <si>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</si>
  <si>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</si>
  <si>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</si>
  <si>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</si>
  <si>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</si>
  <si>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</si>
  <si>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</si>
  <si>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</si>
  <si>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</si>
  <si>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</si>
  <si>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</si>
  <si>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</si>
  <si>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</si>
  <si>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</si>
  <si>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</si>
  <si>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</si>
  <si>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</si>
  <si>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</si>
  <si>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</si>
  <si>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</si>
  <si>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</si>
  <si>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</si>
  <si>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</si>
  <si>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</si>
  <si>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</si>
  <si>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</si>
  <si>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</si>
  <si>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</si>
  <si>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</si>
  <si>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</si>
  <si>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</si>
  <si>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</si>
  <si>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</si>
  <si>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</si>
  <si>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</si>
  <si>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</si>
  <si>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</si>
  <si>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</si>
  <si>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</si>
  <si>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</si>
  <si>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</si>
  <si>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</si>
  <si>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</si>
  <si>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</si>
  <si>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</si>
  <si>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</si>
  <si>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</si>
  <si>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</si>
  <si>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</si>
  <si>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</si>
  <si>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</si>
  <si>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</si>
  <si>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</si>
  <si>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</si>
  <si>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</si>
  <si>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</si>
  <si>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</si>
  <si>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</si>
  <si>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</si>
  <si>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</si>
  <si>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</si>
  <si>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</si>
  <si>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</si>
  <si>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</si>
  <si>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</si>
  <si>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</si>
  <si>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</si>
  <si>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</si>
  <si>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</si>
  <si>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</si>
  <si>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</si>
  <si>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</si>
  <si>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</si>
  <si>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</si>
  <si>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</si>
  <si>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</si>
  <si>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</si>
  <si>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</si>
  <si>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</si>
  <si>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</si>
  <si>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</si>
  <si>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</si>
  <si>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</si>
  <si>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</si>
  <si>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</si>
  <si>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</si>
  <si>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</si>
  <si>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</si>
  <si>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</si>
  <si>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</si>
  <si>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</si>
  <si>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</si>
  <si>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</si>
  <si>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</si>
  <si>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</si>
  <si>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</si>
  <si>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</si>
  <si>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</si>
  <si>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</si>
  <si>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</si>
  <si>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</si>
  <si>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</si>
  <si>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</si>
  <si>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</si>
  <si>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</si>
  <si>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</si>
  <si>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</si>
  <si>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</si>
  <si>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</si>
  <si>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</si>
  <si>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</si>
  <si>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</si>
  <si>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</si>
  <si>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</si>
  <si>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</si>
  <si>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</si>
  <si>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</si>
  <si>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</si>
  <si>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</si>
  <si>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</si>
  <si>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</si>
  <si>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</si>
  <si>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</si>
  <si>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</si>
  <si>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</si>
  <si>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</si>
  <si>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</si>
  <si>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</si>
  <si>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</si>
  <si>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</si>
  <si>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</si>
  <si>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</si>
  <si>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</si>
  <si>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</si>
  <si>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</si>
  <si>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</si>
  <si>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</si>
  <si>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</si>
  <si>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</si>
  <si>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</si>
  <si>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</si>
  <si>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</si>
  <si>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</si>
  <si>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</si>
  <si>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</si>
  <si>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</si>
  <si>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</si>
  <si>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</si>
  <si>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</si>
  <si>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</si>
  <si>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</si>
  <si>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</si>
  <si>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</si>
  <si>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</si>
  <si>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</si>
  <si>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</si>
  <si>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</si>
  <si>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</si>
  <si>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</si>
  <si>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</si>
  <si>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</si>
  <si>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</si>
  <si>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</si>
  <si>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</si>
  <si>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</si>
  <si>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</si>
  <si>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</si>
  <si>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</si>
  <si>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</si>
  <si>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</si>
  <si>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</si>
  <si>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</si>
  <si>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</si>
  <si>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</si>
  <si>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</si>
  <si>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</si>
  <si>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</si>
  <si>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</si>
  <si>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</si>
  <si>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</si>
  <si>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</si>
  <si>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</si>
  <si>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</si>
  <si>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</si>
  <si>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</si>
  <si>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</si>
  <si>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</si>
  <si>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</si>
  <si>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</si>
  <si>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</si>
  <si>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</si>
  <si>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</si>
  <si>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</si>
  <si>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</si>
  <si>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</si>
  <si>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</si>
  <si>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</si>
  <si>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</si>
  <si>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</si>
  <si>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</si>
  <si>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</si>
  <si>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</si>
  <si>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</si>
  <si>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</si>
  <si>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</si>
  <si>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</si>
  <si>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</si>
  <si>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</si>
  <si>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</si>
  <si>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</si>
  <si>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</si>
  <si>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</si>
  <si>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</si>
  <si>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</si>
  <si>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</si>
  <si>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</si>
  <si>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</si>
  <si>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</si>
  <si>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</si>
  <si>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</si>
  <si>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</si>
  <si>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</si>
  <si>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</si>
  <si>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</si>
  <si>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</si>
  <si>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</si>
  <si>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</si>
  <si>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</si>
  <si>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</si>
  <si>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</si>
  <si>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</si>
  <si>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</si>
  <si>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</si>
  <si>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</si>
  <si>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</si>
  <si>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</si>
  <si>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</si>
  <si>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</si>
  <si>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</si>
  <si>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</si>
  <si>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</si>
  <si>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</si>
  <si>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</si>
  <si>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</si>
  <si>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</si>
  <si>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</si>
  <si>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</si>
  <si>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</si>
  <si>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</si>
  <si>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</si>
  <si>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</si>
  <si>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</si>
  <si>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</si>
  <si>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</si>
  <si>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</si>
  <si>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</si>
  <si>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</si>
  <si>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</si>
  <si>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</si>
  <si>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</si>
  <si>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</si>
  <si>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</si>
  <si>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</si>
  <si>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</si>
  <si>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</si>
  <si>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</si>
  <si>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</si>
  <si>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</si>
  <si>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</si>
  <si>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</si>
  <si>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</si>
  <si>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</si>
  <si>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</si>
  <si>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</si>
  <si>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</si>
  <si>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</si>
  <si>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</si>
  <si>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</si>
  <si>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</si>
  <si>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</si>
  <si>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</si>
  <si>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</si>
  <si>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</si>
  <si>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</si>
  <si>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</si>
  <si>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</si>
  <si>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</si>
  <si>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</si>
  <si>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</si>
  <si>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</si>
  <si>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</si>
  <si>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</si>
  <si>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</si>
  <si>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</si>
  <si>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</si>
  <si>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</si>
  <si>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</si>
  <si>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</si>
  <si>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</si>
  <si>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</si>
  <si>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</si>
  <si>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</si>
  <si>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</si>
  <si>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</si>
  <si>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</si>
  <si>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</si>
  <si>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</si>
  <si>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</si>
  <si>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</si>
  <si>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</si>
  <si>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</si>
  <si>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</si>
  <si>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</si>
  <si>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</si>
  <si>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</si>
  <si>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</si>
  <si>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</si>
  <si>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</si>
  <si>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</si>
  <si>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</si>
  <si>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</si>
  <si>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</si>
  <si>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</si>
  <si>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</si>
  <si>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</si>
  <si>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</si>
  <si>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</si>
  <si>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</si>
  <si>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</si>
  <si>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</si>
  <si>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</si>
  <si>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</si>
  <si>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</si>
  <si>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</si>
  <si>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</si>
  <si>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</si>
  <si>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</si>
  <si>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</si>
  <si>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</si>
  <si>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</si>
  <si>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</si>
  <si>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</si>
  <si>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</si>
  <si>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</si>
  <si>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</si>
  <si>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</si>
  <si>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</si>
  <si>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</si>
  <si>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</si>
  <si>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</si>
  <si>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</si>
  <si>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</si>
  <si>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</si>
  <si>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</si>
  <si>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</si>
  <si>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</si>
  <si>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</si>
  <si>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</si>
  <si>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</si>
  <si>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</si>
  <si>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</si>
  <si>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</si>
  <si>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</si>
  <si>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</si>
  <si>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</si>
  <si>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</si>
  <si>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</si>
  <si>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</si>
  <si>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</si>
  <si>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</si>
  <si>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</si>
  <si>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</si>
  <si>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</si>
  <si>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</si>
  <si>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</si>
  <si>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</si>
  <si>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</si>
  <si>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</si>
  <si>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</si>
  <si>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</si>
  <si>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</si>
  <si>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</si>
  <si>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</si>
  <si>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</si>
  <si>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</si>
  <si>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</si>
  <si>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</si>
  <si>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</si>
  <si>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</si>
  <si>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</si>
  <si>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</si>
  <si>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</si>
  <si>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</si>
  <si>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</si>
  <si>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</si>
  <si>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</si>
  <si>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</si>
  <si>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</si>
  <si>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</si>
  <si>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</si>
  <si>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</si>
  <si>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</si>
  <si>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</si>
  <si>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</si>
  <si>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</si>
  <si>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</si>
  <si>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</si>
  <si>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</si>
  <si>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</si>
  <si>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</si>
  <si>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</si>
  <si>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</si>
  <si>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</si>
  <si>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</si>
  <si>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</si>
  <si>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</si>
  <si>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</si>
  <si>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</si>
  <si>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</si>
  <si>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</si>
  <si>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</si>
  <si>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</si>
  <si>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</si>
  <si>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</si>
  <si>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</si>
  <si>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</si>
  <si>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</si>
  <si>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</si>
  <si>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</si>
  <si>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</si>
  <si>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</si>
  <si>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</si>
  <si>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</si>
  <si>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</si>
  <si>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</si>
  <si>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</si>
  <si>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</si>
  <si>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</si>
  <si>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</si>
  <si>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</si>
  <si>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</si>
  <si>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</si>
  <si>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</si>
  <si>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</si>
  <si>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</si>
  <si>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</si>
  <si>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</si>
  <si>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</si>
  <si>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</si>
  <si>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</si>
  <si>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</si>
  <si>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</si>
  <si>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</si>
  <si>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</si>
  <si>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</si>
  <si>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</si>
  <si>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</si>
  <si>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</si>
  <si>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</si>
  <si>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</si>
  <si>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</si>
  <si>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</si>
  <si>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</si>
  <si>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</si>
  <si>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</si>
  <si>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</si>
  <si>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</si>
  <si>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</si>
  <si>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</si>
  <si>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</si>
  <si>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</si>
  <si>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</si>
  <si>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</si>
  <si>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</si>
  <si>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</si>
  <si>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</si>
  <si>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</si>
  <si>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</si>
  <si>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</si>
  <si>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</si>
  <si>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</si>
  <si>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</si>
  <si>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</si>
  <si>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</si>
  <si>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</si>
  <si>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</si>
  <si>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</si>
  <si>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</si>
  <si>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</si>
  <si>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</si>
  <si>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</si>
  <si>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</si>
  <si>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</si>
  <si>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</si>
  <si>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</si>
  <si>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</si>
  <si>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</si>
  <si>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</si>
  <si>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</si>
  <si>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</si>
  <si>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</si>
  <si>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</si>
  <si>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</si>
  <si>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</si>
  <si>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</si>
  <si>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</si>
  <si>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</si>
  <si>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</si>
  <si>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</si>
  <si>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</si>
  <si>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</si>
  <si>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</si>
  <si>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</si>
  <si>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</si>
  <si>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</si>
  <si>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</si>
  <si>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</si>
  <si>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</si>
  <si>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</si>
  <si>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</si>
  <si>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</si>
  <si>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</si>
  <si>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</si>
  <si>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</si>
  <si>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</si>
  <si>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</si>
  <si>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Recursos Externos</t>
  </si>
  <si>
    <t>Código Presupuestario</t>
  </si>
  <si>
    <t>CEAS:</t>
  </si>
  <si>
    <t>CEAS</t>
  </si>
  <si>
    <t>Programación de Insumos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</si>
  <si>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</si>
  <si>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</si>
  <si>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</si>
  <si>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</si>
  <si>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</si>
  <si>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</si>
  <si>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</si>
  <si>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</si>
  <si>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</si>
  <si>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</si>
  <si>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</si>
  <si>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</si>
  <si>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</si>
  <si>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</si>
  <si>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</si>
  <si>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</si>
  <si>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</si>
  <si>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</si>
  <si>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</si>
  <si>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</si>
  <si>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</si>
  <si>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</si>
  <si>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</si>
  <si>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</si>
  <si>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</si>
  <si>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</si>
  <si>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Transparencia Institucional</t>
  </si>
  <si>
    <t>Listado de participación</t>
  </si>
  <si>
    <t>Estructuras organizativas y funcionales desplegadas en todos los niveles del SNS</t>
  </si>
  <si>
    <t>Gestión Integral de Información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</si>
  <si>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</si>
  <si>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</si>
  <si>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</si>
  <si>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</si>
  <si>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</si>
  <si>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Promoción y Cultura de Innovación</t>
  </si>
  <si>
    <t>Plan</t>
  </si>
  <si>
    <t>Modelo de Red implementado y operando acorde a los lineamientos del Modelo de Gestión y del Modelo de Atención</t>
  </si>
  <si>
    <t>Promovida la gestión eficiente, que facilite la comunicación, coordinación y control de la red del SNS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</si>
  <si>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</si>
  <si>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</si>
  <si>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</si>
  <si>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</si>
  <si>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Resolución</t>
  </si>
  <si>
    <t>Racionalizado el uso de los recursos financieros y económicos (inventario, bienes y equipos)</t>
  </si>
  <si>
    <t>Cultura de Servicios y Gestión de Usuarios</t>
  </si>
  <si>
    <t>Fortalecimiento de la Veeduría y participación social</t>
  </si>
  <si>
    <t>Reporte</t>
  </si>
  <si>
    <t xml:space="preserve">
Fortalecida las relaciones del Nivel Central del SNS y otros agentes del sector Salud</t>
  </si>
  <si>
    <t>Calidad de la Atención Clínica</t>
  </si>
  <si>
    <t>Minuta</t>
  </si>
  <si>
    <t>Adecuada infraestructura tecnología para dar respuestas a las demandas de los usuarios del nivel central del SNS</t>
  </si>
  <si>
    <t>Hoja de supervisión</t>
  </si>
  <si>
    <t>Estandarizados los instrumentos de recolección de datos de los establecimientos de salud y de las entidades administrativas de la red, que minimice la duplicidad de reportes e informes que emanen de los diferentes niveles</t>
  </si>
  <si>
    <t>Inventario</t>
  </si>
  <si>
    <t>Régimen de auditoria de calidad de la información implementado</t>
  </si>
  <si>
    <t>Reglamento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</si>
  <si>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</si>
  <si>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</si>
  <si>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</si>
  <si>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Encuesta</t>
  </si>
  <si>
    <t>Aumentados los establecimientos de salud que cumplen con los criterios de habilitación definidos por el MSP</t>
  </si>
  <si>
    <t>Registro Digital</t>
  </si>
  <si>
    <t>Aplicados los criterios de integración de los establecimientos del IDSS en sustento a la integración de la red única de servicios públicos de salud</t>
  </si>
  <si>
    <t>Recursos humanos del IDSS integrados a la red del SNS, con el proceso de unificación de cargos completado según el decreto 200-16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</si>
  <si>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</si>
  <si>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</si>
  <si>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</si>
  <si>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</si>
  <si>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Diseñado e implementado el protocolo de selección y contratación de los gestores y directivos de la Red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</si>
  <si>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</si>
  <si>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</si>
  <si>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Diseñada e implementada una política salarial que que estimule el más alto desempeño de las funciones del RRHH del SNS</t>
  </si>
  <si>
    <t>Disminuido el nivel de rotación del RRHH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</si>
  <si>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</si>
  <si>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Desarrollada e implementada las intervenciones con carácter preventivo, de promoción y asistencia de las enfermedades crónicas no transmisibles</t>
  </si>
  <si>
    <t>Garantizado el continuo de la atención para aumentar las expectativas de vida en personas que viven con VIH-SIDA mediante la correcta aplicación de las normas, guías y protocolos nacionales</t>
  </si>
  <si>
    <t>Mejorada la cobertura y calidad en materia de salud sexual-reproductiva en todos los niveles de atención con énfasis en la atención materno-perinatal, infantil y adolescente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</si>
  <si>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</si>
  <si>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ID_Dependendencia</t>
  </si>
  <si>
    <t>POA</t>
  </si>
  <si>
    <t>SRS</t>
  </si>
  <si>
    <t>AREA</t>
  </si>
  <si>
    <t>TIPO</t>
  </si>
  <si>
    <t>Código_Actividad</t>
  </si>
  <si>
    <t>Meta Lograda actual periodo                 Año 2019</t>
  </si>
  <si>
    <t>Meta Lograda Año 2018</t>
  </si>
  <si>
    <t>Meta Proyectada a Lograr Año 2019</t>
  </si>
  <si>
    <t>Meta Proyectada Año 2020</t>
  </si>
  <si>
    <t>Programación de actividades</t>
  </si>
  <si>
    <t>Fortalecimiento de la Planificación</t>
  </si>
  <si>
    <t>Elaboracion del POA 2021</t>
  </si>
  <si>
    <t>Elaboracion del PACC 2021</t>
  </si>
  <si>
    <t xml:space="preserve">Levantamiento de los proyectos de cooperaccion finalizados en el  2019 y en ejecucion </t>
  </si>
  <si>
    <t>Seguimiento del cumplimiento del Dashboard de Gestion NE</t>
  </si>
  <si>
    <t>Sesiones de trabajo comité de calidad</t>
  </si>
  <si>
    <t>Protocolo Auditoria calidad del dato</t>
  </si>
  <si>
    <t>Auditoria calidad del dato de la producción de servicios del CEAS</t>
  </si>
  <si>
    <t>Implementacion del Expediente Integral de Salud</t>
  </si>
  <si>
    <t>Implementacion del EIS</t>
  </si>
  <si>
    <t xml:space="preserve"> Despliegue del sistema de información de producción de servicios</t>
  </si>
  <si>
    <t>Levantamiento del dato y reporte de producción de servicios</t>
  </si>
  <si>
    <t>Fortalecimiento de la estructura tecnologica de la Red SNS</t>
  </si>
  <si>
    <t>Mejora de la hosteleria hospitalaria</t>
  </si>
  <si>
    <t>Soporte a los requerimientos tecnologicos internos</t>
  </si>
  <si>
    <t>Implementacion del sistema de Administración de Bienes</t>
  </si>
  <si>
    <t>Actualización trismetral del inventario CEAS</t>
  </si>
  <si>
    <t>Elaboración del plan de mantenimiento preventivo de equipos e infraestructura</t>
  </si>
  <si>
    <t>Implementación del plan de mantenimiento preventivo de equipos e infraestructura</t>
  </si>
  <si>
    <t>Reporte y descargo equipo Chatarra</t>
  </si>
  <si>
    <t>Implementacion de la NOBACI</t>
  </si>
  <si>
    <t>Autoevaluación de las NOBACI</t>
  </si>
  <si>
    <t>Elaboración del plan de mejora de las NOBACI</t>
  </si>
  <si>
    <t>Fortalecimiento de la gestión  financiera de la red</t>
  </si>
  <si>
    <t xml:space="preserve">Analisis de ejecución presupuestaria enfocada a la programación trimestral </t>
  </si>
  <si>
    <t>Analisis comportamiento pago</t>
  </si>
  <si>
    <t>Analisis de Gestión de tesoria</t>
  </si>
  <si>
    <t>Elaboración y análisis de los estados financieros del CEAS</t>
  </si>
  <si>
    <t>Auditoría de los expedientes clinicos</t>
  </si>
  <si>
    <t>Seguimiento al fortalecimiento de los servicios para firma de contrato con la ARS</t>
  </si>
  <si>
    <t>Seguimiento y análisis al proceso de facturación por venta servicios a ARS en el CEAS</t>
  </si>
  <si>
    <t>Portales de Transparencia de la Red SNS</t>
  </si>
  <si>
    <t>Actualización del portal de transparencia</t>
  </si>
  <si>
    <t>Conformación comité de medios web (OAI, Comunicaciones, Juridica, TIC)</t>
  </si>
  <si>
    <t>Reunión de seguimiento al comité de medios web</t>
  </si>
  <si>
    <t>Clasificación de la información según el articulo 23 y 29, de la ley 200-05</t>
  </si>
  <si>
    <t>Acceso a Servicios Diagnósticos y Gestión de Sangre Segura</t>
  </si>
  <si>
    <t>Segumiento a la prestación de  servicios  de laboratorio y servicios  de transfusión ofertados 24h</t>
  </si>
  <si>
    <t>Oferta  de servicios diagnósticas (con turno que abarquen las 24 horas)</t>
  </si>
  <si>
    <t>Mejora de la provisión de medicamentos e insumos</t>
  </si>
  <si>
    <t>Seguimmiento al fortalecimiento del SI del SUGEMI</t>
  </si>
  <si>
    <t>Atencion a la urgencia y emergencia cumpliento criterios de calidad y coordinación</t>
  </si>
  <si>
    <t>Acceso universal a medicamentos en la Red de Primer Nivel de atención</t>
  </si>
  <si>
    <t>Fortalecido al acceso a la atencion, mediante una cartera de servicios que responda a las necesidades de salud de la poblacion, priorizando los grupos mas vulnerables</t>
  </si>
  <si>
    <t xml:space="preserve">Red de Atención Primaria articulada, coordinada y fortalecida
</t>
  </si>
  <si>
    <t>Fortalecimiento de los servicios de emergencias y apoyo ante desatrea en la Red SNS</t>
  </si>
  <si>
    <t>Reuniones del comité de emergencias</t>
  </si>
  <si>
    <t xml:space="preserve">Implementación del Plan de mejora del Indice de seguridad hospitalario comites de emergencias regionales </t>
  </si>
  <si>
    <t>Plan de capacitación Institucional</t>
  </si>
  <si>
    <t>Elaboración al plan de Capacitación del CEAS</t>
  </si>
  <si>
    <t>Seguimiento al desarrollo del plan de capacitación del CEAS</t>
  </si>
  <si>
    <t>Política de Recursos Humanos (Clima y Seguridad Laboral)</t>
  </si>
  <si>
    <t>Aplicación Encuesta de clima laboral</t>
  </si>
  <si>
    <t>Elaboración Acuerdos Desempeño CEAS</t>
  </si>
  <si>
    <t>Seguimiento al cumplimiento de horario en los EESS</t>
  </si>
  <si>
    <t>Evaluación Desempeño CEAS</t>
  </si>
  <si>
    <t>Disminución de las listas de Espera</t>
  </si>
  <si>
    <t>Actualizacion de las listas de espera quirurgicas</t>
  </si>
  <si>
    <t>Jornadas quirurgicas para disminuir lista de espera</t>
  </si>
  <si>
    <t>"Año del Desarrollo Agroforestal"</t>
  </si>
  <si>
    <t>Gerencia de Area:</t>
  </si>
  <si>
    <t>N/A</t>
  </si>
  <si>
    <t>Gerencia de Compras</t>
  </si>
  <si>
    <t>Planificación</t>
  </si>
  <si>
    <t>Comité de Calidad</t>
  </si>
  <si>
    <t>Sub-dirección medica</t>
  </si>
  <si>
    <t>Monitoreo y Evaluación</t>
  </si>
  <si>
    <t xml:space="preserve">Otros Egresos: </t>
  </si>
  <si>
    <t>Ortopedia y Especialidades</t>
  </si>
  <si>
    <t>Neurocirugia</t>
  </si>
  <si>
    <t>Maxilofacial</t>
  </si>
  <si>
    <t>Med. Interna y Esp.</t>
  </si>
  <si>
    <t>UCI-4ta</t>
  </si>
  <si>
    <t>UCI-Neurocirugia</t>
  </si>
  <si>
    <t>UCI- Intermedio</t>
  </si>
  <si>
    <t>Otros Servicios de Apoyo Diagnóstico</t>
  </si>
  <si>
    <t>Terapia Fisica</t>
  </si>
  <si>
    <t>Hemodialisis</t>
  </si>
  <si>
    <t>Total</t>
  </si>
  <si>
    <t>Indicador</t>
  </si>
  <si>
    <t>Meta Proyectada</t>
  </si>
  <si>
    <t>Acciones Programables Presupuestables</t>
  </si>
  <si>
    <t xml:space="preserve">  Insumos</t>
  </si>
  <si>
    <t>Codigo Presupuestario</t>
  </si>
  <si>
    <t>CONSULTAS</t>
  </si>
  <si>
    <t>EMERGENCIA</t>
  </si>
  <si>
    <t>HOSPITALIZACION</t>
  </si>
  <si>
    <t>LAB.+DIAL+FISIA</t>
  </si>
  <si>
    <t>IMAGEN</t>
  </si>
  <si>
    <t>Resma</t>
  </si>
  <si>
    <t>2.3.9.2.01</t>
  </si>
  <si>
    <t>vs</t>
  </si>
  <si>
    <t>Estetoscopio</t>
  </si>
  <si>
    <t>Termometro</t>
  </si>
  <si>
    <t>Atencion Multimedicados CEAS</t>
  </si>
  <si>
    <t>CUENTA</t>
  </si>
  <si>
    <t>TOTALES</t>
  </si>
  <si>
    <t>BCO DE SA+PATOL</t>
  </si>
  <si>
    <t>CONSULTA MEDICINA INTERNA</t>
  </si>
  <si>
    <t>Utilizados en las consultas</t>
  </si>
  <si>
    <t>2....</t>
  </si>
  <si>
    <t xml:space="preserve">TOMAR LA CITA </t>
  </si>
  <si>
    <t>Formulario de Cita</t>
  </si>
  <si>
    <t>2.2.2.2.01</t>
  </si>
  <si>
    <t>2.1...</t>
  </si>
  <si>
    <t xml:space="preserve">Unidad   </t>
  </si>
  <si>
    <t>VS</t>
  </si>
  <si>
    <t>Ticket p/turnos enumerados</t>
  </si>
  <si>
    <t>Rollo</t>
  </si>
  <si>
    <t>LLENADO DE HISTORIA CLINICA EN LA CONSULTA</t>
  </si>
  <si>
    <t>Material medico Gastable (guante, baja lengua, termometro,</t>
  </si>
  <si>
    <t>2.1.1..</t>
  </si>
  <si>
    <t>Folders 8 1/2x11</t>
  </si>
  <si>
    <t>Caja/100</t>
  </si>
  <si>
    <t>Hoja de Historia Clinica</t>
  </si>
  <si>
    <t>block 100</t>
  </si>
  <si>
    <t>2.1.1.1.</t>
  </si>
  <si>
    <t xml:space="preserve">Hoja de Recetario </t>
  </si>
  <si>
    <t>2.1.1.1.01</t>
  </si>
  <si>
    <t>Hoja de Laboratorio</t>
  </si>
  <si>
    <t>2.1.1.1.02</t>
  </si>
  <si>
    <t>Recibo de pago (Factura)</t>
  </si>
  <si>
    <t>2.1.1.1.03</t>
  </si>
  <si>
    <t>Lapicero</t>
  </si>
  <si>
    <t>caja/12</t>
  </si>
  <si>
    <t>2.1.1.1.04</t>
  </si>
  <si>
    <t>Formulario Consulta por primera vez</t>
  </si>
  <si>
    <t>block100</t>
  </si>
  <si>
    <t>2.1.1.1.05</t>
  </si>
  <si>
    <t>Historia clinica consulta externa</t>
  </si>
  <si>
    <t>2.1.1.1.06</t>
  </si>
  <si>
    <t>REVISION DEL PACIENTE Y REFERIMIENTO A ESPECIALIDAD</t>
  </si>
  <si>
    <t>Papel camilla</t>
  </si>
  <si>
    <t>Sellos gomigrafos</t>
  </si>
  <si>
    <t>Talonario de referencia</t>
  </si>
  <si>
    <t>Balanza</t>
  </si>
  <si>
    <t>Manometro</t>
  </si>
  <si>
    <t>2.1.1.2.</t>
  </si>
  <si>
    <t>CONSOLIDAR CITAS CON LOS PACIENTES</t>
  </si>
  <si>
    <t>TELEFONO LOCAL</t>
  </si>
  <si>
    <t>FACTURA</t>
  </si>
  <si>
    <t>2.2.1.3.01</t>
  </si>
  <si>
    <t>2.1.1.2.01</t>
  </si>
  <si>
    <t>2.1.1.2.02</t>
  </si>
  <si>
    <t>ENERGIA ELECTRICA</t>
  </si>
  <si>
    <t>2.2.1.6.01</t>
  </si>
  <si>
    <t>2.1.1.2.03</t>
  </si>
  <si>
    <t>2.1.1.2.04</t>
  </si>
  <si>
    <t>AGUA POTABLE</t>
  </si>
  <si>
    <t>2.2.1.7.01</t>
  </si>
  <si>
    <t>2.1.1.2.05</t>
  </si>
  <si>
    <t>2.1.1.2.06</t>
  </si>
  <si>
    <t>CABLE T.V. E INTERNET</t>
  </si>
  <si>
    <t>2.2.1.5.01</t>
  </si>
  <si>
    <t>2.1.1.2.07</t>
  </si>
  <si>
    <t>2.1.1.2.09</t>
  </si>
  <si>
    <t>2.1.1.3.</t>
  </si>
  <si>
    <t>COMBUSTIBLES</t>
  </si>
  <si>
    <t>GASOIL P/PLANTA ELECTRICA</t>
  </si>
  <si>
    <t>GALON</t>
  </si>
  <si>
    <t>2.1.1.3.01</t>
  </si>
  <si>
    <t>2.1.1.4.</t>
  </si>
  <si>
    <t>GAS GLP P/COCINA Y LAVANDERIA</t>
  </si>
  <si>
    <t>2.3.7.1.04</t>
  </si>
  <si>
    <t>2.1.1.4.01</t>
  </si>
  <si>
    <t>2.1.1.5.</t>
  </si>
  <si>
    <t>2.1.1.5.01</t>
  </si>
  <si>
    <t>PERSONAL Y CONTRIBUCIONES A LA TSS</t>
  </si>
  <si>
    <t>PAGO SUELDO PERSONAL CONTRATADO Y/O IGUALADO ( 30 MEDICOS)</t>
  </si>
  <si>
    <t>SUELDO</t>
  </si>
  <si>
    <t>AF</t>
  </si>
  <si>
    <t>2.1.1.5.02</t>
  </si>
  <si>
    <t>2.1.1.5.03</t>
  </si>
  <si>
    <t>2.1.1.5.04</t>
  </si>
  <si>
    <t>PAGO SUELDO PERSONAL CONTRATADO Y/O IGUALADO ( 12 ENFERMERAS)</t>
  </si>
  <si>
    <t>2.1.1.6.</t>
  </si>
  <si>
    <t>2.1.1.6.01</t>
  </si>
  <si>
    <t>REGALIA PASCUAL</t>
  </si>
  <si>
    <t>2.1.2..</t>
  </si>
  <si>
    <t>2.1.2.1.</t>
  </si>
  <si>
    <t>PAGO SUPLENCIAS</t>
  </si>
  <si>
    <t>SERVICIO</t>
  </si>
  <si>
    <t>2.1.2.1.01</t>
  </si>
  <si>
    <t>2.1.2.2.</t>
  </si>
  <si>
    <t>PAGO INCENTIVOS</t>
  </si>
  <si>
    <t>2.1.2.2.06</t>
  </si>
  <si>
    <t>2.1.2.2.01</t>
  </si>
  <si>
    <t>2.1.2.2.02</t>
  </si>
  <si>
    <t>PRESTACIONES LABORALES</t>
  </si>
  <si>
    <t>2.1.2.2.03</t>
  </si>
  <si>
    <t>2.1.2.2.04</t>
  </si>
  <si>
    <t>VACACIONES</t>
  </si>
  <si>
    <t>2.1.2.2.05</t>
  </si>
  <si>
    <t>PRODUCTOS Y UTILES VARIOS</t>
  </si>
  <si>
    <t>2.3.9.9.01</t>
  </si>
  <si>
    <t>DIETAS EN EL PAIS</t>
  </si>
  <si>
    <t>2.1.3.1.01</t>
  </si>
  <si>
    <t>2.1.2.2.07</t>
  </si>
  <si>
    <t>DIETAS EN EL EXTERIOR</t>
  </si>
  <si>
    <t>2.1.3.1.02</t>
  </si>
  <si>
    <t>2.1.2.2.08</t>
  </si>
  <si>
    <t>GASTOS REPRESENTACION EN EL PAIS</t>
  </si>
  <si>
    <t>2.1.3.2.01</t>
  </si>
  <si>
    <t>2.1.2.2.09</t>
  </si>
  <si>
    <t>2.1.2.2.10</t>
  </si>
  <si>
    <t>GASTOS REPRESENTACION EN EL EXTER.</t>
  </si>
  <si>
    <t>2.1.3.2.02</t>
  </si>
  <si>
    <t>2.1.2.3.</t>
  </si>
  <si>
    <t>PAGO SEGURO FAMILIAR DE SALUD</t>
  </si>
  <si>
    <t>2.1.5.1.01</t>
  </si>
  <si>
    <t>2.1.2.3.01</t>
  </si>
  <si>
    <t>2.1.3..</t>
  </si>
  <si>
    <t>PAGO FONDO PENSIONES</t>
  </si>
  <si>
    <t>2.1.5.2.01</t>
  </si>
  <si>
    <t>2.1.3.1.</t>
  </si>
  <si>
    <t>PAGO SEGURO ACCIDENTE LABORAL</t>
  </si>
  <si>
    <t>2.1.5.3.01</t>
  </si>
  <si>
    <t>2.1.3.2.</t>
  </si>
  <si>
    <t>UNIFORMES PARA EMPLEADOS</t>
  </si>
  <si>
    <t>2.3.2.3.01</t>
  </si>
  <si>
    <t>Subsecuentes (Consultas por especialidad)</t>
  </si>
  <si>
    <t>2.1.4.1.</t>
  </si>
  <si>
    <t>Consulta Medicina Interna</t>
  </si>
  <si>
    <t>Tarjeta de cita</t>
  </si>
  <si>
    <t>2.1.4.1.01</t>
  </si>
  <si>
    <t>LLENADO DE HISTORIA CLINICA</t>
  </si>
  <si>
    <t>Material medico Gastable (guante, baja lengua, Termometro)</t>
  </si>
  <si>
    <t>2.1.4.2.</t>
  </si>
  <si>
    <t>2.1.4.2.01</t>
  </si>
  <si>
    <t>2.1.4.2.02</t>
  </si>
  <si>
    <t>Hoja de Recetario</t>
  </si>
  <si>
    <t>2.1.4.2.03</t>
  </si>
  <si>
    <t>Form. Seguimiento a usuario,consulta externa</t>
  </si>
  <si>
    <t>2.1.4.2.04</t>
  </si>
  <si>
    <t>REVISION DEL PACIENTE , REFERIMIENTO  Y CONTRAREFERENCIA</t>
  </si>
  <si>
    <t>Form.Solicitud  de interconsulta</t>
  </si>
  <si>
    <t>2.1.5..</t>
  </si>
  <si>
    <t>Consulta Cardiología</t>
  </si>
  <si>
    <t>Consulta Gastroenterologia</t>
  </si>
  <si>
    <t>Consulta Neumologia</t>
  </si>
  <si>
    <t>Consulta Psiquiatria</t>
  </si>
  <si>
    <t>Consulta Neurologia</t>
  </si>
  <si>
    <t>Consulta Nefrologia</t>
  </si>
  <si>
    <t>Consulta Nutricion</t>
  </si>
  <si>
    <t>Consulta Urologia</t>
  </si>
  <si>
    <t>2.1.5.1.</t>
  </si>
  <si>
    <t>2.1.5.2.</t>
  </si>
  <si>
    <t>Consulta Infectologia</t>
  </si>
  <si>
    <t>Consulta Hematologia</t>
  </si>
  <si>
    <t>Consulta Cirugia General</t>
  </si>
  <si>
    <t>Consulta Ortopedia</t>
  </si>
  <si>
    <t>Consulta Oftamologia</t>
  </si>
  <si>
    <t>Consulta Otorrino</t>
  </si>
  <si>
    <t>Consulta Maxilofacial</t>
  </si>
  <si>
    <t>Consulta Medicina Fisica y Rehabilitacion</t>
  </si>
  <si>
    <t>Consulta Cirugia Plastica</t>
  </si>
  <si>
    <t>Consulta Neurocirugia</t>
  </si>
  <si>
    <t>Consulta Anestesia</t>
  </si>
  <si>
    <t>Consulta Cirugia Vascular</t>
  </si>
  <si>
    <t>Consulta Artroscopia</t>
  </si>
  <si>
    <t>Consulta Reconstruccion Osea</t>
  </si>
  <si>
    <t>Consulta Cirugia Toraxica</t>
  </si>
  <si>
    <t>Consulta Cirugia Bariatrica</t>
  </si>
  <si>
    <t>SERVICIOS BASICOS</t>
  </si>
  <si>
    <t>2.1.5.3.</t>
  </si>
  <si>
    <t>2.1.5.4.</t>
  </si>
  <si>
    <t>2.1.5.4.01</t>
  </si>
  <si>
    <t>2.2...</t>
  </si>
  <si>
    <t>2.2.1..</t>
  </si>
  <si>
    <t>2.2.1.1.</t>
  </si>
  <si>
    <t>2.2.1.1.01</t>
  </si>
  <si>
    <t>2.2.1.2.</t>
  </si>
  <si>
    <t>2.2.1.2.01</t>
  </si>
  <si>
    <t>PERSONAL DE CONSULTA TSS, Y OTROS SERVICIOS</t>
  </si>
  <si>
    <t>PAGO SUELDO PERSONAL CONTRATADO Y/O IGUALADO (39 MEDICOS)</t>
  </si>
  <si>
    <t>2.2.1.3.</t>
  </si>
  <si>
    <t>2.2.1.4.</t>
  </si>
  <si>
    <t>2.2.1.4.01</t>
  </si>
  <si>
    <t>PAGO SUELDO PERSONAL CONTRATADO Y/O IGUALADO (12 ENFERMERAS)</t>
  </si>
  <si>
    <t>2.2.1.5.</t>
  </si>
  <si>
    <t>PAGO POR REGALIA PASCUAL</t>
  </si>
  <si>
    <t>2.2.1.6.</t>
  </si>
  <si>
    <t>2.2.1.6.02</t>
  </si>
  <si>
    <t>2.2.1.7.</t>
  </si>
  <si>
    <t>2.2.1.8.</t>
  </si>
  <si>
    <t>2.2.1.8.01</t>
  </si>
  <si>
    <t>2.2.2..</t>
  </si>
  <si>
    <t>2.2.2.1.</t>
  </si>
  <si>
    <t>2.2.2.1.01</t>
  </si>
  <si>
    <t>2.2.2.2.</t>
  </si>
  <si>
    <t>2.2.3..</t>
  </si>
  <si>
    <t>SERVICIO DE LIMPIEZA E HIGIENE</t>
  </si>
  <si>
    <t>2.2.8.5.03</t>
  </si>
  <si>
    <t>2.2.3.1.</t>
  </si>
  <si>
    <t>2.2.3.2.</t>
  </si>
  <si>
    <t>2.2.3.2.01</t>
  </si>
  <si>
    <t>2.2.4..</t>
  </si>
  <si>
    <t>2.2.4.1.</t>
  </si>
  <si>
    <t>2.2.4.1.01</t>
  </si>
  <si>
    <t>2.2.4.2.</t>
  </si>
  <si>
    <t>2.2.4.2.01</t>
  </si>
  <si>
    <t>2.2.4.3.</t>
  </si>
  <si>
    <t>2.2.4.3.01</t>
  </si>
  <si>
    <t>Servicios de Emergencia</t>
  </si>
  <si>
    <t>TRIAGE</t>
  </si>
  <si>
    <t>LLENADO DE HISTORIA CLINICA E IDENTIFICACION DEL PAC.</t>
  </si>
  <si>
    <t>Papel Bond 20 (por hoja)</t>
  </si>
  <si>
    <t>block 50</t>
  </si>
  <si>
    <t>caja 12</t>
  </si>
  <si>
    <t>Folder 8 1/2 x 11</t>
  </si>
  <si>
    <t>caja 100</t>
  </si>
  <si>
    <t>Hoja Formulario admision</t>
  </si>
  <si>
    <t>Hoja de factura/ingresos</t>
  </si>
  <si>
    <t>Req. De materiales P/yeso y reducción a farmacia</t>
  </si>
  <si>
    <t>BLOCK100</t>
  </si>
  <si>
    <t>Formulario de emergencia</t>
  </si>
  <si>
    <t>Historia clinica emergencia-urgencia</t>
  </si>
  <si>
    <t>CLASIFICACION DEL PACIENTE POR SIGNOS Y SINTOMAS</t>
  </si>
  <si>
    <t>MEDICACION DEL PACIENTE:</t>
  </si>
  <si>
    <t>2.2.4.4.</t>
  </si>
  <si>
    <t>EL PACIENTE PUEDE SER DERIVADO A CURA, YESO</t>
  </si>
  <si>
    <t>Alcohol 200CC</t>
  </si>
  <si>
    <t>ATENCION MEDICA, OBSERVACION O CONSULTA</t>
  </si>
  <si>
    <t>Algodón</t>
  </si>
  <si>
    <t>rollo 1lb</t>
  </si>
  <si>
    <t>2.2.5..</t>
  </si>
  <si>
    <t>Analgésico (Dorixina 30ml)</t>
  </si>
  <si>
    <t>ampolla 1ml</t>
  </si>
  <si>
    <t>2.2.5.1.</t>
  </si>
  <si>
    <t>Analgésico (ketorolaco 30 ml o enantium 25 ml)</t>
  </si>
  <si>
    <t>ampolla</t>
  </si>
  <si>
    <t>2.2.5.1.01</t>
  </si>
  <si>
    <t xml:space="preserve">Acido Ascorbico 500mg Tableta  </t>
  </si>
  <si>
    <t xml:space="preserve">tableta </t>
  </si>
  <si>
    <t>2.2.5.2.</t>
  </si>
  <si>
    <t>Acido Ascorbico 500mg Ampolla</t>
  </si>
  <si>
    <t>2.2.5.2.01</t>
  </si>
  <si>
    <t>Agua Daestilada ampolla 10ml</t>
  </si>
  <si>
    <t>ampolla 10ml</t>
  </si>
  <si>
    <t>2.2.5.3.</t>
  </si>
  <si>
    <t>Agua Oxigenada 200CC</t>
  </si>
  <si>
    <t>2.2.5.3.01</t>
  </si>
  <si>
    <t>Aguja epidural</t>
  </si>
  <si>
    <t>2.2.5.3.02</t>
  </si>
  <si>
    <t xml:space="preserve">Aguja Hipodermica </t>
  </si>
  <si>
    <t>2.2.5.3.03</t>
  </si>
  <si>
    <t>Aposito Transparente</t>
  </si>
  <si>
    <t>2.2.5.3.04</t>
  </si>
  <si>
    <t>Baja lengua</t>
  </si>
  <si>
    <t>2.2.5.3.05</t>
  </si>
  <si>
    <t>Bajante de suero</t>
  </si>
  <si>
    <t>2.2.5.4.</t>
  </si>
  <si>
    <t>Bromuro de hipratropium 20Mg /1ml</t>
  </si>
  <si>
    <t xml:space="preserve">ampolla </t>
  </si>
  <si>
    <t>2.2.5.4.01</t>
  </si>
  <si>
    <t>Bisturi C/Mango</t>
  </si>
  <si>
    <t>caja 10</t>
  </si>
  <si>
    <t>2.2.5.5.</t>
  </si>
  <si>
    <t>Captopril oral (50 ml)</t>
  </si>
  <si>
    <t>2.2.5.5.01</t>
  </si>
  <si>
    <t>Captopril oral (25 ml)</t>
  </si>
  <si>
    <t>2.2.5.6.</t>
  </si>
  <si>
    <t>Ceftriazona 1g vial ampolla</t>
  </si>
  <si>
    <t>2.2.5.6.01</t>
  </si>
  <si>
    <t>Catéter</t>
  </si>
  <si>
    <t>caja 50</t>
  </si>
  <si>
    <t>2.2.5.7.</t>
  </si>
  <si>
    <t>Canula de Oxigeno Adulto</t>
  </si>
  <si>
    <t>2.2.5.7.01</t>
  </si>
  <si>
    <t>Canula de Yankawer</t>
  </si>
  <si>
    <t>2.2.5.8.</t>
  </si>
  <si>
    <t xml:space="preserve">Colector de Orina Adulto </t>
  </si>
  <si>
    <t>caja 250</t>
  </si>
  <si>
    <t>2.2.5.8.01</t>
  </si>
  <si>
    <t>Ciprofloxacina 200mg/100ml infusion</t>
  </si>
  <si>
    <t>caja 40</t>
  </si>
  <si>
    <t>2.2.6..</t>
  </si>
  <si>
    <t xml:space="preserve">Citicolina 500mg </t>
  </si>
  <si>
    <t>2.2.6.1.</t>
  </si>
  <si>
    <t>Cuello rigido</t>
  </si>
  <si>
    <t>2.2.6.1.01</t>
  </si>
  <si>
    <t>Cuello blando</t>
  </si>
  <si>
    <t>2.2.6.2.</t>
  </si>
  <si>
    <t>Complejo B (3 CC)</t>
  </si>
  <si>
    <t>2.2.6.2.01</t>
  </si>
  <si>
    <t>Diazepam 10mg/2ml</t>
  </si>
  <si>
    <t>2.2.6.3.</t>
  </si>
  <si>
    <t>Dexametazona 4-8 ml</t>
  </si>
  <si>
    <t>2.2.6.3.01</t>
  </si>
  <si>
    <t>Diclofenac 75Mg/3ml ampolla</t>
  </si>
  <si>
    <t>2.2.6.4.</t>
  </si>
  <si>
    <t>Dimenhidrinato 50mg/Dramidon</t>
  </si>
  <si>
    <t>2.2.6.4.01</t>
  </si>
  <si>
    <t>Desketoprofeno 50mg/2ml ampolla</t>
  </si>
  <si>
    <t>2.2.6.5.</t>
  </si>
  <si>
    <t>Dextrosa 50%/20ml ampolla</t>
  </si>
  <si>
    <t>2.2.6.5.01</t>
  </si>
  <si>
    <t>Difenhidramina 10mg/1ml, Fendramin amp.</t>
  </si>
  <si>
    <t>2.2.6.6.</t>
  </si>
  <si>
    <t>Dopamina 200mg/5ml</t>
  </si>
  <si>
    <t>2.2.6.6.01</t>
  </si>
  <si>
    <t>Enoxaparina Sodica 4000ui</t>
  </si>
  <si>
    <t>2.2.6.7.</t>
  </si>
  <si>
    <t>Electrodo Adulto</t>
  </si>
  <si>
    <t>2.2.6.7.01</t>
  </si>
  <si>
    <t>Fenitoina Sodica 250mg/5ml ampolla</t>
  </si>
  <si>
    <t>2.2.6.8.</t>
  </si>
  <si>
    <t>Furosemida 20mg/2ml</t>
  </si>
  <si>
    <t>2.2.6.8.01</t>
  </si>
  <si>
    <t>Gammaglobulina Humana 250ui/ml</t>
  </si>
  <si>
    <t>frasco</t>
  </si>
  <si>
    <t>2.2.6.9.</t>
  </si>
  <si>
    <t>Gasa esteril paq. De 10 unid.</t>
  </si>
  <si>
    <t>paq 10</t>
  </si>
  <si>
    <t>2.2.6.9.01</t>
  </si>
  <si>
    <t>Gabapentina</t>
  </si>
  <si>
    <t>2.2.7..</t>
  </si>
  <si>
    <t>Gentamicina ampolla</t>
  </si>
  <si>
    <t>2.2.7.1.</t>
  </si>
  <si>
    <t>Gorro de Enfermera</t>
  </si>
  <si>
    <t>paq 100</t>
  </si>
  <si>
    <t>2.2.7.1.01</t>
  </si>
  <si>
    <t>Insulina Regular (5 unidades)</t>
  </si>
  <si>
    <t>frasco 10ml</t>
  </si>
  <si>
    <t>2.2.7.1.02</t>
  </si>
  <si>
    <t>Haloperidol</t>
  </si>
  <si>
    <t>2.2.7.1.03</t>
  </si>
  <si>
    <t>Hidrocortisona (200 ml)</t>
  </si>
  <si>
    <t>2.2.7.1.04</t>
  </si>
  <si>
    <t>Hilo diferentes Tipo</t>
  </si>
  <si>
    <t>2.2.7.1.05</t>
  </si>
  <si>
    <t>Ketorolaco 60mg/2ml</t>
  </si>
  <si>
    <t>2.2.7.1.06</t>
  </si>
  <si>
    <t>Lidocaina al 2% c/epinefrina Fco 50ml</t>
  </si>
  <si>
    <t>2.2.7.1.07</t>
  </si>
  <si>
    <t>Jeringa</t>
  </si>
  <si>
    <t>2.2.7.2.</t>
  </si>
  <si>
    <t>Jeringa de insulina</t>
  </si>
  <si>
    <t>Manitol Solucion intra 250ml (50 ml)</t>
  </si>
  <si>
    <t>bolsa</t>
  </si>
  <si>
    <t>2.2.7.2.02</t>
  </si>
  <si>
    <t>Midazolam 50mg/10ml</t>
  </si>
  <si>
    <t>2.2.7.2.03</t>
  </si>
  <si>
    <t>Mariposita</t>
  </si>
  <si>
    <t>2.2.7.2.04</t>
  </si>
  <si>
    <t>Metronidazol 500ml</t>
  </si>
  <si>
    <t>2.2.7.2.05</t>
  </si>
  <si>
    <t>Nimodipina 60mg</t>
  </si>
  <si>
    <t>2.2.7.2.06</t>
  </si>
  <si>
    <t>Nimodipina 30mg</t>
  </si>
  <si>
    <t>2.2.7.3.</t>
  </si>
  <si>
    <t>lactato deRinger</t>
  </si>
  <si>
    <t>2.2.7.3.01</t>
  </si>
  <si>
    <t>Ranitidina 50mg/2ml</t>
  </si>
  <si>
    <t>2.2.8..</t>
  </si>
  <si>
    <t>Salbutamol (3 ml)</t>
  </si>
  <si>
    <t>2.2.8.1.</t>
  </si>
  <si>
    <t>Sertal compuesto</t>
  </si>
  <si>
    <t>2.2.8.1.01</t>
  </si>
  <si>
    <t>Solución salina</t>
  </si>
  <si>
    <t>2.2.8.2.</t>
  </si>
  <si>
    <t>Omeprazol 40mg</t>
  </si>
  <si>
    <t>2.2.8.2.01</t>
  </si>
  <si>
    <t>2.2.8.3.</t>
  </si>
  <si>
    <t>Tramadol 100mg/2ml</t>
  </si>
  <si>
    <t>2.2.8.3.01</t>
  </si>
  <si>
    <t>Guantes de Examen (par)</t>
  </si>
  <si>
    <t>pares</t>
  </si>
  <si>
    <t>2.2.8.4.</t>
  </si>
  <si>
    <t>Guantes Esteril</t>
  </si>
  <si>
    <t>2.2.8.4.01</t>
  </si>
  <si>
    <t>Lubricante</t>
  </si>
  <si>
    <t>tubo</t>
  </si>
  <si>
    <t>2.2.8.5.</t>
  </si>
  <si>
    <t>Nitrofurazona crema (15 gramos)</t>
  </si>
  <si>
    <t>crema</t>
  </si>
  <si>
    <t>2.2.8.5.01</t>
  </si>
  <si>
    <t>Kollagenasa  crema (20 gramos)</t>
  </si>
  <si>
    <t>2.2.8.5.02</t>
  </si>
  <si>
    <t>Sulfadiaxina de plata (20 gramos)</t>
  </si>
  <si>
    <t>tarro</t>
  </si>
  <si>
    <t xml:space="preserve">Vitamina k </t>
  </si>
  <si>
    <t>2.2.8.6.</t>
  </si>
  <si>
    <t>Sabanita Desechable, movible</t>
  </si>
  <si>
    <t>Vendaje elástico</t>
  </si>
  <si>
    <t>paq 12</t>
  </si>
  <si>
    <t>2.2.8.6.02</t>
  </si>
  <si>
    <t>Brazalete de identificacion</t>
  </si>
  <si>
    <t>Venda Elastica</t>
  </si>
  <si>
    <t>Venda de Yeso</t>
  </si>
  <si>
    <t>2.2.8.6.03</t>
  </si>
  <si>
    <t>Sonda Foley</t>
  </si>
  <si>
    <t>2.2.8.6.04</t>
  </si>
  <si>
    <t>Zo -Esparadrapo</t>
  </si>
  <si>
    <t>caja 6 rollos</t>
  </si>
  <si>
    <t>2.2.8.7.</t>
  </si>
  <si>
    <t>2.2.8.7.01</t>
  </si>
  <si>
    <t>2.2.8.7.02</t>
  </si>
  <si>
    <t>2.2.8.7.03</t>
  </si>
  <si>
    <t>2.2.8.7.04</t>
  </si>
  <si>
    <t>2.2.8.7.05</t>
  </si>
  <si>
    <t>2.2.8.8.</t>
  </si>
  <si>
    <t>2.2.8.8.01</t>
  </si>
  <si>
    <t>2.2.8.8.02</t>
  </si>
  <si>
    <t>2.2.8.8.03</t>
  </si>
  <si>
    <t>2.2.8.9.</t>
  </si>
  <si>
    <t>2.2.8.9.01</t>
  </si>
  <si>
    <t>2.2.8.9.02</t>
  </si>
  <si>
    <t>TELEFONO LOCAL, FAX Y FLOTA</t>
  </si>
  <si>
    <t>2.2.8.9.03</t>
  </si>
  <si>
    <t>2.2.8.9.04</t>
  </si>
  <si>
    <t>2.2.8.9.05</t>
  </si>
  <si>
    <t>2.2.9.2.01</t>
  </si>
  <si>
    <t>2.3...</t>
  </si>
  <si>
    <t>2.3.1..</t>
  </si>
  <si>
    <t>2.3.1.1.</t>
  </si>
  <si>
    <t>2.3.1.1.02</t>
  </si>
  <si>
    <t>GASOIL P/PLANTA ELECTRICA Y AMBULANCIA</t>
  </si>
  <si>
    <t>2.3.1.2.</t>
  </si>
  <si>
    <t>2.3.1.2.01</t>
  </si>
  <si>
    <t>2.3.1.3.</t>
  </si>
  <si>
    <t>2.3.1.3.01</t>
  </si>
  <si>
    <t>2.3.1.3.02</t>
  </si>
  <si>
    <t>PERSONAL, CONTRIBUCIONES A LA TSS Y OTROS SS</t>
  </si>
  <si>
    <t>PAGO SUELDO PERSONAL CONTRATADO Y/O IGUALADO (42 MEDICOS)</t>
  </si>
  <si>
    <t>2.3.1.3.03</t>
  </si>
  <si>
    <t>2.3.1.4.</t>
  </si>
  <si>
    <t>PAGO SUELDO PERSONAL CONTRATADO Y/O IGUALADO (20 ENFERMERAS)</t>
  </si>
  <si>
    <t>2.3.1.4.01</t>
  </si>
  <si>
    <t>2.3.2..</t>
  </si>
  <si>
    <t>2.3.2.1.</t>
  </si>
  <si>
    <t>2.3.2.1.01</t>
  </si>
  <si>
    <t>2.3.2.2.</t>
  </si>
  <si>
    <t>2.3.2.3.</t>
  </si>
  <si>
    <t>2.3.2.4.</t>
  </si>
  <si>
    <t>2.3.2.4.01</t>
  </si>
  <si>
    <t>2.3.3..</t>
  </si>
  <si>
    <t>PRODUCTO Y UTILES VARIOS</t>
  </si>
  <si>
    <t>2.3.3.1.</t>
  </si>
  <si>
    <t>2.3.3.2.</t>
  </si>
  <si>
    <t>GASTOS REPRESENTACION EN EL EXTERIOR</t>
  </si>
  <si>
    <t>2.3.3.3.</t>
  </si>
  <si>
    <t>VIATICOS DENTRO DEL PAIS</t>
  </si>
  <si>
    <t>ALQUILER DE EQUIPO DE COMUNICACIÓN</t>
  </si>
  <si>
    <t>SERVICIO DE LAVANDERIA</t>
  </si>
  <si>
    <t>SERVICIO DE FUMIGACION</t>
  </si>
  <si>
    <t>2.3.3.4.</t>
  </si>
  <si>
    <t>2.3.3.4.01</t>
  </si>
  <si>
    <t>2.3.3.5.</t>
  </si>
  <si>
    <t>2.3.3.5.01</t>
  </si>
  <si>
    <t>2.3.3.6.</t>
  </si>
  <si>
    <t>2.3.3.6.01</t>
  </si>
  <si>
    <t>2.3.4..</t>
  </si>
  <si>
    <t>2.3.4.1.</t>
  </si>
  <si>
    <t>MANTENER LA LIMPIEZA EN EL AREA DE TRIAGE/EMERG.</t>
  </si>
  <si>
    <t>Ace detergente en polvo</t>
  </si>
  <si>
    <t>Saco</t>
  </si>
  <si>
    <t>2.3.4.2.</t>
  </si>
  <si>
    <t>Ambientador A-Bowl</t>
  </si>
  <si>
    <t>Galón</t>
  </si>
  <si>
    <t>Ambientador anti-tabaco</t>
  </si>
  <si>
    <t>2.3.5..</t>
  </si>
  <si>
    <t>Ambientador D-fresh</t>
  </si>
  <si>
    <t>2.3.5.1.</t>
  </si>
  <si>
    <t>Ambientador E-breze</t>
  </si>
  <si>
    <t>2.3.5.1.01</t>
  </si>
  <si>
    <t>APC neutro</t>
  </si>
  <si>
    <t>Cubeta</t>
  </si>
  <si>
    <t>2.3.5.2.</t>
  </si>
  <si>
    <t>Atomisador s/botella (chirriadores)</t>
  </si>
  <si>
    <t>2.3.5.2.01</t>
  </si>
  <si>
    <t>Avagard 9200 8/1</t>
  </si>
  <si>
    <t>Frasco</t>
  </si>
  <si>
    <t>2.3.5.3.</t>
  </si>
  <si>
    <t>Avagard 9222 12/1</t>
  </si>
  <si>
    <t>Bio-Ciclo</t>
  </si>
  <si>
    <t>2.3.5.4.</t>
  </si>
  <si>
    <t>Botella p/atomisador plásticas</t>
  </si>
  <si>
    <t>2.3.5.4.01</t>
  </si>
  <si>
    <t>Brillo verde</t>
  </si>
  <si>
    <t>2.3.5.5.</t>
  </si>
  <si>
    <t>Cepilla de pared</t>
  </si>
  <si>
    <t xml:space="preserve">Cloro Ajax  </t>
  </si>
  <si>
    <t>2.3.6..</t>
  </si>
  <si>
    <t>Decalin</t>
  </si>
  <si>
    <t>2.3.6.1.</t>
  </si>
  <si>
    <t>DesiI-Bleach blanqueador</t>
  </si>
  <si>
    <t>Escoba Kika con su palo</t>
  </si>
  <si>
    <t>2.3.6.1.02</t>
  </si>
  <si>
    <t>Escurridor de agua p/ cristal</t>
  </si>
  <si>
    <t>2.3.6.1.03</t>
  </si>
  <si>
    <t>Fundas amarillas  55Gls.</t>
  </si>
  <si>
    <t>2.3.6.1.04</t>
  </si>
  <si>
    <t>Fundas amarillas 30Gls.</t>
  </si>
  <si>
    <t>2.3.6.1.05</t>
  </si>
  <si>
    <t>Fundas azules 30Gls.</t>
  </si>
  <si>
    <t>2.3.6.2.</t>
  </si>
  <si>
    <t>Fundas azules 55Gls.</t>
  </si>
  <si>
    <t>Fundas negras 17X22</t>
  </si>
  <si>
    <t>Fundas negras 30Gls.</t>
  </si>
  <si>
    <t>2.3.6.2.03</t>
  </si>
  <si>
    <t>Fundas negras 55Gls.</t>
  </si>
  <si>
    <t>2.3.6.3.</t>
  </si>
  <si>
    <t>Fundas roja 55Gls.</t>
  </si>
  <si>
    <t>Fundas rojas 30Gls.</t>
  </si>
  <si>
    <t>2.3.6.3.02</t>
  </si>
  <si>
    <t xml:space="preserve">Fundas Transparente 30Gls.  </t>
  </si>
  <si>
    <t>2.3.6.3.03</t>
  </si>
  <si>
    <t>Fundas verde 30Gls.</t>
  </si>
  <si>
    <t>Fundas verde 55Gls.</t>
  </si>
  <si>
    <t>2.3.6.3.05</t>
  </si>
  <si>
    <t>Funda plástica No. 2</t>
  </si>
  <si>
    <t>2.3.6.3.06</t>
  </si>
  <si>
    <t>Guantes Domesticos</t>
  </si>
  <si>
    <t>Pares</t>
  </si>
  <si>
    <t>2.3.6.4.</t>
  </si>
  <si>
    <t>HD Tex-400 (Detergente)</t>
  </si>
  <si>
    <t>2.3.6.4.01</t>
  </si>
  <si>
    <t>Insecticida grande</t>
  </si>
  <si>
    <t>2.3.6.4.02</t>
  </si>
  <si>
    <t>Isopo p/lavar inodoros</t>
  </si>
  <si>
    <t>2.3.6.4.03</t>
  </si>
  <si>
    <t>Jabón de espuma foam safe 403</t>
  </si>
  <si>
    <t>2.3.6.4.04</t>
  </si>
  <si>
    <t>Jabón foam safe 4104</t>
  </si>
  <si>
    <t>2.3.6.4.05</t>
  </si>
  <si>
    <t>Jabon kinder miel</t>
  </si>
  <si>
    <t>2.3.6.4.06</t>
  </si>
  <si>
    <t>Jabón liquido p/manos</t>
  </si>
  <si>
    <t>2.3.6.4.07</t>
  </si>
  <si>
    <t>Lanillas</t>
  </si>
  <si>
    <t>2.3.6.9.</t>
  </si>
  <si>
    <t>Limpia Cristales</t>
  </si>
  <si>
    <t>2.3.6.9.01</t>
  </si>
  <si>
    <t xml:space="preserve">Manitas limpia </t>
  </si>
  <si>
    <t>2.3.7..</t>
  </si>
  <si>
    <t>Mopa</t>
  </si>
  <si>
    <t>2.3.7.1.</t>
  </si>
  <si>
    <t>OXI Quid (Quita oxido)</t>
  </si>
  <si>
    <t>2.3.7.1.01</t>
  </si>
  <si>
    <t>Oxi Wash (blanqueador en polvo)</t>
  </si>
  <si>
    <t>Oxi out (Blanqueador liquido)</t>
  </si>
  <si>
    <t>2.3.7.1.03</t>
  </si>
  <si>
    <t>Papel de baño 12/1</t>
  </si>
  <si>
    <t>Faldo 12</t>
  </si>
  <si>
    <t>Papel de baño 48/1</t>
  </si>
  <si>
    <t>Faldo 48</t>
  </si>
  <si>
    <t>2.3.7.1.05</t>
  </si>
  <si>
    <t>Papel toalla 6/1</t>
  </si>
  <si>
    <t>Faldo 6</t>
  </si>
  <si>
    <t>2.3.7.1.06</t>
  </si>
  <si>
    <t>Pinespuma</t>
  </si>
  <si>
    <t>2.3.7.1.07</t>
  </si>
  <si>
    <t>Quirobenzal</t>
  </si>
  <si>
    <t>2.3.7.2.</t>
  </si>
  <si>
    <t>Recogedor de basura c/palo</t>
  </si>
  <si>
    <t>2.3.7.2.01</t>
  </si>
  <si>
    <t>RF-87 (Reforzador)</t>
  </si>
  <si>
    <t>2.3.7.2.02</t>
  </si>
  <si>
    <t>Servilletas  24/1</t>
  </si>
  <si>
    <t>Faldo</t>
  </si>
  <si>
    <t>Suivi-Max (Detergente)</t>
  </si>
  <si>
    <t>2.3.7.2.04</t>
  </si>
  <si>
    <t>Swaper c/palo</t>
  </si>
  <si>
    <t>2.3.7.2.05</t>
  </si>
  <si>
    <t>Vinagre blanco</t>
  </si>
  <si>
    <t>Zafacón con pedal 30 ltros Crema</t>
  </si>
  <si>
    <t>2.3.8..</t>
  </si>
  <si>
    <t>Zafacón con tapa tipo cubo</t>
  </si>
  <si>
    <t>2.3.8.1.</t>
  </si>
  <si>
    <t>Zafacón redondo tipo papelera</t>
  </si>
  <si>
    <t>2.3.8.1.01</t>
  </si>
  <si>
    <t>Servilleta suelta</t>
  </si>
  <si>
    <t>Fardo</t>
  </si>
  <si>
    <t>2.3.8.2.</t>
  </si>
  <si>
    <t>Escurridor para piso</t>
  </si>
  <si>
    <t>Galon</t>
  </si>
  <si>
    <t>2.3.8.2.01</t>
  </si>
  <si>
    <t>Cortina de baño plastica con sus ganchos</t>
  </si>
  <si>
    <t>2.3.9..</t>
  </si>
  <si>
    <t>Dispensador de papel higienico grande</t>
  </si>
  <si>
    <t>2.3.9.1.</t>
  </si>
  <si>
    <t>Dispensador de servilletas de baño</t>
  </si>
  <si>
    <t>Brillo Fino (rollo de 25 libras)</t>
  </si>
  <si>
    <t>2.3.9.2.</t>
  </si>
  <si>
    <t>Cristalizador Rosa</t>
  </si>
  <si>
    <t>Sal para pisos</t>
  </si>
  <si>
    <t>2.3.9.3.</t>
  </si>
  <si>
    <t>Felpa Negra para pulir pisos</t>
  </si>
  <si>
    <t>Lija no. 120 para Pisos</t>
  </si>
  <si>
    <t>2.3.9.4.</t>
  </si>
  <si>
    <t>Cristalizador Sellador de Pisos</t>
  </si>
  <si>
    <t>2.3.9.4.01</t>
  </si>
  <si>
    <t>Guantes de Cuero</t>
  </si>
  <si>
    <t>2.3.9.5.</t>
  </si>
  <si>
    <t xml:space="preserve">Botas plasticas </t>
  </si>
  <si>
    <t>Despolvaores Palo Extendible</t>
  </si>
  <si>
    <t>2.3.9.6.</t>
  </si>
  <si>
    <t>Botellon de agua vacio</t>
  </si>
  <si>
    <t>Tapa plastica para botellon</t>
  </si>
  <si>
    <t>2.3.9.7.</t>
  </si>
  <si>
    <t>Espatula de metal</t>
  </si>
  <si>
    <t>2.3.9.7.01</t>
  </si>
  <si>
    <t>Sabana Blanca</t>
  </si>
  <si>
    <t>2.3.9.8.</t>
  </si>
  <si>
    <t>Cubre Colchon</t>
  </si>
  <si>
    <t>2.3.9.8.01</t>
  </si>
  <si>
    <t>Funda de Amohada</t>
  </si>
  <si>
    <t>2.3.9.9.</t>
  </si>
  <si>
    <t>Colcha</t>
  </si>
  <si>
    <t>2.3.9.9.02</t>
  </si>
  <si>
    <t>Almohada</t>
  </si>
  <si>
    <t>2.4...</t>
  </si>
  <si>
    <t>Batas para Pacientes</t>
  </si>
  <si>
    <t>2.4.1..</t>
  </si>
  <si>
    <t>Toalla Blanca</t>
  </si>
  <si>
    <t>2.4.1.1.</t>
  </si>
  <si>
    <t>Toalla Terapia Fisica</t>
  </si>
  <si>
    <t>2.4.1.1.01</t>
  </si>
  <si>
    <t>Hilo de Coser diferentes  colores</t>
  </si>
  <si>
    <t>cono</t>
  </si>
  <si>
    <t>2.4.1.1.02</t>
  </si>
  <si>
    <t>Elasticos</t>
  </si>
  <si>
    <t>2.4.1.1.03</t>
  </si>
  <si>
    <t>Tela Verde</t>
  </si>
  <si>
    <t>2.4.1.2.</t>
  </si>
  <si>
    <t>Tela Blanca</t>
  </si>
  <si>
    <t>2.4.1.2.01</t>
  </si>
  <si>
    <t>Tela para Manteles</t>
  </si>
  <si>
    <t>yarda</t>
  </si>
  <si>
    <t>2.4.1.2.02</t>
  </si>
  <si>
    <t>Aguja para maquina</t>
  </si>
  <si>
    <t>2.4.1.2.03</t>
  </si>
  <si>
    <t xml:space="preserve">Aceite para maquina de coser </t>
  </si>
  <si>
    <t>2.4.1.4.</t>
  </si>
  <si>
    <t>Tijera para costura</t>
  </si>
  <si>
    <t>2.4.1.4.01</t>
  </si>
  <si>
    <t>Bobina</t>
  </si>
  <si>
    <t>2.4.1.4.02</t>
  </si>
  <si>
    <t>Caja de bobina</t>
  </si>
  <si>
    <t>Corta Hilo</t>
  </si>
  <si>
    <t>Tiza de Marcar Tela</t>
  </si>
  <si>
    <t>Sello Bordado para uniforme</t>
  </si>
  <si>
    <t>Tinta para marcar Lenceria</t>
  </si>
  <si>
    <t>Sello para Tintado</t>
  </si>
  <si>
    <t xml:space="preserve">ACEITE ESPECIAL PARA BOMBA DE VACIO </t>
  </si>
  <si>
    <t xml:space="preserve">LAPICES DE ESTAÑO LIQUIDO </t>
  </si>
  <si>
    <t>UNIDAD</t>
  </si>
  <si>
    <t>2.6.5.7.01</t>
  </si>
  <si>
    <t xml:space="preserve">SOLUCION Y PAÑO DE MICROFIBRA PARA LIMPIEZA MICROSCOPIO </t>
  </si>
  <si>
    <t xml:space="preserve">MASCARA </t>
  </si>
  <si>
    <t>DOCENA</t>
  </si>
  <si>
    <t xml:space="preserve">GUANTE </t>
  </si>
  <si>
    <t xml:space="preserve">LENTES PROTECTORES </t>
  </si>
  <si>
    <t>BATA PARA TECNICO</t>
  </si>
  <si>
    <t xml:space="preserve">ALAMBRE DE ELECTRICO </t>
  </si>
  <si>
    <t>PIE</t>
  </si>
  <si>
    <t xml:space="preserve">TAPE ELECTRICO </t>
  </si>
  <si>
    <t>ROLLO</t>
  </si>
  <si>
    <t xml:space="preserve">TAPE DE GOMA </t>
  </si>
  <si>
    <t>BALASTRO PARA LAMPARA 277V</t>
  </si>
  <si>
    <t>BALASTRO PARA LAMPARA DE BAÑOS</t>
  </si>
  <si>
    <t>BOMBILLA NORMAL</t>
  </si>
  <si>
    <t>BOMBILLA PARA BAÑO</t>
  </si>
  <si>
    <t>TUBO PARA LAMPARA FINOS</t>
  </si>
  <si>
    <t>CANALETA</t>
  </si>
  <si>
    <t>CAJA ELECTRICA 2X2</t>
  </si>
  <si>
    <t>INTERRUPTOR DOBLE</t>
  </si>
  <si>
    <t>INTERRUPTOR SENCILLO</t>
  </si>
  <si>
    <t>CONTACTOR PARA BOMBA DE SUMINISTRO</t>
  </si>
  <si>
    <t>CONTACTOR DE CHILLERS</t>
  </si>
  <si>
    <t xml:space="preserve">AGUA DE BATERIA </t>
  </si>
  <si>
    <t>BATERIA PARA GENERADOR Y CONTRA INCENDIO</t>
  </si>
  <si>
    <t xml:space="preserve">COOLANT PARA GENERADOR </t>
  </si>
  <si>
    <t>TANQUE</t>
  </si>
  <si>
    <t xml:space="preserve">PINTURA DE OXIDO ROJO </t>
  </si>
  <si>
    <t>CUBETA</t>
  </si>
  <si>
    <t xml:space="preserve">PINTURA SEMIGLOS DIFERENTES COLORES </t>
  </si>
  <si>
    <t>BROCHA PARA PINTAR</t>
  </si>
  <si>
    <t>SEGUETA</t>
  </si>
  <si>
    <t>TORNILLO</t>
  </si>
  <si>
    <t>TARUGO</t>
  </si>
  <si>
    <t>MECHA PARA METAL</t>
  </si>
  <si>
    <t>MECHA PARA CONCRETO</t>
  </si>
  <si>
    <t xml:space="preserve">REFRIGERANTE </t>
  </si>
  <si>
    <t>TANQUE 30LB</t>
  </si>
  <si>
    <t xml:space="preserve">DUCTO PARA AIRE </t>
  </si>
  <si>
    <t>CINTA DE DUCTO DE AIRE</t>
  </si>
  <si>
    <t>VARILLA DE PLATA</t>
  </si>
  <si>
    <t>LIBRA</t>
  </si>
  <si>
    <t>FILTRO</t>
  </si>
  <si>
    <t>VARILLA DE BRONCE</t>
  </si>
  <si>
    <t>PRESTOLITE</t>
  </si>
  <si>
    <t>ELECTRODO (CAJA)</t>
  </si>
  <si>
    <t>CAJA 50</t>
  </si>
  <si>
    <t>ANTORCHA</t>
  </si>
  <si>
    <t>FUNDENTE (POTE)</t>
  </si>
  <si>
    <t>FRASCO</t>
  </si>
  <si>
    <t>TERMINALES ELECTRICOS</t>
  </si>
  <si>
    <t>BOTA (PAR)</t>
  </si>
  <si>
    <t>PAR</t>
  </si>
  <si>
    <t>ARANDELAS</t>
  </si>
  <si>
    <t>LLAVINES</t>
  </si>
  <si>
    <t>BROSCA</t>
  </si>
  <si>
    <t>2.6...</t>
  </si>
  <si>
    <t>INSECTICIDAS</t>
  </si>
  <si>
    <t>2.6.1..</t>
  </si>
  <si>
    <t>FUNGICIDAS</t>
  </si>
  <si>
    <t>2.6.1.1.</t>
  </si>
  <si>
    <t>ACEITE 2T (LITRO)</t>
  </si>
  <si>
    <t>LITRO</t>
  </si>
  <si>
    <t>ACEITE 4T (LITRO)</t>
  </si>
  <si>
    <t>2.6.1.2.</t>
  </si>
  <si>
    <t>GASOLINA (GALONES)</t>
  </si>
  <si>
    <t>2.6.1.2.01</t>
  </si>
  <si>
    <t xml:space="preserve">OVEROLES </t>
  </si>
  <si>
    <t>2.6.1.3.</t>
  </si>
  <si>
    <t>CLAVOS (libra)</t>
  </si>
  <si>
    <t>CEMENTO GRIS (FUNDA)</t>
  </si>
  <si>
    <t>FUNDA</t>
  </si>
  <si>
    <t>2.6.1.4.</t>
  </si>
  <si>
    <t>HERBICIDA</t>
  </si>
  <si>
    <t>PEGATO (FUNDA)</t>
  </si>
  <si>
    <t>FUNDA 25 LB</t>
  </si>
  <si>
    <t>2.6.1.9.</t>
  </si>
  <si>
    <t>BALANCIN DE INODORO</t>
  </si>
  <si>
    <t>2.6.1.9.01</t>
  </si>
  <si>
    <t>LIMPIADOR DE CONTACTOR</t>
  </si>
  <si>
    <t>2.6.2..</t>
  </si>
  <si>
    <t>PENETRANTE W40</t>
  </si>
  <si>
    <t>2.6.2.1.</t>
  </si>
  <si>
    <t>VASTAGO DE MEZCLADORA</t>
  </si>
  <si>
    <t>2.6.2.1.01</t>
  </si>
  <si>
    <t>CEMENTO BLANCO (FUNDA DE 2 LIBRAS)</t>
  </si>
  <si>
    <t>FUNDA 2LB</t>
  </si>
  <si>
    <t>2.6.2.2.</t>
  </si>
  <si>
    <t>TORNILLO DE INODORO</t>
  </si>
  <si>
    <t>2.6.2.2.01</t>
  </si>
  <si>
    <t>TORNILLO TAPA DE INODORO</t>
  </si>
  <si>
    <t>2.6.2.3.</t>
  </si>
  <si>
    <t>VALVULA DE BRONCE</t>
  </si>
  <si>
    <t>2.6.2.3.01</t>
  </si>
  <si>
    <t>UNION DE BRONCE</t>
  </si>
  <si>
    <t>2.6.2.4.</t>
  </si>
  <si>
    <t>CODO DE BRONCE</t>
  </si>
  <si>
    <t>2.6.2.4.01</t>
  </si>
  <si>
    <t>TEE DE BRONCE</t>
  </si>
  <si>
    <t>2.6.3..</t>
  </si>
  <si>
    <t>ADAPTADOR DE BRONCE</t>
  </si>
  <si>
    <t>2.6.3.1.</t>
  </si>
  <si>
    <t>VALVULA PVC</t>
  </si>
  <si>
    <t>UNION PVC</t>
  </si>
  <si>
    <t>2.6.3.2.</t>
  </si>
  <si>
    <t>COCO PVC</t>
  </si>
  <si>
    <t>2.6.3.2.01</t>
  </si>
  <si>
    <t>TEE PVC</t>
  </si>
  <si>
    <t>2.6.3.3.</t>
  </si>
  <si>
    <t>ADAPTADOR PVC</t>
  </si>
  <si>
    <t>2.6.3.3.01</t>
  </si>
  <si>
    <t>MANGUERA POLIOTILENO (PIE)</t>
  </si>
  <si>
    <t>2.6.3.4.</t>
  </si>
  <si>
    <t>MEZCLA ANTILLANA (FUNDA)</t>
  </si>
  <si>
    <t>2.6.3.4.01</t>
  </si>
  <si>
    <t>POLVO ROJO (LIBRA)</t>
  </si>
  <si>
    <t>2.6.4..</t>
  </si>
  <si>
    <t>POLVO AZUL (LIBRA)</t>
  </si>
  <si>
    <t>2.6.4.1.</t>
  </si>
  <si>
    <t>POLVO AMARILLO (LIBRA)</t>
  </si>
  <si>
    <t>LLAVE DE CHORRO</t>
  </si>
  <si>
    <t>2.6.4.2.</t>
  </si>
  <si>
    <t>LLAVE ANGULAR</t>
  </si>
  <si>
    <t>TEFLON</t>
  </si>
  <si>
    <t>2.6.4.8.</t>
  </si>
  <si>
    <t xml:space="preserve">LLAVE DE PASO </t>
  </si>
  <si>
    <t>UNION DRAYSI</t>
  </si>
  <si>
    <t>2.6.5..</t>
  </si>
  <si>
    <t>TUBO PVC</t>
  </si>
  <si>
    <t>2.6.5.2.</t>
  </si>
  <si>
    <t>CERA</t>
  </si>
  <si>
    <t>2.6.5.2.01</t>
  </si>
  <si>
    <t>SILICON (TUBO)</t>
  </si>
  <si>
    <t>2.6.5.3.</t>
  </si>
  <si>
    <t>BISAGRA DE VENTANA</t>
  </si>
  <si>
    <t>2.6.5.3.01</t>
  </si>
  <si>
    <t>EXTENSIONES PVC</t>
  </si>
  <si>
    <t>2.6.5.4.</t>
  </si>
  <si>
    <t>SIFONES PVC</t>
  </si>
  <si>
    <t>MANGUERA DE MEZCLADORA</t>
  </si>
  <si>
    <t>2.6.5.5.</t>
  </si>
  <si>
    <t>MANGUERA DE INODORO</t>
  </si>
  <si>
    <t>MANGUERA DE LAVAMANO</t>
  </si>
  <si>
    <t>2.6.5.6.</t>
  </si>
  <si>
    <t>FERTILIZANTE PARA CESPED Y MATAS (FUNDA DE 44 LIBRA)</t>
  </si>
  <si>
    <t>2.6.5.6.01</t>
  </si>
  <si>
    <t>2.6.5.7.</t>
  </si>
  <si>
    <t>Total de Servicios Hospitalización</t>
  </si>
  <si>
    <t>2.6.5.8.</t>
  </si>
  <si>
    <t>Realizacion de Cirugia Ortopedia</t>
  </si>
  <si>
    <t>2.6.6..</t>
  </si>
  <si>
    <t>Principales Procedimientos</t>
  </si>
  <si>
    <t>clavo bloqueado para fract. Femur</t>
  </si>
  <si>
    <t>2.6.6.1.</t>
  </si>
  <si>
    <t>Reduccion Abierta</t>
  </si>
  <si>
    <t>clavo bloqueado para fract. Tibia</t>
  </si>
  <si>
    <t>2.6.6.1.01</t>
  </si>
  <si>
    <t>Rafi+Clavos</t>
  </si>
  <si>
    <t>protesis de cadera total segmentada</t>
  </si>
  <si>
    <t>kit</t>
  </si>
  <si>
    <t>2.6.6.2.</t>
  </si>
  <si>
    <t>Remplazos</t>
  </si>
  <si>
    <t>protesis de cadera parcial</t>
  </si>
  <si>
    <t>Liberacion de Tunel</t>
  </si>
  <si>
    <t>protesis de cadera total\</t>
  </si>
  <si>
    <t>2.6.8..</t>
  </si>
  <si>
    <t>Artroplastia</t>
  </si>
  <si>
    <t>protesis de rodillas</t>
  </si>
  <si>
    <t>2.6.8.1.</t>
  </si>
  <si>
    <t>Reduccion Cerrada</t>
  </si>
  <si>
    <t>Injertos oseos</t>
  </si>
  <si>
    <t>2.6.8.1.01</t>
  </si>
  <si>
    <t>Aseo QX</t>
  </si>
  <si>
    <t>tornillos bloqueado diferentes tamaños</t>
  </si>
  <si>
    <t>2.6.8.3.</t>
  </si>
  <si>
    <t xml:space="preserve">Protesis </t>
  </si>
  <si>
    <t>FIJADOR DE CADERA DERECHA</t>
  </si>
  <si>
    <t>2.6.8.3.01</t>
  </si>
  <si>
    <t>Dinamizacion</t>
  </si>
  <si>
    <t>FIJADOR DE CADERA IZQUIERDO</t>
  </si>
  <si>
    <t>2.6.8.3.02</t>
  </si>
  <si>
    <t>Exceresis</t>
  </si>
  <si>
    <t>FIJADOR DE FEMUR/TIBIA</t>
  </si>
  <si>
    <t>2.6.8.5.</t>
  </si>
  <si>
    <t>Retiro Fijador</t>
  </si>
  <si>
    <t>FIJADOR DE TIBIA IZQUIERDO</t>
  </si>
  <si>
    <t>2.6.8.5.01</t>
  </si>
  <si>
    <t>Correccion</t>
  </si>
  <si>
    <t>FIJADOR LINEAL DE HUMERO</t>
  </si>
  <si>
    <t>2.6.8.6.</t>
  </si>
  <si>
    <t>Austin Moore</t>
  </si>
  <si>
    <t>FIJADORES DE  FEMUR</t>
  </si>
  <si>
    <t>2.6.8.6.01</t>
  </si>
  <si>
    <t>FIJADORES DE TIBIA</t>
  </si>
  <si>
    <t>2.6.8.7.</t>
  </si>
  <si>
    <t xml:space="preserve">FIJADORES EXTERNO DE FEMUR </t>
  </si>
  <si>
    <t>2.6.8.7.01</t>
  </si>
  <si>
    <t>MINI PLACAS DE TITANIO DE 4 ORIFICIOS</t>
  </si>
  <si>
    <t>2.6.8.8.</t>
  </si>
  <si>
    <t xml:space="preserve">MINI PLACAS DE TITANIO DE 6 ORIFICIOS </t>
  </si>
  <si>
    <t>2.6.8.8.01</t>
  </si>
  <si>
    <t>MINI PLACAS DE TITANIO DE 8 ORIFICIOS</t>
  </si>
  <si>
    <t>2.6.8.8.02</t>
  </si>
  <si>
    <t>fijadores externos izq. Y derecho</t>
  </si>
  <si>
    <t>2.6.8.8.03</t>
  </si>
  <si>
    <t>venda elastica</t>
  </si>
  <si>
    <t>2.6.8.8.04</t>
  </si>
  <si>
    <t>lapiz electrocauterio</t>
  </si>
  <si>
    <t>2.6.8.9.</t>
  </si>
  <si>
    <t>grapadoras de piel</t>
  </si>
  <si>
    <t>2.6.8.9.01</t>
  </si>
  <si>
    <t>hilos de suturas dif. Clase y Tamaño</t>
  </si>
  <si>
    <t>2.6.9..</t>
  </si>
  <si>
    <t>Adrenalina  amp.</t>
  </si>
  <si>
    <t>2.6.9.1.</t>
  </si>
  <si>
    <t xml:space="preserve">Agua destilada 10 mg,  </t>
  </si>
  <si>
    <t>2.6.9.1.01</t>
  </si>
  <si>
    <t xml:space="preserve">Aguja epidural,  </t>
  </si>
  <si>
    <t xml:space="preserve">Algodón planchado no.  6,  </t>
  </si>
  <si>
    <t>rollo</t>
  </si>
  <si>
    <t>2.6.9.2.01</t>
  </si>
  <si>
    <t xml:space="preserve">Atracurio besilato amp.    </t>
  </si>
  <si>
    <t>Atropina 1mg</t>
  </si>
  <si>
    <t xml:space="preserve">Bajante de Suero,   </t>
  </si>
  <si>
    <t>2.7...</t>
  </si>
  <si>
    <t>Bata esteril</t>
  </si>
  <si>
    <t>2.7.1..</t>
  </si>
  <si>
    <t>Bisturi no. 20</t>
  </si>
  <si>
    <t>2.7.1.1.</t>
  </si>
  <si>
    <t>Bupiva Pesada 0.5%   Amp.</t>
  </si>
  <si>
    <t xml:space="preserve">Canula de Mayo 9,    </t>
  </si>
  <si>
    <t>2.7.1.2.</t>
  </si>
  <si>
    <t xml:space="preserve">Canula de Yankewer,  </t>
  </si>
  <si>
    <t>2.7.1.2.01</t>
  </si>
  <si>
    <t>Ceftriazona 1mg</t>
  </si>
  <si>
    <t>2.7.1.3.</t>
  </si>
  <si>
    <t xml:space="preserve">Colector de orina </t>
  </si>
  <si>
    <t>2.7.1.3.01</t>
  </si>
  <si>
    <t xml:space="preserve">Cubre Zapatos  </t>
  </si>
  <si>
    <t>paq 50 pares</t>
  </si>
  <si>
    <t>2.7.1.4.</t>
  </si>
  <si>
    <t xml:space="preserve">Dexametazona ampolla  </t>
  </si>
  <si>
    <t>Electrodos</t>
  </si>
  <si>
    <t xml:space="preserve">paq 50 </t>
  </si>
  <si>
    <t>2.7.1.5.</t>
  </si>
  <si>
    <t xml:space="preserve">Gasa esteril, </t>
  </si>
  <si>
    <t xml:space="preserve">paq 10 </t>
  </si>
  <si>
    <t>2.7.1.5.01</t>
  </si>
  <si>
    <t xml:space="preserve">Gorros  </t>
  </si>
  <si>
    <t>2.7.2..</t>
  </si>
  <si>
    <t xml:space="preserve">Guantes (7, 71/2, 8) </t>
  </si>
  <si>
    <t>2.7.2.1.</t>
  </si>
  <si>
    <t xml:space="preserve">Guantes Esteril  </t>
  </si>
  <si>
    <t>2.7.2.1.01</t>
  </si>
  <si>
    <t xml:space="preserve">Hoja de Bisturi 15  </t>
  </si>
  <si>
    <t>2.7.2.2.</t>
  </si>
  <si>
    <t xml:space="preserve">Jeringa 3 ml, </t>
  </si>
  <si>
    <t>Ketocoralaco  60 mg</t>
  </si>
  <si>
    <t>2.7.2.3.</t>
  </si>
  <si>
    <t xml:space="preserve">Lidocaina c/s Efedrina , </t>
  </si>
  <si>
    <t>2.7.2.3.01</t>
  </si>
  <si>
    <t xml:space="preserve">Mascarillas </t>
  </si>
  <si>
    <t xml:space="preserve">caja 50 </t>
  </si>
  <si>
    <t>2.7.2.4.</t>
  </si>
  <si>
    <t xml:space="preserve">Midazolan 5mg, </t>
  </si>
  <si>
    <t>Morfina 0.2</t>
  </si>
  <si>
    <t>Propofol</t>
  </si>
  <si>
    <t xml:space="preserve">Sabana Desechable  </t>
  </si>
  <si>
    <t>Sevoflurano cc usado</t>
  </si>
  <si>
    <t>frasco 250ml</t>
  </si>
  <si>
    <t>Solucion Lactato ringer 1000 ml</t>
  </si>
  <si>
    <t>Succnilcolina 500 mg</t>
  </si>
  <si>
    <t>Venda de yeso no. 6</t>
  </si>
  <si>
    <t xml:space="preserve">Venda Elastica no. 4,  </t>
  </si>
  <si>
    <t xml:space="preserve">Venda Elastica no. 6,  </t>
  </si>
  <si>
    <t>Material Gastable de Suministro</t>
  </si>
  <si>
    <t>ALIMENTACION PARA PACIENTES HOSPITALIZADOS</t>
  </si>
  <si>
    <t>Alimentacion (4 raciones)</t>
  </si>
  <si>
    <t>Desayuno:</t>
  </si>
  <si>
    <t>GUINEOS</t>
  </si>
  <si>
    <t>HUEVO</t>
  </si>
  <si>
    <t>VASO DE JUGO NATURAL</t>
  </si>
  <si>
    <t>Vaso</t>
  </si>
  <si>
    <t>SERVILLETAS</t>
  </si>
  <si>
    <t>PAQ 50</t>
  </si>
  <si>
    <t>UNA CUCHARA PLASTICA</t>
  </si>
  <si>
    <t>PAQ 25</t>
  </si>
  <si>
    <t>VASO DESECHABLE</t>
  </si>
  <si>
    <t>Almuerzo:</t>
  </si>
  <si>
    <t>PASTELON DE PLATANO</t>
  </si>
  <si>
    <t>PORCION</t>
  </si>
  <si>
    <t>ENSALADA COSIDA</t>
  </si>
  <si>
    <t>TASA</t>
  </si>
  <si>
    <t xml:space="preserve">CUCHARA DESECHABLE </t>
  </si>
  <si>
    <t>UNA SERVILLETA</t>
  </si>
  <si>
    <t>Cena:</t>
  </si>
  <si>
    <t>YAUTIA</t>
  </si>
  <si>
    <t xml:space="preserve">LIBRA </t>
  </si>
  <si>
    <t>QUESO BLANCO</t>
  </si>
  <si>
    <t>ONZA</t>
  </si>
  <si>
    <t>VASO  7 ONZ</t>
  </si>
  <si>
    <t>CUCHARA DESECHABLE</t>
  </si>
  <si>
    <t>Merienda:</t>
  </si>
  <si>
    <t>Gelatina</t>
  </si>
  <si>
    <t>porcion</t>
  </si>
  <si>
    <t>Vaso Higienico</t>
  </si>
  <si>
    <t>paq 50</t>
  </si>
  <si>
    <t>cucharita Desechable</t>
  </si>
  <si>
    <t>OTROS ALIMENTOS PARA PACIENTES Y PERSONAL</t>
  </si>
  <si>
    <t>TELEFONO, FAX Y FLOTA</t>
  </si>
  <si>
    <t>COMBUSTIBLE</t>
  </si>
  <si>
    <t>GAS GLP COCINA Y LAVANDERIA</t>
  </si>
  <si>
    <t>PERSONAL, TSS Y OTROS GASTOS</t>
  </si>
  <si>
    <t>PAGO SUELDO PERSONAL CONTRATADO Y/O IGUALADO (94 ENFERMERAS)</t>
  </si>
  <si>
    <t>PAGO SUPLENCIA</t>
  </si>
  <si>
    <t>VIATICOS FUERA DEL PAIS</t>
  </si>
  <si>
    <t>RECOGIDA DESECHOS SOLIDOS</t>
  </si>
  <si>
    <t>PUBLICIDAD Y PROPAGANDA</t>
  </si>
  <si>
    <t>IMPRESIONES Y ENCUADERNACIONES</t>
  </si>
  <si>
    <t>FLETE Y TRANSPORTACION</t>
  </si>
  <si>
    <t>PASAJES</t>
  </si>
  <si>
    <t>ALMACENAJE DE INSUMOS</t>
  </si>
  <si>
    <t>PEAJES</t>
  </si>
  <si>
    <t>SEGURO DE BIENES INMUEBLE</t>
  </si>
  <si>
    <t>SEGURO DE BIENES MUEBLE</t>
  </si>
  <si>
    <t>RESMA</t>
  </si>
  <si>
    <t>LLENADO DE HISTORIA CLINICA EN HOSPITALIZACION</t>
  </si>
  <si>
    <t>Actividad quirurgica de enfermeria</t>
  </si>
  <si>
    <t>Asignación de trabajo al personal de enfermería</t>
  </si>
  <si>
    <t>Aut. realización estudio imagen medio de contraste</t>
  </si>
  <si>
    <t>Autorización p/transf. De sangre y derivados</t>
  </si>
  <si>
    <t>Certificación de amputación</t>
  </si>
  <si>
    <t>Control de signos vitales y escreta</t>
  </si>
  <si>
    <t>Control Interno, reporte toma de inventario</t>
  </si>
  <si>
    <t>Control para diabetico por hemoglucotec</t>
  </si>
  <si>
    <t>Control de limpieza, área quirurgica</t>
  </si>
  <si>
    <t>Dep. anestesiología evaluación pre-anestesia</t>
  </si>
  <si>
    <t>Departamento cirugia bionatural</t>
  </si>
  <si>
    <t>Descrip.de proced. Medico yeso y cura</t>
  </si>
  <si>
    <t>Descripción de procedimientos</t>
  </si>
  <si>
    <t>Evaluación cardiovascular pre-quirurgico</t>
  </si>
  <si>
    <t>Evaluación mensual personal de los servicios</t>
  </si>
  <si>
    <t>Ficha farmacoterapeutica de pacientes</t>
  </si>
  <si>
    <t>Formulario cambio de servicio</t>
  </si>
  <si>
    <t>Formulario conteo quirurgico</t>
  </si>
  <si>
    <t>Formulario de descargo de activo fijo</t>
  </si>
  <si>
    <t>Formulario descripción general de procedimientos</t>
  </si>
  <si>
    <t>Formulario dieta express</t>
  </si>
  <si>
    <t>Formulario entrega de área por enfermería</t>
  </si>
  <si>
    <t>Formulario entrega de guardia</t>
  </si>
  <si>
    <t>Formulario reporte de citologia</t>
  </si>
  <si>
    <t>Formulario reporte hitopatologico</t>
  </si>
  <si>
    <t>Gerencia Enfermeria, Movimiento del personal</t>
  </si>
  <si>
    <t>Historia clinica de hospitalización</t>
  </si>
  <si>
    <t>Hoja control de liquido</t>
  </si>
  <si>
    <t>Hoja de balance de liquido y proced. Anestesico</t>
  </si>
  <si>
    <t>Hoja de condición</t>
  </si>
  <si>
    <t>Hoja de enfermeria en emergencia</t>
  </si>
  <si>
    <t>Hoja de Evolución</t>
  </si>
  <si>
    <t>Hoja de temperatura</t>
  </si>
  <si>
    <t>Kardex de medicamentos</t>
  </si>
  <si>
    <t>Kardex de UCI</t>
  </si>
  <si>
    <t>Monitoreo transfución sanguinea</t>
  </si>
  <si>
    <t>Nota de Enfermería</t>
  </si>
  <si>
    <t>Orden internamiento quirurgico de procedimientos</t>
  </si>
  <si>
    <t>Orden medica</t>
  </si>
  <si>
    <t>Procedimiento Quirurgico Programado</t>
  </si>
  <si>
    <t>Receta medica abierta</t>
  </si>
  <si>
    <t>Receta medica de medicamentos</t>
  </si>
  <si>
    <t>Referimiento a usuario</t>
  </si>
  <si>
    <t>Registro diario a usuario de consulta externa</t>
  </si>
  <si>
    <t>Registro diario de categorización socio-economico</t>
  </si>
  <si>
    <t>Registro monitoreo procedimiento anestesico</t>
  </si>
  <si>
    <t>Registro chequeo, áreas comunes</t>
  </si>
  <si>
    <t>Registro chequeo, Limpieza de habitaciones</t>
  </si>
  <si>
    <t>Reporte cartera de crédito, procesos en caja</t>
  </si>
  <si>
    <t>Reporte de bacteriología</t>
  </si>
  <si>
    <t>Reporte de dieta</t>
  </si>
  <si>
    <t>Reporte de excepciones y debilidades</t>
  </si>
  <si>
    <t>Reporte de hematologia</t>
  </si>
  <si>
    <t>Req. Medicamentos y mat. Gastable en cirugia</t>
  </si>
  <si>
    <t>Resumen medico de egreso</t>
  </si>
  <si>
    <t>Sol.medicamentos/mateial P/paciente de cirugia</t>
  </si>
  <si>
    <t>Solicitud analisis de obesidad</t>
  </si>
  <si>
    <t>Solicitud de alta a petición</t>
  </si>
  <si>
    <t>Unidad de Cuidados Intensivos</t>
  </si>
  <si>
    <t>Valoración pre-anestesica y recuperación</t>
  </si>
  <si>
    <t>Libro depto. Neurocirugia electiva</t>
  </si>
  <si>
    <t>Libro depto. Neurocirugia, cirugia de urgencia</t>
  </si>
  <si>
    <t>Libro depto. Ortopedia  cirugia electiva</t>
  </si>
  <si>
    <t xml:space="preserve">Otros impresos </t>
  </si>
  <si>
    <t>Libro depto. Ortopedia cirugia de urgencia</t>
  </si>
  <si>
    <t>MANTENER LA LIMPIEZA EN EL AREA DE HOSPITALIZACION</t>
  </si>
  <si>
    <t>Otros utensilios plasticos</t>
  </si>
  <si>
    <t>Realizacion de Cirugia General</t>
  </si>
  <si>
    <t>Anestesia(remifentanilo)</t>
  </si>
  <si>
    <t>Hemorroidectomia</t>
  </si>
  <si>
    <t xml:space="preserve">Bata Desechable  </t>
  </si>
  <si>
    <t>Colecistectomia Laparoscopicas</t>
  </si>
  <si>
    <t xml:space="preserve">Cubre Zapato </t>
  </si>
  <si>
    <t>Biopsia</t>
  </si>
  <si>
    <t xml:space="preserve">Electrodos </t>
  </si>
  <si>
    <t xml:space="preserve">paq 50  </t>
  </si>
  <si>
    <t xml:space="preserve">Gaza de Neuro </t>
  </si>
  <si>
    <t>paq 5</t>
  </si>
  <si>
    <t>Drenaje</t>
  </si>
  <si>
    <t xml:space="preserve">Gaza Esteril  </t>
  </si>
  <si>
    <t xml:space="preserve">Circunscision </t>
  </si>
  <si>
    <t xml:space="preserve">Jeringa (1 cc) </t>
  </si>
  <si>
    <t>Hernioplastia</t>
  </si>
  <si>
    <t xml:space="preserve">Jeringa (5cc) </t>
  </si>
  <si>
    <t>Toracotomia</t>
  </si>
  <si>
    <t>Jeringa (10cc)</t>
  </si>
  <si>
    <t>Cirugia Menores</t>
  </si>
  <si>
    <t xml:space="preserve">Guante Esteril </t>
  </si>
  <si>
    <t>Laparotomias Exploratorias</t>
  </si>
  <si>
    <t xml:space="preserve">Hilo  </t>
  </si>
  <si>
    <t>Apendiceptomias Abiertas</t>
  </si>
  <si>
    <t>Safenectomia</t>
  </si>
  <si>
    <t xml:space="preserve">Mascarilla Desechable </t>
  </si>
  <si>
    <t>Cateter de via central</t>
  </si>
  <si>
    <t>Traqueostomia</t>
  </si>
  <si>
    <t>Salino 1000</t>
  </si>
  <si>
    <t>Tiroidectomia total</t>
  </si>
  <si>
    <t>Agua oxigenada 200cc</t>
  </si>
  <si>
    <t>aguja epidural</t>
  </si>
  <si>
    <t xml:space="preserve">Alcohol 200CC </t>
  </si>
  <si>
    <t>atracurio besilato</t>
  </si>
  <si>
    <t>atropina</t>
  </si>
  <si>
    <t>bata esteril</t>
  </si>
  <si>
    <t>bisturi con mango</t>
  </si>
  <si>
    <t xml:space="preserve">caja 10  </t>
  </si>
  <si>
    <t>canula de oxigeno</t>
  </si>
  <si>
    <t>cepillo yodado</t>
  </si>
  <si>
    <t>paq 30</t>
  </si>
  <si>
    <t>circuito anestesia</t>
  </si>
  <si>
    <t>colector de orina</t>
  </si>
  <si>
    <t>gorro enfermera</t>
  </si>
  <si>
    <t>ADMISION DE PACIENTES</t>
  </si>
  <si>
    <t>ALIMENTACION PACIENTES HOS`PITALIZADOS</t>
  </si>
  <si>
    <t>vaso</t>
  </si>
  <si>
    <t>paq. 50</t>
  </si>
  <si>
    <t>paq 25</t>
  </si>
  <si>
    <t>CABLE T.V., E INTERNET</t>
  </si>
  <si>
    <t>GASOIL P/PLANTA E. Y AMBULANCIA</t>
  </si>
  <si>
    <t>GAS GLP PARA COCINA Y LAVANDERIA</t>
  </si>
  <si>
    <t>PERSONAL, TSS, Y OTROS GASTOS</t>
  </si>
  <si>
    <t>PAGO SUELDO PERSONAL CONTRATADO Y/O IGUALADO (34 MEDICOS)</t>
  </si>
  <si>
    <t>GRATIFICACIONES POR PASANTIAS</t>
  </si>
  <si>
    <t>PAGO SUELDO PERSONAL CONTRATADO Y/O IGUALADO (90 ENFERMERAS)</t>
  </si>
  <si>
    <t>2.2.2.3.03</t>
  </si>
  <si>
    <t>REALIZACION CIRUGIA MAXILOFACIAL</t>
  </si>
  <si>
    <t>PRINCIPALES PROCEDIMIENTOS</t>
  </si>
  <si>
    <t>Ferula de eric</t>
  </si>
  <si>
    <t>REDUCCION CERRADA</t>
  </si>
  <si>
    <t>Placa de titanium</t>
  </si>
  <si>
    <t>REDUCCION ABIERTA</t>
  </si>
  <si>
    <t>Tornillos de titanium dif. Tamaño</t>
  </si>
  <si>
    <t>RETIRO FERULA</t>
  </si>
  <si>
    <t>termometro</t>
  </si>
  <si>
    <t>COLOCACION DE FERURAL</t>
  </si>
  <si>
    <t>bupicaina pesada</t>
  </si>
  <si>
    <t>REPARACION HERIDA FACIAL</t>
  </si>
  <si>
    <t xml:space="preserve">Agua destilada </t>
  </si>
  <si>
    <t>RECONSTRICION PISO ORBITAL</t>
  </si>
  <si>
    <t>Agua oxigenada 200CC</t>
  </si>
  <si>
    <t>DRENAJE</t>
  </si>
  <si>
    <t>Alchol isopropilico 200CC</t>
  </si>
  <si>
    <t>LAVADO QUIRURGICO</t>
  </si>
  <si>
    <t xml:space="preserve">Apósito </t>
  </si>
  <si>
    <t>EXCERESIS</t>
  </si>
  <si>
    <t>Atropina sulfato</t>
  </si>
  <si>
    <t>CIRUGIA ORAL</t>
  </si>
  <si>
    <t xml:space="preserve">Bajante de suero </t>
  </si>
  <si>
    <t>Cura</t>
  </si>
  <si>
    <t>Cánula de yankawer</t>
  </si>
  <si>
    <t>Traumas</t>
  </si>
  <si>
    <t>Catéter no. 20</t>
  </si>
  <si>
    <t>Patologia</t>
  </si>
  <si>
    <t>Adenopatias</t>
  </si>
  <si>
    <t>Cepillo quirurgico</t>
  </si>
  <si>
    <t>Clorexidina jabon liquido 200</t>
  </si>
  <si>
    <t>Cubre zapatos</t>
  </si>
  <si>
    <t>Esparadrapo antialergico</t>
  </si>
  <si>
    <t>Fentanalino 1,5</t>
  </si>
  <si>
    <t>Gaza estéril</t>
  </si>
  <si>
    <t>Gorros de cirugia</t>
  </si>
  <si>
    <t>Gorrros de enfermeras</t>
  </si>
  <si>
    <t>Guante examen</t>
  </si>
  <si>
    <t>Guante quirúrgico 7 1/2</t>
  </si>
  <si>
    <t>Guante quirúrgico 8</t>
  </si>
  <si>
    <t xml:space="preserve">Hidrocortizona </t>
  </si>
  <si>
    <t>hilo nylon no.5</t>
  </si>
  <si>
    <t>hilo vicryl</t>
  </si>
  <si>
    <t xml:space="preserve">hoja de bisturí no. 15 </t>
  </si>
  <si>
    <t>jeringa de 10 ml</t>
  </si>
  <si>
    <t>jeringa de 20 ml</t>
  </si>
  <si>
    <t>jeringa de 5 ml</t>
  </si>
  <si>
    <t>keterolako 60ml</t>
  </si>
  <si>
    <t>kit-cirugia ropa</t>
  </si>
  <si>
    <t xml:space="preserve">Lápiz de cauterio </t>
  </si>
  <si>
    <t>lidocaina con epinefrina</t>
  </si>
  <si>
    <t>mascarilla quirurgica</t>
  </si>
  <si>
    <t xml:space="preserve">Malla titaneo </t>
  </si>
  <si>
    <t xml:space="preserve">microplaca orbital 1,5 x 6 </t>
  </si>
  <si>
    <t>microplaca orbital 1,5 x 8</t>
  </si>
  <si>
    <t>Midazolan</t>
  </si>
  <si>
    <t>placa electrocauterio</t>
  </si>
  <si>
    <t xml:space="preserve">paq 5 </t>
  </si>
  <si>
    <t>propofol 200ml</t>
  </si>
  <si>
    <t>sabanita desechable</t>
  </si>
  <si>
    <t>solución lactato en ringer</t>
  </si>
  <si>
    <t>solucion salina</t>
  </si>
  <si>
    <t>succinicolina 50ml</t>
  </si>
  <si>
    <t>tornillo 5m</t>
  </si>
  <si>
    <t>tornillo 7m</t>
  </si>
  <si>
    <t>tubo endotraqueal no. 7,5</t>
  </si>
  <si>
    <t xml:space="preserve">caja 10 </t>
  </si>
  <si>
    <t>atracurio</t>
  </si>
  <si>
    <t>levin no.8</t>
  </si>
  <si>
    <t>naloxona</t>
  </si>
  <si>
    <t>neostigmina</t>
  </si>
  <si>
    <t>omeprazol</t>
  </si>
  <si>
    <t>ADMISION DE PACIENTE</t>
  </si>
  <si>
    <t>ALIMENSTOS PARA PACIENTES HOSPITALIZADOS</t>
  </si>
  <si>
    <t>TELEFONO, FLOTA Y FAX</t>
  </si>
  <si>
    <t>GASOIL PARA PLANTA ELECT. Y AMBULANCIA</t>
  </si>
  <si>
    <t xml:space="preserve">PERSONAL, TSS Y OTROS GASTOS </t>
  </si>
  <si>
    <t>PAGO SUELDO PERSONAL CONTRATADO Y/O IGUALADO (17 MEDICOS)</t>
  </si>
  <si>
    <t>PAGO SUELDO PERSONAL CONTRATADO Y/O IGUALADO (17 ENFERMERAS)</t>
  </si>
  <si>
    <t>Realizacion de Neurocirugia</t>
  </si>
  <si>
    <t>Kit de neurocirugia</t>
  </si>
  <si>
    <t>Kit</t>
  </si>
  <si>
    <t>CRANEOSTOMIA</t>
  </si>
  <si>
    <t>Spongostan</t>
  </si>
  <si>
    <t>caja 20</t>
  </si>
  <si>
    <t>ARTRODESIS</t>
  </si>
  <si>
    <t>Agua Oxigenada 200cc</t>
  </si>
  <si>
    <t>LAVADOS QUIRURGICO</t>
  </si>
  <si>
    <t>Alcohol 200cc</t>
  </si>
  <si>
    <t>COLOCACION DE MOS</t>
  </si>
  <si>
    <t>Atracurio</t>
  </si>
  <si>
    <t>EXTRACCION TUMORAL</t>
  </si>
  <si>
    <t>Bajante de Suero</t>
  </si>
  <si>
    <t>BLOQUEO FACETARIO</t>
  </si>
  <si>
    <t>Bisturi</t>
  </si>
  <si>
    <t>CRANEOSTOMIA Y EVACUACION DE HEMATOMA</t>
  </si>
  <si>
    <t>Canula de Mayo</t>
  </si>
  <si>
    <t>RETIRO MOS</t>
  </si>
  <si>
    <t>Canula de Yankower</t>
  </si>
  <si>
    <t>FRACTURA</t>
  </si>
  <si>
    <t>Cateter de Succion</t>
  </si>
  <si>
    <t>Cepillo Yodado</t>
  </si>
  <si>
    <t>caja 30</t>
  </si>
  <si>
    <t>HERNIA</t>
  </si>
  <si>
    <t>Cera para Huesos</t>
  </si>
  <si>
    <t>EVACUACION</t>
  </si>
  <si>
    <t>Chichiguita</t>
  </si>
  <si>
    <t>paq 20</t>
  </si>
  <si>
    <t>TRAUMA CRANEOENCEFAICO</t>
  </si>
  <si>
    <t>Cierra de  Giglee</t>
  </si>
  <si>
    <t>Cubre Zapato Desechable</t>
  </si>
  <si>
    <t>HEMATOMA</t>
  </si>
  <si>
    <t>LAMINECTOMIA</t>
  </si>
  <si>
    <t>Esparadrapo</t>
  </si>
  <si>
    <t>Gaza de Compresa</t>
  </si>
  <si>
    <t>Gaza de Esteril</t>
  </si>
  <si>
    <t>Gentamicina</t>
  </si>
  <si>
    <t>Gorro de Medico</t>
  </si>
  <si>
    <t>Guante Examen</t>
  </si>
  <si>
    <t>Hoja de Bisturi</t>
  </si>
  <si>
    <t>Jeringas 5CC</t>
  </si>
  <si>
    <t>Kit Ropa Desechable</t>
  </si>
  <si>
    <t>Lapiz Electrocauterio</t>
  </si>
  <si>
    <t>Mascarilla Desechable</t>
  </si>
  <si>
    <t>Placa de Cauterio</t>
  </si>
  <si>
    <t>Sabanita Desechable Movible</t>
  </si>
  <si>
    <t>Salino</t>
  </si>
  <si>
    <t>Solucion Mixta</t>
  </si>
  <si>
    <t>Surgicel Fibrilar</t>
  </si>
  <si>
    <t>sobre</t>
  </si>
  <si>
    <t>Vendaje Elastico</t>
  </si>
  <si>
    <t>Yodopovidona Jabon 200cc</t>
  </si>
  <si>
    <t xml:space="preserve">Yodopovidona Solucion 200cc </t>
  </si>
  <si>
    <t xml:space="preserve">Algodón </t>
  </si>
  <si>
    <t>Brazalete de Identificacion</t>
  </si>
  <si>
    <t>Colector</t>
  </si>
  <si>
    <t>paqn 10</t>
  </si>
  <si>
    <t>Fentamil</t>
  </si>
  <si>
    <t>Guantes esteril</t>
  </si>
  <si>
    <t>Hilos</t>
  </si>
  <si>
    <t>Sondas</t>
  </si>
  <si>
    <t>Anestesia local</t>
  </si>
  <si>
    <t>ketorolaco</t>
  </si>
  <si>
    <t>ADMISION  DE PACIENTES</t>
  </si>
  <si>
    <t>Folder</t>
  </si>
  <si>
    <t>ALIMENTOS PARA PACIENTES HOSPITALIZADOS</t>
  </si>
  <si>
    <t>PAGO SUELDO PERSONAL CONTRATADO Y/O IGUALADO (24 ENFERMERAS)</t>
  </si>
  <si>
    <t>Servicios Clinicos y Especialidades</t>
  </si>
  <si>
    <t>Especialidades 139</t>
  </si>
  <si>
    <t>Nefrologia 54</t>
  </si>
  <si>
    <t>UCI intermedio 243</t>
  </si>
  <si>
    <t>UCI 4to piso 242</t>
  </si>
  <si>
    <t>UCI neurocirugia 353</t>
  </si>
  <si>
    <t xml:space="preserve">ADMISION DE PACIENTE </t>
  </si>
  <si>
    <t>ALIMENTOS PARA PACIENTE HOSPITALIZADOS</t>
  </si>
  <si>
    <t>GASOIL PARA PLANTA ELECT., Y AMBULANCIA</t>
  </si>
  <si>
    <t>PAGO SUELDO PERSONAL CONTRATADO Y/O IGUALADO (74 ENFERMERAS)</t>
  </si>
  <si>
    <t>Servicios de Apoyo Diagnostico</t>
  </si>
  <si>
    <t>Unidad de Hemodialisis</t>
  </si>
  <si>
    <t>Dialisis Renal</t>
  </si>
  <si>
    <t>Kit de hemodialisis</t>
  </si>
  <si>
    <t>Dialisis Peritoneal</t>
  </si>
  <si>
    <t>Alcohol 10 cc</t>
  </si>
  <si>
    <t>Curitas</t>
  </si>
  <si>
    <t>caja 60</t>
  </si>
  <si>
    <t>Cateter Triple Lumen</t>
  </si>
  <si>
    <t xml:space="preserve">Cateter Doble Lumen </t>
  </si>
  <si>
    <t>Gasa Esteril paq. De 10</t>
  </si>
  <si>
    <t>Hierro Sacarosa</t>
  </si>
  <si>
    <t>Heparina 5 UN</t>
  </si>
  <si>
    <t>Esparadrapo z-o</t>
  </si>
  <si>
    <t>Jeringa de 5cc</t>
  </si>
  <si>
    <t>Jeringa de 10cc</t>
  </si>
  <si>
    <t>Jeringa de 3cc</t>
  </si>
  <si>
    <t>Jeringa de 20ml</t>
  </si>
  <si>
    <t>Guante Esteril par</t>
  </si>
  <si>
    <t>Guante de Examen</t>
  </si>
  <si>
    <t>Complejo B 2CC</t>
  </si>
  <si>
    <t>Vitamina C (acido ascorbico)</t>
  </si>
  <si>
    <t>Eritroproyectina</t>
  </si>
  <si>
    <t>jeringa prell,</t>
  </si>
  <si>
    <t>Sabanita Desechable</t>
  </si>
  <si>
    <t>Vancomicina</t>
  </si>
  <si>
    <t>Dipirona</t>
  </si>
  <si>
    <t>Vitamina K Ampolla</t>
  </si>
  <si>
    <t>Dextrosa al 50</t>
  </si>
  <si>
    <t>Hidrocortizona</t>
  </si>
  <si>
    <t>Bajante de Sangre</t>
  </si>
  <si>
    <t>Yodo  Solucion (200cc)</t>
  </si>
  <si>
    <t>Dramidon</t>
  </si>
  <si>
    <t>Solucion Salina 9% 1000ML</t>
  </si>
  <si>
    <t>Solucion Salina 9% 100ML</t>
  </si>
  <si>
    <t>Fendramin</t>
  </si>
  <si>
    <t>GASOLINA COMBUSTIBLES</t>
  </si>
  <si>
    <t>PAGO SUELDO PERSONAL CONTRATADO Y/O IGUALADO (16 ENFERMERAS)</t>
  </si>
  <si>
    <t>Total Servicios de Laboratorio</t>
  </si>
  <si>
    <t>SECCION HEMATOLOGIA</t>
  </si>
  <si>
    <t>Hemograma</t>
  </si>
  <si>
    <t>Guantes</t>
  </si>
  <si>
    <t>Par</t>
  </si>
  <si>
    <t>Recuento de plaquetas</t>
  </si>
  <si>
    <t>Eritosedimentacion</t>
  </si>
  <si>
    <t>Alcohol</t>
  </si>
  <si>
    <t>Gota gruesa</t>
  </si>
  <si>
    <t>Curita Redonda</t>
  </si>
  <si>
    <t>Conteo de Eosinnofilos</t>
  </si>
  <si>
    <t>Jeringa 3cc</t>
  </si>
  <si>
    <t>Conteo de Reticulocitos</t>
  </si>
  <si>
    <t>Jeringa 5cc</t>
  </si>
  <si>
    <t>Falcemia</t>
  </si>
  <si>
    <t>Jeringa 10cc</t>
  </si>
  <si>
    <t>Tiempo de sangria (T.S.)</t>
  </si>
  <si>
    <t>Jeringa 20cc</t>
  </si>
  <si>
    <t>Tiempo de coagulacion (T.C.)</t>
  </si>
  <si>
    <t>Baja Lengua</t>
  </si>
  <si>
    <t>Tiempo de Protombina</t>
  </si>
  <si>
    <t>Mascarilla</t>
  </si>
  <si>
    <t>PTT</t>
  </si>
  <si>
    <t>INR</t>
  </si>
  <si>
    <t>Transcur</t>
  </si>
  <si>
    <t>Fibrinogeno</t>
  </si>
  <si>
    <t>Hisopo Esteril</t>
  </si>
  <si>
    <t>Troponina</t>
  </si>
  <si>
    <t>Aplicado de Madera</t>
  </si>
  <si>
    <t>Proteina de Coagulacion</t>
  </si>
  <si>
    <t>Gasa Esteril</t>
  </si>
  <si>
    <t>Dimero-D</t>
  </si>
  <si>
    <t>JABON LIQUIDO PARA CRISTALERIA</t>
  </si>
  <si>
    <t>Mioglobina</t>
  </si>
  <si>
    <t>CEPILLO PARA LIMPIAR TUBOS PEQUEÑO</t>
  </si>
  <si>
    <t>Papel de baño</t>
  </si>
  <si>
    <t>faldo 48</t>
  </si>
  <si>
    <t>DILUENTE  20 LITROS</t>
  </si>
  <si>
    <t>HDL DIRECTA 4X30ML/2X20ML</t>
  </si>
  <si>
    <t>SPINTROL H CALIBRADOR 10X3ML</t>
  </si>
  <si>
    <t>TSH CAJA 96 TEST</t>
  </si>
  <si>
    <t>FSH 96 TEST</t>
  </si>
  <si>
    <t>LH  96 TES</t>
  </si>
  <si>
    <t>REACTIVO ROBERT 250ML</t>
  </si>
  <si>
    <t>CAL  CARTRIDGE A (PLUS) 276 NOVA</t>
  </si>
  <si>
    <t xml:space="preserve">FRASCO  NO -ESTERIL ALLCAN L091120 </t>
  </si>
  <si>
    <t xml:space="preserve">TUBO PLASTICO DE 7ML TPA ROJO CON ACTIVADOR  </t>
  </si>
  <si>
    <t xml:space="preserve">TUBO PLASTICO DE 5ML TPA MORADA   </t>
  </si>
  <si>
    <t xml:space="preserve">TUBO DE 2.7ML CRISTAL TAPA AZUL </t>
  </si>
  <si>
    <t xml:space="preserve">TIPS AMARILLO CON ROSCA </t>
  </si>
  <si>
    <t>PAQUETE DE CUBETAS  500UNIDS</t>
  </si>
  <si>
    <t>PAQUETE DE BARITAS 500 UNIDS</t>
  </si>
  <si>
    <t>DILUENTE 20L PARA BC5500</t>
  </si>
  <si>
    <t>PAPAEL TERMICO STAT FAX 3300/32</t>
  </si>
  <si>
    <t xml:space="preserve">ANTI -A 10ML ERYCLONE </t>
  </si>
  <si>
    <t xml:space="preserve">ANTI -B 10ML ERYCLONE </t>
  </si>
  <si>
    <t xml:space="preserve">ANTI -AB 10ML ERYCLONE </t>
  </si>
  <si>
    <t xml:space="preserve">ANTI -D 10ML RHOFINAL </t>
  </si>
  <si>
    <t xml:space="preserve">ANTI-HUMANO ERYCLONE </t>
  </si>
  <si>
    <t xml:space="preserve">CEFALEXIN DISCOS SENS 30MCG </t>
  </si>
  <si>
    <t>CIPROFLOXACINA DISCOS SENS. 5MCG</t>
  </si>
  <si>
    <t>DILUENTE TANQUE 20 LITROS</t>
  </si>
  <si>
    <t>HDL DIRECTO 4X30ML/ 2X20ML</t>
  </si>
  <si>
    <t>GEP/ALTLQIFFUV5X25ML/1X32ML</t>
  </si>
  <si>
    <t>SOLUCION DETERGENTE BS380</t>
  </si>
  <si>
    <t>FRASCO NO ESTERIL 60ML BLANCO</t>
  </si>
  <si>
    <t>TUBO ROJO CON GEL 5ML VACUETT</t>
  </si>
  <si>
    <t>TUBO ROJO VACUETT 6ML</t>
  </si>
  <si>
    <t>TUBO LILA 4ML 50/1</t>
  </si>
  <si>
    <t>TUBO AZUL 3.5ML VACUETT 50/1</t>
  </si>
  <si>
    <t>PIPETA PASTUR 3-7ML 500/1 VANDELAB</t>
  </si>
  <si>
    <t>APLICADORES DE MADERA 1000/1</t>
  </si>
  <si>
    <t>TIPS AMARILLOS C/ROSCA 1000/1</t>
  </si>
  <si>
    <t>paq 1000</t>
  </si>
  <si>
    <t>DILUENTE (TANQUE 20L)</t>
  </si>
  <si>
    <t>LIZADOR 500ML</t>
  </si>
  <si>
    <t>EZ CLEANSER (BOT./50ML)</t>
  </si>
  <si>
    <t>CLEANSER FRASCO 1LITRO</t>
  </si>
  <si>
    <t>CONTROL DE COAGULACION (VIAL X1 ML)</t>
  </si>
  <si>
    <t>TUBO TAPVAL P/EQUIP.ERIT 600UN</t>
  </si>
  <si>
    <t>MINOTON/MINIDIL  20 LITROS HORIBA ABX</t>
  </si>
  <si>
    <t xml:space="preserve">CRONOMETRO DE AGUJA PLASTICA </t>
  </si>
  <si>
    <t>SICKLE CELL 100 TEST (FALCEMIA)</t>
  </si>
  <si>
    <t xml:space="preserve">STAT PROFILE PHOX 28953 NOVA </t>
  </si>
  <si>
    <t>AGUA BI- DESTILADA BIOCHEN</t>
  </si>
  <si>
    <t>ESFIGMOMANOMETRO DIGITAL</t>
  </si>
  <si>
    <t xml:space="preserve">CAL CARTRIDGE A (PLUS) 276 NOVA </t>
  </si>
  <si>
    <t>FRASCO CON TAPA PEQUEÑA</t>
  </si>
  <si>
    <t>FRASCO P/MUESTRA ESTERILES 4 OZ</t>
  </si>
  <si>
    <t xml:space="preserve">PORTA OBJETO ESMERILLADO </t>
  </si>
  <si>
    <t xml:space="preserve">CASSETE DE INCRUT AMARILLO </t>
  </si>
  <si>
    <t>TOTA T3 96 TEST</t>
  </si>
  <si>
    <t>TOTA T4 96 TEST</t>
  </si>
  <si>
    <t>T4 LIBRE 96 TEST</t>
  </si>
  <si>
    <t>TSH EIA 96 PRUEBAS</t>
  </si>
  <si>
    <t>TOTAL PSA 96 TEST</t>
  </si>
  <si>
    <t>FALCEMIA SICKLE CELL 100P</t>
  </si>
  <si>
    <t>PIPETAS PASTEUR PLASTICA 5ML</t>
  </si>
  <si>
    <t>HBA1C-D HEMOG GLICOSILADA 1X30MC</t>
  </si>
  <si>
    <t>HBA1C-D CALIBRADOR 4X0.5ML M DIREC</t>
  </si>
  <si>
    <t>CONTROL DE HBA1C 4X0.5ML (2 LEVEL)</t>
  </si>
  <si>
    <t xml:space="preserve">PROBE CLEANSER </t>
  </si>
  <si>
    <t>CREATININA 2X150ML</t>
  </si>
  <si>
    <t>APTT X 4ML FRCO. 4ML</t>
  </si>
  <si>
    <t>GOT/AST-LQ UV 4X40 2X20ML</t>
  </si>
  <si>
    <t>TOTAL T3 96 PRUEBAS</t>
  </si>
  <si>
    <t>TOTAL T4 96 PRUEBAS</t>
  </si>
  <si>
    <t>TSH 96 PRUEBAS</t>
  </si>
  <si>
    <t>DILUENTE TANQUE 20 L</t>
  </si>
  <si>
    <t>RINSE</t>
  </si>
  <si>
    <t xml:space="preserve">SOLUCION DETERGENTE  </t>
  </si>
  <si>
    <t>MACCONKEY AGAR 500 GR. BIOMARK</t>
  </si>
  <si>
    <t xml:space="preserve">FRASCO  ESTERIL  H1015  ZEGH JLANG </t>
  </si>
  <si>
    <t>CAL CARTRIDGE A PLUS 276 NOVA</t>
  </si>
  <si>
    <t>TOXOPLASMOSIS IG (ELISA C/96-P)</t>
  </si>
  <si>
    <t>HCG RAPIDA ACCUTEELL ABT-FT-B2</t>
  </si>
  <si>
    <t>ANTI-HIV RAPIDA 1/2 SERUM CASSETTE ACUTEL</t>
  </si>
  <si>
    <t xml:space="preserve">HEPATITIS B RAPIDA  ( HBSAG) CACUTELL </t>
  </si>
  <si>
    <t>HEPATITIS C RAPIDA DIAGNOSTIC</t>
  </si>
  <si>
    <t>SIFILIS RAPIDA ACUTELL</t>
  </si>
  <si>
    <t>NIMODIPINA 30MG TABLETA</t>
  </si>
  <si>
    <t>PELICULA DRAY  VIEW 14X17 (35X43) 100 HOJAS</t>
  </si>
  <si>
    <t>caja 500</t>
  </si>
  <si>
    <t>EMBARAZO MEMBRANA 40P</t>
  </si>
  <si>
    <t>SIFILIS RAPIDA CTK</t>
  </si>
  <si>
    <t>FRASCOS NO ESTERIL</t>
  </si>
  <si>
    <t>SENSOR POTASIO PHOX PLUS NOVA</t>
  </si>
  <si>
    <t>SENSOR SODIUM PHOX PLUS 27 NOVA</t>
  </si>
  <si>
    <t>KIT PCO2 MEMBRANA TRI-P NOVA</t>
  </si>
  <si>
    <t>CONTROL DE HEMATOLOGIA 3X2.5ML SCIENTIFIC</t>
  </si>
  <si>
    <t>MINOTON 20LT MICROS 45/60</t>
  </si>
  <si>
    <t>CLEANER 1 LITRO HORIBA ABX</t>
  </si>
  <si>
    <t>SANGRE OCULTA 200TEST</t>
  </si>
  <si>
    <t>TERMOMETRO PARA NEVERA</t>
  </si>
  <si>
    <t>GLUTOL (GLUCOLA ) 100G NRL 461207P</t>
  </si>
  <si>
    <t>ISO-VITALEX POLYVITEX 4X0M LYNARES</t>
  </si>
  <si>
    <t>CUBETAS  PARA BS-200</t>
  </si>
  <si>
    <t>cubeta</t>
  </si>
  <si>
    <t>AGUA DESTILADA DESTILADA TIPO 1</t>
  </si>
  <si>
    <t>CK-BM 6X2.5ML</t>
  </si>
  <si>
    <t xml:space="preserve">SOLUCION DETERGENTE BS380 GALON </t>
  </si>
  <si>
    <t xml:space="preserve">CALCIOMA 111 ARSENAZO 111 6X40ML </t>
  </si>
  <si>
    <t>CLORO COLOR 6X30ML</t>
  </si>
  <si>
    <t>LIPASA-LQ CINETICA-COLOR 2X40ML</t>
  </si>
  <si>
    <t>AMILASA-LQ CNPG3 CINEICO 6X30ML</t>
  </si>
  <si>
    <t>GLUCOHEMOGLOBINA GLICOSILADA 10X50</t>
  </si>
  <si>
    <t>TIPS AMARILLO 5-200UL-1000UND</t>
  </si>
  <si>
    <t>TIPS AZULES 200-1000UND</t>
  </si>
  <si>
    <t>LISANTE 4 FRASCOS X 1 LITRO C/U</t>
  </si>
  <si>
    <t>AGUA DESTILADA TIPO 1</t>
  </si>
  <si>
    <t>AP 4ML VIAL BIOMEDICA DIAGNOS TICS</t>
  </si>
  <si>
    <t>ANTI-D 10ML LAB-CARE FER. BGD 10</t>
  </si>
  <si>
    <t>SECCION QUIMICA</t>
  </si>
  <si>
    <t>Glicemia</t>
  </si>
  <si>
    <t>Glicemia Post Prandial</t>
  </si>
  <si>
    <t>Curva de Tolerancia a la Glucosa</t>
  </si>
  <si>
    <t>Nitrogeno ureica</t>
  </si>
  <si>
    <t>Urea</t>
  </si>
  <si>
    <t>Creatinina</t>
  </si>
  <si>
    <t>Colesterol Total</t>
  </si>
  <si>
    <t>Colesterol HDL</t>
  </si>
  <si>
    <t>Colesterol LDL</t>
  </si>
  <si>
    <t>Trigliceridos</t>
  </si>
  <si>
    <t>CPK</t>
  </si>
  <si>
    <t>CK-MB</t>
  </si>
  <si>
    <t>LDH</t>
  </si>
  <si>
    <t>Fosforo</t>
  </si>
  <si>
    <t>Calcio</t>
  </si>
  <si>
    <t>Magnesio</t>
  </si>
  <si>
    <t>HBsAG(HEPATITIS B) 96 TEST</t>
  </si>
  <si>
    <t>Electrolitos Sericos</t>
  </si>
  <si>
    <t>Gases Arteriales</t>
  </si>
  <si>
    <t>Transaminasa GLUT. Piruvica</t>
  </si>
  <si>
    <t>CLORO THIOCYANATE-HG COLOR 6X40ML</t>
  </si>
  <si>
    <t>Transaminasa Glut. Oxalacetica</t>
  </si>
  <si>
    <t>PROTEINA LCR/ORINA 2X150ML 100P</t>
  </si>
  <si>
    <t>Depuracion de Creatinina</t>
  </si>
  <si>
    <t xml:space="preserve">LIPASA-LQ CINETICA-COLOR 2X40ML </t>
  </si>
  <si>
    <t>Proteinas Totales</t>
  </si>
  <si>
    <t>GLUCOLA (GLUTOL) 75G  300ML</t>
  </si>
  <si>
    <t>Albumina</t>
  </si>
  <si>
    <t>Fosfatasa Alcalina</t>
  </si>
  <si>
    <t>Amilasa</t>
  </si>
  <si>
    <t>UREA UV/LIQUIDA 10*20/10*5 ML</t>
  </si>
  <si>
    <t>Lipasa</t>
  </si>
  <si>
    <t>Proteina de 24 horas</t>
  </si>
  <si>
    <t>Acido Urico</t>
  </si>
  <si>
    <t>ALBUMINA 10*25ML</t>
  </si>
  <si>
    <t>Bilirrubina Total y Directo</t>
  </si>
  <si>
    <t>T-4 LIBRE  CAJA 96 PRUEBAS</t>
  </si>
  <si>
    <t>HEPATITIS C  96 TEST</t>
  </si>
  <si>
    <t>HIV 1 &amp; 2  96 TEST</t>
  </si>
  <si>
    <t>ALBUMINA LIQUIDA CORAL 1X150ML</t>
  </si>
  <si>
    <t>GENTAMICINA DISCOS SENS 10MCG</t>
  </si>
  <si>
    <t>UREA BERTHELOT 10X50 ML</t>
  </si>
  <si>
    <t xml:space="preserve">CREATININA 2X150 ML </t>
  </si>
  <si>
    <t>FACTOR REUMATOIDE 50GT-LAB</t>
  </si>
  <si>
    <t>COCNETOR  DOBLE VIA GRUESA</t>
  </si>
  <si>
    <t>COCNETOR TRIPLE VIA  GRUESA</t>
  </si>
  <si>
    <t>ANTI-HIV RAPIDO 1/2 SERUM CASSETTE ACUTELL ABT</t>
  </si>
  <si>
    <t>HEPATITIS C RAPIDA (ANTI-HCV) ACCUTELL</t>
  </si>
  <si>
    <t>ANTI-HIV RAPIDO 1/2 SERUM CASSETTE ACCUTELL</t>
  </si>
  <si>
    <t>HEPATITTS B RAPIDO 8HBSAG) ACCUTELL</t>
  </si>
  <si>
    <t>TOXOPLASMOSIS IGG 96 TEST ELISA</t>
  </si>
  <si>
    <t>TOXOPLASMOSIS IGM 96 TEST ELISA</t>
  </si>
  <si>
    <t>HIV 1 &amp; 2  96 PRUEVAS</t>
  </si>
  <si>
    <t>HBSAG HEPATITIS B 96 TEST</t>
  </si>
  <si>
    <t>HEPATITIS C 96 TEST</t>
  </si>
  <si>
    <t>HIV ( 2 LINES) 1&amp;2 TEST</t>
  </si>
  <si>
    <t>HBSAG HEPATITIS B SURFACE ANTIGEN 1</t>
  </si>
  <si>
    <t>HCV HEPATITIS C VIRUS TEST</t>
  </si>
  <si>
    <t>GLUTOL 75G 300ML</t>
  </si>
  <si>
    <t>UREA BERTHELOT 10 X 50 ML</t>
  </si>
  <si>
    <t>ETANOL (ALCOHOL REAC,) PACIFIC</t>
  </si>
  <si>
    <t>TOXOPLASMOSIS IGG (ELISA C/96-TEST</t>
  </si>
  <si>
    <t>PSA-TOTAL CAJA 96 PRUEBAS</t>
  </si>
  <si>
    <t>ASA CAL 0.01 CON MANGO REF 3740</t>
  </si>
  <si>
    <t>CIPROFLOXACIN DISCOS SENS. 50 DISCO BIOANAL</t>
  </si>
  <si>
    <t>CEFALEXINA 50 DISCOS BIOANAL Y SE</t>
  </si>
  <si>
    <t>GENTAMICINA 50 DISCOS SENS BIOANAL Y SE</t>
  </si>
  <si>
    <t>CEFALOTIN 50 DISCOS SENS. BIOANAL Y SE</t>
  </si>
  <si>
    <t>AMIKACINA 50 DISCOS SENS</t>
  </si>
  <si>
    <t>TRIGLICERIDO GPO/PAP 10X25ML</t>
  </si>
  <si>
    <t xml:space="preserve">COLESTERIOL 10X20ML </t>
  </si>
  <si>
    <t>ACIDO URICO 10X20ML</t>
  </si>
  <si>
    <t>CREATININA JAFFE 3X30ML</t>
  </si>
  <si>
    <t>UREA  LQ. GLDH 4X40/2/20ML</t>
  </si>
  <si>
    <t>COLESTEROL-LQ CHOD -POD ENZ-COLOR</t>
  </si>
  <si>
    <t>TRIGLICERIDOS GPO/POD 6X30ML</t>
  </si>
  <si>
    <t xml:space="preserve">HDL DIRECTO 4X30 ML/2X20ML </t>
  </si>
  <si>
    <t>GO/AST-LQ UV4X40X2X20ML</t>
  </si>
  <si>
    <t>GPT/ALT-LQUV 4X40ML/2/20ML</t>
  </si>
  <si>
    <t>PT 4ML VIAL BIOMEDICA DIAGNOS TICS</t>
  </si>
  <si>
    <t>FACTOR REUMA TOIDE LAB-CARE 100P</t>
  </si>
  <si>
    <t>PROTEINA C REACTIVO 100 LAB-CARE</t>
  </si>
  <si>
    <t>GLUCOHEMOGLOBINA 20 PRUEBAS</t>
  </si>
  <si>
    <t>SECCION MICROBIOLOGIA (BACTEROLOGIA)</t>
  </si>
  <si>
    <t>Cultivo Secr. Ulcera</t>
  </si>
  <si>
    <t>Cultivo Secr. Optica</t>
  </si>
  <si>
    <t>Cultivo Secr. Ocular</t>
  </si>
  <si>
    <t>Cultivo Secr. Abcesos</t>
  </si>
  <si>
    <t>Cultivo Secr. Fistula</t>
  </si>
  <si>
    <t>Cultivo Secr. Endocervical</t>
  </si>
  <si>
    <t>Cultivo Exudado Faringeo</t>
  </si>
  <si>
    <t>Urocultivo</t>
  </si>
  <si>
    <t>Coprocultivo</t>
  </si>
  <si>
    <t>SALMONELLA H GRUPO D LABCARE</t>
  </si>
  <si>
    <t>SALMONELLA O GRUPO D LABCARE</t>
  </si>
  <si>
    <t>SALMONELLA H GRUPO A LABCARE</t>
  </si>
  <si>
    <t>SALMONELLA H GRUPO B LABCARE</t>
  </si>
  <si>
    <t>SALMONELLA O GRUPO A LABCARE</t>
  </si>
  <si>
    <t>SALMONELLA O GRUPO B LABCARE</t>
  </si>
  <si>
    <t>SECCION INMUNO-SEROLOGIA</t>
  </si>
  <si>
    <t>VDRL</t>
  </si>
  <si>
    <t>FTA-ABS</t>
  </si>
  <si>
    <t>Antigenos febriles</t>
  </si>
  <si>
    <t>HIV</t>
  </si>
  <si>
    <t>HBSAG</t>
  </si>
  <si>
    <t>Anti HCV</t>
  </si>
  <si>
    <t>Proteina C. Reactiva</t>
  </si>
  <si>
    <t>ASO</t>
  </si>
  <si>
    <t>FR</t>
  </si>
  <si>
    <t>Bolsa colectora de Sangre</t>
  </si>
  <si>
    <t>SIFILIS (VDRL) ABON 40 PRUEBAS</t>
  </si>
  <si>
    <t>VDRL MEMBRANA KIT. 40P</t>
  </si>
  <si>
    <t xml:space="preserve">HEPATITIS B (SUERO PLASMA) 40 PRUEBAS </t>
  </si>
  <si>
    <t xml:space="preserve">HEPATITIS C (SUERO PLASMA) 40 PRUEBAS </t>
  </si>
  <si>
    <t>HIV VANDER-LAB 50 MEMBRANA</t>
  </si>
  <si>
    <t>HIV I&amp;2 96 PPRUEVAS</t>
  </si>
  <si>
    <t>HEPATITIS  B RAPIDA (HBSAG) ACCUTELL</t>
  </si>
  <si>
    <t>ANTI-HIV RAPIDA 1/2 SERUM CASSETTE</t>
  </si>
  <si>
    <t>HEPATITIS C RAPIDA ACCUTELL</t>
  </si>
  <si>
    <t>ASO LATEX LAB-CARE REF ASO 100</t>
  </si>
  <si>
    <t>SIFILIS RAPIDA</t>
  </si>
  <si>
    <t>PRUEBAS ESPECIALES</t>
  </si>
  <si>
    <t>Digoxina</t>
  </si>
  <si>
    <t>HCG (cualitativa)</t>
  </si>
  <si>
    <t>SECCION UROALISIS Y COPROLOGICO</t>
  </si>
  <si>
    <t>Examen de Orina</t>
  </si>
  <si>
    <t>Coprologico</t>
  </si>
  <si>
    <t>Sangre Oculta</t>
  </si>
  <si>
    <t>TIRILLA D ORINA DISTINCT,</t>
  </si>
  <si>
    <t>ENTREGA DE RESULTADOS DE LABORATORIO</t>
  </si>
  <si>
    <t>Folder 8 1/2x11</t>
  </si>
  <si>
    <t>Sobre Timbrados</t>
  </si>
  <si>
    <t>Reporte de laboratorio</t>
  </si>
  <si>
    <t>Reporte de parasitologia</t>
  </si>
  <si>
    <t>Reporte de serologia</t>
  </si>
  <si>
    <t>Reporte examen de orina</t>
  </si>
  <si>
    <t>Reporte miscelaneo</t>
  </si>
  <si>
    <t>Reporte química sanguinea</t>
  </si>
  <si>
    <t>Solicitud de analisis</t>
  </si>
  <si>
    <t>PAGO SUELDO PERSONAL CONTRATADO Y/O IGUALADO (71 EMPLEADOS)</t>
  </si>
  <si>
    <t>REPARACION EQUIPOS DE LABORATORIO</t>
  </si>
  <si>
    <t>MANTENER LA LIMPIEZA EN EL AREA DE LABORATORIO</t>
  </si>
  <si>
    <t>Fisiatria y Rehabilitacion</t>
  </si>
  <si>
    <t>ULTRASONIDO</t>
  </si>
  <si>
    <t xml:space="preserve">ESTIMULACION ELECTRICA </t>
  </si>
  <si>
    <t xml:space="preserve">CALOR SUPERFICIAL </t>
  </si>
  <si>
    <t>CALOR PROFUNDO</t>
  </si>
  <si>
    <t>ESTIRAMIENTO EJER</t>
  </si>
  <si>
    <t xml:space="preserve">EJERCICIOS DE FORTALESCIMIENTO </t>
  </si>
  <si>
    <t xml:space="preserve">REDUCCION DE LA MARCHA </t>
  </si>
  <si>
    <t xml:space="preserve">EJERCICIOS DE COORDINACION </t>
  </si>
  <si>
    <t>PAGO SUELDO PERSONAL CONTRATADO Y/O IGUALADO (15 EMPLEADOS)</t>
  </si>
  <si>
    <t>GASTOS REPRESENTACION</t>
  </si>
  <si>
    <t>Medio de Contraste</t>
  </si>
  <si>
    <t>Peliculas diferentes tamaños</t>
  </si>
  <si>
    <t xml:space="preserve">Guantes de Examen </t>
  </si>
  <si>
    <t>Jeringa 60cc</t>
  </si>
  <si>
    <t>Conector Fino</t>
  </si>
  <si>
    <t>Agua Destilada 10cc</t>
  </si>
  <si>
    <t>Hidrocortizona Ampolla</t>
  </si>
  <si>
    <t>Papel Camilla</t>
  </si>
  <si>
    <t>ENTREGA DE RESULTADOS DE RAYOS X</t>
  </si>
  <si>
    <t>Tintas para Impresoras</t>
  </si>
  <si>
    <t>Cartucho</t>
  </si>
  <si>
    <t>Reporte imagen rayos x</t>
  </si>
  <si>
    <t>Solicitud de estudio imagen a usuario</t>
  </si>
  <si>
    <t>Libro record de usuario, radiologia</t>
  </si>
  <si>
    <t>Formulario evaluación medio de contraste</t>
  </si>
  <si>
    <t>Preservativos (Condon)</t>
  </si>
  <si>
    <t>caja 96</t>
  </si>
  <si>
    <t>Papel toalla</t>
  </si>
  <si>
    <t>Papel Sonografia Sony</t>
  </si>
  <si>
    <t>Gel lubricantes 200cc</t>
  </si>
  <si>
    <t>Jeringa Gases Arteriales</t>
  </si>
  <si>
    <t>Cateter Jelco No. 18</t>
  </si>
  <si>
    <t>Aguja Hipodermica No. 18</t>
  </si>
  <si>
    <t>Vasos Higienico</t>
  </si>
  <si>
    <t>Reporte de sonomamografia</t>
  </si>
  <si>
    <t>Reporte sonografía Tiroide</t>
  </si>
  <si>
    <t>Reporte sonografía abdominal</t>
  </si>
  <si>
    <t>Reporte sonografía obstetrica</t>
  </si>
  <si>
    <t>Reporte sonografía pélvica</t>
  </si>
  <si>
    <t>Libro record de usuario, sonografia</t>
  </si>
  <si>
    <t xml:space="preserve">Reporte tomografia </t>
  </si>
  <si>
    <t>Libro record de Tomografía</t>
  </si>
  <si>
    <t>Reporte de resonancia</t>
  </si>
  <si>
    <t>Libro record resonancia, magnetica</t>
  </si>
  <si>
    <t>PAGO SUELDO PERSONAL CONTRATADO Y/O IGUALADO (50 MEDICOS Y TECNICOS)</t>
  </si>
  <si>
    <t>PAGO SUELDO PERSONAL CONTRATADO Y/O IGUALADO (3 ENFERMERAS)</t>
  </si>
  <si>
    <t xml:space="preserve">CAPACITACION </t>
  </si>
  <si>
    <t xml:space="preserve">CURSO DE DOPPLER EN RADIOGRAFIA </t>
  </si>
  <si>
    <t>MANTENER LA LIMPIEZA EN EL AREA DE IMÁGENES</t>
  </si>
  <si>
    <r>
      <t>Nota:</t>
    </r>
    <r>
      <rPr>
        <sz val="9"/>
        <rFont val="Calibri"/>
        <family val="2"/>
      </rPr>
      <t xml:space="preserve"> En la columna de Fuente de Financiamiento colocar la siguiente siglas según corresponda:</t>
    </r>
  </si>
  <si>
    <t xml:space="preserve">         AF= Anticipo Finaniciero</t>
  </si>
  <si>
    <t xml:space="preserve">         VS= Venta de Servicios</t>
  </si>
  <si>
    <t xml:space="preserve">         AD= Aportes y Donaciones</t>
  </si>
  <si>
    <t>Ofrecer Consultas de Rehabilitacion</t>
  </si>
  <si>
    <t>SERVICIOS DE HOSPITALIZACION</t>
  </si>
  <si>
    <t>PRODUCTOS DE PORCELANA</t>
  </si>
  <si>
    <t>HERRAMIENTAS MENORES</t>
  </si>
  <si>
    <t xml:space="preserve">GESTION </t>
  </si>
  <si>
    <t>TEC ADM</t>
  </si>
  <si>
    <t>2.1.1.1.07</t>
  </si>
  <si>
    <t>2.1.1.1.08</t>
  </si>
  <si>
    <t>2.1.1.1.09</t>
  </si>
  <si>
    <t>2.1.1.1.10</t>
  </si>
  <si>
    <t>2.1.1.1.11</t>
  </si>
  <si>
    <t>2.1.1.1.12</t>
  </si>
  <si>
    <t>2.1.1.2.08</t>
  </si>
  <si>
    <t>2.1.2.2.11</t>
  </si>
  <si>
    <t>2.1.2.2.12</t>
  </si>
  <si>
    <t>2.1.2.2.13</t>
  </si>
  <si>
    <t>2.1.2.2.14</t>
  </si>
  <si>
    <t>2.1.2.2.15</t>
  </si>
  <si>
    <t>2.1.4.</t>
  </si>
  <si>
    <t>2.2.3.2.02</t>
  </si>
  <si>
    <t>2.2.3.3.</t>
  </si>
  <si>
    <t>2.2.3.3.01</t>
  </si>
  <si>
    <t>2.2.4.3.02</t>
  </si>
  <si>
    <t>2.2.7.2.07</t>
  </si>
  <si>
    <t>2.2.7.2.08</t>
  </si>
  <si>
    <t>2.2.8.9.06</t>
  </si>
  <si>
    <t>2.2.8.9.07</t>
  </si>
  <si>
    <t>2.2.9.</t>
  </si>
  <si>
    <t>2.2.9.1.</t>
  </si>
  <si>
    <t>2.2.9.1.1</t>
  </si>
  <si>
    <t>2.2.9.2.</t>
  </si>
  <si>
    <t>2.2.9.2.02</t>
  </si>
  <si>
    <t>2.3.7.1.99</t>
  </si>
  <si>
    <t>2.3.7.2.07</t>
  </si>
  <si>
    <t>2.3.7.2.99</t>
  </si>
  <si>
    <t>2.3.9.2.02</t>
  </si>
  <si>
    <t>2.3.9.9.03</t>
  </si>
  <si>
    <t>2.3.9.9.04</t>
  </si>
  <si>
    <t>2.4.1.1.04</t>
  </si>
  <si>
    <t>2.4.1.1.05</t>
  </si>
  <si>
    <t>2.4.1.1.06</t>
  </si>
  <si>
    <t>2.4.1.2.04</t>
  </si>
  <si>
    <t>2.4.1.2.05</t>
  </si>
  <si>
    <t>2.4.1.3.</t>
  </si>
  <si>
    <t>2.4.1.3.01</t>
  </si>
  <si>
    <t>2.6.4.3.</t>
  </si>
  <si>
    <t>2.6.4.3.01</t>
  </si>
  <si>
    <t>2.6.4.4.</t>
  </si>
  <si>
    <t>2.6.4.4.01</t>
  </si>
  <si>
    <t>2.6.4.5.</t>
  </si>
  <si>
    <t>2.6.4.5.01</t>
  </si>
  <si>
    <t>2.6.4.6.</t>
  </si>
  <si>
    <t>2.6.4.6.01</t>
  </si>
  <si>
    <t>2.6.4.7.</t>
  </si>
  <si>
    <t>2.6.4.7.01</t>
  </si>
  <si>
    <t>2.6.5.1.</t>
  </si>
  <si>
    <t>2.6.5.1.01</t>
  </si>
  <si>
    <t>2.6.5.2.02</t>
  </si>
  <si>
    <t>2.6.8.2.</t>
  </si>
  <si>
    <t>2.6.8.2.01</t>
  </si>
  <si>
    <t>2.6.8.4.</t>
  </si>
  <si>
    <t>2.6.8.4.01</t>
  </si>
  <si>
    <t>2.6.9.1.02</t>
  </si>
  <si>
    <t>2.6.9.2</t>
  </si>
  <si>
    <t>2.7.2.4.02</t>
  </si>
  <si>
    <t>HOSPITAL TRAUMATOLOGICO DR. NEY ARIAS LORA</t>
  </si>
  <si>
    <t>Ofrecer Terapias de Rehabilitacion</t>
  </si>
  <si>
    <t xml:space="preserve"> Ofrecer Radiografia (Rayos X)</t>
  </si>
  <si>
    <t>Ofrecer Sonografias</t>
  </si>
  <si>
    <t>Ofrecer Tomografia</t>
  </si>
  <si>
    <t>Ofrecer Resonancia</t>
  </si>
  <si>
    <t>Sevoflurano 250ml</t>
  </si>
  <si>
    <t>Consulta Coloprotologia</t>
  </si>
  <si>
    <t>FACTURAS</t>
  </si>
  <si>
    <t>SERVICIOS SANITARIOS MEDICOS</t>
  </si>
  <si>
    <t>PRODUCTOS FORESTALES</t>
  </si>
  <si>
    <t>PRODUCTOS DE MADERA Y CORCHO</t>
  </si>
  <si>
    <t>PRODUCTOS HILADOS Y TELA</t>
  </si>
  <si>
    <t>PRODUCTOS DE CEMENTO</t>
  </si>
  <si>
    <t>PRODUCTOS DE YESO</t>
  </si>
  <si>
    <t>PRODUCTOS DE VIDRIO</t>
  </si>
  <si>
    <t>PRODUCTOS ESTRUCTURA METALICA</t>
  </si>
  <si>
    <t>PRODUCTOS OTROS MINERALES</t>
  </si>
  <si>
    <t>UTILES DE COCINA Y COMEDOR</t>
  </si>
  <si>
    <t>RESPUESTOS Y ACCESORIOS MENORES</t>
  </si>
  <si>
    <t>MUEBLES DE ALOJAMIENTO</t>
  </si>
  <si>
    <t>MAQUINARIAS INDUSTRIALES</t>
  </si>
  <si>
    <t>SISTEMA DE AIRE ACONDICIONADO</t>
  </si>
  <si>
    <t>PARA LLENAR CONSOLIDADO PPNE4 Y PPNE5</t>
  </si>
  <si>
    <t>Establecimiento:HOSPITAL TRAUMATOLOGICO DR. NEY ARIAS LORA, RELACION DE INSUMOS PARA CUMPLIMIENTO DE LAS METAS</t>
  </si>
  <si>
    <t xml:space="preserve">Lapiceros </t>
  </si>
  <si>
    <t xml:space="preserve">Toner  </t>
  </si>
  <si>
    <t xml:space="preserve"> Folders    </t>
  </si>
  <si>
    <t>impresión</t>
  </si>
  <si>
    <t>Lapiceros</t>
  </si>
  <si>
    <t xml:space="preserve">Papel  </t>
  </si>
  <si>
    <t xml:space="preserve">Folders </t>
  </si>
  <si>
    <t>caja</t>
  </si>
  <si>
    <t>libretas</t>
  </si>
  <si>
    <t>Refrigerio</t>
  </si>
  <si>
    <t>Red de Atención Primaria articulada, coordinada y fortalecida</t>
  </si>
  <si>
    <t>Implementación de grupos focales para determinar la calidad percibida del servicio</t>
  </si>
  <si>
    <t>Conformación de la Oficina de Defensa al Usuario en los hospitales</t>
  </si>
  <si>
    <t>Aplicación de encuesta y elaboración del plan de mejora acorde al resultado obtenido.</t>
  </si>
  <si>
    <t>Promoción de la cartera de servicios y procesos internos de gestión de usuarios (información relativa a procesos internos y de salud colocados en video en pantallas en las salas de espera)</t>
  </si>
  <si>
    <t>Seguimiento al cumplimiento de la politica definida por la Dirección de Hospitales.</t>
  </si>
  <si>
    <t>Fortalecimiento de la Red de Emergencias de forma humanizada, eficiente y de calidad</t>
  </si>
  <si>
    <t>Implenetación del RAC-Triaje Pacientes Salas de Emergencicas Hospitalarias</t>
  </si>
  <si>
    <t>Capacitación del personal de las Ambulancias en los manuales asistenciales, Soporte vital Básico y soporte Vital Avanzado</t>
  </si>
  <si>
    <t xml:space="preserve">Mantenimiento y  Dotación del carro de paro en las salas de emergencias </t>
  </si>
  <si>
    <t>Desarrollo, Gestión y coordinación  de traslados de pacientes en las redes de servicios de emergencias.</t>
  </si>
  <si>
    <t>Preparación y Respuesta a Emergencias de Salud Publica y Desastres</t>
  </si>
  <si>
    <t xml:space="preserve">Realización de Simulacro ante eventos para prueba del plan de emergencias y desastres  </t>
  </si>
  <si>
    <t xml:space="preserve">Preparación de Operativo feriado navidad y año nuevo </t>
  </si>
  <si>
    <t xml:space="preserve">Preparación de Operativo feriado Semana  Santa </t>
  </si>
  <si>
    <t>Preparación y Respuesta a Temporada Ciclónica y eventos de Salud Publica consecuentes.</t>
  </si>
  <si>
    <t>Implementcion del plan de fortalecimiento de los servicios de hoteleria hospialaria</t>
  </si>
  <si>
    <t>Elaboración del plan de fortalecimiento de los servicios de hoteleria hospitalaria</t>
  </si>
  <si>
    <t>Charlas motivadoras, Estudios de Casos Benchlearning/ Benchmarking</t>
  </si>
  <si>
    <t>Circulo de Desarrollo Gerencial</t>
  </si>
  <si>
    <t xml:space="preserve">Sincerizar y actualizar las agendas medicas </t>
  </si>
  <si>
    <t xml:space="preserve"> Programa de Gestion Cita </t>
  </si>
  <si>
    <t>Difusión de apertura de inscripción de interesados en Conformación de Comités de Veeduría.</t>
  </si>
  <si>
    <t xml:space="preserve">reuniones de los comites   </t>
  </si>
  <si>
    <t>Comites de Salud</t>
  </si>
  <si>
    <t>Recolección de datos y acciones correctivas de Salud Ambiental Hospitalaria.</t>
  </si>
  <si>
    <t>Implementacion del sistema de turnos digital para organizar las salas de espera antes, durante y despues de la atención al usuario.</t>
  </si>
  <si>
    <t>Analisis y seguimiento al proceso de quejas y sugerencias del portal de Atención Ciudadana 311</t>
  </si>
  <si>
    <t>Meta Lograda actual periodo Año 2019</t>
  </si>
  <si>
    <t>NOTA: DETALLES DE  SERVICIOS DE HOSPITALIZACION (OTROS)</t>
  </si>
  <si>
    <t>Implementación de servicios de esterilización.</t>
  </si>
  <si>
    <t xml:space="preserve">Levantar proceso de estandarización. </t>
  </si>
  <si>
    <t xml:space="preserve">Desarrollo manual de procedimientos de esterilización. </t>
  </si>
  <si>
    <t xml:space="preserve">Capacitar sobre procesos de estandarización. </t>
  </si>
  <si>
    <t xml:space="preserve">Seguimiento a la adherencia del proceso de esterilización. </t>
  </si>
  <si>
    <t xml:space="preserve">Plan de mejora del proceso de esterilización. </t>
  </si>
  <si>
    <t>Elaboración planes de emergencia y Desatres Hospitalarios</t>
  </si>
  <si>
    <t>Capacitación del personal asistencial en el plan hospitalario de Emergencias y Desastres y respuesta a eventos de salud publica y desastres nacionales</t>
  </si>
  <si>
    <t xml:space="preserve"> Informe trimestral de monitoreo de Veeduría.
Miembros de Comités de Veeduría Capacitados.</t>
  </si>
  <si>
    <t>Adopción Procedimiento de Traslado Interhospitalario de Pacientes Emergentes y Urgentes</t>
  </si>
  <si>
    <t>Fortaleciendo el modelo de referencia y contrareferencia</t>
  </si>
  <si>
    <t>Modelo de Gestión de Calidad Intitucional</t>
  </si>
  <si>
    <t xml:space="preserve"> Elaboración de la memoria institucional 2020 </t>
  </si>
  <si>
    <t>Gestion Integral de informacion</t>
  </si>
  <si>
    <r>
      <rPr>
        <b/>
        <sz val="10"/>
        <color theme="1"/>
        <rFont val="Calibri"/>
        <family val="2"/>
        <scheme val="minor"/>
      </rPr>
      <t>1.1.3.1.01</t>
    </r>
    <r>
      <rPr>
        <sz val="10"/>
        <color theme="1"/>
        <rFont val="Calibri"/>
        <family val="2"/>
        <scheme val="minor"/>
      </rPr>
      <t xml:space="preserve"> Elaboración de POA 2021</t>
    </r>
  </si>
  <si>
    <r>
      <rPr>
        <b/>
        <sz val="10"/>
        <color theme="1"/>
        <rFont val="Calibri"/>
        <family val="2"/>
        <scheme val="minor"/>
      </rPr>
      <t>1.1.3.1.02</t>
    </r>
    <r>
      <rPr>
        <sz val="10"/>
        <color theme="1"/>
        <rFont val="Calibri"/>
        <family val="2"/>
        <scheme val="minor"/>
      </rPr>
      <t xml:space="preserve"> Elaboración del PACC 2021</t>
    </r>
  </si>
  <si>
    <r>
      <rPr>
        <b/>
        <sz val="10"/>
        <color theme="1"/>
        <rFont val="Calibri"/>
        <family val="2"/>
        <scheme val="minor"/>
      </rPr>
      <t xml:space="preserve"> 1.1.3.1.03</t>
    </r>
    <r>
      <rPr>
        <sz val="10"/>
        <color theme="1"/>
        <rFont val="Calibri"/>
        <family val="2"/>
        <scheme val="minor"/>
      </rPr>
      <t xml:space="preserve"> Elaboración de la memoria institucional 2020 </t>
    </r>
  </si>
  <si>
    <r>
      <rPr>
        <b/>
        <sz val="10"/>
        <color theme="1"/>
        <rFont val="Calibri"/>
        <family val="2"/>
        <scheme val="minor"/>
      </rPr>
      <t>1.1.3.1.04</t>
    </r>
    <r>
      <rPr>
        <sz val="10"/>
        <color theme="1"/>
        <rFont val="Calibri"/>
        <family val="2"/>
        <scheme val="minor"/>
      </rPr>
      <t xml:space="preserve"> Levantamiento de los proyectos de cooperación finalizados en el 2019 y en ejecución </t>
    </r>
  </si>
  <si>
    <r>
      <rPr>
        <b/>
        <sz val="10"/>
        <color theme="1"/>
        <rFont val="Calibri"/>
        <family val="2"/>
        <scheme val="minor"/>
      </rPr>
      <t xml:space="preserve"> 1.1.3.1.05</t>
    </r>
    <r>
      <rPr>
        <sz val="10"/>
        <color theme="1"/>
        <rFont val="Calibri"/>
        <family val="2"/>
        <scheme val="minor"/>
      </rPr>
      <t xml:space="preserve"> Seguimiento del Dashboard de Gestión NE</t>
    </r>
  </si>
  <si>
    <r>
      <rPr>
        <b/>
        <sz val="10"/>
        <color theme="1"/>
        <rFont val="Calibri"/>
        <family val="2"/>
        <scheme val="minor"/>
      </rPr>
      <t xml:space="preserve"> 1.1.3.2.01</t>
    </r>
    <r>
      <rPr>
        <sz val="10"/>
        <color theme="1"/>
        <rFont val="Calibri"/>
        <family val="2"/>
        <scheme val="minor"/>
      </rPr>
      <t xml:space="preserve"> Sesiones de trabajo comité de calidad</t>
    </r>
  </si>
  <si>
    <r>
      <rPr>
        <b/>
        <sz val="10"/>
        <color theme="1"/>
        <rFont val="Calibri"/>
        <family val="2"/>
        <scheme val="minor"/>
      </rPr>
      <t xml:space="preserve"> 1.6.3.1.01</t>
    </r>
    <r>
      <rPr>
        <sz val="10"/>
        <color theme="1"/>
        <rFont val="Calibri"/>
        <family val="2"/>
        <scheme val="minor"/>
      </rPr>
      <t xml:space="preserve"> Auditoria calidad del dato de la producción de servicios de CEAS</t>
    </r>
  </si>
  <si>
    <r>
      <t xml:space="preserve"> </t>
    </r>
    <r>
      <rPr>
        <b/>
        <sz val="10"/>
        <color theme="1"/>
        <rFont val="Calibri"/>
        <family val="2"/>
        <scheme val="minor"/>
      </rPr>
      <t>1.6.4.1.01</t>
    </r>
    <r>
      <rPr>
        <sz val="10"/>
        <color theme="1"/>
        <rFont val="Calibri"/>
        <family val="2"/>
        <scheme val="minor"/>
      </rPr>
      <t xml:space="preserve"> Implementación del EIS</t>
    </r>
  </si>
  <si>
    <r>
      <t xml:space="preserve"> </t>
    </r>
    <r>
      <rPr>
        <b/>
        <sz val="10"/>
        <color theme="1"/>
        <rFont val="Calibri"/>
        <family val="2"/>
        <scheme val="minor"/>
      </rPr>
      <t xml:space="preserve"> 1.6.4.2.01</t>
    </r>
    <r>
      <rPr>
        <sz val="10"/>
        <color theme="1"/>
        <rFont val="Calibri"/>
        <family val="2"/>
        <scheme val="minor"/>
      </rPr>
      <t xml:space="preserve"> Levantamiento del dato y reporte de producción de servicios</t>
    </r>
  </si>
  <si>
    <r>
      <rPr>
        <b/>
        <sz val="10"/>
        <color theme="1"/>
        <rFont val="Calibri"/>
        <family val="2"/>
        <scheme val="minor"/>
      </rPr>
      <t xml:space="preserve"> 1.6.1.1.01</t>
    </r>
    <r>
      <rPr>
        <sz val="10"/>
        <color theme="1"/>
        <rFont val="Calibri"/>
        <family val="2"/>
        <scheme val="minor"/>
      </rPr>
      <t xml:space="preserve"> Soporte a los requerimientos tecnológicos internos </t>
    </r>
  </si>
  <si>
    <r>
      <rPr>
        <b/>
        <sz val="10"/>
        <color theme="1"/>
        <rFont val="Calibri"/>
        <family val="2"/>
        <scheme val="minor"/>
      </rPr>
      <t xml:space="preserve"> 1.6.1.2.01 </t>
    </r>
    <r>
      <rPr>
        <sz val="10"/>
        <color theme="1"/>
        <rFont val="Calibri"/>
        <family val="2"/>
        <scheme val="minor"/>
      </rPr>
      <t xml:space="preserve">Elaboración e implantación del plan de fortalecimiento de los servicios de hotelería hospitalaria </t>
    </r>
  </si>
  <si>
    <t>Fortalecimiento de la gestion de usuarios para la adhesión de la cultura de servicios</t>
  </si>
  <si>
    <r>
      <rPr>
        <b/>
        <sz val="10"/>
        <color theme="1"/>
        <rFont val="Calibri"/>
        <family val="2"/>
        <scheme val="minor"/>
      </rPr>
      <t>1.3.2.1.02</t>
    </r>
    <r>
      <rPr>
        <sz val="10"/>
        <color theme="1"/>
        <rFont val="Calibri"/>
        <family val="2"/>
        <scheme val="minor"/>
      </rPr>
      <t xml:space="preserve"> Elaboración del plan de mantenimiento preventivo de equipos e infraestructura</t>
    </r>
  </si>
  <si>
    <r>
      <rPr>
        <b/>
        <sz val="10"/>
        <color theme="1"/>
        <rFont val="Calibri"/>
        <family val="2"/>
        <scheme val="minor"/>
      </rPr>
      <t xml:space="preserve"> 1.3.2.1.01</t>
    </r>
    <r>
      <rPr>
        <sz val="10"/>
        <color theme="1"/>
        <rFont val="Calibri"/>
        <family val="2"/>
        <scheme val="minor"/>
      </rPr>
      <t xml:space="preserve"> Actualización trismetral del inventario CEAS</t>
    </r>
  </si>
  <si>
    <r>
      <rPr>
        <b/>
        <sz val="10"/>
        <color theme="1"/>
        <rFont val="Calibri"/>
        <family val="2"/>
        <scheme val="minor"/>
      </rPr>
      <t>1.3.2.1.03</t>
    </r>
    <r>
      <rPr>
        <sz val="10"/>
        <color theme="1"/>
        <rFont val="Calibri"/>
        <family val="2"/>
        <scheme val="minor"/>
      </rPr>
      <t xml:space="preserve"> Implementación del plan de mantenimiento preventivo de equipos e infraestructura</t>
    </r>
  </si>
  <si>
    <t>HTNAL3.1.1.3.01</t>
  </si>
  <si>
    <t>HTNAL3.1.1.2.01</t>
  </si>
  <si>
    <t>HTNAL.3.1.1.2.02</t>
  </si>
  <si>
    <t>HTNAL.3.1.1.2.03</t>
  </si>
  <si>
    <t>HTNAL.2.2.1.1.01</t>
  </si>
  <si>
    <t>HTNAL.2.2.1.1.02</t>
  </si>
  <si>
    <t>HTNAL.2.2.2.1.01</t>
  </si>
  <si>
    <t>HTNAL.2.2.2.1.02</t>
  </si>
  <si>
    <t>HTNAL.2.2.2.1.03</t>
  </si>
  <si>
    <t>HTNAL.2.2.2.1.04</t>
  </si>
  <si>
    <t>HTNAL.3.1.1.2.01</t>
  </si>
  <si>
    <t>HTNAL.1.1.3.1.01</t>
  </si>
  <si>
    <t>HTNAL.1.1.3.1.02</t>
  </si>
  <si>
    <t>HTNAL.1.1.3.1.03</t>
  </si>
  <si>
    <t>HTNAL.1.1.3.1.04</t>
  </si>
  <si>
    <t>HTNAL.1.1.3.1.05</t>
  </si>
  <si>
    <t>HTNAL.1.1.3.2.01</t>
  </si>
  <si>
    <t>HTNAL.1.6.3.1.01</t>
  </si>
  <si>
    <t>HTNAL.1.6.4.1.01</t>
  </si>
  <si>
    <t>HTNAL.1.6.4.2.01</t>
  </si>
  <si>
    <t>HTNAL.1.6.1.1.01</t>
  </si>
  <si>
    <t>HTNAL.1.6.1.2.01</t>
  </si>
  <si>
    <t>HTNAL.1.6.1.2.02</t>
  </si>
  <si>
    <t>HTNAL.1.3.2.1.01</t>
  </si>
  <si>
    <t>HTNAL.1.3.2.1.02</t>
  </si>
  <si>
    <t>HTNAL.1.3.2.1.03</t>
  </si>
  <si>
    <t>HTNAL.1.3.2.1.04</t>
  </si>
  <si>
    <t>HTNAL.1.3.1.2.01</t>
  </si>
  <si>
    <t>HTNAL.1.3.1.2.02</t>
  </si>
  <si>
    <t>HTNAL.1.3.1.1.01</t>
  </si>
  <si>
    <t>HTNAL.1.3.1.1.02</t>
  </si>
  <si>
    <t>HTNAL.1.3.1.1.03</t>
  </si>
  <si>
    <t>HTNAL.1.3.1.1.04</t>
  </si>
  <si>
    <t>HTNAL.1.3.1.1.05</t>
  </si>
  <si>
    <t>HTNAL.1.3.1.1.06</t>
  </si>
  <si>
    <t>HTNAL.1.3.1.1.07</t>
  </si>
  <si>
    <t>HTNAL.1.2.2.1.01</t>
  </si>
  <si>
    <t>HTNAL.1.2.2.1.02</t>
  </si>
  <si>
    <t>HTNAL.1.2.2.1.03</t>
  </si>
  <si>
    <t>HTNAL.1.2.2.1.04</t>
  </si>
  <si>
    <t>HTNAL.1.2.2.1.05</t>
  </si>
  <si>
    <t>HTNAL.3.3.1.1.01</t>
  </si>
  <si>
    <t>HTNAL.3.3.1.1.02</t>
  </si>
  <si>
    <t>HTNAL3.3.1.2.01</t>
  </si>
  <si>
    <t>HTNAL3.3.1.2.02</t>
  </si>
  <si>
    <t>HTNAL3.3.1.2.03</t>
  </si>
  <si>
    <t>HTNAL3.3.1.2.04</t>
  </si>
  <si>
    <t>HTNAL3.3.1.2.05</t>
  </si>
  <si>
    <t>HTNAL.3.1.1.3.01</t>
  </si>
  <si>
    <t>HTNAL.3.1.1.3.02</t>
  </si>
  <si>
    <t>HTNAL.1.6.2.1.01</t>
  </si>
  <si>
    <t>HTNAL.1.6.4.3.01</t>
  </si>
  <si>
    <t>HTNAL.1.3.1.4.01</t>
  </si>
  <si>
    <t>HTNAL.1.3.1.3.01</t>
  </si>
  <si>
    <t>HTNAL.1.3.1.3.02</t>
  </si>
  <si>
    <t>HTNAL.1.3.1.3.03</t>
  </si>
  <si>
    <t>HTNAL.1.1.2.1.01</t>
  </si>
  <si>
    <t>HTNAL.1.1.2.1.02</t>
  </si>
  <si>
    <t>HTNAL.1.1.2.1.03</t>
  </si>
  <si>
    <t>HTNAL.1.1.2.1.04</t>
  </si>
  <si>
    <t>HTNAL.1.1.2.1.05</t>
  </si>
  <si>
    <t>HTNAL.1.1.1.3.01</t>
  </si>
  <si>
    <t>HTNAL.8.1.6.4.01</t>
  </si>
  <si>
    <t>HTNAL.10.1.2.2.01</t>
  </si>
  <si>
    <t>HTNAL.11.4.1.4.01</t>
  </si>
  <si>
    <t>HTNAL.11.1.10.1.01</t>
  </si>
  <si>
    <r>
      <rPr>
        <b/>
        <sz val="10"/>
        <color theme="1"/>
        <rFont val="Calibri"/>
        <family val="2"/>
        <scheme val="minor"/>
      </rPr>
      <t>HTNAL.1.3.2.1.04</t>
    </r>
    <r>
      <rPr>
        <sz val="10"/>
        <color theme="1"/>
        <rFont val="Calibri"/>
        <family val="2"/>
        <scheme val="minor"/>
      </rPr>
      <t xml:space="preserve"> Reporte y descargo de equipo chatarra</t>
    </r>
  </si>
  <si>
    <r>
      <rPr>
        <b/>
        <sz val="10"/>
        <color theme="1"/>
        <rFont val="Calibri"/>
        <family val="2"/>
        <scheme val="minor"/>
      </rPr>
      <t xml:space="preserve"> HTNAL.1.3.1.2.01</t>
    </r>
    <r>
      <rPr>
        <sz val="10"/>
        <color theme="1"/>
        <rFont val="Calibri"/>
        <family val="2"/>
        <scheme val="minor"/>
      </rPr>
      <t xml:space="preserve"> Autoevaluación de las NOBACI</t>
    </r>
  </si>
  <si>
    <r>
      <rPr>
        <b/>
        <sz val="10"/>
        <color theme="1"/>
        <rFont val="Calibri"/>
        <family val="2"/>
        <scheme val="minor"/>
      </rPr>
      <t>HTNAL.1.3.1.2.02</t>
    </r>
    <r>
      <rPr>
        <sz val="10"/>
        <color theme="1"/>
        <rFont val="Calibri"/>
        <family val="2"/>
        <scheme val="minor"/>
      </rPr>
      <t xml:space="preserve"> Elaboración del Plan de Mejora de las NOBACI</t>
    </r>
  </si>
  <si>
    <r>
      <rPr>
        <b/>
        <sz val="10"/>
        <color theme="1"/>
        <rFont val="Calibri"/>
        <family val="2"/>
        <scheme val="minor"/>
      </rPr>
      <t>HTNAL.1.3.1.1.01</t>
    </r>
    <r>
      <rPr>
        <sz val="10"/>
        <color theme="1"/>
        <rFont val="Calibri"/>
        <family val="2"/>
        <scheme val="minor"/>
      </rPr>
      <t xml:space="preserve"> Análisis de ejecución presupuestaria enfocada a la programación trimestral </t>
    </r>
  </si>
  <si>
    <r>
      <rPr>
        <b/>
        <sz val="10"/>
        <color theme="1"/>
        <rFont val="Calibri"/>
        <family val="2"/>
        <scheme val="minor"/>
      </rPr>
      <t>HTNAL.1.3.1.1.02</t>
    </r>
    <r>
      <rPr>
        <sz val="10"/>
        <color theme="1"/>
        <rFont val="Calibri"/>
        <family val="2"/>
        <scheme val="minor"/>
      </rPr>
      <t xml:space="preserve"> Análisis comportamiento de pago</t>
    </r>
  </si>
  <si>
    <r>
      <rPr>
        <b/>
        <sz val="10"/>
        <color theme="1"/>
        <rFont val="Calibri"/>
        <family val="2"/>
        <scheme val="minor"/>
      </rPr>
      <t xml:space="preserve"> HTNAL.1.3.1.1.03</t>
    </r>
    <r>
      <rPr>
        <sz val="10"/>
        <color theme="1"/>
        <rFont val="Calibri"/>
        <family val="2"/>
        <scheme val="minor"/>
      </rPr>
      <t xml:space="preserve"> Análisis de Gestión de Tesoreria</t>
    </r>
  </si>
  <si>
    <r>
      <rPr>
        <b/>
        <sz val="10"/>
        <color theme="1"/>
        <rFont val="Calibri"/>
        <family val="2"/>
        <scheme val="minor"/>
      </rPr>
      <t>HTNAL.1.3.1.1.04</t>
    </r>
    <r>
      <rPr>
        <sz val="10"/>
        <color theme="1"/>
        <rFont val="Calibri"/>
        <family val="2"/>
        <scheme val="minor"/>
      </rPr>
      <t xml:space="preserve"> Elaboración y análisis de los estados Financieros del CEAS</t>
    </r>
  </si>
  <si>
    <r>
      <rPr>
        <b/>
        <sz val="10"/>
        <color theme="1"/>
        <rFont val="Calibri"/>
        <family val="2"/>
        <scheme val="minor"/>
      </rPr>
      <t xml:space="preserve">HTNAL.1.3.1.1.05 </t>
    </r>
    <r>
      <rPr>
        <sz val="10"/>
        <color theme="1"/>
        <rFont val="Calibri"/>
        <family val="2"/>
        <scheme val="minor"/>
      </rPr>
      <t xml:space="preserve">Auditoria de los expedientes clínicos </t>
    </r>
  </si>
  <si>
    <r>
      <rPr>
        <b/>
        <sz val="10"/>
        <color theme="1"/>
        <rFont val="Calibri"/>
        <family val="2"/>
        <scheme val="minor"/>
      </rPr>
      <t>HTNAL.1.3.1.1.06</t>
    </r>
    <r>
      <rPr>
        <sz val="10"/>
        <color theme="1"/>
        <rFont val="Calibri"/>
        <family val="2"/>
        <scheme val="minor"/>
      </rPr>
      <t xml:space="preserve"> Seguimiento al fortalecimiento de los servicios para firma de contrato con las ARS</t>
    </r>
  </si>
  <si>
    <r>
      <rPr>
        <b/>
        <sz val="10"/>
        <color theme="1"/>
        <rFont val="Calibri"/>
        <family val="2"/>
        <scheme val="minor"/>
      </rPr>
      <t xml:space="preserve"> HTNAL.1.3.1.1.07</t>
    </r>
    <r>
      <rPr>
        <sz val="10"/>
        <color theme="1"/>
        <rFont val="Calibri"/>
        <family val="2"/>
        <scheme val="minor"/>
      </rPr>
      <t xml:space="preserve"> Seguimiento y análisis al proceso de facturación por venta de servicios a ARS en el CEAS</t>
    </r>
  </si>
  <si>
    <r>
      <rPr>
        <b/>
        <sz val="10"/>
        <color theme="1"/>
        <rFont val="Calibri"/>
        <family val="2"/>
        <scheme val="minor"/>
      </rPr>
      <t xml:space="preserve"> HTNAL.1.2.2.1.01 </t>
    </r>
    <r>
      <rPr>
        <sz val="10"/>
        <color theme="1"/>
        <rFont val="Calibri"/>
        <family val="2"/>
        <scheme val="minor"/>
      </rPr>
      <t>Conformación comité de medios Web (OAI, Comunicaciones, Jurídica, TIC)</t>
    </r>
  </si>
  <si>
    <r>
      <rPr>
        <b/>
        <sz val="10"/>
        <color theme="1"/>
        <rFont val="Calibri"/>
        <family val="2"/>
        <scheme val="minor"/>
      </rPr>
      <t>HTNAL.1.2.2.1.02</t>
    </r>
    <r>
      <rPr>
        <sz val="10"/>
        <color theme="1"/>
        <rFont val="Calibri"/>
        <family val="2"/>
        <scheme val="minor"/>
      </rPr>
      <t xml:space="preserve"> Reunión de seguimiento al comité de medios web</t>
    </r>
  </si>
  <si>
    <r>
      <rPr>
        <b/>
        <sz val="10"/>
        <color theme="1"/>
        <rFont val="Calibri"/>
        <family val="2"/>
        <scheme val="minor"/>
      </rPr>
      <t>HTNAL.1.2.2.1.03</t>
    </r>
    <r>
      <rPr>
        <sz val="10"/>
        <color theme="1"/>
        <rFont val="Calibri"/>
        <family val="2"/>
        <scheme val="minor"/>
      </rPr>
      <t xml:space="preserve"> Clasificación de la información según el artículo 23 y 29, de la ley 200-05</t>
    </r>
  </si>
  <si>
    <r>
      <rPr>
        <b/>
        <sz val="10"/>
        <color theme="1"/>
        <rFont val="Calibri"/>
        <family val="2"/>
        <scheme val="minor"/>
      </rPr>
      <t>HTNAL.1.2.2.1.05</t>
    </r>
    <r>
      <rPr>
        <sz val="10"/>
        <color theme="1"/>
        <rFont val="Calibri"/>
        <family val="2"/>
        <scheme val="minor"/>
      </rPr>
      <t xml:space="preserve"> Análisis y seguimiento al proceso de Quejas y Sugerencias del portal de Atención Ciudadana 312</t>
    </r>
  </si>
  <si>
    <r>
      <rPr>
        <b/>
        <sz val="10"/>
        <color theme="1"/>
        <rFont val="Calibri"/>
        <family val="2"/>
        <scheme val="minor"/>
      </rPr>
      <t>HTNAL.3.3.1.1.01</t>
    </r>
    <r>
      <rPr>
        <sz val="10"/>
        <color theme="1"/>
        <rFont val="Calibri"/>
        <family val="2"/>
        <scheme val="minor"/>
      </rPr>
      <t xml:space="preserve"> Seguimiento a la prestación de servicios de laboratorio y servicios de transfusión ofertados 24 h</t>
    </r>
  </si>
  <si>
    <r>
      <rPr>
        <b/>
        <sz val="10"/>
        <color theme="1"/>
        <rFont val="Calibri"/>
        <family val="2"/>
        <scheme val="minor"/>
      </rPr>
      <t xml:space="preserve">HTNAL.3.3.1.1.02 </t>
    </r>
    <r>
      <rPr>
        <sz val="10"/>
        <color theme="1"/>
        <rFont val="Calibri"/>
        <family val="2"/>
        <scheme val="minor"/>
      </rPr>
      <t>Oferta de servicios diagnósticos (con turno que abarquen las 24 horas)</t>
    </r>
  </si>
  <si>
    <r>
      <rPr>
        <b/>
        <sz val="10"/>
        <color theme="1"/>
        <rFont val="Calibri"/>
        <family val="2"/>
        <scheme val="minor"/>
      </rPr>
      <t>HTNAL3.1.1.3.01</t>
    </r>
    <r>
      <rPr>
        <sz val="10"/>
        <color theme="1"/>
        <rFont val="Calibri"/>
        <family val="2"/>
        <scheme val="minor"/>
      </rPr>
      <t xml:space="preserve"> Seguimiento al fortalecimiento del SI del SEGEMI</t>
    </r>
  </si>
  <si>
    <r>
      <rPr>
        <b/>
        <sz val="10"/>
        <rFont val="Calibri"/>
        <family val="2"/>
        <scheme val="minor"/>
      </rPr>
      <t>HTNAL3.1.1.2.01</t>
    </r>
    <r>
      <rPr>
        <sz val="10"/>
        <rFont val="Calibri"/>
        <family val="2"/>
        <scheme val="minor"/>
      </rPr>
      <t xml:space="preserve"> Reuniones del comité de emergencias</t>
    </r>
  </si>
  <si>
    <r>
      <rPr>
        <b/>
        <sz val="10"/>
        <color theme="1"/>
        <rFont val="Calibri"/>
        <family val="2"/>
        <scheme val="minor"/>
      </rPr>
      <t>HTNAL.3.1.1.2.02</t>
    </r>
    <r>
      <rPr>
        <sz val="10"/>
        <color theme="1"/>
        <rFont val="Calibri"/>
        <family val="2"/>
        <scheme val="minor"/>
      </rPr>
      <t xml:space="preserve"> Implementación del  plan de mejora del índice de seguridad hospitalario comités de emergencias regionales </t>
    </r>
  </si>
  <si>
    <r>
      <rPr>
        <b/>
        <sz val="10"/>
        <color theme="1"/>
        <rFont val="Calibri"/>
        <family val="2"/>
        <scheme val="minor"/>
      </rPr>
      <t>HTNAL.2.2.1.1.01</t>
    </r>
    <r>
      <rPr>
        <sz val="10"/>
        <color theme="1"/>
        <rFont val="Calibri"/>
        <family val="2"/>
        <scheme val="minor"/>
      </rPr>
      <t xml:space="preserve"> Elaboración del plan de capacitación del CEAS</t>
    </r>
  </si>
  <si>
    <r>
      <rPr>
        <b/>
        <sz val="10"/>
        <color theme="1"/>
        <rFont val="Calibri"/>
        <family val="2"/>
        <scheme val="minor"/>
      </rPr>
      <t>HTNAL.2.2.1.1.02</t>
    </r>
    <r>
      <rPr>
        <sz val="10"/>
        <color theme="1"/>
        <rFont val="Calibri"/>
        <family val="2"/>
        <scheme val="minor"/>
      </rPr>
      <t xml:space="preserve"> Seguimiento al desarrollo del plan de capacitación del CAES </t>
    </r>
  </si>
  <si>
    <r>
      <rPr>
        <b/>
        <sz val="10"/>
        <color theme="1"/>
        <rFont val="Calibri"/>
        <family val="2"/>
        <scheme val="minor"/>
      </rPr>
      <t>HTNAL.2.2.2.1.01</t>
    </r>
    <r>
      <rPr>
        <sz val="10"/>
        <color theme="1"/>
        <rFont val="Calibri"/>
        <family val="2"/>
        <scheme val="minor"/>
      </rPr>
      <t xml:space="preserve"> Aplicación Encuesta de clima laboral </t>
    </r>
  </si>
  <si>
    <r>
      <rPr>
        <b/>
        <sz val="10"/>
        <color theme="1"/>
        <rFont val="Calibri"/>
        <family val="2"/>
        <scheme val="minor"/>
      </rPr>
      <t>HTNAL.2.2.2.1.02</t>
    </r>
    <r>
      <rPr>
        <sz val="10"/>
        <color theme="1"/>
        <rFont val="Calibri"/>
        <family val="2"/>
        <scheme val="minor"/>
      </rPr>
      <t xml:space="preserve"> Elaboracion de acuerdos desempeño CEAS</t>
    </r>
  </si>
  <si>
    <r>
      <rPr>
        <b/>
        <sz val="10"/>
        <color theme="1"/>
        <rFont val="Calibri"/>
        <family val="2"/>
        <scheme val="minor"/>
      </rPr>
      <t xml:space="preserve">HTNAL.3.1.1.2.01 </t>
    </r>
    <r>
      <rPr>
        <sz val="10"/>
        <color theme="1"/>
        <rFont val="Calibri"/>
        <family val="2"/>
        <scheme val="minor"/>
      </rPr>
      <t xml:space="preserve">Actualización de las listas  de espera quirúrgicas  </t>
    </r>
  </si>
  <si>
    <r>
      <rPr>
        <b/>
        <sz val="10"/>
        <color theme="1"/>
        <rFont val="Calibri"/>
        <family val="2"/>
        <scheme val="minor"/>
      </rPr>
      <t>HTNAL.3.1.1.2.02</t>
    </r>
    <r>
      <rPr>
        <sz val="10"/>
        <color theme="1"/>
        <rFont val="Calibri"/>
        <family val="2"/>
        <scheme val="minor"/>
      </rPr>
      <t xml:space="preserve"> Jornadas quirúrgicas para disminuir lista de espera</t>
    </r>
  </si>
  <si>
    <r>
      <rPr>
        <b/>
        <sz val="10"/>
        <rFont val="Calibri"/>
        <family val="2"/>
        <scheme val="minor"/>
      </rPr>
      <t>HTNAL.3.1.1.3.01</t>
    </r>
    <r>
      <rPr>
        <sz val="10"/>
        <rFont val="Calibri"/>
        <family val="2"/>
        <scheme val="minor"/>
      </rPr>
      <t xml:space="preserve"> Implementación de grupos focales para determinar la calidad percibida del servicio</t>
    </r>
  </si>
  <si>
    <r>
      <rPr>
        <b/>
        <sz val="10"/>
        <rFont val="Calibri"/>
        <family val="2"/>
        <scheme val="minor"/>
      </rPr>
      <t>HTNAL.3.1.1.3.02</t>
    </r>
    <r>
      <rPr>
        <sz val="10"/>
        <rFont val="Calibri"/>
        <family val="2"/>
        <scheme val="minor"/>
      </rPr>
      <t xml:space="preserve"> Conformación de la Oficina de Defensa al Usuario en los hospitales</t>
    </r>
  </si>
  <si>
    <t>HTNAL.1.2.1.9.01</t>
  </si>
  <si>
    <r>
      <rPr>
        <b/>
        <sz val="10"/>
        <rFont val="Calibri"/>
        <family val="2"/>
        <scheme val="minor"/>
      </rPr>
      <t>HTNAL.1.2.1.9.01</t>
    </r>
    <r>
      <rPr>
        <sz val="10"/>
        <rFont val="Calibri"/>
        <family val="2"/>
        <scheme val="minor"/>
      </rPr>
      <t xml:space="preserve"> Implementacion del sistema de turnos digital para organizar las salas de espera antes, durante y despues de la atención al usuario.</t>
    </r>
  </si>
  <si>
    <r>
      <rPr>
        <b/>
        <sz val="10"/>
        <rFont val="Calibri"/>
        <family val="2"/>
        <scheme val="minor"/>
      </rPr>
      <t xml:space="preserve">HTNAL.1.6.2.1.01 </t>
    </r>
    <r>
      <rPr>
        <sz val="10"/>
        <rFont val="Calibri"/>
        <family val="2"/>
        <scheme val="minor"/>
      </rPr>
      <t>Aplicación de encuesta y elaboración del plan de mejora acorde al resultado obtenido.</t>
    </r>
  </si>
  <si>
    <r>
      <rPr>
        <b/>
        <sz val="10"/>
        <rFont val="Calibri"/>
        <family val="2"/>
        <scheme val="minor"/>
      </rPr>
      <t>HTNAL.1.6.4.3.01</t>
    </r>
    <r>
      <rPr>
        <sz val="10"/>
        <rFont val="Calibri"/>
        <family val="2"/>
        <scheme val="minor"/>
      </rPr>
      <t xml:space="preserve"> Promoción de la cartera de servicios y procesos internos de gestión de usuarios (información relativa a procesos internos y de salud colocados en video en pantallas en las salas de espera)</t>
    </r>
  </si>
  <si>
    <r>
      <rPr>
        <b/>
        <sz val="10"/>
        <rFont val="Calibri"/>
        <family val="2"/>
        <scheme val="minor"/>
      </rPr>
      <t>HTNAL.1.3.1.4.01</t>
    </r>
    <r>
      <rPr>
        <sz val="10"/>
        <rFont val="Calibri"/>
        <family val="2"/>
        <scheme val="minor"/>
      </rPr>
      <t xml:space="preserve"> Seguimiento al cumplimiento de la politica definida por la Dirección de Hospitales.</t>
    </r>
  </si>
  <si>
    <r>
      <rPr>
        <b/>
        <sz val="10"/>
        <rFont val="Calibri"/>
        <family val="2"/>
        <scheme val="minor"/>
      </rPr>
      <t>HTNAL.1.3.1.3.01</t>
    </r>
    <r>
      <rPr>
        <sz val="10"/>
        <rFont val="Calibri"/>
        <family val="2"/>
        <scheme val="minor"/>
      </rPr>
      <t xml:space="preserve"> Implenetación del RAC-Triaje Pacientes Salas de Emergencicas Hospitalarias</t>
    </r>
  </si>
  <si>
    <r>
      <rPr>
        <b/>
        <sz val="10"/>
        <rFont val="Calibri"/>
        <family val="2"/>
        <scheme val="minor"/>
      </rPr>
      <t>HTNAL.1.3.1.3.02</t>
    </r>
    <r>
      <rPr>
        <sz val="10"/>
        <rFont val="Calibri"/>
        <family val="2"/>
        <scheme val="minor"/>
      </rPr>
      <t xml:space="preserve"> Capacitación del personal de las Ambulancias en los manuales asistenciales, Soporte vital Básico y soporte Vital Avanzado</t>
    </r>
  </si>
  <si>
    <r>
      <rPr>
        <b/>
        <sz val="10"/>
        <rFont val="Calibri"/>
        <family val="2"/>
        <scheme val="minor"/>
      </rPr>
      <t>HTNAL.1.3.1.3.03</t>
    </r>
    <r>
      <rPr>
        <sz val="10"/>
        <rFont val="Calibri"/>
        <family val="2"/>
        <scheme val="minor"/>
      </rPr>
      <t xml:space="preserve"> Mantenimiento y  Dotación del carro de paro en las salas de emergencias </t>
    </r>
  </si>
  <si>
    <r>
      <rPr>
        <b/>
        <sz val="10"/>
        <rFont val="Calibri"/>
        <family val="2"/>
        <scheme val="minor"/>
      </rPr>
      <t>HTNAL.1.3.1.4.01</t>
    </r>
    <r>
      <rPr>
        <sz val="10"/>
        <rFont val="Calibri"/>
        <family val="2"/>
        <scheme val="minor"/>
      </rPr>
      <t xml:space="preserve"> Adopción Procedimiento de Traslado Interhospitalario de Pacientes Emergentes y Urgentes</t>
    </r>
  </si>
  <si>
    <r>
      <rPr>
        <b/>
        <sz val="10"/>
        <rFont val="Calibri"/>
        <family val="2"/>
        <scheme val="minor"/>
      </rPr>
      <t>HTNAL.1.1.2.1.01</t>
    </r>
    <r>
      <rPr>
        <sz val="10"/>
        <rFont val="Calibri"/>
        <family val="2"/>
        <scheme val="minor"/>
      </rPr>
      <t xml:space="preserve"> Capacitación del personal asistencial en el plan hospitalario de Emergencias y Desastres y respuesta a eventos de salud publica y desastres nacionales</t>
    </r>
  </si>
  <si>
    <r>
      <rPr>
        <b/>
        <sz val="10"/>
        <rFont val="Calibri"/>
        <family val="2"/>
        <scheme val="minor"/>
      </rPr>
      <t xml:space="preserve">HTNAL.1.1.2.1.02 </t>
    </r>
    <r>
      <rPr>
        <sz val="10"/>
        <rFont val="Calibri"/>
        <family val="2"/>
        <scheme val="minor"/>
      </rPr>
      <t>Realización de Simulacro ante eventos para prueba del plan de emergencias y desastres</t>
    </r>
  </si>
  <si>
    <r>
      <rPr>
        <b/>
        <sz val="10"/>
        <rFont val="Calibri"/>
        <family val="2"/>
        <scheme val="minor"/>
      </rPr>
      <t>HTNAL.1.1.2.1.03</t>
    </r>
    <r>
      <rPr>
        <sz val="10"/>
        <rFont val="Calibri"/>
        <family val="2"/>
        <scheme val="minor"/>
      </rPr>
      <t xml:space="preserve"> Preparación de Operativo feriado navidad y año nuevo </t>
    </r>
  </si>
  <si>
    <r>
      <rPr>
        <b/>
        <sz val="10"/>
        <rFont val="Calibri"/>
        <family val="2"/>
        <scheme val="minor"/>
      </rPr>
      <t>HTNAL.1.1.2.1.04</t>
    </r>
    <r>
      <rPr>
        <sz val="10"/>
        <rFont val="Calibri"/>
        <family val="2"/>
        <scheme val="minor"/>
      </rPr>
      <t xml:space="preserve"> Preparación de Operativo feriado Semana  Santa </t>
    </r>
  </si>
  <si>
    <r>
      <rPr>
        <b/>
        <sz val="10"/>
        <rFont val="Calibri"/>
        <family val="2"/>
        <scheme val="minor"/>
      </rPr>
      <t>HTNAL.1.1.2.1.05</t>
    </r>
    <r>
      <rPr>
        <sz val="10"/>
        <rFont val="Calibri"/>
        <family val="2"/>
        <scheme val="minor"/>
      </rPr>
      <t xml:space="preserve"> Preparación y Respuesta a Temporada Ciclónica y eventos de Salud Publica consecuentes.</t>
    </r>
  </si>
  <si>
    <r>
      <rPr>
        <b/>
        <sz val="10"/>
        <rFont val="Calibri"/>
        <family val="2"/>
        <scheme val="minor"/>
      </rPr>
      <t>HTNAL.1.1.1.3.01</t>
    </r>
    <r>
      <rPr>
        <sz val="10"/>
        <rFont val="Calibri"/>
        <family val="2"/>
        <scheme val="minor"/>
      </rPr>
      <t xml:space="preserve"> Charlas motivadoras, Estudios de Casos Benchlearning/ Benchmarking</t>
    </r>
  </si>
  <si>
    <r>
      <rPr>
        <b/>
        <sz val="10"/>
        <rFont val="Calibri"/>
        <family val="2"/>
        <scheme val="minor"/>
      </rPr>
      <t xml:space="preserve">HTNAL.8.1.6.4.01 </t>
    </r>
    <r>
      <rPr>
        <sz val="10"/>
        <rFont val="Calibri"/>
        <family val="2"/>
        <scheme val="minor"/>
      </rPr>
      <t xml:space="preserve">Sincerizar y actualizar las agendas medicas </t>
    </r>
  </si>
  <si>
    <r>
      <rPr>
        <b/>
        <sz val="10"/>
        <rFont val="Calibri"/>
        <family val="2"/>
        <scheme val="minor"/>
      </rPr>
      <t>HTNAL.10.1.2.2.01</t>
    </r>
    <r>
      <rPr>
        <sz val="10"/>
        <rFont val="Calibri"/>
        <family val="2"/>
        <scheme val="minor"/>
      </rPr>
      <t xml:space="preserve"> Difusión de apertura de inscripción de interesados en Conformación de Comités de Veeduría.</t>
    </r>
  </si>
  <si>
    <r>
      <rPr>
        <b/>
        <sz val="10"/>
        <rFont val="Calibri"/>
        <family val="2"/>
        <scheme val="minor"/>
      </rPr>
      <t>HTNAL.11.4.1.4.01</t>
    </r>
    <r>
      <rPr>
        <sz val="10"/>
        <rFont val="Calibri"/>
        <family val="2"/>
        <scheme val="minor"/>
      </rPr>
      <t xml:space="preserve"> reuniones de los comites   </t>
    </r>
  </si>
  <si>
    <r>
      <rPr>
        <b/>
        <sz val="10"/>
        <rFont val="Calibri"/>
        <family val="2"/>
        <scheme val="minor"/>
      </rPr>
      <t>HTNAL.11.1.10.1.01</t>
    </r>
    <r>
      <rPr>
        <sz val="10"/>
        <rFont val="Calibri"/>
        <family val="2"/>
        <scheme val="minor"/>
      </rPr>
      <t xml:space="preserve"> Recolección de datos y acciones correctivas de Salud Ambiental Hospitalaria.</t>
    </r>
  </si>
  <si>
    <t>Consolidado Presupuesto Estimado de Ingresos y Gastos Nivel Especializado por Actividad Especifica</t>
  </si>
  <si>
    <t>Establecimiento:</t>
  </si>
  <si>
    <t xml:space="preserve">        Anticipos Financieros</t>
  </si>
  <si>
    <t xml:space="preserve">        Venta de Servicios y Otros Ingresos</t>
  </si>
  <si>
    <t xml:space="preserve">        Aportes SNS Nómina</t>
  </si>
  <si>
    <t xml:space="preserve">        Otros Aportes</t>
  </si>
  <si>
    <t xml:space="preserve">      Total Ingresos RD$</t>
  </si>
  <si>
    <t>Estimación de Gastos</t>
  </si>
  <si>
    <t>Tipo</t>
  </si>
  <si>
    <t>Descripción Gasto por Cuenta</t>
  </si>
  <si>
    <t>Consultas Externa</t>
  </si>
  <si>
    <t>Hospitalización</t>
  </si>
  <si>
    <t>Apoyo Diagnóstico</t>
  </si>
  <si>
    <t>Servicios de Apoyo</t>
  </si>
  <si>
    <t>Total RD$</t>
  </si>
  <si>
    <t>Servicios de Laboratorios y Banco de Sangre</t>
  </si>
  <si>
    <t>Servicios de Imágenes RX</t>
  </si>
  <si>
    <t>Gestión Técnica y Administrativa</t>
  </si>
  <si>
    <t>Servicios Personales</t>
  </si>
  <si>
    <t>Remuneraciones</t>
  </si>
  <si>
    <t>Remuneraciones al personal fijo</t>
  </si>
  <si>
    <t>`01</t>
  </si>
  <si>
    <t>Sueldos fijos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</si>
  <si>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</si>
  <si>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</si>
  <si>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</si>
  <si>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</si>
  <si>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</si>
  <si>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</si>
  <si>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</si>
  <si>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Incentivos y escalafón</t>
  </si>
  <si>
    <t>`06</t>
  </si>
  <si>
    <t>Nuevas plazas a medicos</t>
  </si>
  <si>
    <t>Remuneraciones al personal con carácter transitorio</t>
  </si>
  <si>
    <t>Sueldos al personal contratado y/o igualado</t>
  </si>
  <si>
    <t>Sueldos de personal nominal</t>
  </si>
  <si>
    <t>Suplencias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</si>
  <si>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</si>
  <si>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</si>
  <si>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</si>
  <si>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</si>
  <si>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</si>
  <si>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</si>
  <si>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</si>
  <si>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</si>
  <si>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</si>
  <si>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</si>
  <si>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</si>
  <si>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Vacaciones</t>
  </si>
  <si>
    <t>Sobresueldos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</si>
  <si>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</si>
  <si>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</si>
  <si>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</si>
  <si>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</si>
  <si>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</si>
  <si>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</si>
  <si>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</si>
  <si>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</si>
  <si>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</si>
  <si>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</si>
  <si>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</si>
  <si>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</si>
  <si>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</si>
  <si>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</si>
  <si>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</si>
  <si>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</si>
  <si>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</si>
  <si>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</si>
  <si>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</si>
  <si>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</si>
  <si>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</si>
  <si>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</si>
  <si>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</si>
  <si>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Gratificaciones y Bonificaciones</t>
  </si>
  <si>
    <t>Bonificaciones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</si>
  <si>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</si>
  <si>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</si>
  <si>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</si>
  <si>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</si>
  <si>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</si>
  <si>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</si>
  <si>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</si>
  <si>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</si>
  <si>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</si>
  <si>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</si>
  <si>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</si>
  <si>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</si>
  <si>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</si>
  <si>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</si>
  <si>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</si>
  <si>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</si>
  <si>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</si>
  <si>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</si>
  <si>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</si>
  <si>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</si>
  <si>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Agua</t>
  </si>
  <si>
    <t>Recolección de residuos sólidos</t>
  </si>
  <si>
    <t>Publicidad Impresión y Encuadernación</t>
  </si>
  <si>
    <t>Viáticos</t>
  </si>
  <si>
    <t>Viáticos fuera del país</t>
  </si>
  <si>
    <t>Transporte y Alamcenaje</t>
  </si>
  <si>
    <t>Pasajes</t>
  </si>
  <si>
    <t>Fletes</t>
  </si>
  <si>
    <t>Almacenaje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</si>
  <si>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</si>
  <si>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</si>
  <si>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</si>
  <si>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</si>
  <si>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</si>
  <si>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</si>
  <si>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</si>
  <si>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</si>
  <si>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</si>
  <si>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</si>
  <si>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</si>
  <si>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</si>
  <si>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</si>
  <si>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</si>
  <si>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</si>
  <si>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</si>
  <si>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</si>
  <si>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</si>
  <si>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</si>
  <si>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</si>
  <si>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</si>
  <si>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</si>
  <si>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</si>
  <si>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</si>
  <si>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</si>
  <si>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</si>
  <si>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</si>
  <si>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</si>
  <si>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</si>
  <si>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</si>
  <si>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</si>
  <si>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</si>
  <si>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</si>
  <si>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</si>
  <si>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</si>
  <si>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</si>
  <si>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de comunicación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</si>
  <si>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</si>
  <si>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</si>
  <si>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</si>
  <si>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</si>
  <si>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</si>
  <si>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</si>
  <si>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</si>
  <si>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</si>
  <si>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</si>
  <si>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</si>
  <si>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</si>
  <si>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</si>
  <si>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</si>
  <si>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</si>
  <si>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</si>
  <si>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</si>
  <si>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</si>
  <si>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</si>
  <si>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</si>
  <si>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</si>
  <si>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</si>
  <si>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</si>
  <si>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</si>
  <si>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</si>
  <si>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</si>
  <si>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</si>
  <si>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</si>
  <si>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</si>
  <si>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</si>
  <si>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</si>
  <si>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</si>
  <si>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</si>
  <si>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Materiales y Suministros</t>
  </si>
  <si>
    <t>Alimentos y Productos Agroforestales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</si>
  <si>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</si>
  <si>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</si>
  <si>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</si>
  <si>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</si>
  <si>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</si>
  <si>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</si>
  <si>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</si>
  <si>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</si>
  <si>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Hilados y telas</t>
  </si>
  <si>
    <t>Prendas de vestir</t>
  </si>
  <si>
    <t>Calzados</t>
  </si>
  <si>
    <t>Papel de escritorio</t>
  </si>
  <si>
    <t>Productos de papel y cartón</t>
  </si>
  <si>
    <t>Libros, revistas y periódicos</t>
  </si>
  <si>
    <t>Textos de enseñanza</t>
  </si>
  <si>
    <t>Especies timbrados y valoradas</t>
  </si>
  <si>
    <t>Productos Farmacéuticos</t>
  </si>
  <si>
    <t>Productos medicinales para uso veterinario</t>
  </si>
  <si>
    <t>Productos de Cuero, Caucho y Plasticos</t>
  </si>
  <si>
    <t>Cueros y pieles</t>
  </si>
  <si>
    <t>Artículos de cuero</t>
  </si>
  <si>
    <t>Artículos de caucho</t>
  </si>
  <si>
    <t xml:space="preserve">Artículos de plástico </t>
  </si>
  <si>
    <t>Productos de Minerales, Metalicos y No Metalicos</t>
  </si>
  <si>
    <t>Productos de cemento, cal, asbesto, yeso y arcilla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</si>
  <si>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</si>
  <si>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</si>
  <si>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</si>
  <si>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</si>
  <si>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</si>
  <si>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porcelana</t>
  </si>
  <si>
    <t>Productos ferrosos</t>
  </si>
  <si>
    <t>Productos no ferrosos</t>
  </si>
  <si>
    <t>Estructuras metálicas acabadas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</si>
  <si>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</si>
  <si>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</si>
  <si>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</si>
  <si>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</si>
  <si>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</si>
  <si>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</si>
  <si>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</si>
  <si>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</si>
  <si>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</si>
  <si>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</si>
  <si>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</si>
  <si>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Combustibles, Lubricantes, Productos Químicos y Conexos</t>
  </si>
  <si>
    <t>Combustibles y lubricantes</t>
  </si>
  <si>
    <t>Gasolina</t>
  </si>
  <si>
    <t>Kerosén</t>
  </si>
  <si>
    <t>Gas GLP</t>
  </si>
  <si>
    <t>Aceites y Grasas</t>
  </si>
  <si>
    <t>Lubricantes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</si>
  <si>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</si>
  <si>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</si>
  <si>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</si>
  <si>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</si>
  <si>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</si>
  <si>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</si>
  <si>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</si>
  <si>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</si>
  <si>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</si>
  <si>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</si>
  <si>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</si>
  <si>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Productos y Utiles Varios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</si>
  <si>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</si>
  <si>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</si>
  <si>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</si>
  <si>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</si>
  <si>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y útiles veterinarios</t>
  </si>
  <si>
    <t>Otros repuestos y accesorios menores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</si>
  <si>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</si>
  <si>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</si>
  <si>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</si>
  <si>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</si>
  <si>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</si>
  <si>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</si>
  <si>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</si>
  <si>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</si>
  <si>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</si>
  <si>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</si>
  <si>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</si>
  <si>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</si>
  <si>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</si>
  <si>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</si>
  <si>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</si>
  <si>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</si>
  <si>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</si>
  <si>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</si>
  <si>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</si>
  <si>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</si>
  <si>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</si>
  <si>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</si>
  <si>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</si>
  <si>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</si>
  <si>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</si>
  <si>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</si>
  <si>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</si>
  <si>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</si>
  <si>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</si>
  <si>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</si>
  <si>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</si>
  <si>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</si>
  <si>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</si>
  <si>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</si>
  <si>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</si>
  <si>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</si>
  <si>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</si>
  <si>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</si>
  <si>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</si>
  <si>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</si>
  <si>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</si>
  <si>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</si>
  <si>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</si>
  <si>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</si>
  <si>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</si>
  <si>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</si>
  <si>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</si>
  <si>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</si>
  <si>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</si>
  <si>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</si>
  <si>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</si>
  <si>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</si>
  <si>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</si>
  <si>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</si>
  <si>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 Y Equipo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</si>
  <si>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</si>
  <si>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</si>
  <si>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</si>
  <si>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</si>
  <si>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</si>
  <si>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</si>
  <si>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</si>
  <si>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</si>
  <si>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</si>
  <si>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</si>
  <si>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</si>
  <si>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</si>
  <si>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</si>
  <si>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</si>
  <si>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</si>
  <si>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</si>
  <si>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</si>
  <si>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</si>
  <si>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generación eléctrica, aparatos y accesorios eléctricos</t>
  </si>
  <si>
    <t>Herramientas y máquinas-herramientas</t>
  </si>
  <si>
    <t>Equipos de defensa y seguridad</t>
  </si>
  <si>
    <t>Equipos de defensa de defensa</t>
  </si>
  <si>
    <t>Bienes Intangibles</t>
  </si>
  <si>
    <t>Investigación y desarrollo</t>
  </si>
  <si>
    <t>Programas de informática y base de datos</t>
  </si>
  <si>
    <t>Programas de informática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</si>
  <si>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</si>
  <si>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</si>
  <si>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</si>
  <si>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</si>
  <si>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</si>
  <si>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</si>
  <si>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</si>
  <si>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</si>
  <si>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</si>
  <si>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Edificios y estructuras</t>
  </si>
  <si>
    <t>Edificios residenciales ( Viviendas )</t>
  </si>
  <si>
    <t>Edificios No Residenciales</t>
  </si>
  <si>
    <t>Otras estructuras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</si>
  <si>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</si>
  <si>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</si>
  <si>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</si>
  <si>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</si>
  <si>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</si>
  <si>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</si>
  <si>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</si>
  <si>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</si>
  <si>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</si>
  <si>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</si>
  <si>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</si>
  <si>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</si>
  <si>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</si>
  <si>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</si>
  <si>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</si>
  <si>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</si>
  <si>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</si>
  <si>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Consolidado Presupuesto Estimado de Ingresos y Gastos Nivel Especializado por Fuente de Financiamiento</t>
  </si>
  <si>
    <t>Anticipos Financieros / Transferencias</t>
  </si>
  <si>
    <t>FAVTURA</t>
  </si>
  <si>
    <t>OTROS MOBILIARIOS Y EQ. NO IDENTIFICADOS</t>
  </si>
  <si>
    <t>ELECTRODOMESTICOS</t>
  </si>
  <si>
    <t>MUEBLES, EQUIPOS DE OFICINA Y ESTANTERIA</t>
  </si>
  <si>
    <t>PRODUCTOS DE CAL</t>
  </si>
  <si>
    <t>ARTICULOS DE PLASTICO</t>
  </si>
  <si>
    <t>EQUIPO DE GENERACION ELECTRICA</t>
  </si>
  <si>
    <t>OTROS PRODUCTOS ELECTRICOS Y AFINES</t>
  </si>
  <si>
    <t>SERVICIOS DE PINTURA Y DERIVADO</t>
  </si>
  <si>
    <t>COMPENSACIONES ESPECIALES</t>
  </si>
  <si>
    <t>ELECTRODOMESTICOS VARIOS</t>
  </si>
  <si>
    <t>EQUIPO MEDICO Y DE LABORATORIO</t>
  </si>
  <si>
    <t>PRODUCTOS FOTOQUIMICOS</t>
  </si>
  <si>
    <t>OBRAS MENORES EN EDIFICACIONES</t>
  </si>
  <si>
    <t>REPARACION OBRAS MENORES</t>
  </si>
  <si>
    <t>INSTRUMENTAL MEDICO Y DE LABORATORIO</t>
  </si>
  <si>
    <t>MAQUINAS/HERRAMIENTAS</t>
  </si>
  <si>
    <t>Establecimiento: HOSPITAL TRAUMATOLOGICO DR. NEY ARIAS LORA,   RELACION DE INSUMOS PARA EL CUMPLIMIENTO DE LAS METAS</t>
  </si>
  <si>
    <t>FILTRO PARA REALIZAR EL PPN4 Y PPN5</t>
  </si>
  <si>
    <t>Productos Intermedios</t>
  </si>
  <si>
    <t>Indicadores</t>
  </si>
  <si>
    <t xml:space="preserve"> Meta proyectada</t>
  </si>
  <si>
    <t>GESTION DE US.</t>
  </si>
  <si>
    <t>GESTION ADM.</t>
  </si>
  <si>
    <t>TOTAL</t>
  </si>
  <si>
    <t>CHARLA A USUARIOS SOBRE ACCIDENTES DE TRANSITO</t>
  </si>
  <si>
    <t>CHARLA</t>
  </si>
  <si>
    <t xml:space="preserve">PAPEL BOND 20 </t>
  </si>
  <si>
    <t xml:space="preserve">LAPICERO </t>
  </si>
  <si>
    <t>CAJA 12</t>
  </si>
  <si>
    <t>BROCHURS</t>
  </si>
  <si>
    <t>CHARLA ENFERMEDADES DE TRANSMISION SEXUAL</t>
  </si>
  <si>
    <t xml:space="preserve">CHARLA/SIMULACRO DE EVACUACION EN SINIESTROS </t>
  </si>
  <si>
    <t>Gestión Técnica Administrativa</t>
  </si>
  <si>
    <t xml:space="preserve">TALLER DE EQUIPO EN EL SERVICIO </t>
  </si>
  <si>
    <t>TALLER</t>
  </si>
  <si>
    <t>REFRIGERIO (PICADERA)</t>
  </si>
  <si>
    <t>RACION</t>
  </si>
  <si>
    <t xml:space="preserve">LIBRETA RAYADA </t>
  </si>
  <si>
    <t>CONVENIO CON LA UNIV. CATOLICA PARA ROTACION DE ESTUDIANTE</t>
  </si>
  <si>
    <t>CONVENIO</t>
  </si>
  <si>
    <t>LAPICERO</t>
  </si>
  <si>
    <t>REUNION PARA REVISION DE LOS PROTOCOLOS DEL CENTRO</t>
  </si>
  <si>
    <t>REUNION</t>
  </si>
  <si>
    <t>REFRIGERIO (ALMUERZO)</t>
  </si>
  <si>
    <t>ASISTENCIA A CONGRESO NAC. E INTERN. A MEDICOS Y ENFERMERAS</t>
  </si>
  <si>
    <t>CONGRESO</t>
  </si>
  <si>
    <t>ROTACIONES POR HOSPITALES EXTRANJEROS</t>
  </si>
  <si>
    <t>VISITA</t>
  </si>
  <si>
    <t>CURSOS DE PHTLS</t>
  </si>
  <si>
    <t>CURSO</t>
  </si>
  <si>
    <t>PRESENTACION O PUBLICACION DE CASO</t>
  </si>
  <si>
    <t>PRESENTACION</t>
  </si>
  <si>
    <t>CURSO MAJEJO EFECTIVO DEL TIEMPO</t>
  </si>
  <si>
    <t>EQUIPO DE SONIDO</t>
  </si>
  <si>
    <t>ALQUILER</t>
  </si>
  <si>
    <t>PLANIFICACION ESTRATEGICA EN SALUD-CHILE</t>
  </si>
  <si>
    <t>CURSO DE BIOSEGURIDAD DEL CENTRO DE SALUD</t>
  </si>
  <si>
    <t>CURSO DE CALIDAD EN INSTITUCIONES SANITARIAS</t>
  </si>
  <si>
    <t>CURSO DE SERVICIO AL CLIENTE Y/O USUARIO</t>
  </si>
  <si>
    <t>MAESTRIA  EN GERENCIA FINANCIERA</t>
  </si>
  <si>
    <t>MAESTRIA</t>
  </si>
  <si>
    <t>MAESTRIA EN TRIBUTACION</t>
  </si>
  <si>
    <t>CURSO GERENCIA EN ADMINISTRACION PUBLICA</t>
  </si>
  <si>
    <t xml:space="preserve">SISTEMAS DE INFORMACION DIGITALES ESTANDARIZADOS, QUE PERMITA EL FLUJO DE INFORMACION ENTRE NIVELES Y FACILITE LA TOMA DE DECISICIONES </t>
  </si>
  <si>
    <t xml:space="preserve">CURSO DE INFORMATICA </t>
  </si>
  <si>
    <t>DIPLOMADO EN INGENIERIA EN SISTEMA</t>
  </si>
  <si>
    <t>DIPLOMADO</t>
  </si>
  <si>
    <t>DIPLOMADO EN AUDITORIA EN SISTEMA</t>
  </si>
  <si>
    <t>DIPLOMADO EN INGENIERIA DE SOFTWARE</t>
  </si>
  <si>
    <t>CERTIFICACION SQL SERVER</t>
  </si>
  <si>
    <t>PROGRAMACION CSHARP</t>
  </si>
  <si>
    <t>CURSO IMPLEMENTACION Y DESARROLLO DE EXCHANGE</t>
  </si>
  <si>
    <t>CURSO AVANZADO DE JAVA</t>
  </si>
  <si>
    <t>CERTIFICACION NORTEL</t>
  </si>
  <si>
    <t>CAPACITACION ACTIVE DIRECTORY</t>
  </si>
  <si>
    <t>CERTIFICACION VMWARE</t>
  </si>
  <si>
    <t>CURSO DE GNU (CERTIFIED ASTERISK PROFESIONAL)</t>
  </si>
  <si>
    <t>CURSO DE CCNA VOICE</t>
  </si>
  <si>
    <t>CURSO DE CISCO CCDA</t>
  </si>
  <si>
    <t>CURSO DE MCSA WINDOWS SERVER 2008</t>
  </si>
  <si>
    <t>CURSO DE MCITP MICROSOFT CERTIFIED IT PROFESSIONAL VIRTUALIZATION ON WINDOWS</t>
  </si>
  <si>
    <t>CURSO DE VMWARES SPHERE</t>
  </si>
  <si>
    <t>CURSO DE MOC ACTIVE DIRECTORY 2008</t>
  </si>
  <si>
    <t>CURSO DE APLICACIÓN Y DISEÑO DE INSTRUMENTOS</t>
  </si>
  <si>
    <t>CURSO DE CALIDAD DE LOS PROCESOS</t>
  </si>
  <si>
    <t>CURSO AUDITORIA DE PROCESOS</t>
  </si>
  <si>
    <t>CURSO DE EVALUACION Y SEGUIMIENTO</t>
  </si>
  <si>
    <t>CURSO INTELIGENCIA EMOCIONAL</t>
  </si>
  <si>
    <t>CURSO OPERADOR DE CALL CENTER</t>
  </si>
  <si>
    <t>CURSO DE LOGISTICA Y ORGANIZACIÓN DE ALMACENES</t>
  </si>
  <si>
    <t>CURSO DE MANEJO Y CONTROL DE ACTIVOS FIJOS</t>
  </si>
  <si>
    <t>CURSO DE REPARACION Y MANTENIMIENTO DE MAQUINA DE COSER</t>
  </si>
  <si>
    <t>MAESTRIA EN ALTA GERENCIA</t>
  </si>
  <si>
    <t>CURSO DE NOMINA ELECTRONICA</t>
  </si>
  <si>
    <t>DIPLOMADO GESTION POR COMPETENCIA</t>
  </si>
  <si>
    <t>DIPLOMADO EN ADMINISTRACION DE RECURSOS HUMANOS</t>
  </si>
  <si>
    <t xml:space="preserve">CURSO DE HABILIDADES DE SUPERVICION Y LIDERAZGO </t>
  </si>
  <si>
    <t>CURSO PREVENION DE LESIONES MUSCULOESQUELETICAS PERSONAL DE LIMPIEZA</t>
  </si>
  <si>
    <t>CURSO DE LIMPIEZA DE QUIROFANOS Y UNIDADES CRITICAS</t>
  </si>
  <si>
    <t>CURSO PREVENCION DE RIESGOS LABORALES EN ISNTITUCIONES SANITARIA</t>
  </si>
  <si>
    <t>DIPLOMADO EN SUPERVISION EFECTIVA</t>
  </si>
  <si>
    <t>DIPLOMADO EN HABILIDADES GERENCIALES</t>
  </si>
  <si>
    <t>DIPLOMADO DE LAVANDERIA HOSPITALARIA</t>
  </si>
  <si>
    <t>CURSO DE CORTE Y CONFECCION DE ROPA</t>
  </si>
  <si>
    <t xml:space="preserve">REUNION PLAN ESTRATEGICO </t>
  </si>
  <si>
    <t>MANUALES IMPRESOS</t>
  </si>
  <si>
    <t>FLETE DE TRANSPORTE</t>
  </si>
  <si>
    <t>ALOJAMIENTO (ALQUILER DE LOCAL)</t>
  </si>
  <si>
    <t>CALCULADORAS ELECTRICA</t>
  </si>
  <si>
    <t>LAPICEROS</t>
  </si>
  <si>
    <t>PAPEL BOND 20</t>
  </si>
  <si>
    <t>EVALUACIONES PLAN ESTRATEGICO</t>
  </si>
  <si>
    <t>REFRIGERIO</t>
  </si>
  <si>
    <t>REUNIONES SEGUIMIENTO DE RESULTADOS</t>
  </si>
  <si>
    <t>ASISTENCIA A ENTREGA DE GUARDIA</t>
  </si>
  <si>
    <t>TE CALIENTE</t>
  </si>
  <si>
    <t>VASO</t>
  </si>
  <si>
    <t>CAFÉ</t>
  </si>
  <si>
    <t>EVALUACION Y DESEMPEÑO EMPLEADOS</t>
  </si>
  <si>
    <t>REUNION PARA RESULTADOS ENCUESTAS Y SATISFACION USUARIOS INTERNOS Y EXTERNO</t>
  </si>
  <si>
    <t>CD</t>
  </si>
  <si>
    <t>CAJA 100</t>
  </si>
  <si>
    <t>SONIDO</t>
  </si>
  <si>
    <t>PERSONAS QUE VISITAN A AUDITORES ARS</t>
  </si>
  <si>
    <t>REGIMEN DE AUDITORIA DE CALIDAD DE LA INFORMACION IMPLEMENTADO</t>
  </si>
  <si>
    <t>Implemetar sistema de auditoria de la calidad de la informacion</t>
  </si>
  <si>
    <t xml:space="preserve">1- Monitorear y consolidar reportes de produccion </t>
  </si>
  <si>
    <t>2-Reportar consolidados a instancias superiores</t>
  </si>
  <si>
    <t xml:space="preserve">3-Auditar calidad datos reportados </t>
  </si>
  <si>
    <t>4- Realizar reuniones tecnicas de socializacion</t>
  </si>
  <si>
    <t>5- Realizar seguimiento a planes de mejoras para de datos</t>
  </si>
  <si>
    <t>REUNIONES</t>
  </si>
  <si>
    <t>MONITOREADOS LOS OBJETIVOS PROPUESTOS Y DEFINIDOS LOS ALCANCES DE CUMPLIMIENTO</t>
  </si>
  <si>
    <t>Gestion de Monitoreo de planes, convenios y proyectos</t>
  </si>
  <si>
    <t>1-Implementar plan de MYE de POA y/o convenios, proyectos</t>
  </si>
  <si>
    <t>2-Realizar seguimiento a reportes de POA y/o convenios, proyectos</t>
  </si>
  <si>
    <t>3-Reportar POA matriz de actividades programadas y ejecutadas y ejecucion presupuestaria a la direccion regional</t>
  </si>
  <si>
    <t>4-auditar calidad datos reportados de las ejecuciones</t>
  </si>
  <si>
    <t>5- Realizar informes de monitoreo trimestral de la ejecuciones POA y presupuesto</t>
  </si>
  <si>
    <t>6- Realizar reuniones tecnicas de socializacion de informes de POA y presupuesto</t>
  </si>
  <si>
    <t>7- Realizar seguimiento a planes de mejoras elaborados</t>
  </si>
  <si>
    <t>PRESUPUESTO PRIORIZADO</t>
  </si>
  <si>
    <t>Implementacion del plan operativo y presupuesto priorizado</t>
  </si>
  <si>
    <t>1- Presupuestar el POA</t>
  </si>
  <si>
    <t>2-Socializar con los grupos de interes</t>
  </si>
  <si>
    <t>3-elaborar plan de compras por trimestre</t>
  </si>
  <si>
    <t>4-Realizar evaluacion y control de la ejecucion del presupuestaria</t>
  </si>
  <si>
    <t>REUNIONES TECNICAS</t>
  </si>
  <si>
    <t>IMPRESIÓN DE POA</t>
  </si>
  <si>
    <t>FORTALECIDO EL ACCESO A LA ATENCION, MEDIANTE UNA CARTERA DE SERVICIOS QUE RESPONDA A LAS NECESIDADES DE LA POBLACION</t>
  </si>
  <si>
    <t>Articulacion de los establecimiento de salud en red de establecimientos con cartera definida acorde al nivel de atencion</t>
  </si>
  <si>
    <t>1-Establecer acuerdos entre los establecimientos para la atencion en red</t>
  </si>
  <si>
    <t>2-Definir cartera de servicio por niveles de atencion por establecimiento</t>
  </si>
  <si>
    <t>3-Definir flujo de circulacion de los usuarios en la red</t>
  </si>
  <si>
    <t>4- Dismensionar y armonizar al personal de salud de los establecimientos en red</t>
  </si>
  <si>
    <t>Implementacion de oficinas de Atencion al Usuario en el CEA, encuentas de satisfacion a usuarios interno y externo</t>
  </si>
  <si>
    <t>1-Socializar y realizar inventario de necesidades para conformar oficina</t>
  </si>
  <si>
    <t>2-Conformar las oficinas de Atencion al Usuarios.</t>
  </si>
  <si>
    <t>3-Capacitar al personal involucrados en Gestion de usuarios</t>
  </si>
  <si>
    <t>4-Supervisar el uso de buzon de quejas y sugerencias</t>
  </si>
  <si>
    <t>5-Realizar estudio de sastifacion de usuarios</t>
  </si>
  <si>
    <t>6-Elaborar y reportar informe de resultados de sastisfaccion interno y externo</t>
  </si>
  <si>
    <t>BUZON DE SUGERENCIAS</t>
  </si>
  <si>
    <t>LIBRO DE MONITOREO DE QUEJAS Y SUGERENCIAS</t>
  </si>
  <si>
    <t>TELEFONO LOCAL, FAX, FLOTA</t>
  </si>
  <si>
    <t>DESECHOS SOLIDOS</t>
  </si>
  <si>
    <t xml:space="preserve">FLETE </t>
  </si>
  <si>
    <t>ALMACENAJE</t>
  </si>
  <si>
    <t>PEAJE</t>
  </si>
  <si>
    <t xml:space="preserve">LICENCIAS INFORMATICAS </t>
  </si>
  <si>
    <t>EQUIPOS DE SEGURIDAD</t>
  </si>
  <si>
    <t>SEGURO DE INMUEBLES</t>
  </si>
  <si>
    <t>SEGURO DE MUEBLES</t>
  </si>
  <si>
    <t>GASTOS JUDICIALES</t>
  </si>
  <si>
    <t>LLANTAS Y NEUMATICOS</t>
  </si>
  <si>
    <t>ACTUACIONES ARTISTICAS</t>
  </si>
  <si>
    <t>SERVICIOS TECNICOS PROFESIONALES;</t>
  </si>
  <si>
    <t>CONTRATACIONES SERVICIOS TECNICOS PROFESIONALES</t>
  </si>
  <si>
    <t>SERVICIO DE COMISIONES Y GARGOS BANCARIOS</t>
  </si>
  <si>
    <t>ESTADO BANCO</t>
  </si>
  <si>
    <t>GASOIL P/PLANTA ELECTRICA Y AMBULANCIAS</t>
  </si>
  <si>
    <t>GASOLINA VEHICULOS ADMINITRATIVO Y MENSAJERIA</t>
  </si>
  <si>
    <t>SERVICIO DE FUNERARIO Y GASTOS CONEXOS</t>
  </si>
  <si>
    <t>SERVICIO IMPUESTO, DERECHOS Y TASA (IR-3)</t>
  </si>
  <si>
    <t>CONFECCION DE CHEQUERAS</t>
  </si>
  <si>
    <t>ESTADO BANCARIO</t>
  </si>
  <si>
    <t>SERVICIOS OTROS GASTOS OPERATIVOS</t>
  </si>
  <si>
    <t>SERVICIO DE ALQUILER DE LOCALES</t>
  </si>
  <si>
    <t>ALQUILER DE EQUIPO COMPUTACIONAL</t>
  </si>
  <si>
    <t>SERVICIO ESP. DE MANTENIMIENTO Y REPARACION</t>
  </si>
  <si>
    <t>SERVICIO DE ALQUILER DE MAQUINARIA Y EQUIPO OF.</t>
  </si>
  <si>
    <t>SERVICIO OBRAS EN BIENES DE DOMINIO PUBLICO</t>
  </si>
  <si>
    <t>ESTRUCTURA METALICAS ACABADAS</t>
  </si>
  <si>
    <t>SERVICIO ALQUILER DE TRANSPORTE</t>
  </si>
  <si>
    <t>NOMINA (SERVICIOS PERSONALES)</t>
  </si>
  <si>
    <t xml:space="preserve">PAGO SUELDO PERSONAL CONTRATADO Y/O IGUALADO </t>
  </si>
  <si>
    <t>SULEDO</t>
  </si>
  <si>
    <t>2.2.3.1.02</t>
  </si>
  <si>
    <t>PAGO SEGURIDAD SOCIAL</t>
  </si>
  <si>
    <t>BONOS PARA UTILES ESCOLARES</t>
  </si>
  <si>
    <t>PAGO PERSONAL CARÁCTER EVENTUAL</t>
  </si>
  <si>
    <t>PAGO PRESTACIONES ECONOMICAS</t>
  </si>
  <si>
    <t>PAGO PROPORCION VACACIONES NO DISFRUTADAS</t>
  </si>
  <si>
    <t>PAGO COMPENSACION SERVICIOS DE SEGURIDAD</t>
  </si>
  <si>
    <t>PAGO POR COMPENSACIONES ESPECIALES</t>
  </si>
  <si>
    <t>PAGO SERVICIOS ESPECIALES MANTENIMIENTO Y REPARAC</t>
  </si>
  <si>
    <t>REPUESTOS</t>
  </si>
  <si>
    <t>PAGO MANTENIMIENTO OBRAS CIVILES</t>
  </si>
  <si>
    <t>2.4.1.5.</t>
  </si>
  <si>
    <t>2.4.1.5.01</t>
  </si>
  <si>
    <t>EVENTOS GENERALES, FIESTA NAVIDEÑA</t>
  </si>
  <si>
    <t>2.4.1.6.</t>
  </si>
  <si>
    <t>2.4.1.6.01</t>
  </si>
  <si>
    <t>FESTIVIDADES</t>
  </si>
  <si>
    <t>2.4.2..</t>
  </si>
  <si>
    <t>2.4.2.1.</t>
  </si>
  <si>
    <t>SERVICIOS DE INFORMATICA Y SISTEMAS COMPUTARIZADOS</t>
  </si>
  <si>
    <t>2.4.2.1.01</t>
  </si>
  <si>
    <t>2.4.2.2.</t>
  </si>
  <si>
    <t>SERVICIOS JURIDICOS</t>
  </si>
  <si>
    <t>2.4.2.2.01</t>
  </si>
  <si>
    <t>2.4.2.2.02</t>
  </si>
  <si>
    <t>SERVICIOS TECNICOS PROFESIONALES</t>
  </si>
  <si>
    <t>2.4.2.2.03</t>
  </si>
  <si>
    <t>2.4.2.3.</t>
  </si>
  <si>
    <t>SERVICIOS DE ALIMENTACION</t>
  </si>
  <si>
    <t>2.4.2.3.01</t>
  </si>
  <si>
    <t>2.4.2.3.02</t>
  </si>
  <si>
    <t>CAMARAS FOTOGRAFICAS Y VIDEOS</t>
  </si>
  <si>
    <t>2.4.2.3.03</t>
  </si>
  <si>
    <t>2.4.4..</t>
  </si>
  <si>
    <t>EQUIPO DE COMUNICACIÓN Y TELECOMUNICACION</t>
  </si>
  <si>
    <t>2.4.4.1.</t>
  </si>
  <si>
    <t>2.4.4.1.01</t>
  </si>
  <si>
    <t>EQUIPO DE SEGURIDAD</t>
  </si>
  <si>
    <t>2.4.4.1.02</t>
  </si>
  <si>
    <t>2.4.4.1.03</t>
  </si>
  <si>
    <t>ALIMENTOS Y BEBIDAS PARA EMPLEADOS ADMINISTRATIVOS</t>
  </si>
  <si>
    <t>ALMUERZOS PARA 70 RACIONES POR DIA POR TIPO</t>
  </si>
  <si>
    <t>2.4.6..</t>
  </si>
  <si>
    <t>(ARROZ, CARNE DE RES, HAB. ENSALADA Y AREPITA)</t>
  </si>
  <si>
    <t>2.4.6.1.</t>
  </si>
  <si>
    <t>ARROZ</t>
  </si>
  <si>
    <t>2.4.6.1.01</t>
  </si>
  <si>
    <t>CARNE DE RES</t>
  </si>
  <si>
    <t>2.4.6.2.</t>
  </si>
  <si>
    <t>HABICHUELA</t>
  </si>
  <si>
    <t>2.4.6.2.01</t>
  </si>
  <si>
    <t>HARINA DE MAIZ</t>
  </si>
  <si>
    <t>2.4.6.3.</t>
  </si>
  <si>
    <t>MANTEQUILLA</t>
  </si>
  <si>
    <t>2.4.6.3.01</t>
  </si>
  <si>
    <t>ACEITE</t>
  </si>
  <si>
    <t>2.4.6.4.</t>
  </si>
  <si>
    <t>NARANJA AGRIA</t>
  </si>
  <si>
    <t>2.4.6.4.01</t>
  </si>
  <si>
    <t>AJO</t>
  </si>
  <si>
    <t>2.4.7..</t>
  </si>
  <si>
    <t>AUYAMA</t>
  </si>
  <si>
    <t>2.4.7.1.</t>
  </si>
  <si>
    <t>AJI MORRON</t>
  </si>
  <si>
    <t>2.4.7.1.01</t>
  </si>
  <si>
    <t>CEBOLLA</t>
  </si>
  <si>
    <t>2.4.7.2.</t>
  </si>
  <si>
    <t>SAL MOLIDA</t>
  </si>
  <si>
    <t>2.4.7.2.01</t>
  </si>
  <si>
    <t>VERDURA</t>
  </si>
  <si>
    <t>2.4.7.3.</t>
  </si>
  <si>
    <t>APIO</t>
  </si>
  <si>
    <t>2.4.7.3.01</t>
  </si>
  <si>
    <t>AZUCAR</t>
  </si>
  <si>
    <t>2.4.9..</t>
  </si>
  <si>
    <t>PASTA DE TOMATE</t>
  </si>
  <si>
    <t>KILO</t>
  </si>
  <si>
    <t>2.4.9.1.</t>
  </si>
  <si>
    <t>VINO BLANCO</t>
  </si>
  <si>
    <t>2.4.9.1.01</t>
  </si>
  <si>
    <t>SALSA CHINA</t>
  </si>
  <si>
    <t>2.4.9.2.</t>
  </si>
  <si>
    <t>HUEVOS</t>
  </si>
  <si>
    <t>2.4.9.2.01</t>
  </si>
  <si>
    <t>LECHE EVAPORADA</t>
  </si>
  <si>
    <t>2.4.9.3.</t>
  </si>
  <si>
    <t>SAZON COMPLETO</t>
  </si>
  <si>
    <t>2.4.9.3.01</t>
  </si>
  <si>
    <t>CALDO DE POLLO</t>
  </si>
  <si>
    <t>2.4.9.4.</t>
  </si>
  <si>
    <t>LECHUGA</t>
  </si>
  <si>
    <t>2.4.9.4.01</t>
  </si>
  <si>
    <t>TOMATE DE ENSALADA</t>
  </si>
  <si>
    <t>2.5...</t>
  </si>
  <si>
    <t>REPOLLO</t>
  </si>
  <si>
    <t>2.5.1..</t>
  </si>
  <si>
    <t>(MORO GUANDULE, POLLO HORNEADO, ENSALADA)</t>
  </si>
  <si>
    <t>2.5.1.1.01</t>
  </si>
  <si>
    <t>2.5.1.2.</t>
  </si>
  <si>
    <t>CARNE DE POLLO</t>
  </si>
  <si>
    <t>2.5.1.2.01</t>
  </si>
  <si>
    <t>GUANDULES</t>
  </si>
  <si>
    <t>LATA</t>
  </si>
  <si>
    <t>2.5.1.3.</t>
  </si>
  <si>
    <t>2.5.1.3.01</t>
  </si>
  <si>
    <t xml:space="preserve">AJI MORRON </t>
  </si>
  <si>
    <t xml:space="preserve">PORCION </t>
  </si>
  <si>
    <t>OREGANO</t>
  </si>
  <si>
    <t>POTE DE SAZON  COMPLETO</t>
  </si>
  <si>
    <t>BROCOLI</t>
  </si>
  <si>
    <t>COLIFLOR</t>
  </si>
  <si>
    <t>ZANAHORIA</t>
  </si>
  <si>
    <t>TAYOTA</t>
  </si>
  <si>
    <t>ACEITE VERDE</t>
  </si>
  <si>
    <t>(ARROZ AMARILLO, PESCADO , ENS. PASTA CON TUNA)</t>
  </si>
  <si>
    <t xml:space="preserve">PESCADO </t>
  </si>
  <si>
    <t>MAIZ</t>
  </si>
  <si>
    <t xml:space="preserve">VINO BLANCO </t>
  </si>
  <si>
    <t>VINAGRE</t>
  </si>
  <si>
    <t>MAYONESA</t>
  </si>
  <si>
    <t>PIMIENTA</t>
  </si>
  <si>
    <t>POLVO AMARILLO</t>
  </si>
  <si>
    <t>TUNA</t>
  </si>
  <si>
    <t>CODITOS</t>
  </si>
  <si>
    <t>VASOS DESECHABLE  # 7</t>
  </si>
  <si>
    <t>PAQ</t>
  </si>
  <si>
    <t>(ARROZ,ALBONDIGA, HAB. Y ENSALADA)</t>
  </si>
  <si>
    <t>CARNE DE RES  MOLIDA</t>
  </si>
  <si>
    <t>PEPINO</t>
  </si>
  <si>
    <t>(MORO HABICHUELA, BACALAO Y ENSALADA VEG.)</t>
  </si>
  <si>
    <t>BACALAO</t>
  </si>
  <si>
    <t>PAPAS</t>
  </si>
  <si>
    <t>(LOCRIO LONGANIZA, HABICHUELA Y ENSALADA)</t>
  </si>
  <si>
    <t>LONGANIZA</t>
  </si>
  <si>
    <t>2.6.9.2.</t>
  </si>
  <si>
    <t>2.6.9.9.</t>
  </si>
  <si>
    <t>SAL</t>
  </si>
  <si>
    <t>2.6.9.9.01</t>
  </si>
  <si>
    <t>2.7.2.7.</t>
  </si>
  <si>
    <t>2.7.2.7.01</t>
  </si>
  <si>
    <t>2.7.2.8.</t>
  </si>
  <si>
    <t>2.7.2.8.01</t>
  </si>
  <si>
    <t>2.7.3..</t>
  </si>
  <si>
    <t>2.7.3.1.</t>
  </si>
  <si>
    <t>2.7.3.1.01</t>
  </si>
  <si>
    <t>2.7.3.2.</t>
  </si>
  <si>
    <t>2.7.3.2.01</t>
  </si>
  <si>
    <t>CENAS PARA 30 RACIONES POR DIA</t>
  </si>
  <si>
    <t>(YUCA HERVIDA ENCEBOLLADA CON SALAMI)</t>
  </si>
  <si>
    <t>YUCA</t>
  </si>
  <si>
    <t>SALAMI</t>
  </si>
  <si>
    <t>(SANDWICH JAMON Y QUESO, CHOCOLATE)</t>
  </si>
  <si>
    <t>PAN BLANCO</t>
  </si>
  <si>
    <t>PAQ.</t>
  </si>
  <si>
    <t>JAMON PICNI</t>
  </si>
  <si>
    <t>QUESO  DANES</t>
  </si>
  <si>
    <t>CHOCOLATE</t>
  </si>
  <si>
    <t>TABLA</t>
  </si>
  <si>
    <t xml:space="preserve">AZUCAR </t>
  </si>
  <si>
    <t>LECHE ENTERA</t>
  </si>
  <si>
    <t>LITROS</t>
  </si>
  <si>
    <t xml:space="preserve">MANTEQUILLA </t>
  </si>
  <si>
    <t>ESPECIAS</t>
  </si>
  <si>
    <t>(MANGU DE PLATANO CON LONGANIZA GUIZADA)</t>
  </si>
  <si>
    <t>PLATANO</t>
  </si>
  <si>
    <t>TOMATE</t>
  </si>
  <si>
    <t>(ASOPAO DE CHULETA AHUMADA)</t>
  </si>
  <si>
    <t>CHULETA AHUMADA</t>
  </si>
  <si>
    <t>CILANTRO</t>
  </si>
  <si>
    <t>(YUCA HERVIDA CON QUESO DANES)</t>
  </si>
  <si>
    <t>QUESO DANES</t>
  </si>
  <si>
    <t>(ESPAGUETI EN SALSA BLANCA Y PAN TOSTADO)</t>
  </si>
  <si>
    <t>SPAGUETTI</t>
  </si>
  <si>
    <t xml:space="preserve">QUESO DANES </t>
  </si>
  <si>
    <t>HARINA BLANCA</t>
  </si>
  <si>
    <t>LECHE  ENTERA</t>
  </si>
  <si>
    <t>(MANGU DE PLATANO ESCABECHE Y HUEVO FRITO)</t>
  </si>
  <si>
    <t>ADQUISICION DE MATERIALES Y SUMINISTRO</t>
  </si>
  <si>
    <t>PAPEL BOND 20 (RESMA) 8 1/2 X 11</t>
  </si>
  <si>
    <t>PAPEL BOND 20 (RESMA) 8 1/2 X 13</t>
  </si>
  <si>
    <t>PAPEL BOND 20 (RESMA) 8 1/2 X 11 TIMBRADO</t>
  </si>
  <si>
    <t>LAPIZ CARBON (CAJA)</t>
  </si>
  <si>
    <t>LAPICERO (CAJA)</t>
  </si>
  <si>
    <t>CAJA/12</t>
  </si>
  <si>
    <t>CLIPS GRANDE (CAJA)</t>
  </si>
  <si>
    <t>CAJA</t>
  </si>
  <si>
    <t>CLIPS PEQUEÑO (CAJA)</t>
  </si>
  <si>
    <t>GRAPAS (CAJA)</t>
  </si>
  <si>
    <t>GRAPAS GRANDE (CAJA)</t>
  </si>
  <si>
    <t>CINTA ADHESIVA (ROLLO) PEQUEÑA</t>
  </si>
  <si>
    <t>CINTA ADHESIVA (ROLLO) GRANDE</t>
  </si>
  <si>
    <t>FOLDERS (CAJA) 8 1/2 X 11</t>
  </si>
  <si>
    <t>FOLDERS (CAJA) 8 1/2 X 13</t>
  </si>
  <si>
    <t>TONER DE IMPRESORA HP 920 NEGRO</t>
  </si>
  <si>
    <t>GOMITA , BANDITAS DE GOMA(CAJA)</t>
  </si>
  <si>
    <t>MARCADOR PERMANENTE DIFERENTES COLORES</t>
  </si>
  <si>
    <t>LABEL (CAJA)</t>
  </si>
  <si>
    <t>POS TIC</t>
  </si>
  <si>
    <t>BLOCK</t>
  </si>
  <si>
    <t>LIBRETA RAYADA PEQUEÑA</t>
  </si>
  <si>
    <t>LIBRETA RAYADA GRANDE</t>
  </si>
  <si>
    <t>CORRECTOR LIQUIDO</t>
  </si>
  <si>
    <t>RESALTADOR EN COLORES SURTIDO</t>
  </si>
  <si>
    <t>TIJERA DE METAL</t>
  </si>
  <si>
    <t>PLASTICO PARA CARNE</t>
  </si>
  <si>
    <t>PORTA CARNE</t>
  </si>
  <si>
    <t>YOYO PARA CARNE</t>
  </si>
  <si>
    <t>CARTUCHO DE COLORES PARA IMPRESIÓN DE CARNE</t>
  </si>
  <si>
    <t>CARTUCHO NEGRO PARA IMPRESIÓN DE CARNE</t>
  </si>
  <si>
    <t xml:space="preserve">HOJA CARTON DE HILO PARA CERTIFICACIONES A EMPLEADOS </t>
  </si>
  <si>
    <t>JUEGO DE TINTAS A COLOR (AZUL, AMARILLO, ROSADO, Y NEGRA)</t>
  </si>
  <si>
    <t>PENDAFLEX GRANDE (CAJA)</t>
  </si>
  <si>
    <t>PENDAFLEX PEQUEÑA (CAJA)</t>
  </si>
  <si>
    <t>GANCHO MACHO Y HEMBRA (CAJA)</t>
  </si>
  <si>
    <t>UHU EN GEL GRANDE</t>
  </si>
  <si>
    <t>UHU LAPIZ ADHESIVO</t>
  </si>
  <si>
    <t>PEGAMENTO COQUI</t>
  </si>
  <si>
    <t>CALCULADORA DE MANO 12 DIGITO</t>
  </si>
  <si>
    <t>BORRADOR DE PIZARRA</t>
  </si>
  <si>
    <t>MARCADOR DE PIZARRA</t>
  </si>
  <si>
    <t>BORRADOR DE GOMA</t>
  </si>
  <si>
    <t>CARTUCHO HP</t>
  </si>
  <si>
    <t>TICKET COLORES VARIOS</t>
  </si>
  <si>
    <t>VASO DESECHABLE NO. 7 (PAQUETE)</t>
  </si>
  <si>
    <t>PAQUETE 50</t>
  </si>
  <si>
    <t>ARMAZON PARA ARCHIVO</t>
  </si>
  <si>
    <t>PAPEL PARA CALCULADORA (ROLLO)</t>
  </si>
  <si>
    <t>FICHAS PARA BUZONES DE SUGERENCIA (BLOCK)</t>
  </si>
  <si>
    <t>GRAPADORA</t>
  </si>
  <si>
    <t>LETRERO PARA IDENTIFICAR GERENCIA Y PROMOCION</t>
  </si>
  <si>
    <t>MAPA PROVINCIAL</t>
  </si>
  <si>
    <t>SOBRE TIMBRADO 14X17</t>
  </si>
  <si>
    <t>SOBRE TIMBRADO 11X14</t>
  </si>
  <si>
    <t>SOBRE MANILLA (CAJA) 8 1/2 X 11</t>
  </si>
  <si>
    <t>SOBRE MANILLA (CAJA) 8 1/2 X 14</t>
  </si>
  <si>
    <t>SOBRE MANILLA (CAJA) 8 1/2 X 13</t>
  </si>
  <si>
    <t xml:space="preserve">SOBRE BLANCO DE CARTA </t>
  </si>
  <si>
    <t>DISPENSADOR DE  CINTA ADHESIVA</t>
  </si>
  <si>
    <t>BANDEJAS PLASTICA (JUEGO)</t>
  </si>
  <si>
    <t>JUEGO 2</t>
  </si>
  <si>
    <t>PORTA LAPIZ</t>
  </si>
  <si>
    <t>REGLA PLASTICA</t>
  </si>
  <si>
    <t>SACA GRAPA</t>
  </si>
  <si>
    <t>PORTA CLIP</t>
  </si>
  <si>
    <t>LIBRO RECORD</t>
  </si>
  <si>
    <t>TINTA PARA SELLO</t>
  </si>
  <si>
    <t>AGENDA 2014</t>
  </si>
  <si>
    <t>AFICHES PARA PROMOCION E INFORMACION</t>
  </si>
  <si>
    <t>BOTONES PARA JORNADA DE LAVADO DE MANOS</t>
  </si>
  <si>
    <t>BROCHURS INFORMATIVO JORNADA LAVADO DE MANO</t>
  </si>
  <si>
    <t>PLACA TIPO DE CARNE PARA JORNADA LAVADO DE MANO</t>
  </si>
  <si>
    <t>DISCO DURO EXTERNO</t>
  </si>
  <si>
    <t xml:space="preserve">CINTA CORREPTORA PARA MAQUINA DE ESCRIBIR BROTHER </t>
  </si>
  <si>
    <t>PAPEL CARBON (PAQUETE)</t>
  </si>
  <si>
    <t>CAJA/100</t>
  </si>
  <si>
    <t>CERA CUENTA FACIL</t>
  </si>
  <si>
    <t>ARCHIVO TIPO ACORDEON</t>
  </si>
  <si>
    <t>CINTA DOS COLORES PARA CALCULADORA</t>
  </si>
  <si>
    <t>CALCULADORA SHARP</t>
  </si>
  <si>
    <t>PILAS DOBLE AA</t>
  </si>
  <si>
    <t>PILAS DOBLE AAA</t>
  </si>
  <si>
    <t>PERFORADORA DE 2 HOYOS</t>
  </si>
  <si>
    <t>PERFORADORA DE 3 HOYOS</t>
  </si>
  <si>
    <t>CUADERNO DE 200 PAGINA</t>
  </si>
  <si>
    <t>CHINCHETAS DE COLORES (TACHUELA DE MURAL)</t>
  </si>
  <si>
    <t>PIZARRA MEDIANA MARCO DE MADERA</t>
  </si>
  <si>
    <t>CLIP TIPO MARIPOSA GRANDE</t>
  </si>
  <si>
    <t>CLIP TIPO MARIPOSA PEQUEÑO</t>
  </si>
  <si>
    <t>CARPETA DE MADERA</t>
  </si>
  <si>
    <t>CINTA P/MAQUINA EPSON FX-890</t>
  </si>
  <si>
    <t>CINTA P/MAQUINA PUNTO DE VENTA</t>
  </si>
  <si>
    <t>CINTA P/MAQUINA BROTHER</t>
  </si>
  <si>
    <t>EXTENSIONES ELECTRICAS</t>
  </si>
  <si>
    <t>ESPONJA PARA CONTAR DINERO</t>
  </si>
  <si>
    <t>GRAPADORA INDUSTRIAL</t>
  </si>
  <si>
    <t>PAPEL PARA PUNTO DE VENTA</t>
  </si>
  <si>
    <t>PAPEL DE 1 COPIA, PUNTO DE VENTA</t>
  </si>
  <si>
    <t>PAPEL DE 2 COPIA, PUNTO DE VENTA</t>
  </si>
  <si>
    <t>PAPEL CONTINUO CON 2 COPIAS</t>
  </si>
  <si>
    <t>PAPEL CONTINUO CON 1 COPIAS</t>
  </si>
  <si>
    <t>PAPEL CONTINUO SIN COPIA A 1/2 PAGINA</t>
  </si>
  <si>
    <t>PILA CUADRADA</t>
  </si>
  <si>
    <t>PILA GRANDE</t>
  </si>
  <si>
    <t>PILA MEDIANA</t>
  </si>
  <si>
    <t>PIZARRA GRANDE</t>
  </si>
  <si>
    <t>SACAPUNTA DE METAL MANUAL</t>
  </si>
  <si>
    <t>TONER HP 920 MAGENTA</t>
  </si>
  <si>
    <t>TONER HP 920 CYAN</t>
  </si>
  <si>
    <t>TONER HP 920 YELLOW</t>
  </si>
  <si>
    <t>TONER HP 85A</t>
  </si>
  <si>
    <t>TONER HP 53A</t>
  </si>
  <si>
    <t>TONER HP 12A</t>
  </si>
  <si>
    <t>TONER HP 35A</t>
  </si>
  <si>
    <t>TONER BROTHER TN-350</t>
  </si>
  <si>
    <t>TONER BROTHER TN-330</t>
  </si>
  <si>
    <t>TONER SANSUNG ML2010</t>
  </si>
  <si>
    <t>TONER SHARD AR-310</t>
  </si>
  <si>
    <t>TONER 90A</t>
  </si>
  <si>
    <t>TONER 11X</t>
  </si>
  <si>
    <t>FORMULARIOS, TALONARIOS Y LIBROS</t>
  </si>
  <si>
    <t>Acción de personal</t>
  </si>
  <si>
    <t>Cuadre de caja</t>
  </si>
  <si>
    <t>Doc. De consentimiento informado</t>
  </si>
  <si>
    <t>Entrada de almacén de suministro</t>
  </si>
  <si>
    <t>Ficha de buzon de evaluacion experiencia del usuario</t>
  </si>
  <si>
    <t>Ficha de buzon quejas o sugerencias</t>
  </si>
  <si>
    <t>Ficha de categorización nivel socio-económico</t>
  </si>
  <si>
    <t>Ficha de cita</t>
  </si>
  <si>
    <t>Ficha report. Identificacion durante pase de visita</t>
  </si>
  <si>
    <t>Formulario pre-factura</t>
  </si>
  <si>
    <t>Gerencia de compras, entrada de almacén</t>
  </si>
  <si>
    <t>Gcia. Farmacia Devolución de Medicamentos</t>
  </si>
  <si>
    <t>Hoja de  admisión/ingreso</t>
  </si>
  <si>
    <t>Orden de pago de servicio credito y cobro</t>
  </si>
  <si>
    <t>Permiso de salida en horas laborales</t>
  </si>
  <si>
    <t>Recepción de quejas, reclamos o sugerencias</t>
  </si>
  <si>
    <t>Recibo de ingreso</t>
  </si>
  <si>
    <t>Recibo de ingreso, consulta</t>
  </si>
  <si>
    <t>Recibo de ingreso, emergencia</t>
  </si>
  <si>
    <t>Recibo de ingreso, imágenes</t>
  </si>
  <si>
    <t>Recibo de ingreso, laboratorio</t>
  </si>
  <si>
    <t>Desembolso de caja</t>
  </si>
  <si>
    <t>Requisición o compra de materiales</t>
  </si>
  <si>
    <t>Salida de almacén de  suministro</t>
  </si>
  <si>
    <t>Salida Insumos de cocina</t>
  </si>
  <si>
    <t>Servicio conduce devolución de mercancia</t>
  </si>
  <si>
    <t>Solic. Medicamentos/mat. Gastable en cirugia</t>
  </si>
  <si>
    <t>Solicitud de servicios Salud Mental</t>
  </si>
  <si>
    <t>Tarjeta de inventario almacen general</t>
  </si>
  <si>
    <t>Libro registro de licencias medicas (ortopedia)</t>
  </si>
  <si>
    <t>INVERSION EN:</t>
  </si>
  <si>
    <t>CONSTRUCCION, AMPLIACION Y MANT. DE INFRAESTRUCTURA</t>
  </si>
  <si>
    <t>OBRAS PARA EDIFICACION NO RESIDENCIAL</t>
  </si>
  <si>
    <t>MANTENIMIENTO Y REP. DE OBRAS CIVILES</t>
  </si>
  <si>
    <t>MANTENIMIENTO Y CAMBIO DE CABLEADO ELECTRICO</t>
  </si>
  <si>
    <t>INVERSION EN ADQUISICION DE EQUIPOS</t>
  </si>
  <si>
    <t>Y REPARACION</t>
  </si>
  <si>
    <t>Data Show</t>
  </si>
  <si>
    <t>Fax</t>
  </si>
  <si>
    <t>Computadoras</t>
  </si>
  <si>
    <t>Impresoras</t>
  </si>
  <si>
    <t>servidor para ampliación de red informática</t>
  </si>
  <si>
    <t xml:space="preserve">UPS </t>
  </si>
  <si>
    <t>MESAS DE TRABAJO</t>
  </si>
  <si>
    <t>PANEL ELECTRICO</t>
  </si>
  <si>
    <t>ARCHIVO DE METAL DE 4 GAVETA</t>
  </si>
  <si>
    <t>ARCHIVO DE METAL DE 2 GAVETA</t>
  </si>
  <si>
    <t>ARCHIVO DE METAL DE 3 GAVETA</t>
  </si>
  <si>
    <t>TRAMERIAS PARA TALLER</t>
  </si>
  <si>
    <t>BANCOS O SILLAS ALTA</t>
  </si>
  <si>
    <t>MURAL DE CORCHO</t>
  </si>
  <si>
    <t>GAVETERO DE ESCRITORIO</t>
  </si>
  <si>
    <t>PULIDORA DE MESA</t>
  </si>
  <si>
    <t>GABINETE PARA MANUALES</t>
  </si>
  <si>
    <t>BOMBA DE AGUA LADRONA 2HP</t>
  </si>
  <si>
    <t xml:space="preserve">CARRO PLATAFORMA </t>
  </si>
  <si>
    <t>COMPUTADORA PARA AREA DE CAMARA</t>
  </si>
  <si>
    <t>TELEVISOR PLASMA DE 32 PULGADAS PARA AREA DE CC. TV</t>
  </si>
  <si>
    <t>ARCO DETECTOR DE METAL PARA LA ENTRADA PRINCIPAL</t>
  </si>
  <si>
    <t>DETECTOR DE METAL MANUAL</t>
  </si>
  <si>
    <t>CAMARA DE SEGURIDAD, VARIAS AREAS</t>
  </si>
  <si>
    <t>IMPRESORA DE CODIGOS DE BARRA</t>
  </si>
  <si>
    <t>LECTORES DE CODIGOS DE BARRA</t>
  </si>
  <si>
    <t>FLOTA TELEFONICA</t>
  </si>
  <si>
    <t>APARATO TELEFONICOS</t>
  </si>
  <si>
    <t>ARCHIVO DE MADERA PEQUEÑO DE ESCRITORIO</t>
  </si>
  <si>
    <t>ESCRITORIOS</t>
  </si>
  <si>
    <t>SILLON DE ESCRITORIO</t>
  </si>
  <si>
    <t>PUNTERO LASER PARA PRESENTACIONES</t>
  </si>
  <si>
    <t xml:space="preserve">PLASTIFICADORA </t>
  </si>
  <si>
    <t>ESCANER KODAK</t>
  </si>
  <si>
    <t>GUILLOTINA</t>
  </si>
  <si>
    <t>BEBEDERO</t>
  </si>
  <si>
    <t>SILLA SECRETARIAL</t>
  </si>
  <si>
    <t>SACAPUNTA ELECTRICO</t>
  </si>
  <si>
    <t>SILLA PARA VISITAS</t>
  </si>
  <si>
    <t>IMPRESORA MULTIFUNCIONAL</t>
  </si>
  <si>
    <t>NEVERA EJECUTIVA</t>
  </si>
  <si>
    <t>SUMADORA ELECTRICA</t>
  </si>
  <si>
    <t>LIBRERO</t>
  </si>
  <si>
    <t>CAMARA DIGITAL</t>
  </si>
  <si>
    <t>BANCO TIPO ESCALON</t>
  </si>
  <si>
    <t>Reparacion y mantenimiento de equipos informaticos</t>
  </si>
  <si>
    <t>Reparacion de Equipos y mobiliario de oficina</t>
  </si>
  <si>
    <t>Reparacion y mantenimiento de equipos de Transporte</t>
  </si>
  <si>
    <t>Adquisicion de sistema financiero y Administrativo Y OTROS</t>
  </si>
  <si>
    <t>Reparacion de Equipos medicos Quirurgico Y laboratorio</t>
  </si>
  <si>
    <t>Reparacion de auto-claves</t>
  </si>
  <si>
    <t>Reparacion de Equipos de Cocina</t>
  </si>
  <si>
    <t>MATERIALES DE LIMPIEZA, LAVANDERIA Y MISCELANEOS</t>
  </si>
  <si>
    <t>ARTICULOS DE PLASTICOS EN GENERAL</t>
  </si>
  <si>
    <t>PRODUCTOS DE CUEROS Y PIELES</t>
  </si>
  <si>
    <t>LLANTAS Y NEUMATICOS PARA VEHICULOS</t>
  </si>
  <si>
    <t>ARTICULOS DE CAUCHO</t>
  </si>
  <si>
    <t>PRODUCTOS DE VIDRIOS</t>
  </si>
  <si>
    <t>PRODUCTOS DE LOZA</t>
  </si>
  <si>
    <t>PRODUCTOS FERROSOS</t>
  </si>
  <si>
    <t>PRODUCTOS NO FERROSO</t>
  </si>
  <si>
    <t>PRODUCTOS DE HOJALATA</t>
  </si>
  <si>
    <t>ACCESORIOS DE METAL</t>
  </si>
  <si>
    <t>INVERSION EN EQUIPOS E INFRAESTRUCTURA</t>
  </si>
  <si>
    <t xml:space="preserve">EQUIPOS </t>
  </si>
  <si>
    <t xml:space="preserve">CANTIDAD </t>
  </si>
  <si>
    <t xml:space="preserve">COSTO </t>
  </si>
  <si>
    <t>CUENTA PRESUPUESTARIA</t>
  </si>
  <si>
    <t>FUENTE DE FINANCIAMIENTO</t>
  </si>
  <si>
    <t>FILTRO POR CUENTA PARA PPN4 Y PPN5</t>
  </si>
  <si>
    <t xml:space="preserve">Posicionadores laterales de la mesa quirúrgica </t>
  </si>
  <si>
    <t>CTA PRES.</t>
  </si>
  <si>
    <t>INVERSION</t>
  </si>
  <si>
    <t xml:space="preserve">Intensificador de imágenes (brazo en c) nuevo para columna. </t>
  </si>
  <si>
    <t>Camara quirúrgica radiolúcida.</t>
  </si>
  <si>
    <t>Taladro de baja resolución.</t>
  </si>
  <si>
    <t>Mesas de mayo (reparación / construcción).</t>
  </si>
  <si>
    <t>Mandiles de plomo.</t>
  </si>
  <si>
    <t xml:space="preserve">Completar las 20 bandejas de ortopedia actuales. </t>
  </si>
  <si>
    <t>Brazo en c</t>
  </si>
  <si>
    <t>monitores de anestesia</t>
  </si>
  <si>
    <t>Ventiladores</t>
  </si>
  <si>
    <t xml:space="preserve">Broncoscopia flexible 5mm con canal de trabajo 2mm, mas 2 pinzas de extracción de cuerpo extraño y toma de biopsia. </t>
  </si>
  <si>
    <t>Bandeja para cirugía de cabeza y cuello (oido); (nariz) y fronto luz</t>
  </si>
  <si>
    <t xml:space="preserve">Nasofibrolaringoscopio rigido de 3mm con canal de trabajo con sus pinzas de biopsia. </t>
  </si>
  <si>
    <t xml:space="preserve">Equipo de microcirugía para cirugía de mano. </t>
  </si>
  <si>
    <t>Bandeja de cirugía laparoscópica avanzada.</t>
  </si>
  <si>
    <t>Bandeja de cirugía vascular.</t>
  </si>
  <si>
    <t>Bandeja de coloproctologia con anoscopio.</t>
  </si>
  <si>
    <t>Dermatomo y un mallador.</t>
  </si>
  <si>
    <t>Rectosimoidoscopio.</t>
  </si>
  <si>
    <t>Protoscopio.</t>
  </si>
  <si>
    <t xml:space="preserve">Ligadores de hemorroides. </t>
  </si>
  <si>
    <t>Microscopio.</t>
  </si>
  <si>
    <t>Lupas.</t>
  </si>
  <si>
    <t>Luz Frontal.</t>
  </si>
  <si>
    <t>Craneostomo.</t>
  </si>
  <si>
    <t>Pantalla para mostrar los turnos de atender los pacientes.</t>
  </si>
  <si>
    <t>Camillas para fisiatría</t>
  </si>
  <si>
    <t>Tallímetro.</t>
  </si>
  <si>
    <t>Esfigmomanómetros de mercurio de pared o pedestal.</t>
  </si>
  <si>
    <t>Camillas de fisioterapia</t>
  </si>
  <si>
    <t>Espejo cuadriculado.</t>
  </si>
  <si>
    <t>Compresas calientes</t>
  </si>
  <si>
    <t xml:space="preserve">Electroterapia </t>
  </si>
  <si>
    <t>Tanque de compresa caliente</t>
  </si>
  <si>
    <t>Caminadora</t>
  </si>
  <si>
    <t>Bicicleta estacionaria</t>
  </si>
  <si>
    <t>Bicicleta de mano</t>
  </si>
  <si>
    <t>Caminadoras</t>
  </si>
  <si>
    <t>Rolo para ejercicio isométrico.</t>
  </si>
  <si>
    <t>Vendaje con velcro.</t>
  </si>
  <si>
    <t>Congelador pequeño.</t>
  </si>
  <si>
    <t>Cables para tens.</t>
  </si>
  <si>
    <t xml:space="preserve">Electromiógrafo con potenciales evocados somestésicos medulares (de carbono) </t>
  </si>
  <si>
    <t>Electrodos.</t>
  </si>
  <si>
    <t>Electrodos de aguja y de superficie.</t>
  </si>
  <si>
    <t>Estimulador eléctrico.</t>
  </si>
  <si>
    <t>Cables de anillo (sensoriales).</t>
  </si>
  <si>
    <t>Dinamómetro de mano.</t>
  </si>
  <si>
    <t>Laringoscopio.</t>
  </si>
  <si>
    <t>Sonógrafo portátil.</t>
  </si>
  <si>
    <t>Juegos cables para monitor marca Nihom.</t>
  </si>
  <si>
    <t>Juegos cables para monitor marca advanced.</t>
  </si>
  <si>
    <t>Juegos cables para monitor desfibrilador marca nihom.</t>
  </si>
  <si>
    <t>Juegos cables para electrocardiógrafo.</t>
  </si>
  <si>
    <t>Bombas de infusión para sala reanimación.</t>
  </si>
  <si>
    <t>Ventilador mecánico.</t>
  </si>
  <si>
    <t xml:space="preserve">Monitores con brazalete para medir la tensión arterial. </t>
  </si>
  <si>
    <t>Ventilador mecánico portátil.</t>
  </si>
  <si>
    <t>Oxigeno portátil.</t>
  </si>
  <si>
    <t>1 Maquina de anestesia.</t>
  </si>
  <si>
    <t>8 Blower (Manta tecmica)</t>
  </si>
  <si>
    <t>Sensores de Capnografia.</t>
  </si>
  <si>
    <t>Calibración de vaporizadores de anestesia.</t>
  </si>
  <si>
    <t>1 Laringoscopio de fibra óptica.</t>
  </si>
  <si>
    <t>8 monitores view ambu</t>
  </si>
  <si>
    <t>escritorio.</t>
  </si>
  <si>
    <t>1 computadora.</t>
  </si>
  <si>
    <t>Silla de escritorio.</t>
  </si>
  <si>
    <t>Espirómetro/ pico flujo portátil para plantas.</t>
  </si>
  <si>
    <t>Monitor para registro de los signos vitales.</t>
  </si>
  <si>
    <t>Nebulizadores.</t>
  </si>
  <si>
    <t>Escáner o copiadora  - para fotocopiar documentos internos y externo del departamento</t>
  </si>
  <si>
    <t>Respirador automático portátil</t>
  </si>
  <si>
    <t>Medias de compresión intermitente con blower.</t>
  </si>
  <si>
    <t>Lámparas cuello de ganso.</t>
  </si>
  <si>
    <t>Máquina de gases arteriales.</t>
  </si>
  <si>
    <t>Calibración por un biomédico de los monitores y respiradores.</t>
  </si>
  <si>
    <t>Sillas para el personal.</t>
  </si>
  <si>
    <t>Mesitas de comida.</t>
  </si>
  <si>
    <t>Locker para guardar de 12 casillas.</t>
  </si>
  <si>
    <t>Mesitas de comidas.</t>
  </si>
  <si>
    <t>Mesitas de noche.</t>
  </si>
  <si>
    <t>Un colchón para la cama camarote.</t>
  </si>
  <si>
    <t>cama eléctrica para el cubículo 6.</t>
  </si>
  <si>
    <t>Camarotes para médicos con colchón.</t>
  </si>
  <si>
    <t>Maquina gasometría.</t>
  </si>
  <si>
    <t>Lamparas de calor.</t>
  </si>
  <si>
    <t>Mascaras de ventilación mecánica no invasiva.</t>
  </si>
  <si>
    <t>Oximetro portátil.</t>
  </si>
  <si>
    <t>Aspiradores portátil.</t>
  </si>
  <si>
    <t>Esfigmomanómetro portátil.</t>
  </si>
  <si>
    <t>Lámparas de calor.</t>
  </si>
  <si>
    <t>Bombas de infusión de 3 canales.</t>
  </si>
  <si>
    <t>Anaquel o locker de 12 casillas para ropa limpia.</t>
  </si>
  <si>
    <t>Camas para pacientes o (reparar la que tenemos).</t>
  </si>
  <si>
    <t>Monitor portátil.</t>
  </si>
  <si>
    <t>Sillas secretariales con ruedas.</t>
  </si>
  <si>
    <t>Computadora completa.</t>
  </si>
  <si>
    <t>Bebedero</t>
  </si>
  <si>
    <t xml:space="preserve">Manómetro de presión para usar respiradores portátil </t>
  </si>
  <si>
    <t>Blowers para mantas térmicas.</t>
  </si>
  <si>
    <t>Laringoscopio con su pala.</t>
  </si>
  <si>
    <t>Impresora.</t>
  </si>
  <si>
    <t>Desfibrilador.</t>
  </si>
  <si>
    <t>Aspiradores.</t>
  </si>
  <si>
    <t>Colchones de aires anti escara.</t>
  </si>
  <si>
    <t>Monitores con oximetro con sus cables</t>
  </si>
  <si>
    <t>Electrocardiogafo.</t>
  </si>
  <si>
    <t>Colchones de aire</t>
  </si>
  <si>
    <t>Bebedero.</t>
  </si>
  <si>
    <t>Locker para médicos y enfermera.</t>
  </si>
  <si>
    <t>-Respiradore portátil (para traslado de los pacientes cuando se les va a hacer estudios al área de imágenes).</t>
  </si>
  <si>
    <t>Ventilador portátil</t>
  </si>
  <si>
    <t>Maquina de gases arteriales.</t>
  </si>
  <si>
    <t>Archivo con llave.</t>
  </si>
  <si>
    <t>Locker de 8 compartimientos.</t>
  </si>
  <si>
    <t>Locker con 8 compartimiento.</t>
  </si>
  <si>
    <t>Mesas de desayunador.</t>
  </si>
  <si>
    <t>Anaquel para ropa limpia.</t>
  </si>
  <si>
    <t>Laparoscopio con sus palas.</t>
  </si>
  <si>
    <t>Monitor central.</t>
  </si>
  <si>
    <t>Bombas de difusión de 3 canales.</t>
  </si>
  <si>
    <t>Readecuación de las dos bandejas quirúrgicas para cirugía maxilofacial (adquisición de instrumental quirúrgico nuevo).</t>
  </si>
  <si>
    <t>Adquisición de dos micro motores quirúrgicos para los osteotomías y trepanaciones quirúrgicas en viscerocraneo.</t>
  </si>
  <si>
    <t>Nevera mediana (para almacenar las muestras de los pacientes).</t>
  </si>
  <si>
    <t xml:space="preserve">Sillas ergonómicas (para la toma de muestra). </t>
  </si>
  <si>
    <t xml:space="preserve">Sistema de seguridad con llaves electrónicas para la puerta del laboratorio. </t>
  </si>
  <si>
    <t>Sillones para banco de sangre.</t>
  </si>
  <si>
    <t>Balanza agitadoras de bolsas de sangre.</t>
  </si>
  <si>
    <t xml:space="preserve">Cestillos de vidrio para cubetas de tinción. </t>
  </si>
  <si>
    <t>Archivos (4 y 2 Gavetas).</t>
  </si>
  <si>
    <t>Incubadora mediana.</t>
  </si>
  <si>
    <t>Sonógrafo portátil para los pacientes de Emergencia, UCI y la planta</t>
  </si>
  <si>
    <t>Chasis, medida 14x36, con su CR</t>
  </si>
  <si>
    <t>Sistema risk-pacs para la interpretación y visualización de los estudios de imágenes (dictáfono, encriptación de reportes, firmas)</t>
  </si>
  <si>
    <t>Antenas de resonador lumbar mediano y hombro.</t>
  </si>
  <si>
    <t>Batas plomadas.</t>
  </si>
  <si>
    <t>Sillas secretariales.</t>
  </si>
  <si>
    <t>Sonografo nuevo estacionario (fijo) que tenga transductores: convexo, intracavitario, plano, ecocardiograma y con la función doppler.</t>
  </si>
  <si>
    <t>Camilla cerrada de alta ajustable para transporte de cadáveres.</t>
  </si>
  <si>
    <t>Anaqueles.</t>
  </si>
  <si>
    <t>Archivos.</t>
  </si>
  <si>
    <t>Cambio de bombillas y limpieza de 3 microscopio.</t>
  </si>
  <si>
    <t xml:space="preserve">1 silla ejecutiva          </t>
  </si>
  <si>
    <t xml:space="preserve">15 Anaqueles industriales de almacenes        </t>
  </si>
  <si>
    <t xml:space="preserve"> 1 computadora        </t>
  </si>
  <si>
    <t xml:space="preserve">2 cortina de congelador   </t>
  </si>
  <si>
    <t xml:space="preserve">2 termometro de cuarto frio y congelador    </t>
  </si>
  <si>
    <t xml:space="preserve">1 Software de facturacion     </t>
  </si>
  <si>
    <t xml:space="preserve">1 Counter interphone        </t>
  </si>
  <si>
    <t xml:space="preserve">3 impresoras multifuncional    </t>
  </si>
  <si>
    <t>6 sillas secretariales</t>
  </si>
  <si>
    <t xml:space="preserve">4 Head set                </t>
  </si>
  <si>
    <t xml:space="preserve">4 sillas secretariales       </t>
  </si>
  <si>
    <t xml:space="preserve">2 computadoras        </t>
  </si>
  <si>
    <t>1 silla secretarial</t>
  </si>
  <si>
    <t xml:space="preserve">1 software financiero              </t>
  </si>
  <si>
    <t xml:space="preserve">2 computadoras       </t>
  </si>
  <si>
    <t>1 disco duro externo</t>
  </si>
  <si>
    <t xml:space="preserve">1 Printer multifuncional     </t>
  </si>
  <si>
    <t xml:space="preserve">1 escritorio           </t>
  </si>
  <si>
    <t xml:space="preserve">1 computadora         </t>
  </si>
  <si>
    <t xml:space="preserve">2 sillas para visitas        </t>
  </si>
  <si>
    <t xml:space="preserve">1 Camara fotografica     </t>
  </si>
  <si>
    <t xml:space="preserve">1 grabadora       </t>
  </si>
  <si>
    <t xml:space="preserve">1 archivo          </t>
  </si>
  <si>
    <t xml:space="preserve">1 planta electrica portatil de 1,5 w             </t>
  </si>
  <si>
    <t xml:space="preserve">1 pantalla portatil    </t>
  </si>
  <si>
    <t xml:space="preserve">1 disco duro portatil     </t>
  </si>
  <si>
    <t>1 microfono inhalambrico</t>
  </si>
  <si>
    <t xml:space="preserve">1 archivo de 2 gavetas        </t>
  </si>
  <si>
    <t xml:space="preserve">1 archivo de 4 gavetas       </t>
  </si>
  <si>
    <t>2 Televisores para salas de espera de emergencia y admision.</t>
  </si>
  <si>
    <t xml:space="preserve">1 Sillones ejecutivos   </t>
  </si>
  <si>
    <t xml:space="preserve">1 computador       </t>
  </si>
  <si>
    <t xml:space="preserve">1 Silla secretarial        </t>
  </si>
  <si>
    <t xml:space="preserve">1 Camara para el uso de oficina     </t>
  </si>
  <si>
    <t xml:space="preserve">3 Anaqueles.      </t>
  </si>
  <si>
    <t xml:space="preserve">5 computadoras          </t>
  </si>
  <si>
    <t xml:space="preserve">1 Locker de 6 espacios </t>
  </si>
  <si>
    <t xml:space="preserve">1 bebedero         </t>
  </si>
  <si>
    <t xml:space="preserve">8 sillas ergonomica  </t>
  </si>
  <si>
    <t xml:space="preserve">1 escritorio             </t>
  </si>
  <si>
    <t>1 camara de seguridad en farmacia de emergencia</t>
  </si>
  <si>
    <t>Lector de codigo de barra</t>
  </si>
  <si>
    <t>Impresora de codigo de barra</t>
  </si>
  <si>
    <t>Computadora completa</t>
  </si>
  <si>
    <t>Computadora con todas  sus conexiones para la secretariay/o asistente</t>
  </si>
  <si>
    <t>Extencion telefonica para la secretaria y/o asistente</t>
  </si>
  <si>
    <t>Otoscopio</t>
  </si>
  <si>
    <t>Balanza completa</t>
  </si>
  <si>
    <t>Guillotina</t>
  </si>
  <si>
    <t>Puntero Laser</t>
  </si>
  <si>
    <t>Laptop</t>
  </si>
  <si>
    <t>Sistema de detención temprana de contra incendio para el Data Center</t>
  </si>
  <si>
    <t>Actualización de antivirus</t>
  </si>
  <si>
    <t>Sistema clínico (Integración con el sistema administrativo financiero)</t>
  </si>
  <si>
    <t>Sistema de gestión de imágenes</t>
  </si>
  <si>
    <t>SAN</t>
  </si>
  <si>
    <t>Licencia VMWARE</t>
  </si>
  <si>
    <t>Central telefónica</t>
  </si>
  <si>
    <t>Línea redundante de internet</t>
  </si>
  <si>
    <t>Office 365</t>
  </si>
  <si>
    <t>Proyector videoconferencia</t>
  </si>
  <si>
    <t>Readecuar sistema de audio videoconferencia</t>
  </si>
  <si>
    <t xml:space="preserve">Silla para la secretaria </t>
  </si>
  <si>
    <t>Computadora</t>
  </si>
  <si>
    <t>Impresora punto de venta</t>
  </si>
  <si>
    <t>Escritorio</t>
  </si>
  <si>
    <t>Impresora</t>
  </si>
  <si>
    <t>Sillón ejecutivo</t>
  </si>
  <si>
    <t>Sillar para visitas</t>
  </si>
  <si>
    <t xml:space="preserve">Archivo 4 gavetas </t>
  </si>
  <si>
    <t xml:space="preserve">Adquisición de máquina de lavado y llenado de botellones de agua potable </t>
  </si>
  <si>
    <t xml:space="preserve">Reparación o cambio de estufa </t>
  </si>
  <si>
    <t xml:space="preserve">Reparación de todas las campanas  de extracción </t>
  </si>
  <si>
    <t>INFRAESTRUCTURA</t>
  </si>
  <si>
    <t xml:space="preserve">Asignación de parqueos al personal de guardias. </t>
  </si>
  <si>
    <t xml:space="preserve">En quirófano de la tercera, completar la habilitación del área de vestidor de los médicos.
</t>
  </si>
  <si>
    <t>Readecuar un espacio para un tercer consultorio, área de terapia ocupacional y terapia de habla.</t>
  </si>
  <si>
    <t>Rediseñar el área de triage para habilitar área de espera.</t>
  </si>
  <si>
    <t>Readecuar entrada de emergencia y señalizarla.</t>
  </si>
  <si>
    <t>Completar la habilitación de estar médico 4ta. Planta.</t>
  </si>
  <si>
    <t>Habilitar un área para Unidad Diagnóstica Cardiología.</t>
  </si>
  <si>
    <t>Remodelación de la unidad pre quirúrgica.</t>
  </si>
  <si>
    <t>Habilitar un área para Unidad Diagnóstica Gastro.</t>
  </si>
  <si>
    <t>Llevar el sistema de agua osmosis a la unidad de cuidados intensivos con fines de realizar hemodiálisis en la misma unidad.</t>
  </si>
  <si>
    <t>Puerta eléctrica con control.</t>
  </si>
  <si>
    <t>Habilitar sala de espera para familiares de UCI.</t>
  </si>
  <si>
    <t>Habilitar puerta de salida de emergencia.</t>
  </si>
  <si>
    <t xml:space="preserve">Cambio de meseta en acero inoxidable para Bacteriología. </t>
  </si>
  <si>
    <t>Puertas en cristal ahumado en Bacteriología.</t>
  </si>
  <si>
    <t>Adecuación área de archivo de entrega de resultados, poner ventanilla y meseta en el área de rayos X.</t>
  </si>
  <si>
    <t>Colocar puerta divisoria entre las diferentes áreas del departamento de imágenes.</t>
  </si>
  <si>
    <t>Construcción vestidor para el equipo de rayos X.</t>
  </si>
  <si>
    <t>Colocar cerámica antideslizante en rampa de salida de la morgue.</t>
  </si>
  <si>
    <t xml:space="preserve">Cambiar la puerta de lugar de anexo del almacen de medicamentos      </t>
  </si>
  <si>
    <t xml:space="preserve">Habilitar un deposito en la primera planta para el almacen de medicamentos.      </t>
  </si>
  <si>
    <t xml:space="preserve">Ampliar el almacen de alacena.     </t>
  </si>
  <si>
    <t>Ampliar el almacen de suministro.</t>
  </si>
  <si>
    <t>Readecuacion de la areas en cubiculos</t>
  </si>
  <si>
    <t xml:space="preserve">Hacer 4 cubiculos en la oficina   </t>
  </si>
  <si>
    <t>Habilitar area de arcchivo administrativo</t>
  </si>
  <si>
    <t xml:space="preserve">Habilitacion de 4 cubiculos para el call center          </t>
  </si>
  <si>
    <t>Habilitacion extension sala de espera de consulta.</t>
  </si>
  <si>
    <t xml:space="preserve">Dividir la oficina en cubiculos                  </t>
  </si>
  <si>
    <t xml:space="preserve">Hacer pasamano y mostradores para entrega de medicamentos en quirofano del 3er y 4to nivel.  </t>
  </si>
  <si>
    <t xml:space="preserve">Remodelacion de la farmacia  de emergencia.                                     Anaqueles            </t>
  </si>
  <si>
    <t xml:space="preserve">Readecuacion Videoconferencia </t>
  </si>
  <si>
    <t>Organizacion y readecuacion de archivo clinico en otra area</t>
  </si>
  <si>
    <t>Reparacion de las ambulancias</t>
  </si>
  <si>
    <t>Readecuación del cielo/Techo (Material y color)</t>
  </si>
  <si>
    <t>Readecuación del suelo/piso (Material, Sócalos, cóncavos, declive/ desnivel hacia canaletas, Canaletas de desagües con rejillas  de protección demandable.</t>
  </si>
  <si>
    <t>Readecuación de las paredes (Cerámica blanca máximo tamaño)</t>
  </si>
  <si>
    <t xml:space="preserve">Habilitación de cortina de aire a la entrada del congelador </t>
  </si>
  <si>
    <t xml:space="preserve">Habilitación de cortinas de lama de PVC flexible para cocina </t>
  </si>
  <si>
    <t xml:space="preserve">Compra de anaqueles para almacén de limpieza
</t>
  </si>
  <si>
    <t>Construcción de caseta desechos hospitalarios</t>
  </si>
  <si>
    <t>Habilitación de taller de mantenimiento</t>
  </si>
  <si>
    <t xml:space="preserve">Tanque para caldera </t>
  </si>
  <si>
    <t xml:space="preserve">Construcción de cisterna de 50,000 galones </t>
  </si>
  <si>
    <t>Reparacion de chiller ( Esta fuera de servicio)</t>
  </si>
  <si>
    <t>Sistema de osmosis</t>
  </si>
  <si>
    <t>Tanque hemodiálisis</t>
  </si>
  <si>
    <t>Mantenimiento torre de enfriamiento</t>
  </si>
  <si>
    <t xml:space="preserve">Colocacion productos anti algas </t>
  </si>
  <si>
    <t>Mantenimiento  ascensores (Iguala)</t>
  </si>
  <si>
    <t>Mantenimiento equipos Rx</t>
  </si>
  <si>
    <t xml:space="preserve">Mantenimiento de Pisos y paredes de quirofanos </t>
  </si>
  <si>
    <t xml:space="preserve">GERENCIAS </t>
  </si>
  <si>
    <t xml:space="preserve">Gerencia De Ortopedia </t>
  </si>
  <si>
    <t xml:space="preserve">Gerencia De Cirugía General y Especialidades </t>
  </si>
  <si>
    <t xml:space="preserve">Estilete y sonda canalada. </t>
  </si>
  <si>
    <t xml:space="preserve">Neurocirugía </t>
  </si>
  <si>
    <t xml:space="preserve">Medicina Fisica Y Rehabilitación </t>
  </si>
  <si>
    <t xml:space="preserve">Emergencia </t>
  </si>
  <si>
    <t>Manubrios altos flujos de 3 entradas.</t>
  </si>
  <si>
    <t xml:space="preserve">Anestesiología </t>
  </si>
  <si>
    <t>1 Neuroestimulador y bis</t>
  </si>
  <si>
    <t>1 escritorio.</t>
  </si>
  <si>
    <t xml:space="preserve">Medicina Interna Y Especialidades </t>
  </si>
  <si>
    <t>Broncocospio</t>
  </si>
  <si>
    <t>Equipo portátil de broncoscopio con broncoscopio descartables (de 5 a 15 usos cada uno).</t>
  </si>
  <si>
    <t>Transpa para aspirador móvil.</t>
  </si>
  <si>
    <t>Mesa con ruedas.</t>
  </si>
  <si>
    <t xml:space="preserve">Nefrología Y Hemodialisis </t>
  </si>
  <si>
    <t xml:space="preserve">Unidades De Atencia Crítica </t>
  </si>
  <si>
    <t>Papel para EKG.</t>
  </si>
  <si>
    <t>Frazadas.</t>
  </si>
  <si>
    <r>
      <t xml:space="preserve">Reparación de los </t>
    </r>
    <r>
      <rPr>
        <sz val="12"/>
        <color rgb="FF3366FF"/>
        <rFont val="Calibri"/>
        <family val="2"/>
        <scheme val="minor"/>
      </rPr>
      <t xml:space="preserve">monitores </t>
    </r>
    <r>
      <rPr>
        <sz val="12"/>
        <color rgb="FF000000"/>
        <rFont val="Calibri"/>
        <family val="2"/>
        <scheme val="minor"/>
      </rPr>
      <t>centrales de cama 1 y cama 7.</t>
    </r>
  </si>
  <si>
    <t xml:space="preserve">Salud Mental </t>
  </si>
  <si>
    <t xml:space="preserve">Maxilofacial y Odontología </t>
  </si>
  <si>
    <t>Adquisición de las batas blancas y pijamas quirúrgicos para el personal.</t>
  </si>
  <si>
    <t xml:space="preserve">Laboratoria Clinico </t>
  </si>
  <si>
    <t>Tapizar todas las sillas en material impermeable.</t>
  </si>
  <si>
    <t>Batas para las áreas de proceso.</t>
  </si>
  <si>
    <t>Mural Informativo.</t>
  </si>
  <si>
    <t xml:space="preserve">Imágenes </t>
  </si>
  <si>
    <t>Pieza bandeja de chasis equipo rayos X tele comando y tarjeta del temporizador.</t>
  </si>
  <si>
    <t>Pintar y mantenimiento los equipos de rayos X .</t>
  </si>
  <si>
    <t xml:space="preserve">Software RX panorámica. </t>
  </si>
  <si>
    <t xml:space="preserve">Anatomia Patológica </t>
  </si>
  <si>
    <t>Reparación de 3 microscopios.</t>
  </si>
  <si>
    <t>Mantenimiento de los freezer para los embutidos</t>
  </si>
  <si>
    <t>Gerencia de Facturacion</t>
  </si>
  <si>
    <t xml:space="preserve">1 linea alterna de internet        </t>
  </si>
  <si>
    <t>Gerencia de tesoreria</t>
  </si>
  <si>
    <t xml:space="preserve">4 lector de dinero        </t>
  </si>
  <si>
    <t>4 Intercom</t>
  </si>
  <si>
    <t>Gerencia de control de Procesos y Registro</t>
  </si>
  <si>
    <t>Gerencia de contabilidad</t>
  </si>
  <si>
    <t>Oficina libre acceso a la informacion</t>
  </si>
  <si>
    <t>Gerencia de comunicación y relaciones publicas</t>
  </si>
  <si>
    <t>Unidad Asesoria Legal</t>
  </si>
  <si>
    <t xml:space="preserve">Atencion al usuario </t>
  </si>
  <si>
    <t xml:space="preserve">Sistema de bocinas exclusivo para el area de consulta y microfono.      </t>
  </si>
  <si>
    <t xml:space="preserve">Adquisicion de software para el call center        </t>
  </si>
  <si>
    <t xml:space="preserve">Adquisicion o mantenimiento de sistema de citas  </t>
  </si>
  <si>
    <t>Gerencia de Servicio Social</t>
  </si>
  <si>
    <t xml:space="preserve">Gerencia de Farmacia </t>
  </si>
  <si>
    <t xml:space="preserve">4 impresoras matriciales   </t>
  </si>
  <si>
    <t>Gerencia  de Activos Fijos</t>
  </si>
  <si>
    <t xml:space="preserve">Gerencia de Salud Ocupacional </t>
  </si>
  <si>
    <t>Gerencia Educacion y capacitacion continua</t>
  </si>
  <si>
    <t xml:space="preserve">Gerencia de tecnologias de informacion </t>
  </si>
  <si>
    <t>Módulo de conferencia para el quirófano inteligente (Crear el quirófano inteligente)</t>
  </si>
  <si>
    <t>Gerencia de estadística, archivo y admisión</t>
  </si>
  <si>
    <t>Letrero de la gerencia</t>
  </si>
  <si>
    <t>Sub Dirección Académica</t>
  </si>
  <si>
    <t xml:space="preserve">Gerencia de transporte </t>
  </si>
  <si>
    <t xml:space="preserve">Gerencia de alimentos y bebidas  </t>
  </si>
  <si>
    <t xml:space="preserve">Adquisición de uniforme para todo en personal   </t>
  </si>
  <si>
    <t>Adquisición de utensilios de cocina (cuchillos, coladores, peladores, entre otros)</t>
  </si>
  <si>
    <t>Adquisición de lavamanos de acero inoxidable accionable a pedal o sensor automático</t>
  </si>
  <si>
    <t xml:space="preserve">Gerencia de limpieza y manejo de desechos hospitalarios  </t>
  </si>
  <si>
    <t xml:space="preserve">Gerencia de mantenimiento </t>
  </si>
  <si>
    <t xml:space="preserve">Uniforme para el personal </t>
  </si>
  <si>
    <t xml:space="preserve">Batas de trabajo para los tecnicos </t>
  </si>
  <si>
    <t xml:space="preserve">Pares de botas para electricos </t>
  </si>
  <si>
    <t xml:space="preserve">Pares de botas de seguridad puntas de metal </t>
  </si>
  <si>
    <t>Baterias</t>
  </si>
  <si>
    <t>TV para transmisión de informaciones en sala de espera de emergencia.</t>
  </si>
  <si>
    <t>Terapia dialítica a pacientes en estado crítico.</t>
  </si>
  <si>
    <t>Creación del departamento de odontología.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</si>
</sst>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#.##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8"/>
      <name val="Arial"/>
      <family val="2"/>
    </font>
    <font>
      <sz val="11"/>
      <name val="Cambria"/>
      <family val="1"/>
      <scheme val="major"/>
    </font>
    <font>
      <b/>
      <sz val="16"/>
      <name val="Times New Roman"/>
      <family val="1"/>
    </font>
    <font>
      <sz val="10"/>
      <color rgb="FF000000"/>
      <name val="Cambria"/>
      <family val="1"/>
      <scheme val="major"/>
    </font>
    <font>
      <sz val="6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000000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4D4D4D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Times New Roman"/>
      <family val="1"/>
    </font>
    <font>
      <sz val="7"/>
      <name val="Cambria"/>
      <family val="1"/>
      <scheme val="major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8"/>
      <name val="Arial"/>
      <family val="2"/>
    </font>
    <font>
      <sz val="9"/>
      <name val="Cambria"/>
      <family val="1"/>
    </font>
    <font>
      <sz val="10"/>
      <name val="Cambria"/>
      <family val="1"/>
    </font>
    <font>
      <sz val="14"/>
      <name val="Cambria"/>
      <family val="1"/>
      <scheme val="major"/>
    </font>
    <font>
      <sz val="8"/>
      <name val="Cambria"/>
      <family val="1"/>
    </font>
    <font>
      <sz val="8"/>
      <color theme="1"/>
      <name val="Times New Roman"/>
      <family val="1"/>
    </font>
    <font>
      <b/>
      <sz val="16"/>
      <name val="Cambria"/>
      <family val="1"/>
      <scheme val="major"/>
    </font>
    <font>
      <sz val="8"/>
      <color indexed="8"/>
      <name val="Times New Roman"/>
      <family val="1"/>
    </font>
    <font>
      <sz val="11"/>
      <color theme="1"/>
      <name val="Cambria"/>
      <family val="1"/>
      <scheme val="major"/>
    </font>
    <font>
      <sz val="9"/>
      <color theme="1"/>
      <name val="Times New Roman"/>
      <family val="1"/>
    </font>
    <font>
      <sz val="9"/>
      <color theme="1"/>
      <name val="Cambria"/>
      <family val="1"/>
    </font>
    <font>
      <sz val="9"/>
      <name val="Calibri"/>
      <family val="2"/>
    </font>
    <font>
      <sz val="5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Cambria"/>
      <family val="1"/>
      <scheme val="maj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name val="Goudy Old Style"/>
      <family val="1"/>
    </font>
    <font>
      <sz val="11"/>
      <color theme="1"/>
      <name val="Goudy Old Style"/>
      <family val="1"/>
    </font>
    <font>
      <b/>
      <sz val="11"/>
      <color rgb="FF4D4D4D"/>
      <name val="Cambria"/>
      <family val="1"/>
      <scheme val="major"/>
    </font>
    <font>
      <sz val="8"/>
      <name val="Times New Roman"/>
      <family val="1"/>
    </font>
    <font>
      <b/>
      <sz val="7"/>
      <name val="Cambria"/>
      <family val="1"/>
      <scheme val="major"/>
    </font>
    <font>
      <b/>
      <sz val="12"/>
      <name val="Arial"/>
      <family val="2"/>
    </font>
    <font>
      <sz val="5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Arial"/>
      <family val="2"/>
    </font>
    <font>
      <sz val="12"/>
      <color rgb="FF0D0D0D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447">
    <xf numFmtId="0" fontId="0" fillId="0" borderId="0" xfId="0"/>
    <xf numFmtId="0" fontId="9" fillId="0" borderId="0" xfId="4"/>
    <xf numFmtId="0" fontId="12" fillId="4" borderId="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left"/>
    </xf>
    <xf numFmtId="0" fontId="13" fillId="10" borderId="0" xfId="0" applyFont="1" applyFill="1" applyBorder="1" applyProtection="1">
      <protection locked="0"/>
    </xf>
    <xf numFmtId="0" fontId="12" fillId="10" borderId="8" xfId="0" applyFont="1" applyFill="1" applyBorder="1" applyAlignment="1" applyProtection="1">
      <protection locked="0"/>
    </xf>
    <xf numFmtId="0" fontId="12" fillId="10" borderId="0" xfId="0" applyFont="1" applyFill="1" applyBorder="1" applyAlignment="1" applyProtection="1">
      <protection locked="0"/>
    </xf>
    <xf numFmtId="0" fontId="0" fillId="9" borderId="0" xfId="0" applyFill="1"/>
    <xf numFmtId="0" fontId="25" fillId="9" borderId="0" xfId="0" applyFont="1" applyFill="1"/>
    <xf numFmtId="49" fontId="30" fillId="16" borderId="13" xfId="4" applyNumberFormat="1" applyFont="1" applyFill="1" applyBorder="1" applyAlignment="1">
      <alignment horizontal="left" vertical="center" wrapText="1"/>
    </xf>
    <xf numFmtId="49" fontId="30" fillId="16" borderId="13" xfId="4" applyNumberFormat="1" applyFont="1" applyFill="1" applyBorder="1" applyAlignment="1">
      <alignment horizontal="center" vertical="center" wrapText="1"/>
    </xf>
    <xf numFmtId="49" fontId="30" fillId="16" borderId="12" xfId="4" applyNumberFormat="1" applyFont="1" applyFill="1" applyBorder="1" applyAlignment="1">
      <alignment horizontal="center" vertical="center" wrapText="1"/>
    </xf>
    <xf numFmtId="0" fontId="31" fillId="0" borderId="13" xfId="4" applyFont="1" applyBorder="1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15" fontId="32" fillId="0" borderId="13" xfId="4" applyNumberFormat="1" applyFont="1" applyBorder="1" applyAlignment="1">
      <alignment horizontal="left" vertical="center" wrapText="1"/>
    </xf>
    <xf numFmtId="49" fontId="32" fillId="0" borderId="13" xfId="4" applyNumberFormat="1" applyFont="1" applyBorder="1" applyAlignment="1">
      <alignment horizontal="left" vertical="center" wrapText="1"/>
    </xf>
    <xf numFmtId="49" fontId="32" fillId="0" borderId="13" xfId="4" applyNumberFormat="1" applyFont="1" applyBorder="1" applyAlignment="1">
      <alignment horizontal="center" vertical="center" wrapText="1"/>
    </xf>
    <xf numFmtId="43" fontId="32" fillId="0" borderId="12" xfId="5" applyFont="1" applyBorder="1" applyAlignment="1">
      <alignment horizontal="right" vertical="center" wrapText="1"/>
    </xf>
    <xf numFmtId="0" fontId="31" fillId="0" borderId="13" xfId="4" applyFont="1" applyBorder="1" applyAlignment="1">
      <alignment horizontal="left" vertical="center" wrapText="1"/>
    </xf>
    <xf numFmtId="0" fontId="9" fillId="0" borderId="0" xfId="4" applyAlignment="1">
      <alignment vertical="center" wrapText="1"/>
    </xf>
    <xf numFmtId="49" fontId="32" fillId="17" borderId="13" xfId="4" applyNumberFormat="1" applyFont="1" applyFill="1" applyBorder="1" applyAlignment="1">
      <alignment horizontal="left" vertical="center" wrapText="1"/>
    </xf>
    <xf numFmtId="49" fontId="32" fillId="17" borderId="13" xfId="4" applyNumberFormat="1" applyFont="1" applyFill="1" applyBorder="1" applyAlignment="1">
      <alignment horizontal="center" vertical="center" wrapText="1"/>
    </xf>
    <xf numFmtId="43" fontId="32" fillId="17" borderId="12" xfId="5" applyFont="1" applyFill="1" applyBorder="1" applyAlignment="1">
      <alignment horizontal="right" vertical="center" wrapText="1"/>
    </xf>
    <xf numFmtId="0" fontId="31" fillId="17" borderId="13" xfId="4" applyFont="1" applyFill="1" applyBorder="1" applyAlignment="1">
      <alignment vertical="center" wrapText="1"/>
    </xf>
    <xf numFmtId="15" fontId="32" fillId="18" borderId="13" xfId="4" applyNumberFormat="1" applyFont="1" applyFill="1" applyBorder="1" applyAlignment="1">
      <alignment horizontal="left" vertical="center" wrapText="1"/>
    </xf>
    <xf numFmtId="49" fontId="32" fillId="18" borderId="13" xfId="4" applyNumberFormat="1" applyFont="1" applyFill="1" applyBorder="1" applyAlignment="1">
      <alignment horizontal="left" vertical="center" wrapText="1"/>
    </xf>
    <xf numFmtId="49" fontId="32" fillId="18" borderId="13" xfId="4" applyNumberFormat="1" applyFont="1" applyFill="1" applyBorder="1" applyAlignment="1">
      <alignment horizontal="center" vertical="center" wrapText="1"/>
    </xf>
    <xf numFmtId="43" fontId="32" fillId="18" borderId="12" xfId="5" applyFont="1" applyFill="1" applyBorder="1" applyAlignment="1">
      <alignment horizontal="right" vertical="center" wrapText="1"/>
    </xf>
    <xf numFmtId="0" fontId="31" fillId="18" borderId="13" xfId="4" applyFont="1" applyFill="1" applyBorder="1" applyAlignment="1">
      <alignment vertical="center" wrapText="1"/>
    </xf>
    <xf numFmtId="15" fontId="32" fillId="13" borderId="13" xfId="4" applyNumberFormat="1" applyFont="1" applyFill="1" applyBorder="1" applyAlignment="1">
      <alignment horizontal="left" vertical="center" wrapText="1"/>
    </xf>
    <xf numFmtId="49" fontId="32" fillId="13" borderId="13" xfId="4" applyNumberFormat="1" applyFont="1" applyFill="1" applyBorder="1" applyAlignment="1">
      <alignment horizontal="left" vertical="center" wrapText="1"/>
    </xf>
    <xf numFmtId="49" fontId="32" fillId="13" borderId="13" xfId="4" applyNumberFormat="1" applyFont="1" applyFill="1" applyBorder="1" applyAlignment="1">
      <alignment horizontal="center" vertical="center" wrapText="1"/>
    </xf>
    <xf numFmtId="43" fontId="32" fillId="13" borderId="12" xfId="5" applyFont="1" applyFill="1" applyBorder="1" applyAlignment="1">
      <alignment horizontal="right" vertical="center" wrapText="1"/>
    </xf>
    <xf numFmtId="0" fontId="31" fillId="13" borderId="13" xfId="4" applyFont="1" applyFill="1" applyBorder="1" applyAlignment="1">
      <alignment horizontal="left" vertical="center" wrapText="1"/>
    </xf>
    <xf numFmtId="15" fontId="32" fillId="19" borderId="13" xfId="4" applyNumberFormat="1" applyFont="1" applyFill="1" applyBorder="1" applyAlignment="1">
      <alignment horizontal="left" vertical="center" wrapText="1"/>
    </xf>
    <xf numFmtId="49" fontId="32" fillId="19" borderId="13" xfId="4" applyNumberFormat="1" applyFont="1" applyFill="1" applyBorder="1" applyAlignment="1">
      <alignment horizontal="left" vertical="center" wrapText="1"/>
    </xf>
    <xf numFmtId="49" fontId="32" fillId="19" borderId="13" xfId="4" applyNumberFormat="1" applyFont="1" applyFill="1" applyBorder="1" applyAlignment="1">
      <alignment horizontal="center" vertical="center" wrapText="1"/>
    </xf>
    <xf numFmtId="43" fontId="32" fillId="19" borderId="12" xfId="5" applyFont="1" applyFill="1" applyBorder="1" applyAlignment="1">
      <alignment horizontal="right" vertical="center" wrapText="1"/>
    </xf>
    <xf numFmtId="0" fontId="31" fillId="19" borderId="13" xfId="4" applyFont="1" applyFill="1" applyBorder="1" applyAlignment="1">
      <alignment vertical="center" wrapText="1"/>
    </xf>
    <xf numFmtId="15" fontId="32" fillId="20" borderId="13" xfId="4" applyNumberFormat="1" applyFont="1" applyFill="1" applyBorder="1" applyAlignment="1">
      <alignment horizontal="left" vertical="center" wrapText="1"/>
    </xf>
    <xf numFmtId="49" fontId="32" fillId="20" borderId="13" xfId="4" applyNumberFormat="1" applyFont="1" applyFill="1" applyBorder="1" applyAlignment="1">
      <alignment horizontal="left" vertical="center" wrapText="1"/>
    </xf>
    <xf numFmtId="49" fontId="32" fillId="20" borderId="13" xfId="4" applyNumberFormat="1" applyFont="1" applyFill="1" applyBorder="1" applyAlignment="1">
      <alignment horizontal="center" vertical="center" wrapText="1"/>
    </xf>
    <xf numFmtId="43" fontId="32" fillId="20" borderId="12" xfId="5" applyFont="1" applyFill="1" applyBorder="1" applyAlignment="1">
      <alignment horizontal="right" vertical="center" wrapText="1"/>
    </xf>
    <xf numFmtId="0" fontId="31" fillId="20" borderId="13" xfId="4" applyFont="1" applyFill="1" applyBorder="1" applyAlignment="1">
      <alignment horizontal="left" vertical="center" wrapText="1"/>
    </xf>
    <xf numFmtId="15" fontId="32" fillId="21" borderId="13" xfId="4" applyNumberFormat="1" applyFont="1" applyFill="1" applyBorder="1" applyAlignment="1">
      <alignment horizontal="left" vertical="center" wrapText="1"/>
    </xf>
    <xf numFmtId="49" fontId="32" fillId="21" borderId="13" xfId="4" applyNumberFormat="1" applyFont="1" applyFill="1" applyBorder="1" applyAlignment="1">
      <alignment horizontal="left" vertical="center" wrapText="1"/>
    </xf>
    <xf numFmtId="49" fontId="32" fillId="21" borderId="13" xfId="4" applyNumberFormat="1" applyFont="1" applyFill="1" applyBorder="1" applyAlignment="1">
      <alignment horizontal="center" vertical="center" wrapText="1"/>
    </xf>
    <xf numFmtId="43" fontId="32" fillId="21" borderId="12" xfId="5" applyFont="1" applyFill="1" applyBorder="1" applyAlignment="1">
      <alignment horizontal="right" vertical="center" wrapText="1"/>
    </xf>
    <xf numFmtId="0" fontId="31" fillId="21" borderId="13" xfId="4" applyFont="1" applyFill="1" applyBorder="1" applyAlignment="1">
      <alignment horizontal="left" vertical="center" wrapText="1"/>
    </xf>
    <xf numFmtId="15" fontId="32" fillId="22" borderId="13" xfId="4" applyNumberFormat="1" applyFont="1" applyFill="1" applyBorder="1" applyAlignment="1">
      <alignment horizontal="left" vertical="center" wrapText="1"/>
    </xf>
    <xf numFmtId="49" fontId="32" fillId="22" borderId="13" xfId="4" applyNumberFormat="1" applyFont="1" applyFill="1" applyBorder="1" applyAlignment="1">
      <alignment horizontal="left" vertical="center" wrapText="1"/>
    </xf>
    <xf numFmtId="49" fontId="32" fillId="22" borderId="13" xfId="4" applyNumberFormat="1" applyFont="1" applyFill="1" applyBorder="1" applyAlignment="1">
      <alignment horizontal="center" vertical="center" wrapText="1"/>
    </xf>
    <xf numFmtId="43" fontId="32" fillId="22" borderId="12" xfId="5" applyFont="1" applyFill="1" applyBorder="1" applyAlignment="1">
      <alignment horizontal="right" vertical="center" wrapText="1"/>
    </xf>
    <xf numFmtId="0" fontId="31" fillId="22" borderId="13" xfId="4" applyFont="1" applyFill="1" applyBorder="1" applyAlignment="1">
      <alignment horizontal="left" vertical="center" wrapText="1"/>
    </xf>
    <xf numFmtId="0" fontId="31" fillId="0" borderId="13" xfId="4" applyFont="1" applyBorder="1" applyAlignment="1">
      <alignment vertical="center" wrapText="1"/>
    </xf>
    <xf numFmtId="15" fontId="32" fillId="23" borderId="13" xfId="4" applyNumberFormat="1" applyFont="1" applyFill="1" applyBorder="1" applyAlignment="1">
      <alignment horizontal="left" vertical="center" wrapText="1"/>
    </xf>
    <xf numFmtId="49" fontId="32" fillId="23" borderId="13" xfId="4" applyNumberFormat="1" applyFont="1" applyFill="1" applyBorder="1" applyAlignment="1">
      <alignment horizontal="left" vertical="center" wrapText="1"/>
    </xf>
    <xf numFmtId="49" fontId="32" fillId="23" borderId="13" xfId="4" applyNumberFormat="1" applyFont="1" applyFill="1" applyBorder="1" applyAlignment="1">
      <alignment horizontal="center" vertical="center" wrapText="1"/>
    </xf>
    <xf numFmtId="43" fontId="32" fillId="23" borderId="12" xfId="5" applyFont="1" applyFill="1" applyBorder="1" applyAlignment="1">
      <alignment horizontal="right" vertical="center" wrapText="1"/>
    </xf>
    <xf numFmtId="0" fontId="31" fillId="23" borderId="13" xfId="4" applyFont="1" applyFill="1" applyBorder="1" applyAlignment="1">
      <alignment vertical="center" wrapText="1"/>
    </xf>
    <xf numFmtId="0" fontId="31" fillId="23" borderId="13" xfId="4" applyFont="1" applyFill="1" applyBorder="1" applyAlignment="1">
      <alignment horizontal="left" vertical="center" wrapText="1"/>
    </xf>
    <xf numFmtId="0" fontId="31" fillId="0" borderId="13" xfId="4" applyFont="1" applyBorder="1"/>
    <xf numFmtId="15" fontId="32" fillId="24" borderId="13" xfId="4" applyNumberFormat="1" applyFont="1" applyFill="1" applyBorder="1" applyAlignment="1">
      <alignment horizontal="left" vertical="center" wrapText="1"/>
    </xf>
    <xf numFmtId="49" fontId="32" fillId="24" borderId="13" xfId="4" applyNumberFormat="1" applyFont="1" applyFill="1" applyBorder="1" applyAlignment="1">
      <alignment horizontal="left" vertical="center" wrapText="1"/>
    </xf>
    <xf numFmtId="49" fontId="32" fillId="24" borderId="13" xfId="4" applyNumberFormat="1" applyFont="1" applyFill="1" applyBorder="1" applyAlignment="1">
      <alignment horizontal="center" vertical="center" wrapText="1"/>
    </xf>
    <xf numFmtId="43" fontId="32" fillId="24" borderId="12" xfId="5" applyFont="1" applyFill="1" applyBorder="1" applyAlignment="1">
      <alignment horizontal="right" vertical="center" wrapText="1"/>
    </xf>
    <xf numFmtId="0" fontId="31" fillId="24" borderId="13" xfId="4" applyFont="1" applyFill="1" applyBorder="1" applyAlignment="1">
      <alignment vertical="center" wrapText="1"/>
    </xf>
    <xf numFmtId="49" fontId="32" fillId="25" borderId="13" xfId="4" applyNumberFormat="1" applyFont="1" applyFill="1" applyBorder="1" applyAlignment="1">
      <alignment horizontal="left" vertical="center" wrapText="1"/>
    </xf>
    <xf numFmtId="49" fontId="32" fillId="25" borderId="13" xfId="4" applyNumberFormat="1" applyFont="1" applyFill="1" applyBorder="1" applyAlignment="1">
      <alignment horizontal="center" vertical="center" wrapText="1"/>
    </xf>
    <xf numFmtId="43" fontId="32" fillId="25" borderId="12" xfId="5" applyFont="1" applyFill="1" applyBorder="1" applyAlignment="1">
      <alignment horizontal="right" vertical="center" wrapText="1"/>
    </xf>
    <xf numFmtId="0" fontId="31" fillId="25" borderId="13" xfId="4" applyFont="1" applyFill="1" applyBorder="1" applyAlignment="1">
      <alignment horizontal="left" vertical="center" wrapText="1"/>
    </xf>
    <xf numFmtId="15" fontId="32" fillId="26" borderId="13" xfId="4" applyNumberFormat="1" applyFont="1" applyFill="1" applyBorder="1" applyAlignment="1">
      <alignment horizontal="left" vertical="center" wrapText="1"/>
    </xf>
    <xf numFmtId="49" fontId="32" fillId="26" borderId="13" xfId="4" applyNumberFormat="1" applyFont="1" applyFill="1" applyBorder="1" applyAlignment="1">
      <alignment horizontal="left" vertical="center" wrapText="1"/>
    </xf>
    <xf numFmtId="49" fontId="32" fillId="26" borderId="13" xfId="4" applyNumberFormat="1" applyFont="1" applyFill="1" applyBorder="1" applyAlignment="1">
      <alignment horizontal="center" vertical="center" wrapText="1"/>
    </xf>
    <xf numFmtId="43" fontId="32" fillId="26" borderId="12" xfId="5" applyFont="1" applyFill="1" applyBorder="1" applyAlignment="1">
      <alignment horizontal="right" vertical="center" wrapText="1"/>
    </xf>
    <xf numFmtId="0" fontId="31" fillId="26" borderId="13" xfId="4" applyFont="1" applyFill="1" applyBorder="1" applyAlignment="1">
      <alignment horizontal="left" vertical="center" wrapText="1"/>
    </xf>
    <xf numFmtId="15" fontId="32" fillId="26" borderId="13" xfId="4" applyNumberFormat="1" applyFont="1" applyFill="1" applyBorder="1" applyAlignment="1">
      <alignment horizontal="center" vertical="center" wrapText="1"/>
    </xf>
    <xf numFmtId="49" fontId="32" fillId="27" borderId="13" xfId="4" applyNumberFormat="1" applyFont="1" applyFill="1" applyBorder="1" applyAlignment="1">
      <alignment horizontal="left" vertical="center" wrapText="1"/>
    </xf>
    <xf numFmtId="49" fontId="32" fillId="27" borderId="13" xfId="4" applyNumberFormat="1" applyFont="1" applyFill="1" applyBorder="1" applyAlignment="1">
      <alignment horizontal="center" vertical="center" wrapText="1"/>
    </xf>
    <xf numFmtId="43" fontId="32" fillId="27" borderId="12" xfId="5" applyFont="1" applyFill="1" applyBorder="1" applyAlignment="1">
      <alignment horizontal="right" vertical="center" wrapText="1"/>
    </xf>
    <xf numFmtId="0" fontId="31" fillId="27" borderId="13" xfId="4" applyFont="1" applyFill="1" applyBorder="1" applyAlignment="1">
      <alignment horizontal="left" vertical="center" wrapText="1"/>
    </xf>
    <xf numFmtId="15" fontId="32" fillId="28" borderId="13" xfId="4" applyNumberFormat="1" applyFont="1" applyFill="1" applyBorder="1" applyAlignment="1">
      <alignment horizontal="left" vertical="center" wrapText="1"/>
    </xf>
    <xf numFmtId="49" fontId="32" fillId="28" borderId="13" xfId="4" applyNumberFormat="1" applyFont="1" applyFill="1" applyBorder="1" applyAlignment="1">
      <alignment horizontal="left" vertical="center" wrapText="1"/>
    </xf>
    <xf numFmtId="49" fontId="32" fillId="28" borderId="13" xfId="4" applyNumberFormat="1" applyFont="1" applyFill="1" applyBorder="1" applyAlignment="1">
      <alignment horizontal="center" vertical="center" wrapText="1"/>
    </xf>
    <xf numFmtId="43" fontId="32" fillId="28" borderId="12" xfId="5" applyFont="1" applyFill="1" applyBorder="1" applyAlignment="1">
      <alignment horizontal="right" vertical="center" wrapText="1"/>
    </xf>
    <xf numFmtId="0" fontId="31" fillId="28" borderId="13" xfId="4" applyFont="1" applyFill="1" applyBorder="1" applyAlignment="1">
      <alignment horizontal="left" vertical="center" wrapText="1"/>
    </xf>
    <xf numFmtId="15" fontId="32" fillId="29" borderId="13" xfId="4" applyNumberFormat="1" applyFont="1" applyFill="1" applyBorder="1" applyAlignment="1">
      <alignment horizontal="left" vertical="center" wrapText="1"/>
    </xf>
    <xf numFmtId="49" fontId="32" fillId="29" borderId="13" xfId="4" applyNumberFormat="1" applyFont="1" applyFill="1" applyBorder="1" applyAlignment="1">
      <alignment horizontal="left" vertical="center" wrapText="1"/>
    </xf>
    <xf numFmtId="49" fontId="32" fillId="29" borderId="13" xfId="4" applyNumberFormat="1" applyFont="1" applyFill="1" applyBorder="1" applyAlignment="1">
      <alignment horizontal="center" vertical="center" wrapText="1"/>
    </xf>
    <xf numFmtId="43" fontId="32" fillId="29" borderId="12" xfId="5" applyFont="1" applyFill="1" applyBorder="1" applyAlignment="1">
      <alignment horizontal="right" vertical="center" wrapText="1"/>
    </xf>
    <xf numFmtId="0" fontId="31" fillId="29" borderId="13" xfId="4" applyFont="1" applyFill="1" applyBorder="1" applyAlignment="1">
      <alignment horizontal="left" vertical="center" wrapText="1"/>
    </xf>
    <xf numFmtId="49" fontId="33" fillId="29" borderId="13" xfId="4" applyNumberFormat="1" applyFont="1" applyFill="1" applyBorder="1" applyAlignment="1">
      <alignment horizontal="center" vertical="center" wrapText="1"/>
    </xf>
    <xf numFmtId="43" fontId="33" fillId="29" borderId="12" xfId="5" applyFont="1" applyFill="1" applyBorder="1" applyAlignment="1">
      <alignment horizontal="right" vertical="center" wrapText="1"/>
    </xf>
    <xf numFmtId="0" fontId="33" fillId="29" borderId="13" xfId="4" applyFont="1" applyFill="1" applyBorder="1" applyAlignment="1">
      <alignment horizontal="left" vertical="center" wrapText="1"/>
    </xf>
    <xf numFmtId="15" fontId="32" fillId="30" borderId="13" xfId="4" applyNumberFormat="1" applyFont="1" applyFill="1" applyBorder="1" applyAlignment="1">
      <alignment horizontal="left" vertical="center" wrapText="1"/>
    </xf>
    <xf numFmtId="49" fontId="32" fillId="30" borderId="13" xfId="4" applyNumberFormat="1" applyFont="1" applyFill="1" applyBorder="1" applyAlignment="1">
      <alignment horizontal="left" vertical="center" wrapText="1"/>
    </xf>
    <xf numFmtId="49" fontId="32" fillId="30" borderId="13" xfId="4" applyNumberFormat="1" applyFont="1" applyFill="1" applyBorder="1" applyAlignment="1">
      <alignment horizontal="center" vertical="center" wrapText="1"/>
    </xf>
    <xf numFmtId="43" fontId="32" fillId="30" borderId="12" xfId="5" applyFont="1" applyFill="1" applyBorder="1" applyAlignment="1">
      <alignment horizontal="right" vertical="center" wrapText="1"/>
    </xf>
    <xf numFmtId="0" fontId="31" fillId="30" borderId="13" xfId="4" applyFont="1" applyFill="1" applyBorder="1" applyAlignment="1">
      <alignment horizontal="left" vertical="center" wrapText="1"/>
    </xf>
    <xf numFmtId="15" fontId="32" fillId="15" borderId="13" xfId="4" applyNumberFormat="1" applyFont="1" applyFill="1" applyBorder="1" applyAlignment="1">
      <alignment horizontal="left" vertical="center" wrapText="1"/>
    </xf>
    <xf numFmtId="49" fontId="32" fillId="15" borderId="13" xfId="4" applyNumberFormat="1" applyFont="1" applyFill="1" applyBorder="1" applyAlignment="1">
      <alignment horizontal="left" vertical="center" wrapText="1"/>
    </xf>
    <xf numFmtId="49" fontId="32" fillId="15" borderId="13" xfId="4" applyNumberFormat="1" applyFont="1" applyFill="1" applyBorder="1" applyAlignment="1">
      <alignment horizontal="center" vertical="center" wrapText="1"/>
    </xf>
    <xf numFmtId="43" fontId="32" fillId="15" borderId="12" xfId="5" applyFont="1" applyFill="1" applyBorder="1" applyAlignment="1">
      <alignment horizontal="right" vertical="center" wrapText="1"/>
    </xf>
    <xf numFmtId="0" fontId="31" fillId="15" borderId="13" xfId="4" applyFont="1" applyFill="1" applyBorder="1" applyAlignment="1">
      <alignment vertical="center" wrapText="1"/>
    </xf>
    <xf numFmtId="0" fontId="31" fillId="15" borderId="13" xfId="4" applyFont="1" applyFill="1" applyBorder="1" applyAlignment="1">
      <alignment horizontal="left" vertical="center" wrapText="1"/>
    </xf>
    <xf numFmtId="49" fontId="33" fillId="30" borderId="13" xfId="4" applyNumberFormat="1" applyFont="1" applyFill="1" applyBorder="1" applyAlignment="1">
      <alignment horizontal="center" vertical="center" wrapText="1"/>
    </xf>
    <xf numFmtId="43" fontId="33" fillId="30" borderId="12" xfId="5" applyFont="1" applyFill="1" applyBorder="1" applyAlignment="1">
      <alignment horizontal="right" vertical="center" wrapText="1"/>
    </xf>
    <xf numFmtId="0" fontId="33" fillId="30" borderId="13" xfId="4" applyFont="1" applyFill="1" applyBorder="1" applyAlignment="1">
      <alignment horizontal="left" vertical="center" wrapText="1"/>
    </xf>
    <xf numFmtId="49" fontId="33" fillId="30" borderId="13" xfId="4" applyNumberFormat="1" applyFont="1" applyFill="1" applyBorder="1" applyAlignment="1">
      <alignment horizontal="left" vertical="center" wrapText="1"/>
    </xf>
    <xf numFmtId="15" fontId="32" fillId="31" borderId="13" xfId="4" applyNumberFormat="1" applyFont="1" applyFill="1" applyBorder="1" applyAlignment="1">
      <alignment horizontal="left" vertical="center" wrapText="1"/>
    </xf>
    <xf numFmtId="49" fontId="32" fillId="31" borderId="13" xfId="4" applyNumberFormat="1" applyFont="1" applyFill="1" applyBorder="1" applyAlignment="1">
      <alignment horizontal="left" vertical="center" wrapText="1"/>
    </xf>
    <xf numFmtId="49" fontId="32" fillId="31" borderId="13" xfId="4" applyNumberFormat="1" applyFont="1" applyFill="1" applyBorder="1" applyAlignment="1">
      <alignment horizontal="center" vertical="center" wrapText="1"/>
    </xf>
    <xf numFmtId="43" fontId="32" fillId="31" borderId="12" xfId="5" applyFont="1" applyFill="1" applyBorder="1" applyAlignment="1">
      <alignment horizontal="right" vertical="center" wrapText="1"/>
    </xf>
    <xf numFmtId="0" fontId="31" fillId="31" borderId="13" xfId="4" applyFont="1" applyFill="1" applyBorder="1" applyAlignment="1">
      <alignment vertical="center" wrapText="1"/>
    </xf>
    <xf numFmtId="15" fontId="32" fillId="32" borderId="13" xfId="4" applyNumberFormat="1" applyFont="1" applyFill="1" applyBorder="1" applyAlignment="1">
      <alignment horizontal="left" vertical="center" wrapText="1"/>
    </xf>
    <xf numFmtId="49" fontId="32" fillId="32" borderId="13" xfId="4" applyNumberFormat="1" applyFont="1" applyFill="1" applyBorder="1" applyAlignment="1">
      <alignment horizontal="left" vertical="center" wrapText="1"/>
    </xf>
    <xf numFmtId="49" fontId="32" fillId="32" borderId="13" xfId="4" applyNumberFormat="1" applyFont="1" applyFill="1" applyBorder="1" applyAlignment="1">
      <alignment horizontal="center" vertical="center" wrapText="1"/>
    </xf>
    <xf numFmtId="43" fontId="32" fillId="32" borderId="12" xfId="5" applyFont="1" applyFill="1" applyBorder="1" applyAlignment="1">
      <alignment horizontal="right" vertical="center" wrapText="1"/>
    </xf>
    <xf numFmtId="0" fontId="31" fillId="32" borderId="13" xfId="4" applyFont="1" applyFill="1" applyBorder="1" applyAlignment="1">
      <alignment vertical="center" wrapText="1"/>
    </xf>
    <xf numFmtId="15" fontId="32" fillId="33" borderId="13" xfId="4" applyNumberFormat="1" applyFont="1" applyFill="1" applyBorder="1" applyAlignment="1">
      <alignment horizontal="left" vertical="center" wrapText="1"/>
    </xf>
    <xf numFmtId="49" fontId="32" fillId="33" borderId="13" xfId="4" applyNumberFormat="1" applyFont="1" applyFill="1" applyBorder="1" applyAlignment="1">
      <alignment horizontal="left" vertical="center" wrapText="1"/>
    </xf>
    <xf numFmtId="49" fontId="32" fillId="33" borderId="13" xfId="4" applyNumberFormat="1" applyFont="1" applyFill="1" applyBorder="1" applyAlignment="1">
      <alignment horizontal="center" vertical="center" wrapText="1"/>
    </xf>
    <xf numFmtId="43" fontId="32" fillId="33" borderId="12" xfId="5" applyFont="1" applyFill="1" applyBorder="1" applyAlignment="1">
      <alignment horizontal="right" vertical="center" wrapText="1"/>
    </xf>
    <xf numFmtId="0" fontId="31" fillId="33" borderId="13" xfId="4" applyFont="1" applyFill="1" applyBorder="1" applyAlignment="1">
      <alignment horizontal="left" vertical="center" wrapText="1"/>
    </xf>
    <xf numFmtId="15" fontId="32" fillId="34" borderId="13" xfId="4" applyNumberFormat="1" applyFont="1" applyFill="1" applyBorder="1" applyAlignment="1">
      <alignment horizontal="left" vertical="center" wrapText="1"/>
    </xf>
    <xf numFmtId="49" fontId="32" fillId="34" borderId="13" xfId="4" applyNumberFormat="1" applyFont="1" applyFill="1" applyBorder="1" applyAlignment="1">
      <alignment horizontal="left" vertical="center" wrapText="1"/>
    </xf>
    <xf numFmtId="49" fontId="32" fillId="34" borderId="13" xfId="4" applyNumberFormat="1" applyFont="1" applyFill="1" applyBorder="1" applyAlignment="1">
      <alignment horizontal="center" vertical="center" wrapText="1"/>
    </xf>
    <xf numFmtId="43" fontId="32" fillId="34" borderId="12" xfId="5" applyFont="1" applyFill="1" applyBorder="1" applyAlignment="1">
      <alignment horizontal="right" vertical="center" wrapText="1"/>
    </xf>
    <xf numFmtId="0" fontId="31" fillId="34" borderId="13" xfId="4" applyFont="1" applyFill="1" applyBorder="1" applyAlignment="1">
      <alignment vertical="center" wrapText="1"/>
    </xf>
    <xf numFmtId="0" fontId="31" fillId="35" borderId="13" xfId="4" applyFont="1" applyFill="1" applyBorder="1" applyAlignment="1">
      <alignment horizontal="left"/>
    </xf>
    <xf numFmtId="49" fontId="32" fillId="35" borderId="13" xfId="4" applyNumberFormat="1" applyFont="1" applyFill="1" applyBorder="1" applyAlignment="1">
      <alignment horizontal="left" vertical="center" wrapText="1"/>
    </xf>
    <xf numFmtId="49" fontId="32" fillId="35" borderId="13" xfId="4" applyNumberFormat="1" applyFont="1" applyFill="1" applyBorder="1" applyAlignment="1">
      <alignment horizontal="center" vertical="center" wrapText="1"/>
    </xf>
    <xf numFmtId="43" fontId="32" fillId="35" borderId="12" xfId="5" applyFont="1" applyFill="1" applyBorder="1" applyAlignment="1">
      <alignment horizontal="right" vertical="center" wrapText="1"/>
    </xf>
    <xf numFmtId="0" fontId="31" fillId="35" borderId="13" xfId="4" applyFont="1" applyFill="1" applyBorder="1" applyAlignment="1">
      <alignment vertical="center" wrapText="1"/>
    </xf>
    <xf numFmtId="15" fontId="32" fillId="36" borderId="13" xfId="4" applyNumberFormat="1" applyFont="1" applyFill="1" applyBorder="1" applyAlignment="1">
      <alignment horizontal="left" vertical="center" wrapText="1"/>
    </xf>
    <xf numFmtId="49" fontId="32" fillId="36" borderId="13" xfId="4" applyNumberFormat="1" applyFont="1" applyFill="1" applyBorder="1" applyAlignment="1">
      <alignment horizontal="left" vertical="center" wrapText="1"/>
    </xf>
    <xf numFmtId="49" fontId="32" fillId="36" borderId="13" xfId="4" applyNumberFormat="1" applyFont="1" applyFill="1" applyBorder="1" applyAlignment="1">
      <alignment horizontal="center" vertical="center" wrapText="1"/>
    </xf>
    <xf numFmtId="43" fontId="32" fillId="36" borderId="12" xfId="5" applyFont="1" applyFill="1" applyBorder="1" applyAlignment="1">
      <alignment horizontal="right" vertical="center" wrapText="1"/>
    </xf>
    <xf numFmtId="0" fontId="31" fillId="36" borderId="13" xfId="4" applyFont="1" applyFill="1" applyBorder="1" applyAlignment="1">
      <alignment vertical="center" wrapText="1"/>
    </xf>
    <xf numFmtId="49" fontId="33" fillId="36" borderId="13" xfId="4" applyNumberFormat="1" applyFont="1" applyFill="1" applyBorder="1" applyAlignment="1">
      <alignment horizontal="left" vertical="center" wrapText="1"/>
    </xf>
    <xf numFmtId="49" fontId="33" fillId="36" borderId="13" xfId="4" applyNumberFormat="1" applyFont="1" applyFill="1" applyBorder="1" applyAlignment="1">
      <alignment horizontal="center" vertical="center" wrapText="1"/>
    </xf>
    <xf numFmtId="43" fontId="33" fillId="36" borderId="12" xfId="5" applyFont="1" applyFill="1" applyBorder="1" applyAlignment="1">
      <alignment horizontal="right" vertical="center" wrapText="1"/>
    </xf>
    <xf numFmtId="0" fontId="31" fillId="36" borderId="13" xfId="4" applyFont="1" applyFill="1" applyBorder="1" applyAlignment="1">
      <alignment horizontal="left" vertical="center" wrapText="1"/>
    </xf>
    <xf numFmtId="0" fontId="31" fillId="37" borderId="13" xfId="4" applyFont="1" applyFill="1" applyBorder="1" applyAlignment="1">
      <alignment wrapText="1"/>
    </xf>
    <xf numFmtId="49" fontId="32" fillId="37" borderId="13" xfId="4" applyNumberFormat="1" applyFont="1" applyFill="1" applyBorder="1" applyAlignment="1">
      <alignment horizontal="left" vertical="center" wrapText="1"/>
    </xf>
    <xf numFmtId="49" fontId="32" fillId="37" borderId="13" xfId="4" applyNumberFormat="1" applyFont="1" applyFill="1" applyBorder="1" applyAlignment="1">
      <alignment horizontal="center" vertical="center" wrapText="1"/>
    </xf>
    <xf numFmtId="43" fontId="32" fillId="37" borderId="12" xfId="5" applyFont="1" applyFill="1" applyBorder="1" applyAlignment="1">
      <alignment horizontal="right" vertical="center" wrapText="1"/>
    </xf>
    <xf numFmtId="0" fontId="31" fillId="37" borderId="13" xfId="4" applyFont="1" applyFill="1" applyBorder="1" applyAlignment="1">
      <alignment horizontal="left" vertical="center" wrapText="1"/>
    </xf>
    <xf numFmtId="0" fontId="31" fillId="38" borderId="13" xfId="4" applyFont="1" applyFill="1" applyBorder="1" applyAlignment="1">
      <alignment horizontal="left"/>
    </xf>
    <xf numFmtId="49" fontId="32" fillId="38" borderId="13" xfId="4" applyNumberFormat="1" applyFont="1" applyFill="1" applyBorder="1" applyAlignment="1">
      <alignment horizontal="left" vertical="center" wrapText="1"/>
    </xf>
    <xf numFmtId="49" fontId="32" fillId="38" borderId="13" xfId="4" applyNumberFormat="1" applyFont="1" applyFill="1" applyBorder="1" applyAlignment="1">
      <alignment horizontal="center" vertical="center" wrapText="1"/>
    </xf>
    <xf numFmtId="43" fontId="32" fillId="38" borderId="12" xfId="5" applyFont="1" applyFill="1" applyBorder="1" applyAlignment="1">
      <alignment horizontal="right" vertical="center" wrapText="1"/>
    </xf>
    <xf numFmtId="0" fontId="31" fillId="38" borderId="13" xfId="4" applyFont="1" applyFill="1" applyBorder="1" applyAlignment="1">
      <alignment vertical="center" wrapText="1"/>
    </xf>
    <xf numFmtId="15" fontId="32" fillId="39" borderId="13" xfId="4" applyNumberFormat="1" applyFont="1" applyFill="1" applyBorder="1" applyAlignment="1">
      <alignment horizontal="left" vertical="center" wrapText="1"/>
    </xf>
    <xf numFmtId="49" fontId="32" fillId="39" borderId="13" xfId="4" applyNumberFormat="1" applyFont="1" applyFill="1" applyBorder="1" applyAlignment="1">
      <alignment horizontal="left" vertical="center" wrapText="1"/>
    </xf>
    <xf numFmtId="49" fontId="32" fillId="39" borderId="13" xfId="4" applyNumberFormat="1" applyFont="1" applyFill="1" applyBorder="1" applyAlignment="1">
      <alignment horizontal="center" vertical="center" wrapText="1"/>
    </xf>
    <xf numFmtId="43" fontId="32" fillId="39" borderId="12" xfId="5" applyFont="1" applyFill="1" applyBorder="1" applyAlignment="1">
      <alignment horizontal="right" vertical="center" wrapText="1"/>
    </xf>
    <xf numFmtId="0" fontId="31" fillId="39" borderId="13" xfId="4" applyFont="1" applyFill="1" applyBorder="1" applyAlignment="1">
      <alignment vertical="center" wrapText="1"/>
    </xf>
    <xf numFmtId="49" fontId="32" fillId="39" borderId="12" xfId="4" applyNumberFormat="1" applyFont="1" applyFill="1" applyBorder="1" applyAlignment="1">
      <alignment horizontal="right" vertical="center" wrapText="1"/>
    </xf>
    <xf numFmtId="43" fontId="32" fillId="39" borderId="13" xfId="5" applyFont="1" applyFill="1" applyBorder="1" applyAlignment="1">
      <alignment horizontal="left" vertical="center" wrapText="1"/>
    </xf>
    <xf numFmtId="0" fontId="31" fillId="39" borderId="12" xfId="4" applyFont="1" applyFill="1" applyBorder="1" applyAlignment="1">
      <alignment vertical="center" wrapText="1"/>
    </xf>
    <xf numFmtId="15" fontId="32" fillId="6" borderId="13" xfId="4" applyNumberFormat="1" applyFont="1" applyFill="1" applyBorder="1" applyAlignment="1">
      <alignment horizontal="left" vertical="center" wrapText="1"/>
    </xf>
    <xf numFmtId="49" fontId="32" fillId="6" borderId="13" xfId="4" applyNumberFormat="1" applyFont="1" applyFill="1" applyBorder="1" applyAlignment="1">
      <alignment horizontal="left" vertical="center" wrapText="1"/>
    </xf>
    <xf numFmtId="49" fontId="32" fillId="6" borderId="13" xfId="4" applyNumberFormat="1" applyFont="1" applyFill="1" applyBorder="1" applyAlignment="1">
      <alignment horizontal="center" vertical="center" wrapText="1"/>
    </xf>
    <xf numFmtId="43" fontId="32" fillId="6" borderId="12" xfId="5" applyFont="1" applyFill="1" applyBorder="1" applyAlignment="1">
      <alignment horizontal="right" vertical="center" wrapText="1"/>
    </xf>
    <xf numFmtId="0" fontId="31" fillId="6" borderId="13" xfId="4" applyFont="1" applyFill="1" applyBorder="1" applyAlignment="1">
      <alignment vertical="center" wrapText="1"/>
    </xf>
    <xf numFmtId="49" fontId="32" fillId="6" borderId="18" xfId="4" applyNumberFormat="1" applyFont="1" applyFill="1" applyBorder="1" applyAlignment="1">
      <alignment horizontal="left" vertical="center" wrapText="1"/>
    </xf>
    <xf numFmtId="49" fontId="32" fillId="6" borderId="18" xfId="4" applyNumberFormat="1" applyFont="1" applyFill="1" applyBorder="1" applyAlignment="1">
      <alignment horizontal="center" vertical="center" wrapText="1"/>
    </xf>
    <xf numFmtId="43" fontId="32" fillId="6" borderId="19" xfId="5" applyFont="1" applyFill="1" applyBorder="1" applyAlignment="1">
      <alignment horizontal="right" vertical="center" wrapText="1"/>
    </xf>
    <xf numFmtId="0" fontId="26" fillId="0" borderId="0" xfId="6" applyFont="1"/>
    <xf numFmtId="0" fontId="8" fillId="0" borderId="0" xfId="6"/>
    <xf numFmtId="0" fontId="31" fillId="0" borderId="0" xfId="4" applyFont="1" applyAlignment="1">
      <alignment vertical="center" wrapText="1"/>
    </xf>
    <xf numFmtId="0" fontId="8" fillId="0" borderId="0" xfId="6" applyAlignment="1">
      <alignment horizontal="left"/>
    </xf>
    <xf numFmtId="0" fontId="31" fillId="0" borderId="0" xfId="4" applyFont="1" applyAlignment="1">
      <alignment horizontal="center" vertical="center" wrapText="1"/>
    </xf>
    <xf numFmtId="0" fontId="31" fillId="0" borderId="0" xfId="4" applyFont="1" applyAlignment="1">
      <alignment horizontal="left" vertical="center" wrapText="1"/>
    </xf>
    <xf numFmtId="0" fontId="31" fillId="0" borderId="0" xfId="4" applyFont="1" applyBorder="1" applyAlignment="1">
      <alignment vertical="center" wrapText="1"/>
    </xf>
    <xf numFmtId="0" fontId="27" fillId="9" borderId="0" xfId="0" applyFont="1" applyFill="1"/>
    <xf numFmtId="0" fontId="27" fillId="9" borderId="0" xfId="0" applyFont="1" applyFill="1" applyBorder="1"/>
    <xf numFmtId="0" fontId="25" fillId="9" borderId="0" xfId="0" applyFont="1" applyFill="1" applyBorder="1"/>
    <xf numFmtId="0" fontId="37" fillId="40" borderId="13" xfId="0" applyFont="1" applyFill="1" applyBorder="1" applyAlignment="1">
      <alignment horizontal="left" vertical="center" wrapText="1"/>
    </xf>
    <xf numFmtId="0" fontId="37" fillId="40" borderId="13" xfId="0" applyFont="1" applyFill="1" applyBorder="1" applyAlignment="1">
      <alignment horizontal="center" vertical="center"/>
    </xf>
    <xf numFmtId="0" fontId="38" fillId="40" borderId="13" xfId="0" applyFont="1" applyFill="1" applyBorder="1" applyAlignment="1">
      <alignment horizontal="center" vertical="center"/>
    </xf>
    <xf numFmtId="0" fontId="37" fillId="40" borderId="13" xfId="0" applyFont="1" applyFill="1" applyBorder="1"/>
    <xf numFmtId="0" fontId="37" fillId="9" borderId="13" xfId="0" applyFont="1" applyFill="1" applyBorder="1" applyAlignment="1">
      <alignment horizontal="left" vertical="center" wrapText="1"/>
    </xf>
    <xf numFmtId="0" fontId="37" fillId="9" borderId="13" xfId="0" applyFont="1" applyFill="1" applyBorder="1" applyAlignment="1">
      <alignment horizontal="center" vertical="center"/>
    </xf>
    <xf numFmtId="0" fontId="37" fillId="9" borderId="13" xfId="0" applyFont="1" applyFill="1" applyBorder="1"/>
    <xf numFmtId="0" fontId="13" fillId="40" borderId="13" xfId="0" applyFont="1" applyFill="1" applyBorder="1" applyAlignment="1">
      <alignment horizontal="left" vertical="center" wrapText="1"/>
    </xf>
    <xf numFmtId="0" fontId="13" fillId="9" borderId="13" xfId="0" applyFont="1" applyFill="1" applyBorder="1" applyAlignment="1">
      <alignment horizontal="left" vertical="center" wrapText="1"/>
    </xf>
    <xf numFmtId="0" fontId="13" fillId="40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26" fillId="0" borderId="13" xfId="0" applyFont="1" applyBorder="1"/>
    <xf numFmtId="0" fontId="39" fillId="0" borderId="13" xfId="0" applyFont="1" applyBorder="1"/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 wrapText="1"/>
    </xf>
    <xf numFmtId="0" fontId="36" fillId="9" borderId="0" xfId="0" applyFont="1" applyFill="1"/>
    <xf numFmtId="0" fontId="34" fillId="9" borderId="0" xfId="0" applyFont="1" applyFill="1"/>
    <xf numFmtId="0" fontId="35" fillId="9" borderId="0" xfId="0" applyFont="1" applyFill="1"/>
    <xf numFmtId="0" fontId="12" fillId="9" borderId="0" xfId="0" applyFont="1" applyFill="1" applyBorder="1" applyAlignment="1">
      <alignment horizontal="justify" vertical="top" wrapText="1"/>
    </xf>
    <xf numFmtId="0" fontId="28" fillId="9" borderId="0" xfId="0" applyFont="1" applyFill="1" applyBorder="1" applyAlignment="1">
      <alignment vertical="top" wrapText="1"/>
    </xf>
    <xf numFmtId="4" fontId="28" fillId="9" borderId="0" xfId="0" applyNumberFormat="1" applyFont="1" applyFill="1" applyBorder="1" applyAlignment="1">
      <alignment vertical="top" wrapText="1"/>
    </xf>
    <xf numFmtId="0" fontId="0" fillId="9" borderId="0" xfId="0" applyFill="1" applyBorder="1"/>
    <xf numFmtId="0" fontId="40" fillId="9" borderId="0" xfId="0" applyFont="1" applyFill="1"/>
    <xf numFmtId="0" fontId="40" fillId="9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left" vertical="center"/>
    </xf>
    <xf numFmtId="0" fontId="36" fillId="9" borderId="0" xfId="0" applyFont="1" applyFill="1" applyAlignment="1">
      <alignment horizontal="left" vertical="center"/>
    </xf>
    <xf numFmtId="0" fontId="40" fillId="9" borderId="0" xfId="0" applyFont="1" applyFill="1" applyAlignment="1">
      <alignment horizontal="left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13" xfId="0" applyFont="1" applyFill="1" applyBorder="1" applyAlignment="1" applyProtection="1">
      <alignment vertical="top"/>
      <protection locked="0"/>
    </xf>
    <xf numFmtId="4" fontId="13" fillId="0" borderId="13" xfId="0" applyNumberFormat="1" applyFont="1" applyFill="1" applyBorder="1" applyAlignment="1" applyProtection="1">
      <alignment horizontal="right" vertical="top"/>
    </xf>
    <xf numFmtId="4" fontId="13" fillId="0" borderId="13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/>
    <xf numFmtId="4" fontId="40" fillId="9" borderId="0" xfId="0" applyNumberFormat="1" applyFont="1" applyFill="1"/>
    <xf numFmtId="0" fontId="40" fillId="0" borderId="0" xfId="0" applyFont="1"/>
    <xf numFmtId="4" fontId="40" fillId="0" borderId="0" xfId="0" applyNumberFormat="1" applyFont="1"/>
    <xf numFmtId="0" fontId="41" fillId="9" borderId="0" xfId="0" applyFont="1" applyFill="1"/>
    <xf numFmtId="0" fontId="42" fillId="9" borderId="0" xfId="0" applyFont="1" applyFill="1"/>
    <xf numFmtId="0" fontId="12" fillId="11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 wrapText="1"/>
    </xf>
    <xf numFmtId="4" fontId="12" fillId="11" borderId="13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justify" vertical="top" wrapText="1"/>
    </xf>
    <xf numFmtId="0" fontId="37" fillId="9" borderId="0" xfId="0" applyFont="1" applyFill="1" applyAlignment="1"/>
    <xf numFmtId="0" fontId="37" fillId="40" borderId="23" xfId="0" applyFont="1" applyFill="1" applyBorder="1" applyAlignment="1">
      <alignment vertical="center" wrapText="1"/>
    </xf>
    <xf numFmtId="0" fontId="13" fillId="0" borderId="0" xfId="4" applyFont="1"/>
    <xf numFmtId="0" fontId="19" fillId="0" borderId="3" xfId="4" applyFont="1" applyFill="1" applyBorder="1" applyAlignment="1"/>
    <xf numFmtId="0" fontId="19" fillId="0" borderId="0" xfId="4" applyFont="1" applyFill="1" applyBorder="1" applyAlignment="1"/>
    <xf numFmtId="0" fontId="19" fillId="0" borderId="9" xfId="4" applyFont="1" applyFill="1" applyBorder="1" applyAlignment="1"/>
    <xf numFmtId="0" fontId="24" fillId="9" borderId="0" xfId="4" applyFont="1" applyFill="1"/>
    <xf numFmtId="0" fontId="28" fillId="0" borderId="3" xfId="4" applyFont="1" applyFill="1" applyBorder="1" applyAlignment="1"/>
    <xf numFmtId="0" fontId="28" fillId="0" borderId="0" xfId="4" applyFont="1" applyFill="1" applyBorder="1" applyAlignment="1"/>
    <xf numFmtId="0" fontId="28" fillId="0" borderId="9" xfId="4" applyFont="1" applyFill="1" applyBorder="1" applyAlignment="1"/>
    <xf numFmtId="0" fontId="29" fillId="0" borderId="3" xfId="4" applyFont="1" applyFill="1" applyBorder="1" applyAlignment="1"/>
    <xf numFmtId="0" fontId="29" fillId="0" borderId="0" xfId="4" applyFont="1" applyFill="1" applyBorder="1" applyAlignment="1"/>
    <xf numFmtId="0" fontId="29" fillId="0" borderId="9" xfId="4" applyFont="1" applyFill="1" applyBorder="1" applyAlignment="1"/>
    <xf numFmtId="0" fontId="12" fillId="0" borderId="8" xfId="4" applyFont="1" applyFill="1" applyBorder="1" applyAlignment="1"/>
    <xf numFmtId="0" fontId="12" fillId="0" borderId="0" xfId="4" applyFont="1" applyFill="1" applyBorder="1" applyAlignment="1"/>
    <xf numFmtId="0" fontId="12" fillId="0" borderId="9" xfId="4" applyFont="1" applyFill="1" applyBorder="1" applyAlignment="1"/>
    <xf numFmtId="0" fontId="12" fillId="0" borderId="8" xfId="4" applyFont="1" applyFill="1" applyBorder="1" applyAlignment="1">
      <alignment horizontal="left" indent="15"/>
    </xf>
    <xf numFmtId="0" fontId="12" fillId="0" borderId="0" xfId="4" applyNumberFormat="1" applyFont="1" applyFill="1" applyBorder="1" applyAlignment="1" applyProtection="1">
      <protection locked="0"/>
    </xf>
    <xf numFmtId="0" fontId="12" fillId="0" borderId="0" xfId="4" applyFont="1" applyFill="1" applyBorder="1" applyAlignment="1" applyProtection="1"/>
    <xf numFmtId="0" fontId="13" fillId="0" borderId="0" xfId="4" applyFont="1" applyProtection="1"/>
    <xf numFmtId="0" fontId="12" fillId="0" borderId="0" xfId="4" applyNumberFormat="1" applyFont="1" applyFill="1" applyBorder="1" applyAlignment="1" applyProtection="1"/>
    <xf numFmtId="0" fontId="12" fillId="0" borderId="0" xfId="4" applyFont="1" applyFill="1" applyBorder="1" applyAlignment="1" applyProtection="1">
      <alignment horizontal="left" indent="15"/>
    </xf>
    <xf numFmtId="0" fontId="13" fillId="0" borderId="9" xfId="4" applyFont="1" applyFill="1" applyBorder="1" applyProtection="1"/>
    <xf numFmtId="0" fontId="12" fillId="4" borderId="3" xfId="4" applyFont="1" applyFill="1" applyBorder="1" applyAlignment="1">
      <alignment horizontal="left"/>
    </xf>
    <xf numFmtId="0" fontId="12" fillId="8" borderId="3" xfId="4" applyFont="1" applyFill="1" applyBorder="1" applyAlignment="1">
      <alignment horizontal="left"/>
    </xf>
    <xf numFmtId="0" fontId="12" fillId="10" borderId="3" xfId="4" applyFont="1" applyFill="1" applyBorder="1" applyAlignment="1" applyProtection="1">
      <protection locked="0"/>
    </xf>
    <xf numFmtId="0" fontId="12" fillId="5" borderId="4" xfId="4" applyFont="1" applyFill="1" applyBorder="1" applyAlignment="1">
      <alignment horizontal="center" vertical="center" wrapText="1"/>
    </xf>
    <xf numFmtId="0" fontId="12" fillId="6" borderId="6" xfId="4" applyFont="1" applyFill="1" applyBorder="1"/>
    <xf numFmtId="0" fontId="13" fillId="6" borderId="6" xfId="4" applyFont="1" applyFill="1" applyBorder="1"/>
    <xf numFmtId="0" fontId="12" fillId="6" borderId="6" xfId="4" applyFont="1" applyFill="1" applyBorder="1" applyAlignment="1">
      <alignment horizontal="center"/>
    </xf>
    <xf numFmtId="3" fontId="12" fillId="6" borderId="6" xfId="4" applyNumberFormat="1" applyFont="1" applyFill="1" applyBorder="1" applyAlignment="1">
      <alignment horizontal="center"/>
    </xf>
    <xf numFmtId="3" fontId="12" fillId="6" borderId="6" xfId="4" applyNumberFormat="1" applyFont="1" applyFill="1" applyBorder="1" applyAlignment="1" applyProtection="1">
      <alignment horizontal="center"/>
    </xf>
    <xf numFmtId="0" fontId="13" fillId="2" borderId="6" xfId="4" applyFont="1" applyFill="1" applyBorder="1"/>
    <xf numFmtId="0" fontId="13" fillId="2" borderId="6" xfId="4" applyFont="1" applyFill="1" applyBorder="1" applyProtection="1">
      <protection locked="0"/>
    </xf>
    <xf numFmtId="0" fontId="13" fillId="2" borderId="6" xfId="4" applyFont="1" applyFill="1" applyBorder="1" applyAlignment="1" applyProtection="1">
      <alignment horizontal="center"/>
      <protection locked="0"/>
    </xf>
    <xf numFmtId="0" fontId="13" fillId="2" borderId="6" xfId="4" applyFont="1" applyFill="1" applyBorder="1" applyAlignment="1">
      <alignment horizontal="center"/>
    </xf>
    <xf numFmtId="1" fontId="13" fillId="3" borderId="6" xfId="4" applyNumberFormat="1" applyFont="1" applyFill="1" applyBorder="1" applyAlignment="1">
      <alignment horizontal="center"/>
    </xf>
    <xf numFmtId="3" fontId="13" fillId="2" borderId="6" xfId="4" applyNumberFormat="1" applyFont="1" applyFill="1" applyBorder="1" applyAlignment="1" applyProtection="1">
      <alignment horizontal="center"/>
      <protection locked="0"/>
    </xf>
    <xf numFmtId="3" fontId="12" fillId="6" borderId="0" xfId="4" applyNumberFormat="1" applyFont="1" applyFill="1" applyAlignment="1">
      <alignment horizontal="center"/>
    </xf>
    <xf numFmtId="3" fontId="13" fillId="2" borderId="6" xfId="4" applyNumberFormat="1" applyFont="1" applyFill="1" applyBorder="1" applyAlignment="1">
      <alignment horizontal="center"/>
    </xf>
    <xf numFmtId="0" fontId="13" fillId="2" borderId="6" xfId="4" applyFont="1" applyFill="1" applyBorder="1" applyAlignment="1">
      <alignment horizontal="left"/>
    </xf>
    <xf numFmtId="3" fontId="13" fillId="2" borderId="17" xfId="4" applyNumberFormat="1" applyFont="1" applyFill="1" applyBorder="1" applyAlignment="1" applyProtection="1">
      <alignment horizontal="center"/>
      <protection locked="0"/>
    </xf>
    <xf numFmtId="0" fontId="12" fillId="7" borderId="7" xfId="4" applyFont="1" applyFill="1" applyBorder="1"/>
    <xf numFmtId="0" fontId="13" fillId="7" borderId="7" xfId="4" applyFont="1" applyFill="1" applyBorder="1"/>
    <xf numFmtId="0" fontId="12" fillId="8" borderId="7" xfId="4" applyFont="1" applyFill="1" applyBorder="1" applyAlignment="1" applyProtection="1">
      <alignment horizontal="right" vertical="center"/>
      <protection locked="0"/>
    </xf>
    <xf numFmtId="0" fontId="12" fillId="8" borderId="14" xfId="4" applyFont="1" applyFill="1" applyBorder="1" applyAlignment="1" applyProtection="1">
      <alignment horizontal="center" vertical="center" wrapText="1"/>
      <protection locked="0"/>
    </xf>
    <xf numFmtId="0" fontId="13" fillId="9" borderId="3" xfId="4" applyFont="1" applyFill="1" applyBorder="1" applyAlignment="1" applyProtection="1">
      <alignment horizontal="right"/>
    </xf>
    <xf numFmtId="0" fontId="12" fillId="9" borderId="15" xfId="4" applyFont="1" applyFill="1" applyBorder="1" applyAlignment="1" applyProtection="1">
      <alignment horizontal="center"/>
      <protection locked="0"/>
    </xf>
    <xf numFmtId="0" fontId="13" fillId="9" borderId="15" xfId="4" applyFont="1" applyFill="1" applyBorder="1" applyAlignment="1" applyProtection="1">
      <alignment horizontal="center"/>
      <protection locked="0"/>
    </xf>
    <xf numFmtId="0" fontId="13" fillId="9" borderId="16" xfId="4" applyFont="1" applyFill="1" applyBorder="1" applyAlignment="1" applyProtection="1">
      <alignment horizontal="right"/>
    </xf>
    <xf numFmtId="0" fontId="25" fillId="9" borderId="0" xfId="4" applyFont="1" applyFill="1"/>
    <xf numFmtId="43" fontId="0" fillId="0" borderId="0" xfId="5" applyFont="1"/>
    <xf numFmtId="0" fontId="13" fillId="10" borderId="0" xfId="4" applyFont="1" applyFill="1" applyBorder="1" applyAlignment="1" applyProtection="1">
      <alignment horizontal="left"/>
      <protection locked="0"/>
    </xf>
    <xf numFmtId="0" fontId="11" fillId="10" borderId="9" xfId="4" applyFont="1" applyFill="1" applyBorder="1" applyAlignment="1">
      <alignment horizontal="center"/>
    </xf>
    <xf numFmtId="43" fontId="43" fillId="0" borderId="0" xfId="5" applyFont="1"/>
    <xf numFmtId="0" fontId="43" fillId="0" borderId="0" xfId="4" applyFont="1"/>
    <xf numFmtId="0" fontId="12" fillId="11" borderId="13" xfId="4" applyFont="1" applyFill="1" applyBorder="1" applyAlignment="1">
      <alignment horizontal="center" vertical="center" wrapText="1"/>
    </xf>
    <xf numFmtId="43" fontId="12" fillId="11" borderId="13" xfId="5" applyFont="1" applyFill="1" applyBorder="1" applyAlignment="1">
      <alignment horizontal="center" vertical="center" wrapText="1"/>
    </xf>
    <xf numFmtId="0" fontId="16" fillId="11" borderId="13" xfId="4" applyFont="1" applyFill="1" applyBorder="1" applyAlignment="1">
      <alignment horizontal="right" vertical="center" wrapText="1"/>
    </xf>
    <xf numFmtId="0" fontId="16" fillId="11" borderId="13" xfId="4" applyFont="1" applyFill="1" applyBorder="1" applyAlignment="1">
      <alignment horizontal="center" vertical="center" wrapText="1"/>
    </xf>
    <xf numFmtId="0" fontId="44" fillId="12" borderId="26" xfId="4" applyFont="1" applyFill="1" applyBorder="1" applyAlignment="1">
      <alignment horizontal="center"/>
    </xf>
    <xf numFmtId="0" fontId="9" fillId="0" borderId="0" xfId="4" applyFill="1"/>
    <xf numFmtId="43" fontId="9" fillId="0" borderId="0" xfId="5" applyFont="1" applyFill="1" applyBorder="1"/>
    <xf numFmtId="0" fontId="21" fillId="0" borderId="0" xfId="4" applyFont="1" applyFill="1"/>
    <xf numFmtId="0" fontId="12" fillId="0" borderId="24" xfId="4" applyFont="1" applyFill="1" applyBorder="1" applyAlignment="1">
      <alignment horizontal="left" vertical="center" wrapText="1"/>
    </xf>
    <xf numFmtId="0" fontId="47" fillId="0" borderId="0" xfId="4" applyFont="1" applyBorder="1" applyAlignment="1">
      <alignment horizontal="left" vertical="center" wrapText="1"/>
    </xf>
    <xf numFmtId="0" fontId="48" fillId="0" borderId="27" xfId="4" applyFont="1" applyFill="1" applyBorder="1"/>
    <xf numFmtId="3" fontId="16" fillId="42" borderId="24" xfId="4" applyNumberFormat="1" applyFont="1" applyFill="1" applyBorder="1"/>
    <xf numFmtId="0" fontId="49" fillId="42" borderId="27" xfId="4" applyFont="1" applyFill="1" applyBorder="1"/>
    <xf numFmtId="0" fontId="11" fillId="42" borderId="27" xfId="4" applyFont="1" applyFill="1" applyBorder="1" applyAlignment="1">
      <alignment horizontal="left"/>
    </xf>
    <xf numFmtId="43" fontId="11" fillId="42" borderId="27" xfId="5" applyFont="1" applyFill="1" applyBorder="1"/>
    <xf numFmtId="43" fontId="11" fillId="42" borderId="24" xfId="5" applyFont="1" applyFill="1" applyBorder="1"/>
    <xf numFmtId="0" fontId="16" fillId="42" borderId="24" xfId="4" applyFont="1" applyFill="1" applyBorder="1" applyAlignment="1">
      <alignment horizontal="right"/>
    </xf>
    <xf numFmtId="0" fontId="11" fillId="42" borderId="24" xfId="4" applyFont="1" applyFill="1" applyBorder="1" applyAlignment="1">
      <alignment horizontal="center"/>
    </xf>
    <xf numFmtId="0" fontId="16" fillId="12" borderId="33" xfId="4" applyFont="1" applyFill="1" applyBorder="1" applyAlignment="1">
      <alignment horizontal="center" vertical="center" wrapText="1"/>
    </xf>
    <xf numFmtId="43" fontId="44" fillId="12" borderId="26" xfId="5" applyFont="1" applyFill="1" applyBorder="1" applyAlignment="1">
      <alignment horizontal="center"/>
    </xf>
    <xf numFmtId="0" fontId="44" fillId="12" borderId="34" xfId="4" applyFont="1" applyFill="1" applyBorder="1" applyAlignment="1">
      <alignment horizontal="center"/>
    </xf>
    <xf numFmtId="0" fontId="30" fillId="12" borderId="35" xfId="4" applyFont="1" applyFill="1" applyBorder="1" applyAlignment="1">
      <alignment horizontal="center"/>
    </xf>
    <xf numFmtId="0" fontId="44" fillId="12" borderId="35" xfId="4" applyFont="1" applyFill="1" applyBorder="1" applyAlignment="1">
      <alignment horizontal="center"/>
    </xf>
    <xf numFmtId="0" fontId="48" fillId="0" borderId="24" xfId="4" applyFont="1" applyFill="1" applyBorder="1"/>
    <xf numFmtId="3" fontId="16" fillId="0" borderId="27" xfId="4" applyNumberFormat="1" applyFont="1" applyFill="1" applyBorder="1"/>
    <xf numFmtId="0" fontId="49" fillId="6" borderId="27" xfId="4" applyFont="1" applyFill="1" applyBorder="1"/>
    <xf numFmtId="0" fontId="11" fillId="0" borderId="24" xfId="4" applyFont="1" applyFill="1" applyBorder="1" applyAlignment="1">
      <alignment horizontal="left"/>
    </xf>
    <xf numFmtId="0" fontId="11" fillId="0" borderId="27" xfId="4" applyFont="1" applyFill="1" applyBorder="1" applyAlignment="1">
      <alignment horizontal="left"/>
    </xf>
    <xf numFmtId="43" fontId="11" fillId="0" borderId="27" xfId="5" applyFont="1" applyFill="1" applyBorder="1"/>
    <xf numFmtId="43" fontId="11" fillId="0" borderId="24" xfId="5" applyFont="1" applyFill="1" applyBorder="1"/>
    <xf numFmtId="0" fontId="16" fillId="0" borderId="24" xfId="4" applyFont="1" applyFill="1" applyBorder="1" applyAlignment="1">
      <alignment horizontal="right"/>
    </xf>
    <xf numFmtId="0" fontId="11" fillId="0" borderId="24" xfId="4" applyFont="1" applyFill="1" applyBorder="1" applyAlignment="1">
      <alignment horizontal="center"/>
    </xf>
    <xf numFmtId="0" fontId="16" fillId="12" borderId="36" xfId="4" applyFont="1" applyFill="1" applyBorder="1" applyAlignment="1">
      <alignment horizontal="center" vertical="center" wrapText="1"/>
    </xf>
    <xf numFmtId="43" fontId="44" fillId="12" borderId="37" xfId="5" applyFont="1" applyFill="1" applyBorder="1" applyAlignment="1">
      <alignment horizontal="center"/>
    </xf>
    <xf numFmtId="0" fontId="44" fillId="12" borderId="37" xfId="4" applyFont="1" applyFill="1" applyBorder="1" applyAlignment="1">
      <alignment horizontal="center"/>
    </xf>
    <xf numFmtId="0" fontId="44" fillId="12" borderId="38" xfId="4" applyFont="1" applyFill="1" applyBorder="1" applyAlignment="1">
      <alignment horizontal="center"/>
    </xf>
    <xf numFmtId="0" fontId="30" fillId="12" borderId="37" xfId="4" applyFont="1" applyFill="1" applyBorder="1" applyAlignment="1">
      <alignment horizontal="center"/>
    </xf>
    <xf numFmtId="0" fontId="44" fillId="12" borderId="39" xfId="4" applyFont="1" applyFill="1" applyBorder="1" applyAlignment="1">
      <alignment horizontal="center"/>
    </xf>
    <xf numFmtId="0" fontId="37" fillId="0" borderId="27" xfId="4" applyFont="1" applyBorder="1" applyAlignment="1">
      <alignment horizontal="left" vertical="center" wrapText="1"/>
    </xf>
    <xf numFmtId="0" fontId="50" fillId="0" borderId="24" xfId="4" applyFont="1" applyFill="1" applyBorder="1"/>
    <xf numFmtId="0" fontId="22" fillId="0" borderId="24" xfId="4" applyFont="1" applyFill="1" applyBorder="1"/>
    <xf numFmtId="0" fontId="51" fillId="0" borderId="0" xfId="4" applyFont="1" applyFill="1" applyBorder="1" applyAlignment="1">
      <alignment horizontal="left"/>
    </xf>
    <xf numFmtId="3" fontId="16" fillId="0" borderId="24" xfId="4" applyNumberFormat="1" applyFont="1" applyFill="1" applyBorder="1" applyAlignment="1">
      <alignment horizontal="left"/>
    </xf>
    <xf numFmtId="43" fontId="16" fillId="0" borderId="0" xfId="5" applyFont="1" applyFill="1" applyBorder="1"/>
    <xf numFmtId="43" fontId="16" fillId="0" borderId="24" xfId="5" applyFont="1" applyFill="1" applyBorder="1"/>
    <xf numFmtId="0" fontId="9" fillId="0" borderId="27" xfId="4" applyFill="1" applyBorder="1"/>
    <xf numFmtId="43" fontId="9" fillId="0" borderId="13" xfId="4" applyNumberFormat="1" applyFill="1" applyBorder="1"/>
    <xf numFmtId="0" fontId="37" fillId="0" borderId="24" xfId="4" applyFont="1" applyBorder="1" applyAlignment="1">
      <alignment horizontal="left" vertical="center" wrapText="1"/>
    </xf>
    <xf numFmtId="0" fontId="21" fillId="0" borderId="24" xfId="4" applyFont="1" applyFill="1" applyBorder="1"/>
    <xf numFmtId="0" fontId="11" fillId="0" borderId="27" xfId="4" applyFont="1" applyFill="1" applyBorder="1"/>
    <xf numFmtId="0" fontId="11" fillId="0" borderId="24" xfId="4" applyFont="1" applyFill="1" applyBorder="1"/>
    <xf numFmtId="0" fontId="11" fillId="0" borderId="0" xfId="4" applyFont="1" applyFill="1" applyBorder="1" applyAlignment="1">
      <alignment horizontal="left"/>
    </xf>
    <xf numFmtId="43" fontId="11" fillId="0" borderId="0" xfId="5" applyFont="1" applyFill="1" applyBorder="1"/>
    <xf numFmtId="0" fontId="45" fillId="0" borderId="27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center" vertical="top" wrapText="1"/>
    </xf>
    <xf numFmtId="0" fontId="16" fillId="0" borderId="24" xfId="4" applyFont="1" applyFill="1" applyBorder="1"/>
    <xf numFmtId="0" fontId="11" fillId="0" borderId="27" xfId="4" applyFont="1" applyFill="1" applyBorder="1" applyAlignment="1">
      <alignment horizontal="center"/>
    </xf>
    <xf numFmtId="0" fontId="52" fillId="0" borderId="24" xfId="4" applyFont="1" applyFill="1" applyBorder="1"/>
    <xf numFmtId="0" fontId="11" fillId="0" borderId="0" xfId="4" applyFont="1" applyFill="1" applyBorder="1"/>
    <xf numFmtId="0" fontId="51" fillId="0" borderId="27" xfId="4" applyFont="1" applyFill="1" applyBorder="1" applyAlignment="1">
      <alignment horizontal="justify" vertical="top" wrapText="1"/>
    </xf>
    <xf numFmtId="0" fontId="51" fillId="0" borderId="24" xfId="4" applyFont="1" applyFill="1" applyBorder="1" applyAlignment="1">
      <alignment horizontal="justify" vertical="top" wrapText="1"/>
    </xf>
    <xf numFmtId="0" fontId="9" fillId="0" borderId="27" xfId="4" applyFill="1" applyBorder="1" applyAlignment="1">
      <alignment vertical="top" wrapText="1"/>
    </xf>
    <xf numFmtId="0" fontId="53" fillId="0" borderId="24" xfId="4" applyFont="1" applyFill="1" applyBorder="1" applyAlignment="1">
      <alignment vertical="top" wrapText="1"/>
    </xf>
    <xf numFmtId="0" fontId="51" fillId="0" borderId="0" xfId="4" applyFont="1" applyFill="1" applyBorder="1" applyAlignment="1">
      <alignment horizontal="left" vertical="top" wrapText="1"/>
    </xf>
    <xf numFmtId="43" fontId="11" fillId="0" borderId="0" xfId="5" applyFont="1" applyFill="1" applyBorder="1" applyAlignment="1">
      <alignment horizontal="right" vertical="top" wrapText="1"/>
    </xf>
    <xf numFmtId="43" fontId="11" fillId="0" borderId="24" xfId="5" applyFont="1" applyFill="1" applyBorder="1" applyAlignment="1">
      <alignment horizontal="right" vertical="top" wrapText="1"/>
    </xf>
    <xf numFmtId="0" fontId="16" fillId="0" borderId="24" xfId="4" applyFont="1" applyFill="1" applyBorder="1" applyAlignment="1">
      <alignment horizontal="right" vertical="top" wrapText="1"/>
    </xf>
    <xf numFmtId="0" fontId="45" fillId="0" borderId="27" xfId="4" applyFont="1" applyFill="1" applyBorder="1" applyAlignment="1">
      <alignment horizontal="center" vertical="top"/>
    </xf>
    <xf numFmtId="0" fontId="52" fillId="0" borderId="27" xfId="4" applyFont="1" applyFill="1" applyBorder="1" applyAlignment="1">
      <alignment horizontal="justify" vertical="top" wrapText="1"/>
    </xf>
    <xf numFmtId="0" fontId="52" fillId="0" borderId="24" xfId="4" applyFont="1" applyFill="1" applyBorder="1" applyAlignment="1">
      <alignment horizontal="justify" vertical="top" wrapText="1"/>
    </xf>
    <xf numFmtId="0" fontId="11" fillId="0" borderId="27" xfId="4" applyFont="1" applyFill="1" applyBorder="1" applyAlignment="1">
      <alignment horizontal="justify" vertical="top" wrapText="1"/>
    </xf>
    <xf numFmtId="0" fontId="11" fillId="0" borderId="0" xfId="4" applyFont="1" applyFill="1" applyBorder="1" applyAlignment="1">
      <alignment horizontal="left" vertical="top" wrapText="1"/>
    </xf>
    <xf numFmtId="0" fontId="53" fillId="0" borderId="24" xfId="4" applyFont="1" applyFill="1" applyBorder="1"/>
    <xf numFmtId="0" fontId="11" fillId="0" borderId="27" xfId="4" applyFont="1" applyFill="1" applyBorder="1" applyAlignment="1">
      <alignment horizontal="center" vertical="top"/>
    </xf>
    <xf numFmtId="0" fontId="11" fillId="0" borderId="24" xfId="4" applyFont="1" applyFill="1" applyBorder="1" applyAlignment="1">
      <alignment horizontal="justify" vertical="top" wrapText="1"/>
    </xf>
    <xf numFmtId="0" fontId="11" fillId="0" borderId="27" xfId="4" applyFont="1" applyFill="1" applyBorder="1" applyAlignment="1">
      <alignment horizontal="center" vertical="top" wrapText="1"/>
    </xf>
    <xf numFmtId="0" fontId="11" fillId="0" borderId="27" xfId="4" applyFont="1" applyFill="1" applyBorder="1" applyAlignment="1">
      <alignment horizontal="right" vertical="top" wrapText="1"/>
    </xf>
    <xf numFmtId="0" fontId="52" fillId="0" borderId="24" xfId="4" applyFont="1" applyFill="1" applyBorder="1" applyAlignment="1">
      <alignment horizontal="right" vertical="top" wrapText="1"/>
    </xf>
    <xf numFmtId="0" fontId="9" fillId="0" borderId="27" xfId="4" applyFill="1" applyBorder="1" applyAlignment="1">
      <alignment vertical="top"/>
    </xf>
    <xf numFmtId="0" fontId="53" fillId="0" borderId="24" xfId="4" applyFont="1" applyFill="1" applyBorder="1" applyAlignment="1">
      <alignment vertical="top"/>
    </xf>
    <xf numFmtId="0" fontId="9" fillId="0" borderId="27" xfId="4" applyFont="1" applyFill="1" applyBorder="1" applyAlignment="1">
      <alignment vertical="top"/>
    </xf>
    <xf numFmtId="43" fontId="11" fillId="0" borderId="0" xfId="5" applyFont="1" applyFill="1" applyBorder="1" applyAlignment="1">
      <alignment horizontal="justify" vertical="top" wrapText="1"/>
    </xf>
    <xf numFmtId="9" fontId="11" fillId="0" borderId="27" xfId="4" applyNumberFormat="1" applyFont="1" applyFill="1" applyBorder="1" applyAlignment="1">
      <alignment horizontal="right" vertical="top" wrapText="1"/>
    </xf>
    <xf numFmtId="9" fontId="52" fillId="0" borderId="24" xfId="4" applyNumberFormat="1" applyFont="1" applyFill="1" applyBorder="1" applyAlignment="1">
      <alignment horizontal="right" vertical="top" wrapText="1"/>
    </xf>
    <xf numFmtId="0" fontId="52" fillId="0" borderId="0" xfId="4" applyFont="1" applyFill="1" applyBorder="1" applyAlignment="1">
      <alignment horizontal="left" vertical="top" wrapText="1"/>
    </xf>
    <xf numFmtId="9" fontId="11" fillId="0" borderId="24" xfId="4" applyNumberFormat="1" applyFont="1" applyFill="1" applyBorder="1" applyAlignment="1">
      <alignment horizontal="right" vertical="top" wrapText="1"/>
    </xf>
    <xf numFmtId="0" fontId="9" fillId="0" borderId="24" xfId="4" applyFill="1" applyBorder="1"/>
    <xf numFmtId="0" fontId="9" fillId="0" borderId="24" xfId="4" applyFill="1" applyBorder="1" applyAlignment="1">
      <alignment vertical="top"/>
    </xf>
    <xf numFmtId="0" fontId="31" fillId="0" borderId="24" xfId="4" applyFont="1" applyFill="1" applyBorder="1" applyAlignment="1">
      <alignment vertical="top" wrapText="1"/>
    </xf>
    <xf numFmtId="0" fontId="55" fillId="0" borderId="27" xfId="4" applyFont="1" applyFill="1" applyBorder="1"/>
    <xf numFmtId="0" fontId="55" fillId="0" borderId="24" xfId="4" applyFont="1" applyFill="1" applyBorder="1"/>
    <xf numFmtId="3" fontId="16" fillId="43" borderId="27" xfId="4" applyNumberFormat="1" applyFont="1" applyFill="1" applyBorder="1"/>
    <xf numFmtId="0" fontId="48" fillId="43" borderId="27" xfId="4" applyFont="1" applyFill="1" applyBorder="1"/>
    <xf numFmtId="0" fontId="55" fillId="0" borderId="0" xfId="4" applyFont="1" applyFill="1" applyBorder="1"/>
    <xf numFmtId="0" fontId="17" fillId="0" borderId="27" xfId="4" applyFont="1" applyFill="1" applyBorder="1"/>
    <xf numFmtId="0" fontId="11" fillId="0" borderId="24" xfId="4" applyFont="1" applyFill="1" applyBorder="1" applyAlignment="1">
      <alignment horizontal="center" vertical="top" wrapText="1"/>
    </xf>
    <xf numFmtId="0" fontId="16" fillId="0" borderId="24" xfId="4" applyFont="1" applyFill="1" applyBorder="1" applyAlignment="1">
      <alignment horizontal="left" vertical="top" wrapText="1"/>
    </xf>
    <xf numFmtId="0" fontId="21" fillId="0" borderId="27" xfId="4" applyFont="1" applyFill="1" applyBorder="1"/>
    <xf numFmtId="0" fontId="52" fillId="0" borderId="27" xfId="4" applyFont="1" applyFill="1" applyBorder="1"/>
    <xf numFmtId="0" fontId="11" fillId="0" borderId="24" xfId="4" applyFont="1" applyFill="1" applyBorder="1" applyAlignment="1">
      <alignment horizontal="center" vertical="top"/>
    </xf>
    <xf numFmtId="0" fontId="45" fillId="0" borderId="24" xfId="4" applyFont="1" applyFill="1" applyBorder="1" applyAlignment="1">
      <alignment horizontal="center" vertical="top"/>
    </xf>
    <xf numFmtId="0" fontId="9" fillId="0" borderId="24" xfId="4" applyFont="1" applyFill="1" applyBorder="1"/>
    <xf numFmtId="0" fontId="11" fillId="0" borderId="24" xfId="4" applyFont="1" applyFill="1" applyBorder="1" applyAlignment="1">
      <alignment horizontal="right" vertical="top" wrapText="1"/>
    </xf>
    <xf numFmtId="0" fontId="51" fillId="0" borderId="24" xfId="4" applyFont="1" applyFill="1" applyBorder="1" applyAlignment="1">
      <alignment vertical="top"/>
    </xf>
    <xf numFmtId="0" fontId="51" fillId="0" borderId="24" xfId="4" applyFont="1" applyFill="1" applyBorder="1"/>
    <xf numFmtId="9" fontId="51" fillId="0" borderId="24" xfId="4" applyNumberFormat="1" applyFont="1" applyFill="1" applyBorder="1" applyAlignment="1">
      <alignment horizontal="right" vertical="top" wrapText="1"/>
    </xf>
    <xf numFmtId="0" fontId="45" fillId="0" borderId="27" xfId="4" applyFont="1" applyFill="1" applyBorder="1"/>
    <xf numFmtId="0" fontId="56" fillId="0" borderId="0" xfId="4" applyFont="1" applyFill="1" applyBorder="1" applyAlignment="1">
      <alignment horizontal="left" vertical="top"/>
    </xf>
    <xf numFmtId="0" fontId="11" fillId="9" borderId="24" xfId="4" applyFont="1" applyFill="1" applyBorder="1" applyAlignment="1">
      <alignment horizontal="left" vertical="top" wrapText="1"/>
    </xf>
    <xf numFmtId="43" fontId="0" fillId="0" borderId="0" xfId="5" applyFont="1" applyBorder="1"/>
    <xf numFmtId="43" fontId="11" fillId="0" borderId="27" xfId="5" applyFont="1" applyFill="1" applyBorder="1" applyAlignment="1">
      <alignment horizontal="right" vertical="top" wrapText="1"/>
    </xf>
    <xf numFmtId="0" fontId="50" fillId="0" borderId="27" xfId="4" applyFont="1" applyFill="1" applyBorder="1"/>
    <xf numFmtId="3" fontId="11" fillId="0" borderId="27" xfId="4" applyNumberFormat="1" applyFont="1" applyFill="1" applyBorder="1"/>
    <xf numFmtId="0" fontId="13" fillId="0" borderId="27" xfId="4" applyFont="1" applyFill="1" applyBorder="1"/>
    <xf numFmtId="0" fontId="57" fillId="0" borderId="24" xfId="4" applyFont="1" applyFill="1" applyBorder="1"/>
    <xf numFmtId="0" fontId="58" fillId="0" borderId="0" xfId="4" applyFont="1"/>
    <xf numFmtId="0" fontId="11" fillId="0" borderId="24" xfId="4" applyFont="1" applyFill="1" applyBorder="1" applyAlignment="1">
      <alignment horizontal="left" vertical="top"/>
    </xf>
    <xf numFmtId="0" fontId="59" fillId="0" borderId="27" xfId="4" applyFont="1" applyFill="1" applyBorder="1"/>
    <xf numFmtId="0" fontId="59" fillId="0" borderId="24" xfId="4" applyFont="1" applyFill="1" applyBorder="1"/>
    <xf numFmtId="0" fontId="56" fillId="0" borderId="24" xfId="4" applyFont="1" applyFill="1" applyBorder="1" applyAlignment="1">
      <alignment horizontal="left" vertical="top"/>
    </xf>
    <xf numFmtId="0" fontId="60" fillId="0" borderId="24" xfId="4" applyFont="1" applyFill="1" applyBorder="1" applyAlignment="1">
      <alignment horizontal="left" vertical="top"/>
    </xf>
    <xf numFmtId="43" fontId="0" fillId="0" borderId="0" xfId="5" applyFont="1" applyFill="1" applyBorder="1"/>
    <xf numFmtId="0" fontId="45" fillId="0" borderId="24" xfId="4" applyFont="1" applyFill="1" applyBorder="1" applyAlignment="1">
      <alignment horizontal="center"/>
    </xf>
    <xf numFmtId="0" fontId="53" fillId="0" borderId="24" xfId="4" applyFont="1" applyFill="1" applyBorder="1" applyAlignment="1">
      <alignment vertical="center"/>
    </xf>
    <xf numFmtId="0" fontId="22" fillId="0" borderId="0" xfId="4" applyFont="1" applyFill="1"/>
    <xf numFmtId="0" fontId="61" fillId="0" borderId="0" xfId="4" applyFont="1" applyFill="1"/>
    <xf numFmtId="0" fontId="61" fillId="0" borderId="24" xfId="4" applyFont="1" applyFill="1" applyBorder="1"/>
    <xf numFmtId="9" fontId="11" fillId="0" borderId="24" xfId="4" applyNumberFormat="1" applyFont="1" applyFill="1" applyBorder="1" applyAlignment="1">
      <alignment horizontal="left" vertical="top" wrapText="1"/>
    </xf>
    <xf numFmtId="0" fontId="62" fillId="0" borderId="0" xfId="4" applyFont="1" applyFill="1"/>
    <xf numFmtId="0" fontId="62" fillId="0" borderId="24" xfId="4" applyFont="1" applyFill="1" applyBorder="1"/>
    <xf numFmtId="0" fontId="11" fillId="0" borderId="0" xfId="4" applyFont="1" applyBorder="1" applyAlignment="1">
      <alignment horizontal="left"/>
    </xf>
    <xf numFmtId="0" fontId="11" fillId="0" borderId="24" xfId="4" applyFont="1" applyBorder="1" applyAlignment="1">
      <alignment horizontal="left"/>
    </xf>
    <xf numFmtId="0" fontId="11" fillId="9" borderId="0" xfId="4" applyFont="1" applyFill="1" applyBorder="1" applyAlignment="1">
      <alignment horizontal="left" vertical="top" wrapText="1"/>
    </xf>
    <xf numFmtId="0" fontId="64" fillId="0" borderId="0" xfId="4" applyFont="1" applyFill="1" applyBorder="1" applyAlignment="1">
      <alignment horizontal="left"/>
    </xf>
    <xf numFmtId="0" fontId="51" fillId="9" borderId="24" xfId="4" applyFont="1" applyFill="1" applyBorder="1" applyAlignment="1">
      <alignment horizontal="left" vertical="top" wrapText="1"/>
    </xf>
    <xf numFmtId="43" fontId="11" fillId="9" borderId="0" xfId="5" applyFont="1" applyFill="1" applyBorder="1" applyAlignment="1">
      <alignment horizontal="justify" vertical="top" wrapText="1"/>
    </xf>
    <xf numFmtId="0" fontId="64" fillId="0" borderId="0" xfId="4" applyFont="1" applyBorder="1" applyAlignment="1">
      <alignment horizontal="left"/>
    </xf>
    <xf numFmtId="0" fontId="9" fillId="0" borderId="0" xfId="4" applyFont="1" applyFill="1" applyAlignment="1">
      <alignment horizontal="right"/>
    </xf>
    <xf numFmtId="0" fontId="12" fillId="0" borderId="27" xfId="4" applyFont="1" applyFill="1" applyBorder="1" applyAlignment="1">
      <alignment horizontal="left" vertical="center" wrapText="1"/>
    </xf>
    <xf numFmtId="0" fontId="50" fillId="9" borderId="27" xfId="4" applyFont="1" applyFill="1" applyBorder="1"/>
    <xf numFmtId="0" fontId="50" fillId="9" borderId="24" xfId="4" applyFont="1" applyFill="1" applyBorder="1"/>
    <xf numFmtId="0" fontId="49" fillId="43" borderId="27" xfId="4" applyFont="1" applyFill="1" applyBorder="1"/>
    <xf numFmtId="0" fontId="16" fillId="0" borderId="27" xfId="4" applyFont="1" applyFill="1" applyBorder="1"/>
    <xf numFmtId="0" fontId="49" fillId="44" borderId="27" xfId="4" applyFont="1" applyFill="1" applyBorder="1"/>
    <xf numFmtId="0" fontId="16" fillId="0" borderId="24" xfId="4" applyFont="1" applyFill="1" applyBorder="1" applyAlignment="1">
      <alignment horizontal="left"/>
    </xf>
    <xf numFmtId="0" fontId="58" fillId="0" borderId="24" xfId="4" applyFont="1" applyFill="1" applyBorder="1" applyAlignment="1">
      <alignment horizontal="left"/>
    </xf>
    <xf numFmtId="0" fontId="58" fillId="0" borderId="24" xfId="4" applyFont="1" applyFill="1" applyBorder="1"/>
    <xf numFmtId="0" fontId="58" fillId="0" borderId="27" xfId="4" applyFont="1" applyFill="1" applyBorder="1"/>
    <xf numFmtId="0" fontId="9" fillId="0" borderId="24" xfId="4" applyFont="1" applyFill="1" applyBorder="1" applyAlignment="1">
      <alignment horizontal="left"/>
    </xf>
    <xf numFmtId="43" fontId="51" fillId="0" borderId="0" xfId="5" applyFont="1" applyFill="1"/>
    <xf numFmtId="43" fontId="65" fillId="0" borderId="0" xfId="5" applyFont="1" applyFill="1"/>
    <xf numFmtId="0" fontId="9" fillId="0" borderId="24" xfId="4" applyFont="1" applyFill="1" applyBorder="1" applyAlignment="1">
      <alignment horizontal="left" vertical="top"/>
    </xf>
    <xf numFmtId="43" fontId="66" fillId="0" borderId="0" xfId="5" applyFont="1" applyFill="1"/>
    <xf numFmtId="0" fontId="67" fillId="0" borderId="24" xfId="4" applyFont="1" applyFill="1" applyBorder="1" applyAlignment="1">
      <alignment horizontal="left"/>
    </xf>
    <xf numFmtId="3" fontId="58" fillId="0" borderId="24" xfId="4" applyNumberFormat="1" applyFont="1" applyFill="1" applyBorder="1" applyAlignment="1">
      <alignment horizontal="left"/>
    </xf>
    <xf numFmtId="0" fontId="54" fillId="0" borderId="0" xfId="4" applyFont="1" applyFill="1" applyBorder="1" applyAlignment="1">
      <alignment horizontal="left"/>
    </xf>
    <xf numFmtId="0" fontId="68" fillId="0" borderId="0" xfId="4" applyFont="1" applyFill="1" applyBorder="1" applyAlignment="1">
      <alignment horizontal="left"/>
    </xf>
    <xf numFmtId="0" fontId="51" fillId="0" borderId="24" xfId="4" applyFont="1" applyFill="1" applyBorder="1" applyAlignment="1">
      <alignment horizontal="left"/>
    </xf>
    <xf numFmtId="0" fontId="69" fillId="0" borderId="24" xfId="4" applyFont="1" applyFill="1" applyBorder="1" applyAlignment="1">
      <alignment horizontal="left"/>
    </xf>
    <xf numFmtId="0" fontId="52" fillId="0" borderId="24" xfId="4" applyFont="1" applyFill="1" applyBorder="1" applyAlignment="1">
      <alignment horizontal="left"/>
    </xf>
    <xf numFmtId="0" fontId="69" fillId="0" borderId="0" xfId="4" applyFont="1" applyFill="1" applyBorder="1" applyAlignment="1">
      <alignment horizontal="left"/>
    </xf>
    <xf numFmtId="0" fontId="45" fillId="0" borderId="0" xfId="4" applyFont="1" applyFill="1" applyBorder="1" applyAlignment="1">
      <alignment horizontal="left"/>
    </xf>
    <xf numFmtId="0" fontId="70" fillId="0" borderId="24" xfId="4" applyFont="1" applyFill="1" applyBorder="1" applyAlignment="1">
      <alignment horizontal="left"/>
    </xf>
    <xf numFmtId="0" fontId="52" fillId="0" borderId="0" xfId="4" applyFont="1" applyFill="1" applyBorder="1" applyAlignment="1">
      <alignment horizontal="left"/>
    </xf>
    <xf numFmtId="0" fontId="31" fillId="0" borderId="24" xfId="4" applyFont="1" applyFill="1" applyBorder="1"/>
    <xf numFmtId="0" fontId="51" fillId="0" borderId="24" xfId="4" applyFont="1" applyFill="1" applyBorder="1" applyAlignment="1">
      <alignment horizontal="right" vertical="top" wrapText="1"/>
    </xf>
    <xf numFmtId="0" fontId="31" fillId="0" borderId="24" xfId="4" applyFont="1" applyFill="1" applyBorder="1" applyAlignment="1">
      <alignment vertical="top"/>
    </xf>
    <xf numFmtId="0" fontId="71" fillId="0" borderId="24" xfId="4" applyFont="1" applyFill="1" applyBorder="1" applyAlignment="1">
      <alignment horizontal="right" vertical="top" wrapText="1"/>
    </xf>
    <xf numFmtId="0" fontId="11" fillId="0" borderId="28" xfId="4" applyFont="1" applyFill="1" applyBorder="1" applyAlignment="1">
      <alignment horizontal="center" vertical="top" wrapText="1"/>
    </xf>
    <xf numFmtId="0" fontId="11" fillId="9" borderId="27" xfId="4" applyFont="1" applyFill="1" applyBorder="1" applyAlignment="1">
      <alignment horizontal="right" vertical="top" wrapText="1"/>
    </xf>
    <xf numFmtId="0" fontId="11" fillId="9" borderId="24" xfId="4" applyFont="1" applyFill="1" applyBorder="1" applyAlignment="1">
      <alignment horizontal="right" vertical="top" wrapText="1"/>
    </xf>
    <xf numFmtId="0" fontId="51" fillId="0" borderId="24" xfId="4" applyFont="1" applyFill="1" applyBorder="1" applyAlignment="1">
      <alignment horizontal="left" vertical="top" wrapText="1"/>
    </xf>
    <xf numFmtId="0" fontId="72" fillId="0" borderId="0" xfId="4" applyFont="1" applyFill="1" applyBorder="1"/>
    <xf numFmtId="0" fontId="72" fillId="0" borderId="24" xfId="4" applyFont="1" applyFill="1" applyBorder="1"/>
    <xf numFmtId="0" fontId="64" fillId="0" borderId="0" xfId="4" applyFont="1" applyFill="1" applyBorder="1"/>
    <xf numFmtId="0" fontId="64" fillId="0" borderId="24" xfId="4" applyFont="1" applyFill="1" applyBorder="1"/>
    <xf numFmtId="0" fontId="21" fillId="0" borderId="0" xfId="4" applyFont="1" applyFill="1" applyAlignment="1">
      <alignment horizontal="left"/>
    </xf>
    <xf numFmtId="9" fontId="11" fillId="0" borderId="24" xfId="4" applyNumberFormat="1" applyFont="1" applyFill="1" applyBorder="1" applyAlignment="1">
      <alignment horizontal="left" vertical="center" wrapText="1"/>
    </xf>
    <xf numFmtId="0" fontId="73" fillId="0" borderId="0" xfId="4" applyFont="1" applyBorder="1" applyAlignment="1">
      <alignment horizontal="left"/>
    </xf>
    <xf numFmtId="0" fontId="64" fillId="0" borderId="24" xfId="4" applyFont="1" applyBorder="1" applyAlignment="1">
      <alignment horizontal="left"/>
    </xf>
    <xf numFmtId="43" fontId="9" fillId="0" borderId="0" xfId="5" applyFont="1" applyFill="1"/>
    <xf numFmtId="43" fontId="11" fillId="2" borderId="0" xfId="5" applyFont="1" applyFill="1" applyBorder="1" applyAlignment="1">
      <alignment vertical="center" wrapText="1"/>
    </xf>
    <xf numFmtId="0" fontId="48" fillId="44" borderId="27" xfId="4" applyFont="1" applyFill="1" applyBorder="1"/>
    <xf numFmtId="0" fontId="58" fillId="0" borderId="0" xfId="4" applyFont="1" applyFill="1"/>
    <xf numFmtId="0" fontId="46" fillId="0" borderId="24" xfId="4" applyFont="1" applyFill="1" applyBorder="1"/>
    <xf numFmtId="0" fontId="71" fillId="44" borderId="27" xfId="4" applyFont="1" applyFill="1" applyBorder="1"/>
    <xf numFmtId="0" fontId="74" fillId="0" borderId="24" xfId="4" applyFont="1" applyFill="1" applyBorder="1"/>
    <xf numFmtId="166" fontId="58" fillId="0" borderId="24" xfId="4" applyNumberFormat="1" applyFont="1" applyFill="1" applyBorder="1" applyAlignment="1">
      <alignment horizontal="left"/>
    </xf>
    <xf numFmtId="0" fontId="68" fillId="0" borderId="24" xfId="4" applyFont="1" applyFill="1" applyBorder="1"/>
    <xf numFmtId="0" fontId="75" fillId="0" borderId="24" xfId="4" applyFont="1" applyFill="1" applyBorder="1"/>
    <xf numFmtId="0" fontId="76" fillId="0" borderId="24" xfId="4" applyFont="1" applyFill="1" applyBorder="1"/>
    <xf numFmtId="0" fontId="58" fillId="0" borderId="0" xfId="4" applyFont="1" applyFill="1" applyBorder="1" applyAlignment="1">
      <alignment horizontal="left"/>
    </xf>
    <xf numFmtId="0" fontId="11" fillId="0" borderId="27" xfId="4" applyFont="1" applyFill="1" applyBorder="1" applyAlignment="1">
      <alignment vertical="top"/>
    </xf>
    <xf numFmtId="0" fontId="11" fillId="0" borderId="24" xfId="4" applyFont="1" applyFill="1" applyBorder="1" applyAlignment="1">
      <alignment vertical="top"/>
    </xf>
    <xf numFmtId="0" fontId="77" fillId="0" borderId="24" xfId="4" applyFont="1" applyFill="1" applyBorder="1" applyAlignment="1">
      <alignment horizontal="center" vertical="top"/>
    </xf>
    <xf numFmtId="0" fontId="11" fillId="0" borderId="24" xfId="4" applyFont="1" applyFill="1" applyBorder="1" applyAlignment="1">
      <alignment vertical="top" wrapText="1"/>
    </xf>
    <xf numFmtId="0" fontId="77" fillId="0" borderId="24" xfId="4" applyFont="1" applyFill="1" applyBorder="1" applyAlignment="1">
      <alignment horizontal="center"/>
    </xf>
    <xf numFmtId="0" fontId="68" fillId="0" borderId="27" xfId="4" applyFont="1" applyFill="1" applyBorder="1"/>
    <xf numFmtId="0" fontId="78" fillId="0" borderId="27" xfId="4" applyFont="1" applyFill="1" applyBorder="1"/>
    <xf numFmtId="0" fontId="67" fillId="0" borderId="0" xfId="4" applyFont="1" applyFill="1" applyBorder="1" applyAlignment="1">
      <alignment horizontal="left"/>
    </xf>
    <xf numFmtId="0" fontId="54" fillId="0" borderId="24" xfId="4" applyFont="1" applyFill="1" applyBorder="1" applyAlignment="1">
      <alignment horizontal="center" vertical="top"/>
    </xf>
    <xf numFmtId="0" fontId="54" fillId="0" borderId="24" xfId="4" applyFont="1" applyFill="1" applyBorder="1" applyAlignment="1">
      <alignment horizontal="center"/>
    </xf>
    <xf numFmtId="0" fontId="46" fillId="44" borderId="24" xfId="4" applyFont="1" applyFill="1" applyBorder="1"/>
    <xf numFmtId="0" fontId="46" fillId="42" borderId="27" xfId="4" applyFont="1" applyFill="1" applyBorder="1"/>
    <xf numFmtId="0" fontId="28" fillId="0" borderId="27" xfId="4" applyFont="1" applyFill="1" applyBorder="1" applyAlignment="1">
      <alignment horizontal="left" vertical="center" wrapText="1"/>
    </xf>
    <xf numFmtId="0" fontId="46" fillId="44" borderId="27" xfId="4" applyFont="1" applyFill="1" applyBorder="1"/>
    <xf numFmtId="0" fontId="79" fillId="0" borderId="24" xfId="4" applyFont="1" applyFill="1" applyBorder="1" applyAlignment="1" applyProtection="1">
      <alignment horizontal="left"/>
      <protection locked="0"/>
    </xf>
    <xf numFmtId="0" fontId="79" fillId="0" borderId="0" xfId="4" applyFont="1" applyFill="1" applyBorder="1" applyAlignment="1" applyProtection="1">
      <alignment horizontal="left"/>
      <protection locked="0"/>
    </xf>
    <xf numFmtId="0" fontId="9" fillId="0" borderId="24" xfId="4" applyFill="1" applyBorder="1" applyAlignment="1">
      <alignment vertical="top" wrapText="1"/>
    </xf>
    <xf numFmtId="0" fontId="28" fillId="0" borderId="24" xfId="4" applyFont="1" applyFill="1" applyBorder="1" applyAlignment="1">
      <alignment horizontal="left" vertical="center" wrapText="1"/>
    </xf>
    <xf numFmtId="0" fontId="80" fillId="9" borderId="27" xfId="4" applyFont="1" applyFill="1" applyBorder="1"/>
    <xf numFmtId="0" fontId="80" fillId="9" borderId="24" xfId="4" applyFont="1" applyFill="1" applyBorder="1"/>
    <xf numFmtId="3" fontId="71" fillId="0" borderId="27" xfId="4" applyNumberFormat="1" applyFont="1" applyFill="1" applyBorder="1"/>
    <xf numFmtId="0" fontId="46" fillId="14" borderId="27" xfId="4" applyFont="1" applyFill="1" applyBorder="1"/>
    <xf numFmtId="3" fontId="16" fillId="0" borderId="24" xfId="4" applyNumberFormat="1" applyFont="1" applyFill="1" applyBorder="1"/>
    <xf numFmtId="43" fontId="58" fillId="0" borderId="0" xfId="5" applyFont="1" applyFill="1"/>
    <xf numFmtId="3" fontId="17" fillId="0" borderId="24" xfId="4" applyNumberFormat="1" applyFont="1" applyFill="1" applyBorder="1"/>
    <xf numFmtId="3" fontId="59" fillId="0" borderId="0" xfId="4" applyNumberFormat="1" applyFont="1" applyAlignment="1">
      <alignment horizontal="left"/>
    </xf>
    <xf numFmtId="3" fontId="11" fillId="0" borderId="24" xfId="4" applyNumberFormat="1" applyFont="1" applyFill="1" applyBorder="1"/>
    <xf numFmtId="0" fontId="81" fillId="0" borderId="0" xfId="4" applyNumberFormat="1" applyFont="1" applyFill="1" applyBorder="1" applyAlignment="1" applyProtection="1">
      <alignment horizontal="left"/>
      <protection locked="0"/>
    </xf>
    <xf numFmtId="43" fontId="18" fillId="0" borderId="0" xfId="5" applyFont="1" applyFill="1" applyBorder="1"/>
    <xf numFmtId="0" fontId="81" fillId="0" borderId="0" xfId="4" applyFont="1" applyFill="1" applyBorder="1" applyAlignment="1" applyProtection="1">
      <alignment horizontal="left" vertical="center"/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21" fillId="0" borderId="0" xfId="4" applyFont="1" applyFill="1" applyBorder="1" applyAlignment="1" applyProtection="1">
      <alignment horizontal="left"/>
      <protection locked="0"/>
    </xf>
    <xf numFmtId="3" fontId="16" fillId="0" borderId="24" xfId="4" applyNumberFormat="1" applyFont="1" applyFill="1" applyBorder="1" applyAlignment="1">
      <alignment horizontal="right"/>
    </xf>
    <xf numFmtId="3" fontId="16" fillId="0" borderId="27" xfId="4" applyNumberFormat="1" applyFont="1" applyFill="1" applyBorder="1" applyAlignment="1">
      <alignment horizontal="left"/>
    </xf>
    <xf numFmtId="3" fontId="54" fillId="0" borderId="24" xfId="4" applyNumberFormat="1" applyFont="1" applyFill="1" applyBorder="1"/>
    <xf numFmtId="3" fontId="52" fillId="0" borderId="24" xfId="4" applyNumberFormat="1" applyFont="1" applyFill="1" applyBorder="1"/>
    <xf numFmtId="0" fontId="23" fillId="0" borderId="24" xfId="4" applyFont="1" applyFill="1" applyBorder="1"/>
    <xf numFmtId="43" fontId="18" fillId="0" borderId="0" xfId="4" applyNumberFormat="1" applyFont="1" applyFill="1" applyBorder="1"/>
    <xf numFmtId="0" fontId="58" fillId="0" borderId="27" xfId="4" applyFont="1" applyBorder="1"/>
    <xf numFmtId="0" fontId="11" fillId="0" borderId="27" xfId="4" applyFont="1" applyBorder="1"/>
    <xf numFmtId="9" fontId="11" fillId="0" borderId="27" xfId="4" applyNumberFormat="1" applyFont="1" applyFill="1" applyBorder="1" applyAlignment="1">
      <alignment horizontal="left" vertical="center" wrapText="1"/>
    </xf>
    <xf numFmtId="9" fontId="11" fillId="0" borderId="27" xfId="4" applyNumberFormat="1" applyFont="1" applyFill="1" applyBorder="1"/>
    <xf numFmtId="3" fontId="16" fillId="9" borderId="24" xfId="4" applyNumberFormat="1" applyFont="1" applyFill="1" applyBorder="1" applyAlignment="1">
      <alignment horizontal="left" vertical="top" wrapText="1"/>
    </xf>
    <xf numFmtId="0" fontId="56" fillId="0" borderId="0" xfId="4" applyFont="1" applyFill="1" applyBorder="1" applyAlignment="1">
      <alignment horizontal="left" vertical="center"/>
    </xf>
    <xf numFmtId="0" fontId="56" fillId="0" borderId="24" xfId="4" applyFont="1" applyFill="1" applyBorder="1" applyAlignment="1">
      <alignment horizontal="left" vertical="center"/>
    </xf>
    <xf numFmtId="0" fontId="11" fillId="0" borderId="24" xfId="4" applyFont="1" applyFill="1" applyBorder="1" applyAlignment="1">
      <alignment vertical="center"/>
    </xf>
    <xf numFmtId="0" fontId="71" fillId="42" borderId="27" xfId="4" applyFont="1" applyFill="1" applyBorder="1"/>
    <xf numFmtId="3" fontId="23" fillId="0" borderId="24" xfId="4" applyNumberFormat="1" applyFont="1" applyFill="1" applyBorder="1" applyAlignment="1">
      <alignment horizontal="right"/>
    </xf>
    <xf numFmtId="0" fontId="83" fillId="0" borderId="0" xfId="4" applyFont="1" applyFill="1" applyBorder="1" applyAlignment="1" applyProtection="1">
      <alignment horizontal="left"/>
      <protection locked="0"/>
    </xf>
    <xf numFmtId="0" fontId="84" fillId="0" borderId="0" xfId="4" applyFont="1" applyFill="1" applyBorder="1" applyAlignment="1" applyProtection="1">
      <alignment horizontal="left"/>
      <protection locked="0"/>
    </xf>
    <xf numFmtId="0" fontId="72" fillId="0" borderId="0" xfId="4" applyFont="1" applyFill="1" applyBorder="1" applyAlignment="1">
      <alignment wrapText="1"/>
    </xf>
    <xf numFmtId="0" fontId="72" fillId="0" borderId="24" xfId="4" applyFont="1" applyFill="1" applyBorder="1" applyAlignment="1">
      <alignment wrapText="1"/>
    </xf>
    <xf numFmtId="0" fontId="72" fillId="0" borderId="0" xfId="4" applyFont="1" applyFill="1" applyBorder="1" applyAlignment="1">
      <alignment horizontal="left" wrapText="1"/>
    </xf>
    <xf numFmtId="9" fontId="51" fillId="0" borderId="24" xfId="4" applyNumberFormat="1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justify" vertical="top" wrapText="1"/>
    </xf>
    <xf numFmtId="0" fontId="9" fillId="0" borderId="18" xfId="4" applyFill="1" applyBorder="1"/>
    <xf numFmtId="0" fontId="11" fillId="0" borderId="18" xfId="4" applyFont="1" applyFill="1" applyBorder="1" applyAlignment="1">
      <alignment horizontal="left" vertical="top" wrapText="1"/>
    </xf>
    <xf numFmtId="0" fontId="23" fillId="9" borderId="30" xfId="4" applyFont="1" applyFill="1" applyBorder="1"/>
    <xf numFmtId="0" fontId="23" fillId="9" borderId="31" xfId="4" applyFont="1" applyFill="1" applyBorder="1"/>
    <xf numFmtId="0" fontId="11" fillId="2" borderId="31" xfId="4" applyFont="1" applyFill="1" applyBorder="1"/>
    <xf numFmtId="0" fontId="81" fillId="0" borderId="31" xfId="4" applyNumberFormat="1" applyFont="1" applyFill="1" applyBorder="1" applyAlignment="1" applyProtection="1">
      <alignment horizontal="left"/>
      <protection locked="0"/>
    </xf>
    <xf numFmtId="0" fontId="82" fillId="9" borderId="31" xfId="4" applyFont="1" applyFill="1" applyBorder="1" applyAlignment="1">
      <alignment horizontal="left"/>
    </xf>
    <xf numFmtId="0" fontId="11" fillId="9" borderId="31" xfId="4" applyFont="1" applyFill="1" applyBorder="1" applyAlignment="1">
      <alignment horizontal="left"/>
    </xf>
    <xf numFmtId="43" fontId="11" fillId="9" borderId="31" xfId="5" applyFont="1" applyFill="1" applyBorder="1"/>
    <xf numFmtId="43" fontId="71" fillId="15" borderId="40" xfId="5" applyFont="1" applyFill="1" applyBorder="1"/>
    <xf numFmtId="0" fontId="16" fillId="0" borderId="31" xfId="4" applyFont="1" applyFill="1" applyBorder="1" applyAlignment="1">
      <alignment horizontal="right"/>
    </xf>
    <xf numFmtId="0" fontId="11" fillId="9" borderId="32" xfId="4" applyFont="1" applyFill="1" applyBorder="1" applyAlignment="1">
      <alignment horizontal="center"/>
    </xf>
    <xf numFmtId="0" fontId="14" fillId="3" borderId="27" xfId="4" applyFont="1" applyFill="1" applyBorder="1"/>
    <xf numFmtId="0" fontId="14" fillId="3" borderId="0" xfId="4" applyFont="1" applyFill="1" applyBorder="1"/>
    <xf numFmtId="0" fontId="86" fillId="3" borderId="0" xfId="4" applyFont="1" applyFill="1" applyBorder="1"/>
    <xf numFmtId="0" fontId="13" fillId="3" borderId="0" xfId="4" applyFont="1" applyFill="1" applyBorder="1" applyAlignment="1">
      <alignment horizontal="left"/>
    </xf>
    <xf numFmtId="43" fontId="13" fillId="3" borderId="0" xfId="5" applyFont="1" applyFill="1" applyBorder="1"/>
    <xf numFmtId="0" fontId="13" fillId="3" borderId="0" xfId="4" applyFont="1" applyFill="1" applyBorder="1"/>
    <xf numFmtId="0" fontId="16" fillId="3" borderId="0" xfId="4" applyFont="1" applyFill="1" applyBorder="1" applyAlignment="1">
      <alignment horizontal="right"/>
    </xf>
    <xf numFmtId="0" fontId="11" fillId="3" borderId="28" xfId="4" applyFont="1" applyFill="1" applyBorder="1" applyAlignment="1">
      <alignment horizontal="center"/>
    </xf>
    <xf numFmtId="0" fontId="61" fillId="3" borderId="27" xfId="4" applyFont="1" applyFill="1" applyBorder="1"/>
    <xf numFmtId="0" fontId="61" fillId="3" borderId="0" xfId="4" applyFont="1" applyFill="1" applyBorder="1"/>
    <xf numFmtId="0" fontId="61" fillId="3" borderId="19" xfId="4" applyFont="1" applyFill="1" applyBorder="1"/>
    <xf numFmtId="0" fontId="61" fillId="3" borderId="1" xfId="4" applyFont="1" applyFill="1" applyBorder="1"/>
    <xf numFmtId="0" fontId="13" fillId="3" borderId="1" xfId="4" applyFont="1" applyFill="1" applyBorder="1" applyAlignment="1">
      <alignment horizontal="left"/>
    </xf>
    <xf numFmtId="43" fontId="13" fillId="3" borderId="1" xfId="5" applyFont="1" applyFill="1" applyBorder="1"/>
    <xf numFmtId="0" fontId="13" fillId="3" borderId="1" xfId="4" applyFont="1" applyFill="1" applyBorder="1"/>
    <xf numFmtId="0" fontId="16" fillId="3" borderId="1" xfId="4" applyFont="1" applyFill="1" applyBorder="1" applyAlignment="1">
      <alignment horizontal="right"/>
    </xf>
    <xf numFmtId="0" fontId="11" fillId="3" borderId="29" xfId="4" applyFont="1" applyFill="1" applyBorder="1" applyAlignment="1">
      <alignment horizontal="center"/>
    </xf>
    <xf numFmtId="0" fontId="58" fillId="0" borderId="0" xfId="4" applyFont="1" applyAlignment="1">
      <alignment horizontal="left"/>
    </xf>
    <xf numFmtId="43" fontId="58" fillId="0" borderId="0" xfId="5" applyFont="1"/>
    <xf numFmtId="0" fontId="16" fillId="0" borderId="0" xfId="4" applyFont="1" applyFill="1" applyAlignment="1">
      <alignment horizontal="right"/>
    </xf>
    <xf numFmtId="0" fontId="11" fillId="0" borderId="0" xfId="4" applyFont="1" applyAlignment="1">
      <alignment horizontal="center"/>
    </xf>
    <xf numFmtId="0" fontId="79" fillId="0" borderId="0" xfId="4" applyFont="1" applyBorder="1" applyAlignment="1" applyProtection="1">
      <alignment horizontal="left"/>
      <protection locked="0"/>
    </xf>
    <xf numFmtId="43" fontId="16" fillId="45" borderId="24" xfId="5" applyFont="1" applyFill="1" applyBorder="1"/>
    <xf numFmtId="3" fontId="51" fillId="0" borderId="27" xfId="4" applyNumberFormat="1" applyFont="1" applyFill="1" applyBorder="1"/>
    <xf numFmtId="0" fontId="44" fillId="0" borderId="13" xfId="4" applyFont="1" applyBorder="1"/>
    <xf numFmtId="0" fontId="9" fillId="0" borderId="0" xfId="4" applyAlignment="1">
      <alignment horizontal="right"/>
    </xf>
    <xf numFmtId="43" fontId="16" fillId="45" borderId="24" xfId="4" applyNumberFormat="1" applyFont="1" applyFill="1" applyBorder="1"/>
    <xf numFmtId="0" fontId="9" fillId="0" borderId="0" xfId="4" applyFill="1" applyAlignment="1">
      <alignment horizontal="right"/>
    </xf>
    <xf numFmtId="43" fontId="9" fillId="0" borderId="13" xfId="5" applyFont="1" applyFill="1" applyBorder="1"/>
    <xf numFmtId="43" fontId="9" fillId="0" borderId="23" xfId="4" applyNumberFormat="1" applyFill="1" applyBorder="1"/>
    <xf numFmtId="0" fontId="44" fillId="0" borderId="0" xfId="4" applyFont="1" applyFill="1" applyBorder="1"/>
    <xf numFmtId="43" fontId="9" fillId="0" borderId="0" xfId="4" applyNumberFormat="1" applyFill="1" applyBorder="1"/>
    <xf numFmtId="43" fontId="87" fillId="0" borderId="13" xfId="5" applyFont="1" applyFill="1" applyBorder="1"/>
    <xf numFmtId="0" fontId="31" fillId="0" borderId="27" xfId="4" applyFont="1" applyFill="1" applyBorder="1"/>
    <xf numFmtId="3" fontId="23" fillId="0" borderId="24" xfId="4" applyNumberFormat="1" applyFont="1" applyFill="1" applyBorder="1" applyAlignment="1">
      <alignment horizontal="left"/>
    </xf>
    <xf numFmtId="0" fontId="11" fillId="0" borderId="24" xfId="4" applyFont="1" applyFill="1" applyBorder="1" applyAlignment="1">
      <alignment horizontal="left" wrapText="1"/>
    </xf>
    <xf numFmtId="43" fontId="11" fillId="0" borderId="27" xfId="5" applyFont="1" applyFill="1" applyBorder="1" applyAlignment="1">
      <alignment horizontal="right" wrapText="1"/>
    </xf>
    <xf numFmtId="0" fontId="16" fillId="0" borderId="24" xfId="4" applyFont="1" applyFill="1" applyBorder="1" applyAlignment="1">
      <alignment horizontal="right" wrapText="1"/>
    </xf>
    <xf numFmtId="0" fontId="11" fillId="0" borderId="24" xfId="4" applyFont="1" applyFill="1" applyBorder="1" applyAlignment="1">
      <alignment horizontal="center" wrapText="1"/>
    </xf>
    <xf numFmtId="0" fontId="88" fillId="0" borderId="24" xfId="4" applyFont="1" applyFill="1" applyBorder="1" applyAlignment="1">
      <alignment horizontal="left" vertical="top"/>
    </xf>
    <xf numFmtId="0" fontId="11" fillId="9" borderId="24" xfId="4" applyFont="1" applyFill="1" applyBorder="1" applyAlignment="1">
      <alignment horizontal="left" wrapText="1"/>
    </xf>
    <xf numFmtId="0" fontId="31" fillId="0" borderId="0" xfId="4" applyFont="1" applyFill="1" applyBorder="1" applyAlignment="1" applyProtection="1">
      <alignment horizontal="left"/>
      <protection locked="0"/>
    </xf>
    <xf numFmtId="0" fontId="88" fillId="0" borderId="0" xfId="4" applyFont="1" applyFill="1" applyBorder="1" applyAlignment="1">
      <alignment horizontal="left" vertical="top"/>
    </xf>
    <xf numFmtId="0" fontId="13" fillId="9" borderId="0" xfId="4" applyFont="1" applyFill="1" applyBorder="1" applyAlignment="1" applyProtection="1">
      <alignment horizontal="right"/>
    </xf>
    <xf numFmtId="0" fontId="12" fillId="9" borderId="0" xfId="4" applyFont="1" applyFill="1" applyBorder="1" applyAlignment="1" applyProtection="1">
      <alignment horizontal="center"/>
      <protection locked="0"/>
    </xf>
    <xf numFmtId="0" fontId="13" fillId="9" borderId="0" xfId="4" applyFont="1" applyFill="1" applyBorder="1" applyAlignment="1" applyProtection="1">
      <alignment horizontal="center"/>
      <protection locked="0"/>
    </xf>
    <xf numFmtId="0" fontId="11" fillId="0" borderId="28" xfId="4" applyFont="1" applyFill="1" applyBorder="1" applyAlignment="1">
      <alignment horizontal="center" wrapText="1"/>
    </xf>
    <xf numFmtId="0" fontId="12" fillId="11" borderId="2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 applyProtection="1">
      <alignment vertical="top" wrapText="1"/>
      <protection locked="0"/>
    </xf>
    <xf numFmtId="1" fontId="13" fillId="0" borderId="13" xfId="0" applyNumberFormat="1" applyFont="1" applyFill="1" applyBorder="1" applyAlignment="1" applyProtection="1">
      <alignment horizontal="left" vertical="top" wrapText="1"/>
      <protection locked="0"/>
    </xf>
    <xf numFmtId="3" fontId="13" fillId="0" borderId="13" xfId="0" applyNumberFormat="1" applyFont="1" applyFill="1" applyBorder="1" applyAlignment="1" applyProtection="1">
      <alignment horizontal="left" vertical="top"/>
      <protection locked="0"/>
    </xf>
    <xf numFmtId="2" fontId="13" fillId="0" borderId="13" xfId="0" applyNumberFormat="1" applyFont="1" applyFill="1" applyBorder="1" applyAlignment="1" applyProtection="1">
      <alignment horizontal="left" vertical="top"/>
      <protection locked="0"/>
    </xf>
    <xf numFmtId="2" fontId="13" fillId="0" borderId="13" xfId="0" applyNumberFormat="1" applyFont="1" applyFill="1" applyBorder="1" applyAlignment="1" applyProtection="1">
      <alignment horizontal="right" vertical="top"/>
    </xf>
    <xf numFmtId="0" fontId="89" fillId="0" borderId="0" xfId="0" applyNumberFormat="1" applyFont="1" applyFill="1"/>
    <xf numFmtId="0" fontId="89" fillId="0" borderId="13" xfId="0" applyFont="1" applyFill="1" applyBorder="1" applyAlignment="1" applyProtection="1">
      <alignment vertical="top"/>
      <protection locked="0"/>
    </xf>
    <xf numFmtId="3" fontId="89" fillId="0" borderId="13" xfId="0" applyNumberFormat="1" applyFont="1" applyFill="1" applyBorder="1" applyAlignment="1" applyProtection="1">
      <alignment horizontal="left" vertical="top"/>
      <protection locked="0"/>
    </xf>
    <xf numFmtId="4" fontId="89" fillId="0" borderId="13" xfId="0" applyNumberFormat="1" applyFont="1" applyFill="1" applyBorder="1" applyAlignment="1" applyProtection="1">
      <alignment horizontal="right" vertical="top"/>
    </xf>
    <xf numFmtId="0" fontId="34" fillId="9" borderId="0" xfId="9" applyFont="1" applyFill="1"/>
    <xf numFmtId="0" fontId="35" fillId="9" borderId="0" xfId="9" applyFont="1" applyFill="1"/>
    <xf numFmtId="0" fontId="27" fillId="9" borderId="0" xfId="9" applyFont="1" applyFill="1"/>
    <xf numFmtId="0" fontId="41" fillId="9" borderId="0" xfId="9" applyFont="1" applyFill="1"/>
    <xf numFmtId="0" fontId="25" fillId="9" borderId="0" xfId="9" applyFont="1" applyFill="1"/>
    <xf numFmtId="49" fontId="34" fillId="9" borderId="0" xfId="9" applyNumberFormat="1" applyFont="1" applyFill="1"/>
    <xf numFmtId="0" fontId="12" fillId="4" borderId="0" xfId="9" applyFont="1" applyFill="1" applyBorder="1" applyAlignment="1">
      <alignment horizontal="left"/>
    </xf>
    <xf numFmtId="0" fontId="6" fillId="0" borderId="0" xfId="9"/>
    <xf numFmtId="0" fontId="12" fillId="8" borderId="0" xfId="9" applyFont="1" applyFill="1" applyBorder="1" applyAlignment="1">
      <alignment horizontal="left"/>
    </xf>
    <xf numFmtId="0" fontId="36" fillId="9" borderId="0" xfId="9" applyFont="1" applyFill="1"/>
    <xf numFmtId="0" fontId="6" fillId="0" borderId="0" xfId="9" applyFont="1"/>
    <xf numFmtId="0" fontId="13" fillId="44" borderId="41" xfId="0" applyFont="1" applyFill="1" applyBorder="1" applyAlignment="1" applyProtection="1">
      <alignment vertical="top" wrapText="1"/>
      <protection locked="0"/>
    </xf>
    <xf numFmtId="1" fontId="13" fillId="44" borderId="13" xfId="0" applyNumberFormat="1" applyFont="1" applyFill="1" applyBorder="1" applyAlignment="1" applyProtection="1">
      <alignment horizontal="left" vertical="top" wrapText="1"/>
      <protection locked="0"/>
    </xf>
    <xf numFmtId="2" fontId="13" fillId="44" borderId="13" xfId="0" applyNumberFormat="1" applyFont="1" applyFill="1" applyBorder="1" applyAlignment="1" applyProtection="1">
      <alignment horizontal="left" vertical="top"/>
      <protection locked="0"/>
    </xf>
    <xf numFmtId="2" fontId="13" fillId="44" borderId="13" xfId="0" applyNumberFormat="1" applyFont="1" applyFill="1" applyBorder="1" applyAlignment="1" applyProtection="1">
      <alignment horizontal="right" vertical="top"/>
    </xf>
    <xf numFmtId="4" fontId="13" fillId="44" borderId="13" xfId="0" applyNumberFormat="1" applyFont="1" applyFill="1" applyBorder="1" applyAlignment="1" applyProtection="1">
      <alignment horizontal="right" vertical="top"/>
    </xf>
    <xf numFmtId="4" fontId="13" fillId="44" borderId="13" xfId="0" applyNumberFormat="1" applyFont="1" applyFill="1" applyBorder="1" applyAlignment="1" applyProtection="1">
      <alignment horizontal="center" vertical="top"/>
      <protection locked="0"/>
    </xf>
    <xf numFmtId="0" fontId="13" fillId="44" borderId="13" xfId="0" applyFont="1" applyFill="1" applyBorder="1" applyAlignment="1" applyProtection="1">
      <alignment vertical="top"/>
      <protection locked="0"/>
    </xf>
    <xf numFmtId="1" fontId="13" fillId="44" borderId="41" xfId="0" applyNumberFormat="1" applyFont="1" applyFill="1" applyBorder="1" applyAlignment="1" applyProtection="1">
      <alignment horizontal="left" vertical="top" wrapText="1"/>
      <protection locked="0"/>
    </xf>
    <xf numFmtId="0" fontId="13" fillId="44" borderId="13" xfId="0" applyFont="1" applyFill="1" applyBorder="1" applyAlignment="1" applyProtection="1">
      <alignment vertical="top" wrapText="1"/>
      <protection locked="0"/>
    </xf>
    <xf numFmtId="3" fontId="13" fillId="44" borderId="13" xfId="0" applyNumberFormat="1" applyFont="1" applyFill="1" applyBorder="1" applyAlignment="1" applyProtection="1">
      <alignment horizontal="left" vertical="top"/>
      <protection locked="0"/>
    </xf>
    <xf numFmtId="4" fontId="13" fillId="44" borderId="13" xfId="0" applyNumberFormat="1" applyFont="1" applyFill="1" applyBorder="1" applyAlignment="1" applyProtection="1">
      <alignment vertical="top"/>
    </xf>
    <xf numFmtId="3" fontId="89" fillId="44" borderId="13" xfId="0" applyNumberFormat="1" applyFont="1" applyFill="1" applyBorder="1" applyAlignment="1" applyProtection="1">
      <alignment horizontal="left" vertical="top"/>
      <protection locked="0"/>
    </xf>
    <xf numFmtId="0" fontId="13" fillId="44" borderId="41" xfId="0" applyFont="1" applyFill="1" applyBorder="1" applyAlignment="1" applyProtection="1">
      <alignment vertical="top"/>
      <protection locked="0"/>
    </xf>
    <xf numFmtId="0" fontId="37" fillId="0" borderId="13" xfId="0" applyFont="1" applyFill="1" applyBorder="1" applyAlignment="1">
      <alignment horizontal="left" vertical="center" wrapText="1"/>
    </xf>
    <xf numFmtId="0" fontId="37" fillId="40" borderId="24" xfId="0" applyFont="1" applyFill="1" applyBorder="1" applyAlignment="1">
      <alignment vertical="center" wrapText="1"/>
    </xf>
    <xf numFmtId="0" fontId="9" fillId="9" borderId="0" xfId="4" applyFont="1" applyFill="1"/>
    <xf numFmtId="1" fontId="13" fillId="9" borderId="15" xfId="4" applyNumberFormat="1" applyFont="1" applyFill="1" applyBorder="1" applyAlignment="1" applyProtection="1">
      <alignment horizontal="center"/>
      <protection locked="0"/>
    </xf>
    <xf numFmtId="0" fontId="13" fillId="9" borderId="30" xfId="4" applyFont="1" applyFill="1" applyBorder="1" applyAlignment="1" applyProtection="1">
      <alignment horizontal="right"/>
    </xf>
    <xf numFmtId="0" fontId="12" fillId="9" borderId="31" xfId="4" applyFont="1" applyFill="1" applyBorder="1" applyAlignment="1" applyProtection="1">
      <alignment horizontal="center"/>
      <protection locked="0"/>
    </xf>
    <xf numFmtId="0" fontId="12" fillId="41" borderId="12" xfId="4" applyFont="1" applyFill="1" applyBorder="1"/>
    <xf numFmtId="0" fontId="25" fillId="41" borderId="25" xfId="4" applyFont="1" applyFill="1" applyBorder="1"/>
    <xf numFmtId="0" fontId="12" fillId="41" borderId="25" xfId="4" applyFont="1" applyFill="1" applyBorder="1"/>
    <xf numFmtId="0" fontId="12" fillId="41" borderId="41" xfId="4" applyFont="1" applyFill="1" applyBorder="1"/>
    <xf numFmtId="0" fontId="13" fillId="9" borderId="30" xfId="4" applyFont="1" applyFill="1" applyBorder="1"/>
    <xf numFmtId="0" fontId="25" fillId="9" borderId="0" xfId="4" applyFont="1" applyFill="1" applyBorder="1"/>
    <xf numFmtId="0" fontId="13" fillId="9" borderId="0" xfId="4" applyFont="1" applyFill="1" applyBorder="1" applyAlignment="1">
      <alignment horizontal="right"/>
    </xf>
    <xf numFmtId="1" fontId="13" fillId="9" borderId="0" xfId="4" applyNumberFormat="1" applyFont="1" applyFill="1" applyBorder="1" applyAlignment="1">
      <alignment horizontal="right"/>
    </xf>
    <xf numFmtId="0" fontId="13" fillId="9" borderId="23" xfId="4" applyFont="1" applyFill="1" applyBorder="1" applyAlignment="1">
      <alignment horizontal="right"/>
    </xf>
    <xf numFmtId="0" fontId="13" fillId="9" borderId="27" xfId="4" applyFont="1" applyFill="1" applyBorder="1"/>
    <xf numFmtId="0" fontId="13" fillId="9" borderId="24" xfId="4" applyFont="1" applyFill="1" applyBorder="1" applyAlignment="1">
      <alignment horizontal="right"/>
    </xf>
    <xf numFmtId="0" fontId="12" fillId="6" borderId="27" xfId="4" applyFont="1" applyFill="1" applyBorder="1"/>
    <xf numFmtId="0" fontId="25" fillId="6" borderId="0" xfId="4" applyFont="1" applyFill="1" applyBorder="1"/>
    <xf numFmtId="3" fontId="12" fillId="6" borderId="1" xfId="4" applyNumberFormat="1" applyFont="1" applyFill="1" applyBorder="1" applyAlignment="1">
      <alignment horizontal="right"/>
    </xf>
    <xf numFmtId="1" fontId="12" fillId="6" borderId="1" xfId="4" applyNumberFormat="1" applyFont="1" applyFill="1" applyBorder="1" applyAlignment="1">
      <alignment horizontal="right"/>
    </xf>
    <xf numFmtId="3" fontId="12" fillId="6" borderId="18" xfId="4" applyNumberFormat="1" applyFont="1" applyFill="1" applyBorder="1" applyAlignment="1">
      <alignment horizontal="right"/>
    </xf>
    <xf numFmtId="0" fontId="13" fillId="41" borderId="25" xfId="4" applyFont="1" applyFill="1" applyBorder="1" applyAlignment="1">
      <alignment horizontal="right"/>
    </xf>
    <xf numFmtId="1" fontId="13" fillId="41" borderId="25" xfId="4" applyNumberFormat="1" applyFont="1" applyFill="1" applyBorder="1" applyAlignment="1">
      <alignment horizontal="right"/>
    </xf>
    <xf numFmtId="1" fontId="13" fillId="41" borderId="41" xfId="4" applyNumberFormat="1" applyFont="1" applyFill="1" applyBorder="1" applyAlignment="1">
      <alignment horizontal="right"/>
    </xf>
    <xf numFmtId="0" fontId="25" fillId="9" borderId="31" xfId="4" applyFont="1" applyFill="1" applyBorder="1"/>
    <xf numFmtId="0" fontId="13" fillId="9" borderId="31" xfId="4" applyFont="1" applyFill="1" applyBorder="1" applyAlignment="1">
      <alignment horizontal="right"/>
    </xf>
    <xf numFmtId="1" fontId="13" fillId="9" borderId="31" xfId="4" applyNumberFormat="1" applyFont="1" applyFill="1" applyBorder="1" applyAlignment="1">
      <alignment horizontal="right"/>
    </xf>
    <xf numFmtId="0" fontId="12" fillId="6" borderId="19" xfId="4" applyFont="1" applyFill="1" applyBorder="1"/>
    <xf numFmtId="0" fontId="90" fillId="6" borderId="1" xfId="4" applyFont="1" applyFill="1" applyBorder="1"/>
    <xf numFmtId="0" fontId="37" fillId="40" borderId="23" xfId="0" applyFont="1" applyFill="1" applyBorder="1" applyAlignment="1">
      <alignment horizontal="center" vertical="center" wrapText="1"/>
    </xf>
    <xf numFmtId="0" fontId="38" fillId="40" borderId="13" xfId="0" applyFont="1" applyFill="1" applyBorder="1" applyAlignment="1">
      <alignment horizontal="left" vertical="center" wrapText="1"/>
    </xf>
    <xf numFmtId="0" fontId="38" fillId="9" borderId="13" xfId="0" applyFont="1" applyFill="1" applyBorder="1" applyAlignment="1">
      <alignment horizontal="left" vertical="center" wrapText="1"/>
    </xf>
    <xf numFmtId="0" fontId="91" fillId="9" borderId="0" xfId="0" applyFont="1" applyFill="1"/>
    <xf numFmtId="0" fontId="91" fillId="9" borderId="0" xfId="9" applyFont="1" applyFill="1"/>
    <xf numFmtId="0" fontId="26" fillId="0" borderId="0" xfId="9" applyFont="1"/>
    <xf numFmtId="0" fontId="37" fillId="9" borderId="24" xfId="0" applyFont="1" applyFill="1" applyBorder="1" applyAlignment="1">
      <alignment horizontal="center" vertical="center" wrapText="1"/>
    </xf>
    <xf numFmtId="0" fontId="37" fillId="40" borderId="13" xfId="0" applyFont="1" applyFill="1" applyBorder="1" applyAlignment="1">
      <alignment vertical="center" wrapText="1"/>
    </xf>
    <xf numFmtId="0" fontId="37" fillId="9" borderId="18" xfId="0" applyFont="1" applyFill="1" applyBorder="1" applyAlignment="1">
      <alignment horizontal="center" vertical="center" wrapText="1"/>
    </xf>
    <xf numFmtId="0" fontId="37" fillId="40" borderId="18" xfId="0" applyFont="1" applyFill="1" applyBorder="1" applyAlignment="1">
      <alignment vertical="center" wrapText="1"/>
    </xf>
    <xf numFmtId="0" fontId="25" fillId="9" borderId="0" xfId="0" applyFont="1" applyFill="1" applyBorder="1" applyAlignment="1">
      <alignment wrapText="1"/>
    </xf>
    <xf numFmtId="0" fontId="37" fillId="0" borderId="13" xfId="0" applyFont="1" applyFill="1" applyBorder="1" applyAlignment="1">
      <alignment horizontal="left" vertical="top" wrapText="1"/>
    </xf>
    <xf numFmtId="0" fontId="13" fillId="0" borderId="13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/>
    <xf numFmtId="0" fontId="13" fillId="0" borderId="23" xfId="0" applyFont="1" applyFill="1" applyBorder="1" applyAlignment="1" applyProtection="1">
      <alignment vertical="top"/>
      <protection locked="0"/>
    </xf>
    <xf numFmtId="0" fontId="13" fillId="0" borderId="23" xfId="0" applyNumberFormat="1" applyFont="1" applyFill="1" applyBorder="1" applyAlignment="1" applyProtection="1">
      <alignment vertical="top"/>
    </xf>
    <xf numFmtId="3" fontId="13" fillId="0" borderId="23" xfId="0" applyNumberFormat="1" applyFont="1" applyFill="1" applyBorder="1" applyAlignment="1" applyProtection="1">
      <alignment horizontal="lef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</xf>
    <xf numFmtId="4" fontId="13" fillId="0" borderId="23" xfId="0" applyNumberFormat="1" applyFont="1" applyFill="1" applyBorder="1" applyAlignment="1" applyProtection="1">
      <alignment horizontal="center" vertical="top"/>
      <protection locked="0"/>
    </xf>
    <xf numFmtId="3" fontId="13" fillId="0" borderId="23" xfId="0" applyNumberFormat="1" applyFont="1" applyFill="1" applyBorder="1" applyAlignment="1" applyProtection="1">
      <alignment horizontal="right" vertical="top"/>
      <protection locked="0"/>
    </xf>
    <xf numFmtId="0" fontId="0" fillId="44" borderId="0" xfId="0" applyFill="1"/>
    <xf numFmtId="0" fontId="13" fillId="44" borderId="0" xfId="0" applyNumberFormat="1" applyFont="1" applyFill="1"/>
    <xf numFmtId="0" fontId="13" fillId="44" borderId="13" xfId="0" applyNumberFormat="1" applyFont="1" applyFill="1" applyBorder="1" applyAlignment="1" applyProtection="1">
      <alignment vertical="top"/>
    </xf>
    <xf numFmtId="0" fontId="13" fillId="9" borderId="0" xfId="0" applyNumberFormat="1" applyFont="1" applyFill="1"/>
    <xf numFmtId="0" fontId="13" fillId="9" borderId="13" xfId="0" applyFont="1" applyFill="1" applyBorder="1" applyAlignment="1" applyProtection="1">
      <alignment vertical="top"/>
      <protection locked="0"/>
    </xf>
    <xf numFmtId="0" fontId="13" fillId="9" borderId="13" xfId="0" applyNumberFormat="1" applyFont="1" applyFill="1" applyBorder="1" applyAlignment="1" applyProtection="1">
      <alignment vertical="top"/>
    </xf>
    <xf numFmtId="3" fontId="13" fillId="9" borderId="13" xfId="0" applyNumberFormat="1" applyFont="1" applyFill="1" applyBorder="1" applyAlignment="1" applyProtection="1">
      <alignment horizontal="left" vertical="top"/>
      <protection locked="0"/>
    </xf>
    <xf numFmtId="4" fontId="13" fillId="9" borderId="13" xfId="0" applyNumberFormat="1" applyFont="1" applyFill="1" applyBorder="1" applyAlignment="1" applyProtection="1">
      <alignment horizontal="right" vertical="top"/>
    </xf>
    <xf numFmtId="4" fontId="13" fillId="9" borderId="13" xfId="0" applyNumberFormat="1" applyFont="1" applyFill="1" applyBorder="1" applyAlignment="1" applyProtection="1">
      <alignment horizontal="center" vertical="top"/>
      <protection locked="0"/>
    </xf>
    <xf numFmtId="0" fontId="37" fillId="0" borderId="23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 wrapText="1"/>
    </xf>
    <xf numFmtId="0" fontId="37" fillId="44" borderId="2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7" fillId="4" borderId="18" xfId="0" applyFont="1" applyFill="1" applyBorder="1" applyAlignment="1">
      <alignment horizontal="left" vertical="center" wrapText="1"/>
    </xf>
    <xf numFmtId="0" fontId="37" fillId="44" borderId="18" xfId="0" applyFont="1" applyFill="1" applyBorder="1" applyAlignment="1">
      <alignment horizontal="left" vertical="center" wrapText="1"/>
    </xf>
    <xf numFmtId="3" fontId="13" fillId="0" borderId="13" xfId="0" applyNumberFormat="1" applyFont="1" applyFill="1" applyBorder="1" applyAlignment="1" applyProtection="1">
      <alignment horizontal="left" vertical="top" wrapText="1"/>
      <protection locked="0"/>
    </xf>
    <xf numFmtId="3" fontId="13" fillId="44" borderId="24" xfId="0" applyNumberFormat="1" applyFont="1" applyFill="1" applyBorder="1" applyAlignment="1" applyProtection="1">
      <alignment horizontal="left" vertical="top" wrapText="1"/>
      <protection locked="0"/>
    </xf>
    <xf numFmtId="3" fontId="13" fillId="0" borderId="18" xfId="0" applyNumberFormat="1" applyFont="1" applyFill="1" applyBorder="1" applyAlignment="1" applyProtection="1">
      <alignment horizontal="left" vertical="top" wrapText="1"/>
      <protection locked="0"/>
    </xf>
    <xf numFmtId="3" fontId="92" fillId="44" borderId="13" xfId="0" applyNumberFormat="1" applyFont="1" applyFill="1" applyBorder="1" applyAlignment="1" applyProtection="1">
      <alignment horizontal="left" vertical="top" wrapText="1"/>
      <protection locked="0"/>
    </xf>
    <xf numFmtId="3" fontId="13" fillId="44" borderId="13" xfId="0" applyNumberFormat="1" applyFont="1" applyFill="1" applyBorder="1" applyAlignment="1" applyProtection="1">
      <alignment horizontal="left" vertical="top" wrapText="1"/>
      <protection locked="0"/>
    </xf>
    <xf numFmtId="3" fontId="13" fillId="9" borderId="13" xfId="0" applyNumberFormat="1" applyFont="1" applyFill="1" applyBorder="1" applyAlignment="1" applyProtection="1">
      <alignment horizontal="left" vertical="top" wrapText="1"/>
      <protection locked="0"/>
    </xf>
    <xf numFmtId="0" fontId="61" fillId="40" borderId="13" xfId="0" applyFont="1" applyFill="1" applyBorder="1" applyAlignment="1">
      <alignment horizontal="left" vertical="center" wrapText="1"/>
    </xf>
    <xf numFmtId="0" fontId="61" fillId="9" borderId="13" xfId="0" applyFont="1" applyFill="1" applyBorder="1" applyAlignment="1">
      <alignment horizontal="left" vertical="center" wrapText="1"/>
    </xf>
    <xf numFmtId="0" fontId="61" fillId="40" borderId="41" xfId="0" applyFont="1" applyFill="1" applyBorder="1" applyAlignment="1">
      <alignment horizontal="left" vertical="center" wrapText="1"/>
    </xf>
    <xf numFmtId="49" fontId="61" fillId="9" borderId="13" xfId="0" applyNumberFormat="1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9" fillId="9" borderId="0" xfId="4" applyFill="1"/>
    <xf numFmtId="0" fontId="93" fillId="12" borderId="8" xfId="0" applyFont="1" applyFill="1" applyBorder="1" applyAlignment="1" applyProtection="1">
      <alignment horizontal="left"/>
      <protection locked="0"/>
    </xf>
    <xf numFmtId="0" fontId="18" fillId="12" borderId="0" xfId="0" applyFont="1" applyFill="1" applyBorder="1" applyAlignment="1"/>
    <xf numFmtId="0" fontId="18" fillId="12" borderId="9" xfId="0" applyFont="1" applyFill="1" applyBorder="1" applyAlignment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94" fillId="3" borderId="0" xfId="0" applyFont="1" applyFill="1" applyBorder="1"/>
    <xf numFmtId="0" fontId="94" fillId="3" borderId="0" xfId="4" applyFont="1" applyFill="1" applyBorder="1"/>
    <xf numFmtId="4" fontId="11" fillId="3" borderId="0" xfId="0" applyNumberFormat="1" applyFont="1" applyFill="1" applyBorder="1" applyProtection="1"/>
    <xf numFmtId="4" fontId="11" fillId="3" borderId="0" xfId="0" applyNumberFormat="1" applyFont="1" applyFill="1" applyBorder="1" applyProtection="1">
      <protection locked="0"/>
    </xf>
    <xf numFmtId="0" fontId="9" fillId="3" borderId="9" xfId="4" applyFont="1" applyFill="1" applyBorder="1"/>
    <xf numFmtId="0" fontId="11" fillId="3" borderId="8" xfId="13" applyFont="1" applyFill="1" applyBorder="1" applyAlignment="1">
      <alignment horizontal="left" indent="2"/>
    </xf>
    <xf numFmtId="4" fontId="11" fillId="3" borderId="1" xfId="0" applyNumberFormat="1" applyFont="1" applyFill="1" applyBorder="1" applyProtection="1"/>
    <xf numFmtId="0" fontId="16" fillId="11" borderId="8" xfId="0" applyFont="1" applyFill="1" applyBorder="1" applyAlignment="1">
      <alignment horizontal="left"/>
    </xf>
    <xf numFmtId="0" fontId="11" fillId="11" borderId="0" xfId="0" applyFont="1" applyFill="1" applyBorder="1"/>
    <xf numFmtId="0" fontId="94" fillId="11" borderId="0" xfId="0" applyFont="1" applyFill="1" applyBorder="1"/>
    <xf numFmtId="0" fontId="94" fillId="11" borderId="0" xfId="4" applyFont="1" applyFill="1" applyBorder="1"/>
    <xf numFmtId="4" fontId="16" fillId="11" borderId="45" xfId="0" applyNumberFormat="1" applyFont="1" applyFill="1" applyBorder="1"/>
    <xf numFmtId="4" fontId="11" fillId="11" borderId="0" xfId="0" applyNumberFormat="1" applyFont="1" applyFill="1" applyBorder="1" applyProtection="1">
      <protection locked="0"/>
    </xf>
    <xf numFmtId="0" fontId="9" fillId="11" borderId="9" xfId="4" applyFont="1" applyFill="1" applyBorder="1"/>
    <xf numFmtId="0" fontId="16" fillId="12" borderId="8" xfId="0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protection locked="0"/>
    </xf>
    <xf numFmtId="0" fontId="16" fillId="12" borderId="9" xfId="0" applyFont="1" applyFill="1" applyBorder="1" applyAlignment="1" applyProtection="1">
      <protection locked="0"/>
    </xf>
    <xf numFmtId="0" fontId="17" fillId="5" borderId="4" xfId="0" applyFont="1" applyFill="1" applyBorder="1" applyAlignment="1">
      <alignment horizontal="center" vertical="center" wrapText="1"/>
    </xf>
    <xf numFmtId="0" fontId="22" fillId="13" borderId="5" xfId="13" applyFont="1" applyFill="1" applyBorder="1" applyAlignment="1" applyProtection="1">
      <alignment vertical="top"/>
    </xf>
    <xf numFmtId="0" fontId="19" fillId="13" borderId="5" xfId="13" applyFont="1" applyFill="1" applyBorder="1" applyAlignment="1" applyProtection="1">
      <alignment horizontal="center" vertical="top"/>
    </xf>
    <xf numFmtId="0" fontId="19" fillId="13" borderId="5" xfId="13" applyFont="1" applyFill="1" applyBorder="1" applyAlignment="1" applyProtection="1">
      <alignment vertical="top"/>
    </xf>
    <xf numFmtId="165" fontId="19" fillId="13" borderId="5" xfId="15" applyNumberFormat="1" applyFont="1" applyFill="1" applyBorder="1" applyAlignment="1" applyProtection="1">
      <alignment vertical="top"/>
      <protection hidden="1"/>
    </xf>
    <xf numFmtId="165" fontId="19" fillId="13" borderId="5" xfId="15" applyNumberFormat="1" applyFont="1" applyFill="1" applyBorder="1" applyAlignment="1" applyProtection="1">
      <alignment horizontal="right" vertical="top"/>
      <protection hidden="1"/>
    </xf>
    <xf numFmtId="0" fontId="22" fillId="46" borderId="6" xfId="13" applyFont="1" applyFill="1" applyBorder="1" applyAlignment="1" applyProtection="1"/>
    <xf numFmtId="0" fontId="19" fillId="46" borderId="6" xfId="13" applyFont="1" applyFill="1" applyBorder="1" applyAlignment="1" applyProtection="1">
      <alignment horizontal="center"/>
    </xf>
    <xf numFmtId="0" fontId="19" fillId="46" borderId="6" xfId="13" applyFont="1" applyFill="1" applyBorder="1" applyAlignment="1" applyProtection="1">
      <alignment horizontal="center" vertical="top"/>
    </xf>
    <xf numFmtId="0" fontId="19" fillId="46" borderId="6" xfId="0" applyFont="1" applyFill="1" applyBorder="1" applyProtection="1"/>
    <xf numFmtId="165" fontId="19" fillId="46" borderId="6" xfId="15" applyNumberFormat="1" applyFont="1" applyFill="1" applyBorder="1" applyAlignment="1" applyProtection="1">
      <alignment vertical="top"/>
      <protection hidden="1"/>
    </xf>
    <xf numFmtId="165" fontId="19" fillId="46" borderId="6" xfId="15" applyNumberFormat="1" applyFont="1" applyFill="1" applyBorder="1" applyAlignment="1" applyProtection="1">
      <alignment horizontal="right" vertical="top"/>
      <protection hidden="1"/>
    </xf>
    <xf numFmtId="0" fontId="22" fillId="14" borderId="6" xfId="13" applyFont="1" applyFill="1" applyBorder="1" applyAlignment="1" applyProtection="1">
      <alignment vertical="top"/>
    </xf>
    <xf numFmtId="0" fontId="19" fillId="14" borderId="6" xfId="13" applyFont="1" applyFill="1" applyBorder="1" applyAlignment="1" applyProtection="1">
      <alignment horizontal="center" vertical="top"/>
    </xf>
    <xf numFmtId="0" fontId="19" fillId="14" borderId="6" xfId="0" applyFont="1" applyFill="1" applyBorder="1" applyAlignment="1" applyProtection="1">
      <alignment vertical="top"/>
    </xf>
    <xf numFmtId="165" fontId="19" fillId="14" borderId="6" xfId="15" applyNumberFormat="1" applyFont="1" applyFill="1" applyBorder="1" applyAlignment="1" applyProtection="1">
      <alignment vertical="top"/>
      <protection hidden="1"/>
    </xf>
    <xf numFmtId="165" fontId="19" fillId="14" borderId="6" xfId="15" applyNumberFormat="1" applyFont="1" applyFill="1" applyBorder="1" applyAlignment="1" applyProtection="1">
      <alignment horizontal="right" vertical="top"/>
      <protection hidden="1"/>
    </xf>
    <xf numFmtId="0" fontId="22" fillId="9" borderId="6" xfId="13" applyFont="1" applyFill="1" applyBorder="1" applyAlignment="1" applyProtection="1">
      <alignment vertical="top"/>
    </xf>
    <xf numFmtId="0" fontId="19" fillId="9" borderId="6" xfId="13" applyFont="1" applyFill="1" applyBorder="1" applyAlignment="1" applyProtection="1">
      <alignment horizontal="center" vertical="top"/>
    </xf>
    <xf numFmtId="0" fontId="19" fillId="9" borderId="6" xfId="0" applyFont="1" applyFill="1" applyBorder="1" applyAlignment="1" applyProtection="1">
      <alignment vertical="top"/>
    </xf>
    <xf numFmtId="165" fontId="19" fillId="9" borderId="6" xfId="15" applyNumberFormat="1" applyFont="1" applyFill="1" applyBorder="1" applyAlignment="1" applyProtection="1">
      <alignment vertical="top"/>
      <protection locked="0"/>
    </xf>
    <xf numFmtId="165" fontId="19" fillId="3" borderId="6" xfId="15" applyNumberFormat="1" applyFont="1" applyFill="1" applyBorder="1" applyAlignment="1" applyProtection="1">
      <alignment horizontal="right" vertical="top"/>
      <protection hidden="1"/>
    </xf>
    <xf numFmtId="0" fontId="21" fillId="9" borderId="6" xfId="13" applyFont="1" applyFill="1" applyBorder="1" applyAlignment="1" applyProtection="1">
      <alignment vertical="top"/>
    </xf>
    <xf numFmtId="0" fontId="20" fillId="9" borderId="6" xfId="13" applyFont="1" applyFill="1" applyBorder="1" applyAlignment="1" applyProtection="1">
      <alignment horizontal="center" vertical="top"/>
    </xf>
    <xf numFmtId="0" fontId="20" fillId="9" borderId="6" xfId="13" applyFont="1" applyFill="1" applyBorder="1" applyAlignment="1" applyProtection="1">
      <alignment vertical="top"/>
    </xf>
    <xf numFmtId="165" fontId="20" fillId="9" borderId="6" xfId="15" applyNumberFormat="1" applyFont="1" applyFill="1" applyBorder="1" applyAlignment="1" applyProtection="1">
      <alignment vertical="top"/>
      <protection locked="0"/>
    </xf>
    <xf numFmtId="165" fontId="20" fillId="3" borderId="6" xfId="15" applyNumberFormat="1" applyFont="1" applyFill="1" applyBorder="1" applyAlignment="1" applyProtection="1">
      <alignment horizontal="right" vertical="top"/>
      <protection locked="0"/>
    </xf>
    <xf numFmtId="0" fontId="20" fillId="9" borderId="6" xfId="0" applyFont="1" applyFill="1" applyBorder="1" applyAlignment="1" applyProtection="1">
      <alignment vertical="top"/>
    </xf>
    <xf numFmtId="0" fontId="20" fillId="9" borderId="6" xfId="0" applyFont="1" applyFill="1" applyBorder="1" applyAlignment="1" applyProtection="1">
      <alignment vertical="top"/>
      <protection locked="0"/>
    </xf>
    <xf numFmtId="165" fontId="19" fillId="14" borderId="6" xfId="15" applyNumberFormat="1" applyFont="1" applyFill="1" applyBorder="1" applyAlignment="1" applyProtection="1">
      <alignment vertical="top"/>
      <protection locked="0"/>
    </xf>
    <xf numFmtId="0" fontId="20" fillId="9" borderId="6" xfId="0" applyFont="1" applyFill="1" applyBorder="1" applyAlignment="1" applyProtection="1">
      <alignment vertical="top" wrapText="1"/>
    </xf>
    <xf numFmtId="0" fontId="19" fillId="9" borderId="6" xfId="13" applyFont="1" applyFill="1" applyBorder="1" applyAlignment="1" applyProtection="1">
      <alignment vertical="top"/>
    </xf>
    <xf numFmtId="0" fontId="21" fillId="9" borderId="6" xfId="13" applyFont="1" applyFill="1" applyBorder="1" applyProtection="1"/>
    <xf numFmtId="0" fontId="20" fillId="9" borderId="6" xfId="0" applyFont="1" applyFill="1" applyBorder="1" applyProtection="1"/>
    <xf numFmtId="0" fontId="21" fillId="9" borderId="46" xfId="13" applyFont="1" applyFill="1" applyBorder="1" applyAlignment="1" applyProtection="1">
      <alignment vertical="top"/>
    </xf>
    <xf numFmtId="0" fontId="20" fillId="9" borderId="46" xfId="13" applyFont="1" applyFill="1" applyBorder="1" applyAlignment="1" applyProtection="1">
      <alignment horizontal="center" vertical="top"/>
    </xf>
    <xf numFmtId="0" fontId="20" fillId="9" borderId="46" xfId="0" applyFont="1" applyFill="1" applyBorder="1" applyAlignment="1" applyProtection="1">
      <alignment vertical="top"/>
    </xf>
    <xf numFmtId="165" fontId="20" fillId="9" borderId="46" xfId="15" applyNumberFormat="1" applyFont="1" applyFill="1" applyBorder="1" applyAlignment="1" applyProtection="1">
      <alignment vertical="top"/>
      <protection locked="0"/>
    </xf>
    <xf numFmtId="165" fontId="20" fillId="3" borderId="46" xfId="15" applyNumberFormat="1" applyFont="1" applyFill="1" applyBorder="1" applyAlignment="1" applyProtection="1">
      <alignment horizontal="right" vertical="top"/>
      <protection locked="0"/>
    </xf>
    <xf numFmtId="165" fontId="19" fillId="46" borderId="6" xfId="15" applyNumberFormat="1" applyFont="1" applyFill="1" applyBorder="1" applyAlignment="1" applyProtection="1">
      <alignment vertical="top"/>
      <protection locked="0"/>
    </xf>
    <xf numFmtId="0" fontId="22" fillId="9" borderId="6" xfId="13" applyFont="1" applyFill="1" applyBorder="1" applyProtection="1"/>
    <xf numFmtId="0" fontId="19" fillId="9" borderId="6" xfId="0" applyFont="1" applyFill="1" applyBorder="1" applyProtection="1"/>
    <xf numFmtId="165" fontId="19" fillId="3" borderId="6" xfId="15" applyNumberFormat="1" applyFont="1" applyFill="1" applyBorder="1" applyAlignment="1" applyProtection="1">
      <alignment horizontal="right" vertical="top"/>
    </xf>
    <xf numFmtId="0" fontId="21" fillId="9" borderId="46" xfId="13" applyFont="1" applyFill="1" applyBorder="1" applyProtection="1"/>
    <xf numFmtId="0" fontId="20" fillId="9" borderId="46" xfId="0" applyFont="1" applyFill="1" applyBorder="1" applyProtection="1"/>
    <xf numFmtId="0" fontId="20" fillId="9" borderId="6" xfId="0" applyFont="1" applyFill="1" applyBorder="1" applyAlignment="1" applyProtection="1">
      <alignment wrapText="1"/>
    </xf>
    <xf numFmtId="0" fontId="20" fillId="9" borderId="6" xfId="13" applyFont="1" applyFill="1" applyBorder="1" applyAlignment="1" applyProtection="1">
      <alignment vertical="top" wrapText="1"/>
    </xf>
    <xf numFmtId="0" fontId="20" fillId="9" borderId="46" xfId="13" applyFont="1" applyFill="1" applyBorder="1" applyAlignment="1" applyProtection="1">
      <alignment vertical="top"/>
    </xf>
    <xf numFmtId="0" fontId="21" fillId="9" borderId="6" xfId="13" applyFont="1" applyFill="1" applyBorder="1" applyAlignment="1" applyProtection="1">
      <alignment horizontal="center" vertical="center"/>
    </xf>
    <xf numFmtId="0" fontId="20" fillId="9" borderId="6" xfId="13" applyFont="1" applyFill="1" applyBorder="1" applyAlignment="1" applyProtection="1">
      <alignment horizontal="center" vertical="center"/>
    </xf>
    <xf numFmtId="0" fontId="19" fillId="9" borderId="6" xfId="13" applyFont="1" applyFill="1" applyBorder="1" applyAlignment="1" applyProtection="1">
      <alignment vertical="top" wrapText="1"/>
    </xf>
    <xf numFmtId="0" fontId="19" fillId="9" borderId="6" xfId="0" applyFont="1" applyFill="1" applyBorder="1" applyAlignment="1" applyProtection="1">
      <alignment vertical="top" wrapText="1"/>
    </xf>
    <xf numFmtId="0" fontId="21" fillId="9" borderId="6" xfId="13" applyFont="1" applyFill="1" applyBorder="1" applyAlignment="1" applyProtection="1">
      <alignment vertical="top"/>
      <protection locked="0"/>
    </xf>
    <xf numFmtId="0" fontId="20" fillId="9" borderId="6" xfId="13" applyFont="1" applyFill="1" applyBorder="1" applyAlignment="1" applyProtection="1">
      <alignment horizontal="center" vertical="top"/>
      <protection locked="0"/>
    </xf>
    <xf numFmtId="0" fontId="20" fillId="9" borderId="6" xfId="0" applyFont="1" applyFill="1" applyBorder="1" applyAlignment="1" applyProtection="1">
      <alignment vertical="top" wrapText="1"/>
      <protection locked="0"/>
    </xf>
    <xf numFmtId="165" fontId="19" fillId="3" borderId="6" xfId="15" applyNumberFormat="1" applyFont="1" applyFill="1" applyBorder="1" applyAlignment="1" applyProtection="1">
      <alignment horizontal="right" vertical="top"/>
      <protection locked="0"/>
    </xf>
    <xf numFmtId="0" fontId="22" fillId="9" borderId="46" xfId="13" applyFont="1" applyFill="1" applyBorder="1" applyProtection="1"/>
    <xf numFmtId="0" fontId="19" fillId="9" borderId="46" xfId="13" applyFont="1" applyFill="1" applyBorder="1" applyAlignment="1" applyProtection="1">
      <alignment horizontal="center" vertical="top"/>
    </xf>
    <xf numFmtId="0" fontId="19" fillId="9" borderId="46" xfId="0" applyFont="1" applyFill="1" applyBorder="1" applyAlignment="1" applyProtection="1">
      <alignment vertical="top" wrapText="1"/>
    </xf>
    <xf numFmtId="165" fontId="19" fillId="9" borderId="46" xfId="15" applyNumberFormat="1" applyFont="1" applyFill="1" applyBorder="1" applyAlignment="1" applyProtection="1">
      <alignment vertical="top"/>
      <protection locked="0"/>
    </xf>
    <xf numFmtId="165" fontId="19" fillId="3" borderId="46" xfId="15" applyNumberFormat="1" applyFont="1" applyFill="1" applyBorder="1" applyAlignment="1" applyProtection="1">
      <alignment horizontal="right" vertical="top"/>
      <protection hidden="1"/>
    </xf>
    <xf numFmtId="0" fontId="22" fillId="9" borderId="46" xfId="13" applyFont="1" applyFill="1" applyBorder="1" applyAlignment="1" applyProtection="1">
      <alignment vertical="top"/>
    </xf>
    <xf numFmtId="0" fontId="19" fillId="9" borderId="46" xfId="13" applyFont="1" applyFill="1" applyBorder="1" applyAlignment="1" applyProtection="1">
      <alignment vertical="top"/>
    </xf>
    <xf numFmtId="165" fontId="19" fillId="3" borderId="46" xfId="15" applyNumberFormat="1" applyFont="1" applyFill="1" applyBorder="1" applyAlignment="1" applyProtection="1">
      <alignment horizontal="right" vertical="top"/>
    </xf>
    <xf numFmtId="0" fontId="20" fillId="9" borderId="46" xfId="0" applyFont="1" applyFill="1" applyBorder="1" applyAlignment="1" applyProtection="1">
      <alignment vertical="top" wrapText="1"/>
    </xf>
    <xf numFmtId="0" fontId="21" fillId="9" borderId="46" xfId="0" applyFont="1" applyFill="1" applyBorder="1" applyProtection="1">
      <protection locked="0"/>
    </xf>
    <xf numFmtId="0" fontId="95" fillId="9" borderId="0" xfId="4" applyFont="1" applyFill="1"/>
    <xf numFmtId="0" fontId="95" fillId="0" borderId="0" xfId="4" applyFont="1"/>
    <xf numFmtId="0" fontId="11" fillId="3" borderId="8" xfId="16" applyFont="1" applyFill="1" applyBorder="1" applyAlignment="1">
      <alignment horizontal="left" indent="2"/>
    </xf>
    <xf numFmtId="0" fontId="22" fillId="13" borderId="5" xfId="16" applyFont="1" applyFill="1" applyBorder="1" applyAlignment="1" applyProtection="1">
      <alignment vertical="top"/>
    </xf>
    <xf numFmtId="0" fontId="19" fillId="13" borderId="5" xfId="16" applyFont="1" applyFill="1" applyBorder="1" applyAlignment="1" applyProtection="1">
      <alignment horizontal="center" vertical="top"/>
    </xf>
    <xf numFmtId="0" fontId="19" fillId="13" borderId="5" xfId="16" applyFont="1" applyFill="1" applyBorder="1" applyAlignment="1" applyProtection="1">
      <alignment vertical="top"/>
    </xf>
    <xf numFmtId="165" fontId="19" fillId="13" borderId="5" xfId="18" applyNumberFormat="1" applyFont="1" applyFill="1" applyBorder="1" applyAlignment="1" applyProtection="1">
      <alignment vertical="top"/>
      <protection hidden="1"/>
    </xf>
    <xf numFmtId="165" fontId="19" fillId="13" borderId="5" xfId="18" applyNumberFormat="1" applyFont="1" applyFill="1" applyBorder="1" applyAlignment="1" applyProtection="1">
      <alignment horizontal="right" vertical="top"/>
      <protection hidden="1"/>
    </xf>
    <xf numFmtId="0" fontId="22" fillId="46" borderId="6" xfId="16" applyFont="1" applyFill="1" applyBorder="1" applyAlignment="1" applyProtection="1"/>
    <xf numFmtId="0" fontId="19" fillId="46" borderId="6" xfId="16" applyFont="1" applyFill="1" applyBorder="1" applyAlignment="1" applyProtection="1">
      <alignment horizontal="center"/>
    </xf>
    <xf numFmtId="0" fontId="19" fillId="46" borderId="6" xfId="16" applyFont="1" applyFill="1" applyBorder="1" applyAlignment="1" applyProtection="1">
      <alignment horizontal="center" vertical="top"/>
    </xf>
    <xf numFmtId="165" fontId="19" fillId="46" borderId="6" xfId="18" applyNumberFormat="1" applyFont="1" applyFill="1" applyBorder="1" applyAlignment="1" applyProtection="1">
      <alignment vertical="top"/>
      <protection hidden="1"/>
    </xf>
    <xf numFmtId="165" fontId="19" fillId="46" borderId="6" xfId="18" applyNumberFormat="1" applyFont="1" applyFill="1" applyBorder="1" applyAlignment="1" applyProtection="1">
      <alignment horizontal="right" vertical="top"/>
      <protection hidden="1"/>
    </xf>
    <xf numFmtId="0" fontId="22" fillId="14" borderId="6" xfId="16" applyFont="1" applyFill="1" applyBorder="1" applyAlignment="1" applyProtection="1">
      <alignment vertical="top"/>
    </xf>
    <xf numFmtId="0" fontId="19" fillId="14" borderId="6" xfId="16" applyFont="1" applyFill="1" applyBorder="1" applyAlignment="1" applyProtection="1">
      <alignment horizontal="center" vertical="top"/>
    </xf>
    <xf numFmtId="165" fontId="19" fillId="14" borderId="6" xfId="18" applyNumberFormat="1" applyFont="1" applyFill="1" applyBorder="1" applyAlignment="1" applyProtection="1">
      <alignment vertical="top"/>
      <protection hidden="1"/>
    </xf>
    <xf numFmtId="165" fontId="19" fillId="14" borderId="6" xfId="18" applyNumberFormat="1" applyFont="1" applyFill="1" applyBorder="1" applyAlignment="1" applyProtection="1">
      <alignment horizontal="right" vertical="top"/>
      <protection hidden="1"/>
    </xf>
    <xf numFmtId="0" fontId="22" fillId="9" borderId="6" xfId="16" applyFont="1" applyFill="1" applyBorder="1" applyAlignment="1" applyProtection="1">
      <alignment vertical="top"/>
    </xf>
    <xf numFmtId="0" fontId="19" fillId="9" borderId="6" xfId="16" applyFont="1" applyFill="1" applyBorder="1" applyAlignment="1" applyProtection="1">
      <alignment horizontal="center" vertical="top"/>
    </xf>
    <xf numFmtId="165" fontId="19" fillId="9" borderId="6" xfId="18" applyNumberFormat="1" applyFont="1" applyFill="1" applyBorder="1" applyAlignment="1" applyProtection="1">
      <alignment vertical="top"/>
      <protection hidden="1"/>
    </xf>
    <xf numFmtId="165" fontId="19" fillId="3" borderId="6" xfId="18" applyNumberFormat="1" applyFont="1" applyFill="1" applyBorder="1" applyAlignment="1" applyProtection="1">
      <alignment horizontal="right" vertical="top"/>
      <protection hidden="1"/>
    </xf>
    <xf numFmtId="0" fontId="21" fillId="9" borderId="6" xfId="16" applyFont="1" applyFill="1" applyBorder="1" applyAlignment="1" applyProtection="1">
      <alignment vertical="top"/>
    </xf>
    <xf numFmtId="0" fontId="20" fillId="9" borderId="6" xfId="16" applyFont="1" applyFill="1" applyBorder="1" applyAlignment="1" applyProtection="1">
      <alignment horizontal="center" vertical="top"/>
    </xf>
    <xf numFmtId="0" fontId="20" fillId="9" borderId="6" xfId="16" applyFont="1" applyFill="1" applyBorder="1" applyAlignment="1" applyProtection="1">
      <alignment vertical="top"/>
    </xf>
    <xf numFmtId="165" fontId="20" fillId="9" borderId="6" xfId="18" applyNumberFormat="1" applyFont="1" applyFill="1" applyBorder="1" applyAlignment="1" applyProtection="1">
      <alignment vertical="top"/>
      <protection locked="0"/>
    </xf>
    <xf numFmtId="165" fontId="20" fillId="3" borderId="6" xfId="18" applyNumberFormat="1" applyFont="1" applyFill="1" applyBorder="1" applyAlignment="1" applyProtection="1">
      <alignment horizontal="right" vertical="top"/>
      <protection locked="0"/>
    </xf>
    <xf numFmtId="0" fontId="19" fillId="9" borderId="6" xfId="16" applyFont="1" applyFill="1" applyBorder="1" applyAlignment="1" applyProtection="1">
      <alignment vertical="top"/>
    </xf>
    <xf numFmtId="0" fontId="21" fillId="9" borderId="6" xfId="16" applyFont="1" applyFill="1" applyBorder="1" applyProtection="1"/>
    <xf numFmtId="0" fontId="22" fillId="9" borderId="46" xfId="16" applyFont="1" applyFill="1" applyBorder="1" applyAlignment="1" applyProtection="1">
      <alignment vertical="top"/>
    </xf>
    <xf numFmtId="0" fontId="19" fillId="9" borderId="46" xfId="16" applyFont="1" applyFill="1" applyBorder="1" applyAlignment="1" applyProtection="1">
      <alignment horizontal="center" vertical="top"/>
    </xf>
    <xf numFmtId="0" fontId="19" fillId="9" borderId="46" xfId="0" applyFont="1" applyFill="1" applyBorder="1" applyAlignment="1" applyProtection="1">
      <alignment vertical="top"/>
    </xf>
    <xf numFmtId="165" fontId="19" fillId="9" borderId="46" xfId="18" applyNumberFormat="1" applyFont="1" applyFill="1" applyBorder="1" applyAlignment="1" applyProtection="1">
      <alignment vertical="top"/>
      <protection hidden="1"/>
    </xf>
    <xf numFmtId="165" fontId="19" fillId="3" borderId="46" xfId="18" applyNumberFormat="1" applyFont="1" applyFill="1" applyBorder="1" applyAlignment="1" applyProtection="1">
      <alignment horizontal="right" vertical="top"/>
      <protection hidden="1"/>
    </xf>
    <xf numFmtId="165" fontId="19" fillId="9" borderId="6" xfId="18" applyNumberFormat="1" applyFont="1" applyFill="1" applyBorder="1" applyAlignment="1" applyProtection="1">
      <alignment vertical="top"/>
      <protection locked="0"/>
    </xf>
    <xf numFmtId="0" fontId="22" fillId="9" borderId="6" xfId="16" applyFont="1" applyFill="1" applyBorder="1" applyProtection="1"/>
    <xf numFmtId="165" fontId="19" fillId="9" borderId="6" xfId="18" applyNumberFormat="1" applyFont="1" applyFill="1" applyBorder="1" applyAlignment="1" applyProtection="1">
      <alignment vertical="top"/>
    </xf>
    <xf numFmtId="165" fontId="19" fillId="3" borderId="6" xfId="18" applyNumberFormat="1" applyFont="1" applyFill="1" applyBorder="1" applyAlignment="1" applyProtection="1">
      <alignment horizontal="right" vertical="top"/>
    </xf>
    <xf numFmtId="0" fontId="21" fillId="9" borderId="46" xfId="16" applyFont="1" applyFill="1" applyBorder="1" applyAlignment="1" applyProtection="1">
      <alignment vertical="top"/>
    </xf>
    <xf numFmtId="0" fontId="20" fillId="9" borderId="46" xfId="16" applyFont="1" applyFill="1" applyBorder="1" applyAlignment="1" applyProtection="1">
      <alignment horizontal="center" vertical="top"/>
    </xf>
    <xf numFmtId="0" fontId="20" fillId="9" borderId="46" xfId="0" applyFont="1" applyFill="1" applyBorder="1" applyAlignment="1" applyProtection="1">
      <alignment wrapText="1"/>
    </xf>
    <xf numFmtId="165" fontId="20" fillId="9" borderId="46" xfId="18" applyNumberFormat="1" applyFont="1" applyFill="1" applyBorder="1" applyAlignment="1" applyProtection="1">
      <alignment vertical="top"/>
      <protection locked="0"/>
    </xf>
    <xf numFmtId="165" fontId="20" fillId="3" borderId="46" xfId="18" applyNumberFormat="1" applyFont="1" applyFill="1" applyBorder="1" applyAlignment="1" applyProtection="1">
      <alignment horizontal="right" vertical="top"/>
      <protection locked="0"/>
    </xf>
    <xf numFmtId="0" fontId="20" fillId="9" borderId="6" xfId="16" applyFont="1" applyFill="1" applyBorder="1" applyAlignment="1" applyProtection="1">
      <alignment vertical="top" wrapText="1"/>
    </xf>
    <xf numFmtId="0" fontId="21" fillId="9" borderId="6" xfId="16" applyFont="1" applyFill="1" applyBorder="1" applyAlignment="1" applyProtection="1">
      <alignment horizontal="center" vertical="center"/>
    </xf>
    <xf numFmtId="0" fontId="20" fillId="9" borderId="6" xfId="16" applyFont="1" applyFill="1" applyBorder="1" applyAlignment="1" applyProtection="1">
      <alignment horizontal="center" vertical="center"/>
    </xf>
    <xf numFmtId="0" fontId="19" fillId="9" borderId="6" xfId="16" applyFont="1" applyFill="1" applyBorder="1" applyAlignment="1" applyProtection="1">
      <alignment vertical="top" wrapText="1"/>
    </xf>
    <xf numFmtId="0" fontId="21" fillId="9" borderId="6" xfId="16" applyFont="1" applyFill="1" applyBorder="1" applyAlignment="1" applyProtection="1">
      <alignment vertical="top"/>
      <protection locked="0"/>
    </xf>
    <xf numFmtId="0" fontId="20" fillId="9" borderId="6" xfId="16" applyFont="1" applyFill="1" applyBorder="1" applyAlignment="1" applyProtection="1">
      <alignment horizontal="center" vertical="top"/>
      <protection locked="0"/>
    </xf>
    <xf numFmtId="165" fontId="19" fillId="3" borderId="6" xfId="18" applyNumberFormat="1" applyFont="1" applyFill="1" applyBorder="1" applyAlignment="1" applyProtection="1">
      <alignment horizontal="right" vertical="top"/>
      <protection locked="0"/>
    </xf>
    <xf numFmtId="0" fontId="2" fillId="0" borderId="0" xfId="19" applyFont="1"/>
    <xf numFmtId="0" fontId="2" fillId="9" borderId="0" xfId="19" applyFont="1" applyFill="1"/>
    <xf numFmtId="0" fontId="2" fillId="9" borderId="0" xfId="19" applyFont="1" applyFill="1" applyProtection="1">
      <protection locked="0"/>
    </xf>
    <xf numFmtId="4" fontId="12" fillId="11" borderId="4" xfId="19" applyNumberFormat="1" applyFont="1" applyFill="1" applyBorder="1" applyAlignment="1" applyProtection="1">
      <alignment vertical="top" wrapText="1"/>
    </xf>
    <xf numFmtId="0" fontId="12" fillId="11" borderId="4" xfId="19" applyFont="1" applyFill="1" applyBorder="1" applyAlignment="1">
      <alignment vertical="top" wrapText="1"/>
    </xf>
    <xf numFmtId="0" fontId="13" fillId="11" borderId="4" xfId="19" applyFont="1" applyFill="1" applyBorder="1" applyAlignment="1">
      <alignment vertical="top" wrapText="1"/>
    </xf>
    <xf numFmtId="4" fontId="15" fillId="3" borderId="10" xfId="19" applyNumberFormat="1" applyFont="1" applyFill="1" applyBorder="1" applyAlignment="1" applyProtection="1">
      <alignment horizontal="right" vertical="top" wrapText="1"/>
    </xf>
    <xf numFmtId="4" fontId="15" fillId="2" borderId="6" xfId="19" applyNumberFormat="1" applyFont="1" applyFill="1" applyBorder="1" applyAlignment="1" applyProtection="1">
      <alignment vertical="top" wrapText="1"/>
      <protection locked="0"/>
    </xf>
    <xf numFmtId="0" fontId="15" fillId="2" borderId="10" xfId="19" applyFont="1" applyFill="1" applyBorder="1" applyAlignment="1">
      <alignment vertical="top" wrapText="1"/>
    </xf>
    <xf numFmtId="0" fontId="15" fillId="2" borderId="10" xfId="19" applyFont="1" applyFill="1" applyBorder="1" applyAlignment="1">
      <alignment horizontal="center" vertical="top" wrapText="1"/>
    </xf>
    <xf numFmtId="0" fontId="15" fillId="2" borderId="10" xfId="19" applyFont="1" applyFill="1" applyBorder="1" applyAlignment="1">
      <alignment horizontal="left" vertical="top" wrapText="1"/>
    </xf>
    <xf numFmtId="4" fontId="15" fillId="3" borderId="6" xfId="19" applyNumberFormat="1" applyFont="1" applyFill="1" applyBorder="1" applyAlignment="1" applyProtection="1">
      <alignment horizontal="right" vertical="top" wrapText="1"/>
    </xf>
    <xf numFmtId="0" fontId="15" fillId="2" borderId="6" xfId="19" applyFont="1" applyFill="1" applyBorder="1" applyAlignment="1">
      <alignment vertical="top" wrapText="1"/>
    </xf>
    <xf numFmtId="0" fontId="15" fillId="2" borderId="6" xfId="19" applyFont="1" applyFill="1" applyBorder="1" applyAlignment="1">
      <alignment horizontal="center" vertical="top" wrapText="1"/>
    </xf>
    <xf numFmtId="0" fontId="15" fillId="2" borderId="6" xfId="19" applyFont="1" applyFill="1" applyBorder="1" applyAlignment="1">
      <alignment horizontal="left" vertical="top" wrapText="1"/>
    </xf>
    <xf numFmtId="4" fontId="14" fillId="3" borderId="6" xfId="19" applyNumberFormat="1" applyFont="1" applyFill="1" applyBorder="1" applyAlignment="1" applyProtection="1">
      <alignment vertical="top" wrapText="1"/>
    </xf>
    <xf numFmtId="4" fontId="14" fillId="2" borderId="6" xfId="19" applyNumberFormat="1" applyFont="1" applyFill="1" applyBorder="1" applyAlignment="1" applyProtection="1">
      <alignment vertical="top" wrapText="1"/>
    </xf>
    <xf numFmtId="0" fontId="14" fillId="2" borderId="6" xfId="19" applyFont="1" applyFill="1" applyBorder="1" applyAlignment="1">
      <alignment vertical="top" wrapText="1"/>
    </xf>
    <xf numFmtId="0" fontId="14" fillId="2" borderId="6" xfId="19" applyFont="1" applyFill="1" applyBorder="1" applyAlignment="1">
      <alignment horizontal="center" vertical="top" wrapText="1"/>
    </xf>
    <xf numFmtId="0" fontId="14" fillId="2" borderId="6" xfId="19" applyFont="1" applyFill="1" applyBorder="1" applyAlignment="1">
      <alignment horizontal="left" vertical="top" wrapText="1"/>
    </xf>
    <xf numFmtId="4" fontId="14" fillId="6" borderId="6" xfId="19" applyNumberFormat="1" applyFont="1" applyFill="1" applyBorder="1" applyAlignment="1">
      <alignment vertical="top" wrapText="1"/>
    </xf>
    <xf numFmtId="0" fontId="14" fillId="6" borderId="6" xfId="19" applyFont="1" applyFill="1" applyBorder="1" applyAlignment="1">
      <alignment vertical="top" wrapText="1"/>
    </xf>
    <xf numFmtId="0" fontId="14" fillId="6" borderId="6" xfId="19" applyFont="1" applyFill="1" applyBorder="1" applyAlignment="1">
      <alignment horizontal="center" vertical="top" wrapText="1"/>
    </xf>
    <xf numFmtId="0" fontId="14" fillId="6" borderId="6" xfId="19" applyFont="1" applyFill="1" applyBorder="1" applyAlignment="1">
      <alignment horizontal="left" vertical="top" wrapText="1"/>
    </xf>
    <xf numFmtId="0" fontId="15" fillId="2" borderId="6" xfId="19" applyFont="1" applyFill="1" applyBorder="1"/>
    <xf numFmtId="4" fontId="14" fillId="3" borderId="6" xfId="19" applyNumberFormat="1" applyFont="1" applyFill="1" applyBorder="1" applyAlignment="1">
      <alignment vertical="top" wrapText="1"/>
    </xf>
    <xf numFmtId="4" fontId="14" fillId="2" borderId="6" xfId="19" applyNumberFormat="1" applyFont="1" applyFill="1" applyBorder="1" applyAlignment="1">
      <alignment vertical="top" wrapText="1"/>
    </xf>
    <xf numFmtId="4" fontId="14" fillId="6" borderId="5" xfId="19" applyNumberFormat="1" applyFont="1" applyFill="1" applyBorder="1" applyAlignment="1">
      <alignment vertical="top" wrapText="1"/>
    </xf>
    <xf numFmtId="0" fontId="14" fillId="6" borderId="5" xfId="19" applyFont="1" applyFill="1" applyBorder="1" applyAlignment="1">
      <alignment vertical="top" wrapText="1"/>
    </xf>
    <xf numFmtId="0" fontId="14" fillId="6" borderId="5" xfId="19" applyFont="1" applyFill="1" applyBorder="1" applyAlignment="1">
      <alignment horizontal="center" vertical="top" wrapText="1"/>
    </xf>
    <xf numFmtId="0" fontId="14" fillId="6" borderId="5" xfId="19" applyFont="1" applyFill="1" applyBorder="1" applyAlignment="1">
      <alignment horizontal="left" vertical="top" wrapText="1"/>
    </xf>
    <xf numFmtId="0" fontId="12" fillId="11" borderId="4" xfId="19" applyFont="1" applyFill="1" applyBorder="1" applyAlignment="1">
      <alignment horizontal="center" vertical="center"/>
    </xf>
    <xf numFmtId="0" fontId="12" fillId="11" borderId="4" xfId="19" applyFont="1" applyFill="1" applyBorder="1" applyAlignment="1">
      <alignment horizontal="center" vertical="center" wrapText="1"/>
    </xf>
    <xf numFmtId="0" fontId="12" fillId="11" borderId="4" xfId="19" applyFont="1" applyFill="1" applyBorder="1" applyAlignment="1">
      <alignment horizontal="center" textRotation="90" wrapText="1"/>
    </xf>
    <xf numFmtId="0" fontId="44" fillId="12" borderId="19" xfId="4" applyFont="1" applyFill="1" applyBorder="1"/>
    <xf numFmtId="43" fontId="9" fillId="0" borderId="18" xfId="5" applyFont="1" applyFill="1" applyBorder="1"/>
    <xf numFmtId="43" fontId="9" fillId="0" borderId="18" xfId="4" applyNumberFormat="1" applyFill="1" applyBorder="1"/>
    <xf numFmtId="0" fontId="44" fillId="12" borderId="12" xfId="4" applyFont="1" applyFill="1" applyBorder="1"/>
    <xf numFmtId="43" fontId="16" fillId="0" borderId="24" xfId="5" applyFont="1" applyFill="1" applyBorder="1" applyAlignment="1">
      <alignment horizontal="right" vertical="top" wrapText="1"/>
    </xf>
    <xf numFmtId="0" fontId="44" fillId="12" borderId="30" xfId="4" applyFont="1" applyFill="1" applyBorder="1"/>
    <xf numFmtId="43" fontId="9" fillId="0" borderId="24" xfId="5" applyFont="1" applyFill="1" applyBorder="1"/>
    <xf numFmtId="0" fontId="63" fillId="0" borderId="24" xfId="22" applyFont="1" applyFill="1" applyBorder="1" applyAlignment="1">
      <alignment horizontal="right" vertical="top"/>
    </xf>
    <xf numFmtId="0" fontId="13" fillId="2" borderId="0" xfId="22" applyFont="1" applyFill="1" applyBorder="1" applyAlignment="1">
      <alignment horizontal="left" vertical="center" wrapText="1"/>
    </xf>
    <xf numFmtId="0" fontId="11" fillId="2" borderId="24" xfId="22" applyFont="1" applyFill="1" applyBorder="1" applyAlignment="1">
      <alignment horizontal="left" vertical="center" wrapText="1"/>
    </xf>
    <xf numFmtId="0" fontId="11" fillId="0" borderId="24" xfId="22" applyFont="1" applyFill="1" applyBorder="1" applyAlignment="1">
      <alignment horizontal="left" vertical="center" wrapText="1"/>
    </xf>
    <xf numFmtId="0" fontId="16" fillId="0" borderId="24" xfId="22" applyFont="1" applyFill="1" applyBorder="1" applyAlignment="1">
      <alignment horizontal="right" vertical="center" wrapText="1"/>
    </xf>
    <xf numFmtId="0" fontId="11" fillId="0" borderId="28" xfId="22" applyFont="1" applyFill="1" applyBorder="1" applyAlignment="1">
      <alignment horizontal="center" vertical="center" wrapText="1"/>
    </xf>
    <xf numFmtId="0" fontId="77" fillId="0" borderId="28" xfId="4" applyFont="1" applyFill="1" applyBorder="1" applyAlignment="1">
      <alignment horizontal="center" vertical="top" wrapText="1"/>
    </xf>
    <xf numFmtId="0" fontId="2" fillId="3" borderId="0" xfId="4" applyFont="1" applyFill="1" applyBorder="1" applyAlignment="1">
      <alignment horizontal="left"/>
    </xf>
    <xf numFmtId="0" fontId="2" fillId="3" borderId="0" xfId="4" applyFont="1" applyFill="1" applyBorder="1"/>
    <xf numFmtId="0" fontId="2" fillId="3" borderId="1" xfId="4" applyFont="1" applyFill="1" applyBorder="1"/>
    <xf numFmtId="0" fontId="2" fillId="3" borderId="1" xfId="4" applyFont="1" applyFill="1" applyBorder="1" applyAlignment="1">
      <alignment horizontal="left"/>
    </xf>
    <xf numFmtId="0" fontId="13" fillId="10" borderId="0" xfId="4" applyFont="1" applyFill="1" applyBorder="1" applyProtection="1">
      <protection locked="0"/>
    </xf>
    <xf numFmtId="0" fontId="13" fillId="10" borderId="9" xfId="4" applyFont="1" applyFill="1" applyBorder="1" applyAlignment="1">
      <alignment horizontal="center"/>
    </xf>
    <xf numFmtId="0" fontId="48" fillId="0" borderId="0" xfId="4" applyFont="1" applyFill="1" applyAlignment="1"/>
    <xf numFmtId="0" fontId="12" fillId="11" borderId="47" xfId="4" applyFont="1" applyFill="1" applyBorder="1" applyAlignment="1">
      <alignment vertical="center" wrapText="1"/>
    </xf>
    <xf numFmtId="0" fontId="12" fillId="11" borderId="31" xfId="4" applyFont="1" applyFill="1" applyBorder="1" applyAlignment="1">
      <alignment horizontal="center" vertical="center" wrapText="1"/>
    </xf>
    <xf numFmtId="0" fontId="12" fillId="11" borderId="31" xfId="4" applyFont="1" applyFill="1" applyBorder="1" applyAlignment="1">
      <alignment vertical="center"/>
    </xf>
    <xf numFmtId="0" fontId="12" fillId="11" borderId="48" xfId="4" applyFont="1" applyFill="1" applyBorder="1" applyAlignment="1">
      <alignment vertical="center" wrapText="1"/>
    </xf>
    <xf numFmtId="0" fontId="12" fillId="11" borderId="49" xfId="4" applyFont="1" applyFill="1" applyBorder="1" applyAlignment="1">
      <alignment vertical="center" wrapText="1"/>
    </xf>
    <xf numFmtId="0" fontId="71" fillId="11" borderId="49" xfId="4" applyFont="1" applyFill="1" applyBorder="1" applyAlignment="1">
      <alignment vertical="center" wrapText="1"/>
    </xf>
    <xf numFmtId="0" fontId="12" fillId="11" borderId="5" xfId="4" applyFont="1" applyFill="1" applyBorder="1" applyAlignment="1">
      <alignment vertical="center" wrapText="1"/>
    </xf>
    <xf numFmtId="43" fontId="43" fillId="0" borderId="0" xfId="5" applyFont="1" applyFill="1" applyBorder="1"/>
    <xf numFmtId="0" fontId="43" fillId="0" borderId="0" xfId="4" applyFont="1" applyBorder="1"/>
    <xf numFmtId="0" fontId="12" fillId="11" borderId="50" xfId="4" applyFont="1" applyFill="1" applyBorder="1" applyAlignment="1">
      <alignment horizontal="center" vertical="center" wrapText="1"/>
    </xf>
    <xf numFmtId="0" fontId="12" fillId="11" borderId="51" xfId="4" applyFont="1" applyFill="1" applyBorder="1" applyAlignment="1">
      <alignment horizontal="center" vertical="center" wrapText="1"/>
    </xf>
    <xf numFmtId="0" fontId="12" fillId="11" borderId="52" xfId="4" applyFont="1" applyFill="1" applyBorder="1" applyAlignment="1">
      <alignment horizontal="center" vertical="center"/>
    </xf>
    <xf numFmtId="0" fontId="12" fillId="11" borderId="1" xfId="4" applyFont="1" applyFill="1" applyBorder="1" applyAlignment="1">
      <alignment horizontal="center" vertical="center" wrapText="1"/>
    </xf>
    <xf numFmtId="0" fontId="28" fillId="11" borderId="53" xfId="4" applyFont="1" applyFill="1" applyBorder="1" applyAlignment="1">
      <alignment horizontal="center" vertical="center" wrapText="1"/>
    </xf>
    <xf numFmtId="0" fontId="12" fillId="11" borderId="54" xfId="4" applyFont="1" applyFill="1" applyBorder="1" applyAlignment="1">
      <alignment horizontal="center" vertical="center" wrapText="1"/>
    </xf>
    <xf numFmtId="0" fontId="12" fillId="11" borderId="54" xfId="4" applyFont="1" applyFill="1" applyBorder="1" applyAlignment="1">
      <alignment vertical="center" wrapText="1"/>
    </xf>
    <xf numFmtId="0" fontId="71" fillId="11" borderId="54" xfId="4" applyFont="1" applyFill="1" applyBorder="1" applyAlignment="1">
      <alignment vertical="center" wrapText="1"/>
    </xf>
    <xf numFmtId="0" fontId="12" fillId="11" borderId="5" xfId="4" applyFont="1" applyFill="1" applyBorder="1" applyAlignment="1">
      <alignment horizontal="center" vertical="center" wrapText="1"/>
    </xf>
    <xf numFmtId="0" fontId="44" fillId="12" borderId="55" xfId="4" applyFont="1" applyFill="1" applyBorder="1"/>
    <xf numFmtId="0" fontId="44" fillId="12" borderId="56" xfId="4" applyFont="1" applyFill="1" applyBorder="1"/>
    <xf numFmtId="0" fontId="44" fillId="12" borderId="57" xfId="4" applyFont="1" applyFill="1" applyBorder="1"/>
    <xf numFmtId="0" fontId="44" fillId="12" borderId="58" xfId="4" applyFont="1" applyFill="1" applyBorder="1" applyAlignment="1">
      <alignment horizontal="center"/>
    </xf>
    <xf numFmtId="0" fontId="16" fillId="9" borderId="27" xfId="4" applyFont="1" applyFill="1" applyBorder="1" applyAlignment="1">
      <alignment vertical="top" wrapText="1"/>
    </xf>
    <xf numFmtId="0" fontId="16" fillId="9" borderId="24" xfId="4" applyFont="1" applyFill="1" applyBorder="1" applyAlignment="1">
      <alignment vertical="top" wrapText="1"/>
    </xf>
    <xf numFmtId="0" fontId="11" fillId="9" borderId="28" xfId="4" applyFont="1" applyFill="1" applyBorder="1" applyAlignment="1">
      <alignment vertical="top" wrapText="1"/>
    </xf>
    <xf numFmtId="0" fontId="11" fillId="9" borderId="24" xfId="4" applyFont="1" applyFill="1" applyBorder="1" applyAlignment="1">
      <alignment vertical="top" wrapText="1"/>
    </xf>
    <xf numFmtId="0" fontId="11" fillId="9" borderId="24" xfId="4" applyFont="1" applyFill="1" applyBorder="1" applyAlignment="1">
      <alignment horizontal="justify" vertical="top" wrapText="1"/>
    </xf>
    <xf numFmtId="0" fontId="11" fillId="9" borderId="0" xfId="4" applyFont="1" applyFill="1" applyBorder="1" applyAlignment="1">
      <alignment horizontal="justify" vertical="top" wrapText="1"/>
    </xf>
    <xf numFmtId="43" fontId="11" fillId="9" borderId="0" xfId="5" applyFont="1" applyFill="1" applyBorder="1" applyAlignment="1">
      <alignment horizontal="right" vertical="top" wrapText="1"/>
    </xf>
    <xf numFmtId="43" fontId="11" fillId="9" borderId="27" xfId="5" applyFont="1" applyFill="1" applyBorder="1" applyAlignment="1">
      <alignment horizontal="right" vertical="top" wrapText="1"/>
    </xf>
    <xf numFmtId="0" fontId="11" fillId="9" borderId="28" xfId="4" applyFont="1" applyFill="1" applyBorder="1" applyAlignment="1">
      <alignment horizontal="center" vertical="top" wrapText="1"/>
    </xf>
    <xf numFmtId="0" fontId="44" fillId="4" borderId="18" xfId="4" applyFont="1" applyFill="1" applyBorder="1"/>
    <xf numFmtId="0" fontId="9" fillId="0" borderId="24" xfId="4" applyBorder="1"/>
    <xf numFmtId="43" fontId="9" fillId="0" borderId="18" xfId="4" applyNumberFormat="1" applyBorder="1"/>
    <xf numFmtId="0" fontId="16" fillId="47" borderId="27" xfId="4" applyFont="1" applyFill="1" applyBorder="1" applyAlignment="1">
      <alignment horizontal="justify" vertical="top" wrapText="1"/>
    </xf>
    <xf numFmtId="0" fontId="16" fillId="47" borderId="24" xfId="4" applyFont="1" applyFill="1" applyBorder="1" applyAlignment="1">
      <alignment horizontal="justify" vertical="top" wrapText="1"/>
    </xf>
    <xf numFmtId="0" fontId="11" fillId="44" borderId="28" xfId="4" applyFont="1" applyFill="1" applyBorder="1" applyAlignment="1">
      <alignment vertical="top" wrapText="1"/>
    </xf>
    <xf numFmtId="0" fontId="11" fillId="44" borderId="24" xfId="4" applyFont="1" applyFill="1" applyBorder="1" applyAlignment="1">
      <alignment vertical="top" wrapText="1"/>
    </xf>
    <xf numFmtId="0" fontId="11" fillId="44" borderId="24" xfId="4" applyFont="1" applyFill="1" applyBorder="1" applyAlignment="1">
      <alignment horizontal="justify" vertical="top" wrapText="1"/>
    </xf>
    <xf numFmtId="0" fontId="11" fillId="44" borderId="0" xfId="4" applyFont="1" applyFill="1" applyBorder="1" applyAlignment="1">
      <alignment horizontal="justify" vertical="top" wrapText="1"/>
    </xf>
    <xf numFmtId="0" fontId="11" fillId="44" borderId="24" xfId="4" applyFont="1" applyFill="1" applyBorder="1" applyAlignment="1">
      <alignment horizontal="right" vertical="top" wrapText="1"/>
    </xf>
    <xf numFmtId="43" fontId="11" fillId="44" borderId="0" xfId="5" applyFont="1" applyFill="1" applyBorder="1" applyAlignment="1">
      <alignment horizontal="right" vertical="top" wrapText="1"/>
    </xf>
    <xf numFmtId="43" fontId="16" fillId="44" borderId="27" xfId="5" applyFont="1" applyFill="1" applyBorder="1" applyAlignment="1">
      <alignment horizontal="right" vertical="top" wrapText="1"/>
    </xf>
    <xf numFmtId="0" fontId="71" fillId="44" borderId="24" xfId="4" applyFont="1" applyFill="1" applyBorder="1" applyAlignment="1">
      <alignment horizontal="right" vertical="top" wrapText="1"/>
    </xf>
    <xf numFmtId="0" fontId="11" fillId="44" borderId="28" xfId="4" applyFont="1" applyFill="1" applyBorder="1" applyAlignment="1">
      <alignment horizontal="center" vertical="top" wrapText="1"/>
    </xf>
    <xf numFmtId="0" fontId="44" fillId="4" borderId="13" xfId="4" applyFont="1" applyFill="1" applyBorder="1"/>
    <xf numFmtId="43" fontId="9" fillId="0" borderId="23" xfId="5" applyFont="1" applyFill="1" applyBorder="1"/>
    <xf numFmtId="0" fontId="9" fillId="0" borderId="23" xfId="4" applyBorder="1"/>
    <xf numFmtId="43" fontId="9" fillId="0" borderId="13" xfId="4" applyNumberFormat="1" applyBorder="1"/>
    <xf numFmtId="0" fontId="62" fillId="0" borderId="0" xfId="4" applyFont="1" applyFill="1" applyBorder="1"/>
    <xf numFmtId="0" fontId="9" fillId="0" borderId="28" xfId="4" applyFill="1" applyBorder="1"/>
    <xf numFmtId="0" fontId="11" fillId="9" borderId="0" xfId="4" applyFont="1" applyFill="1" applyBorder="1" applyAlignment="1">
      <alignment vertical="top" wrapText="1"/>
    </xf>
    <xf numFmtId="0" fontId="96" fillId="0" borderId="24" xfId="23" applyFont="1" applyFill="1" applyBorder="1" applyAlignment="1">
      <alignment horizontal="right" vertical="top"/>
    </xf>
    <xf numFmtId="0" fontId="16" fillId="0" borderId="27" xfId="4" applyFont="1" applyFill="1" applyBorder="1" applyAlignment="1">
      <alignment horizontal="justify" vertical="top" wrapText="1"/>
    </xf>
    <xf numFmtId="0" fontId="16" fillId="0" borderId="24" xfId="4" applyFont="1" applyFill="1" applyBorder="1" applyAlignment="1">
      <alignment horizontal="justify" vertical="top" wrapText="1"/>
    </xf>
    <xf numFmtId="0" fontId="11" fillId="0" borderId="2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justify" vertical="top" wrapText="1"/>
    </xf>
    <xf numFmtId="0" fontId="9" fillId="0" borderId="23" xfId="4" applyFill="1" applyBorder="1"/>
    <xf numFmtId="0" fontId="16" fillId="47" borderId="27" xfId="4" applyFont="1" applyFill="1" applyBorder="1" applyAlignment="1">
      <alignment vertical="top" wrapText="1"/>
    </xf>
    <xf numFmtId="0" fontId="16" fillId="47" borderId="24" xfId="4" applyFont="1" applyFill="1" applyBorder="1" applyAlignment="1">
      <alignment vertical="top" wrapText="1"/>
    </xf>
    <xf numFmtId="0" fontId="11" fillId="47" borderId="28" xfId="4" applyFont="1" applyFill="1" applyBorder="1" applyAlignment="1">
      <alignment vertical="top" wrapText="1"/>
    </xf>
    <xf numFmtId="0" fontId="11" fillId="47" borderId="24" xfId="4" applyFont="1" applyFill="1" applyBorder="1" applyAlignment="1">
      <alignment vertical="top" wrapText="1"/>
    </xf>
    <xf numFmtId="0" fontId="11" fillId="47" borderId="24" xfId="4" applyFont="1" applyFill="1" applyBorder="1" applyAlignment="1">
      <alignment horizontal="justify" vertical="top" wrapText="1"/>
    </xf>
    <xf numFmtId="0" fontId="11" fillId="47" borderId="0" xfId="4" applyFont="1" applyFill="1" applyBorder="1" applyAlignment="1">
      <alignment horizontal="justify" vertical="top" wrapText="1"/>
    </xf>
    <xf numFmtId="0" fontId="11" fillId="47" borderId="24" xfId="4" applyFont="1" applyFill="1" applyBorder="1" applyAlignment="1">
      <alignment horizontal="right" vertical="top" wrapText="1"/>
    </xf>
    <xf numFmtId="43" fontId="11" fillId="47" borderId="0" xfId="5" applyFont="1" applyFill="1" applyBorder="1" applyAlignment="1">
      <alignment horizontal="right" vertical="top" wrapText="1"/>
    </xf>
    <xf numFmtId="43" fontId="71" fillId="47" borderId="27" xfId="5" applyFont="1" applyFill="1" applyBorder="1" applyAlignment="1">
      <alignment horizontal="right" vertical="top" wrapText="1"/>
    </xf>
    <xf numFmtId="0" fontId="71" fillId="14" borderId="24" xfId="4" applyFont="1" applyFill="1" applyBorder="1" applyAlignment="1">
      <alignment horizontal="right" vertical="top" wrapText="1"/>
    </xf>
    <xf numFmtId="0" fontId="11" fillId="47" borderId="28" xfId="4" applyFont="1" applyFill="1" applyBorder="1" applyAlignment="1">
      <alignment horizontal="center" vertical="top" wrapText="1"/>
    </xf>
    <xf numFmtId="0" fontId="9" fillId="0" borderId="0" xfId="4" applyFont="1"/>
    <xf numFmtId="0" fontId="51" fillId="9" borderId="24" xfId="4" applyFont="1" applyFill="1" applyBorder="1" applyAlignment="1">
      <alignment horizontal="justify" vertical="top" wrapText="1"/>
    </xf>
    <xf numFmtId="9" fontId="9" fillId="0" borderId="28" xfId="4" applyNumberFormat="1" applyFill="1" applyBorder="1"/>
    <xf numFmtId="9" fontId="9" fillId="0" borderId="24" xfId="4" applyNumberFormat="1" applyFill="1" applyBorder="1"/>
    <xf numFmtId="0" fontId="21" fillId="0" borderId="0" xfId="4" applyFont="1" applyFill="1" applyBorder="1" applyAlignment="1"/>
    <xf numFmtId="0" fontId="21" fillId="0" borderId="24" xfId="4" applyFont="1" applyFill="1" applyBorder="1" applyAlignment="1"/>
    <xf numFmtId="0" fontId="9" fillId="0" borderId="28" xfId="4" applyFill="1" applyBorder="1" applyAlignment="1">
      <alignment vertical="top"/>
    </xf>
    <xf numFmtId="0" fontId="11" fillId="0" borderId="0" xfId="4" applyFont="1" applyFill="1" applyBorder="1" applyAlignment="1">
      <alignment vertical="top" wrapText="1"/>
    </xf>
    <xf numFmtId="0" fontId="9" fillId="0" borderId="0" xfId="4" applyFont="1" applyFill="1"/>
    <xf numFmtId="0" fontId="11" fillId="9" borderId="27" xfId="4" applyFont="1" applyFill="1" applyBorder="1" applyAlignment="1">
      <alignment horizontal="justify" vertical="top" wrapText="1"/>
    </xf>
    <xf numFmtId="0" fontId="11" fillId="9" borderId="28" xfId="4" applyFont="1" applyFill="1" applyBorder="1" applyAlignment="1">
      <alignment horizontal="justify" vertical="top" wrapText="1"/>
    </xf>
    <xf numFmtId="0" fontId="51" fillId="9" borderId="27" xfId="4" applyFont="1" applyFill="1" applyBorder="1" applyAlignment="1">
      <alignment horizontal="justify" vertical="top" wrapText="1"/>
    </xf>
    <xf numFmtId="0" fontId="51" fillId="9" borderId="28" xfId="4" applyFont="1" applyFill="1" applyBorder="1" applyAlignment="1">
      <alignment horizontal="justify" vertical="top" wrapText="1"/>
    </xf>
    <xf numFmtId="0" fontId="51" fillId="9" borderId="0" xfId="4" applyFont="1" applyFill="1" applyBorder="1" applyAlignment="1">
      <alignment horizontal="justify" vertical="top" wrapText="1"/>
    </xf>
    <xf numFmtId="0" fontId="51" fillId="9" borderId="24" xfId="4" applyFont="1" applyFill="1" applyBorder="1" applyAlignment="1">
      <alignment horizontal="right" vertical="top" wrapText="1"/>
    </xf>
    <xf numFmtId="43" fontId="51" fillId="9" borderId="0" xfId="5" applyFont="1" applyFill="1" applyBorder="1" applyAlignment="1">
      <alignment horizontal="right" vertical="top" wrapText="1"/>
    </xf>
    <xf numFmtId="43" fontId="51" fillId="9" borderId="27" xfId="5" applyFont="1" applyFill="1" applyBorder="1" applyAlignment="1">
      <alignment horizontal="right" vertical="top" wrapText="1"/>
    </xf>
    <xf numFmtId="0" fontId="51" fillId="9" borderId="28" xfId="4" applyFont="1" applyFill="1" applyBorder="1" applyAlignment="1">
      <alignment horizontal="center" vertical="top" wrapText="1"/>
    </xf>
    <xf numFmtId="0" fontId="51" fillId="9" borderId="28" xfId="4" applyFont="1" applyFill="1" applyBorder="1" applyAlignment="1">
      <alignment horizontal="right" vertical="top" wrapText="1"/>
    </xf>
    <xf numFmtId="0" fontId="9" fillId="0" borderId="0" xfId="4" applyFill="1" applyBorder="1"/>
    <xf numFmtId="0" fontId="51" fillId="9" borderId="0" xfId="4" applyFont="1" applyFill="1" applyBorder="1" applyAlignment="1">
      <alignment horizontal="right" vertical="top" wrapText="1"/>
    </xf>
    <xf numFmtId="0" fontId="96" fillId="0" borderId="0" xfId="23" applyFont="1" applyFill="1" applyBorder="1" applyAlignment="1">
      <alignment horizontal="right" vertical="top"/>
    </xf>
    <xf numFmtId="0" fontId="61" fillId="41" borderId="0" xfId="4" applyFont="1" applyFill="1" applyAlignment="1">
      <alignment horizontal="left"/>
    </xf>
    <xf numFmtId="0" fontId="61" fillId="41" borderId="24" xfId="4" applyFont="1" applyFill="1" applyBorder="1" applyAlignment="1"/>
    <xf numFmtId="0" fontId="61" fillId="41" borderId="0" xfId="4" applyFont="1" applyFill="1" applyAlignment="1"/>
    <xf numFmtId="0" fontId="61" fillId="41" borderId="28" xfId="4" applyFont="1" applyFill="1" applyBorder="1" applyAlignment="1"/>
    <xf numFmtId="0" fontId="70" fillId="0" borderId="0" xfId="4" applyFont="1" applyFill="1"/>
    <xf numFmtId="0" fontId="70" fillId="0" borderId="24" xfId="4" applyFont="1" applyFill="1" applyBorder="1"/>
    <xf numFmtId="43" fontId="51" fillId="9" borderId="0" xfId="5" applyFont="1" applyFill="1" applyBorder="1" applyAlignment="1">
      <alignment horizontal="justify" vertical="top" wrapText="1"/>
    </xf>
    <xf numFmtId="43" fontId="51" fillId="9" borderId="27" xfId="5" applyFont="1" applyFill="1" applyBorder="1" applyAlignment="1">
      <alignment horizontal="justify" vertical="top" wrapText="1"/>
    </xf>
    <xf numFmtId="0" fontId="16" fillId="0" borderId="27" xfId="4" applyFont="1" applyFill="1" applyBorder="1" applyAlignment="1">
      <alignment vertical="top" wrapText="1"/>
    </xf>
    <xf numFmtId="0" fontId="16" fillId="0" borderId="24" xfId="4" applyFont="1" applyFill="1" applyBorder="1" applyAlignment="1">
      <alignment vertical="top" wrapText="1"/>
    </xf>
    <xf numFmtId="0" fontId="11" fillId="0" borderId="28" xfId="4" applyFont="1" applyFill="1" applyBorder="1" applyAlignment="1">
      <alignment horizontal="justify" vertical="top" wrapText="1"/>
    </xf>
    <xf numFmtId="43" fontId="71" fillId="0" borderId="27" xfId="5" applyFont="1" applyFill="1" applyBorder="1" applyAlignment="1">
      <alignment horizontal="justify" vertical="top" wrapText="1"/>
    </xf>
    <xf numFmtId="0" fontId="58" fillId="2" borderId="27" xfId="4" applyFont="1" applyFill="1" applyBorder="1" applyAlignment="1"/>
    <xf numFmtId="0" fontId="58" fillId="2" borderId="24" xfId="4" applyFont="1" applyFill="1" applyBorder="1" applyAlignment="1"/>
    <xf numFmtId="0" fontId="58" fillId="9" borderId="24" xfId="4" applyFont="1" applyFill="1" applyBorder="1" applyAlignment="1">
      <alignment horizontal="justify" vertical="top"/>
    </xf>
    <xf numFmtId="43" fontId="11" fillId="9" borderId="27" xfId="5" applyFont="1" applyFill="1" applyBorder="1" applyAlignment="1">
      <alignment horizontal="justify" vertical="top" wrapText="1"/>
    </xf>
    <xf numFmtId="9" fontId="11" fillId="9" borderId="28" xfId="4" applyNumberFormat="1" applyFont="1" applyFill="1" applyBorder="1" applyAlignment="1">
      <alignment horizontal="right" vertical="top" wrapText="1"/>
    </xf>
    <xf numFmtId="9" fontId="11" fillId="9" borderId="24" xfId="4" applyNumberFormat="1" applyFont="1" applyFill="1" applyBorder="1" applyAlignment="1">
      <alignment horizontal="right" vertical="top" wrapText="1"/>
    </xf>
    <xf numFmtId="43" fontId="53" fillId="0" borderId="0" xfId="5" applyFont="1"/>
    <xf numFmtId="0" fontId="58" fillId="0" borderId="27" xfId="4" applyFont="1" applyFill="1" applyBorder="1" applyAlignment="1"/>
    <xf numFmtId="0" fontId="97" fillId="0" borderId="27" xfId="4" applyFont="1" applyFill="1" applyBorder="1" applyAlignment="1">
      <alignment wrapText="1"/>
    </xf>
    <xf numFmtId="0" fontId="97" fillId="2" borderId="24" xfId="4" applyFont="1" applyFill="1" applyBorder="1" applyAlignment="1"/>
    <xf numFmtId="0" fontId="58" fillId="9" borderId="24" xfId="4" applyFont="1" applyFill="1" applyBorder="1" applyAlignment="1">
      <alignment horizontal="justify"/>
    </xf>
    <xf numFmtId="0" fontId="9" fillId="0" borderId="27" xfId="4" applyBorder="1" applyAlignment="1">
      <alignment horizontal="right"/>
    </xf>
    <xf numFmtId="43" fontId="0" fillId="0" borderId="27" xfId="5" applyFont="1" applyBorder="1"/>
    <xf numFmtId="43" fontId="0" fillId="0" borderId="24" xfId="5" applyFont="1" applyBorder="1"/>
    <xf numFmtId="0" fontId="71" fillId="0" borderId="27" xfId="4" applyFont="1" applyFill="1" applyBorder="1" applyAlignment="1">
      <alignment horizontal="right"/>
    </xf>
    <xf numFmtId="0" fontId="9" fillId="0" borderId="0" xfId="4" applyFont="1" applyAlignment="1">
      <alignment horizontal="center"/>
    </xf>
    <xf numFmtId="0" fontId="11" fillId="41" borderId="12" xfId="4" applyFont="1" applyFill="1" applyBorder="1" applyAlignment="1">
      <alignment horizontal="left" vertical="top" wrapText="1"/>
    </xf>
    <xf numFmtId="0" fontId="9" fillId="41" borderId="13" xfId="4" applyFill="1" applyBorder="1" applyAlignment="1">
      <alignment horizontal="left"/>
    </xf>
    <xf numFmtId="0" fontId="9" fillId="41" borderId="25" xfId="4" applyFill="1" applyBorder="1" applyAlignment="1">
      <alignment horizontal="left"/>
    </xf>
    <xf numFmtId="0" fontId="9" fillId="41" borderId="28" xfId="4" applyFill="1" applyBorder="1" applyAlignment="1">
      <alignment horizontal="left"/>
    </xf>
    <xf numFmtId="0" fontId="11" fillId="0" borderId="27" xfId="4" applyFont="1" applyFill="1" applyBorder="1" applyAlignment="1">
      <alignment horizontal="left" vertical="center" wrapText="1"/>
    </xf>
    <xf numFmtId="0" fontId="11" fillId="9" borderId="28" xfId="4" applyFont="1" applyFill="1" applyBorder="1" applyAlignment="1">
      <alignment horizontal="right" vertical="top" wrapText="1"/>
    </xf>
    <xf numFmtId="0" fontId="11" fillId="41" borderId="12" xfId="4" applyFont="1" applyFill="1" applyBorder="1" applyAlignment="1">
      <alignment vertical="top" wrapText="1"/>
    </xf>
    <xf numFmtId="0" fontId="11" fillId="41" borderId="13" xfId="4" applyFont="1" applyFill="1" applyBorder="1" applyAlignment="1">
      <alignment vertical="top" wrapText="1"/>
    </xf>
    <xf numFmtId="0" fontId="11" fillId="41" borderId="25" xfId="4" applyFont="1" applyFill="1" applyBorder="1" applyAlignment="1">
      <alignment vertical="top" wrapText="1"/>
    </xf>
    <xf numFmtId="0" fontId="11" fillId="41" borderId="28" xfId="4" applyFont="1" applyFill="1" applyBorder="1" applyAlignment="1">
      <alignment vertical="top" wrapText="1"/>
    </xf>
    <xf numFmtId="0" fontId="11" fillId="41" borderId="12" xfId="4" applyFont="1" applyFill="1" applyBorder="1" applyAlignment="1">
      <alignment horizontal="left" vertical="center" wrapText="1"/>
    </xf>
    <xf numFmtId="0" fontId="11" fillId="9" borderId="27" xfId="4" applyFont="1" applyFill="1" applyBorder="1" applyAlignment="1">
      <alignment horizontal="left" vertical="center" wrapText="1"/>
    </xf>
    <xf numFmtId="0" fontId="9" fillId="0" borderId="28" xfId="4" applyFont="1" applyFill="1" applyBorder="1"/>
    <xf numFmtId="0" fontId="9" fillId="0" borderId="27" xfId="4" applyFont="1" applyFill="1" applyBorder="1"/>
    <xf numFmtId="0" fontId="52" fillId="0" borderId="27" xfId="4" applyFont="1" applyFill="1" applyBorder="1" applyAlignment="1">
      <alignment horizontal="left"/>
    </xf>
    <xf numFmtId="9" fontId="11" fillId="9" borderId="27" xfId="4" applyNumberFormat="1" applyFont="1" applyFill="1" applyBorder="1" applyAlignment="1">
      <alignment horizontal="right" vertical="top" wrapText="1"/>
    </xf>
    <xf numFmtId="0" fontId="16" fillId="9" borderId="27" xfId="4" applyFont="1" applyFill="1" applyBorder="1" applyAlignment="1">
      <alignment horizontal="justify" vertical="top" wrapText="1"/>
    </xf>
    <xf numFmtId="0" fontId="16" fillId="9" borderId="24" xfId="4" applyFont="1" applyFill="1" applyBorder="1" applyAlignment="1">
      <alignment horizontal="justify" vertical="top" wrapText="1"/>
    </xf>
    <xf numFmtId="0" fontId="17" fillId="9" borderId="27" xfId="4" applyFont="1" applyFill="1" applyBorder="1" applyAlignment="1">
      <alignment horizontal="justify" vertical="top" wrapText="1"/>
    </xf>
    <xf numFmtId="0" fontId="17" fillId="9" borderId="24" xfId="4" applyFont="1" applyFill="1" applyBorder="1" applyAlignment="1">
      <alignment horizontal="justify" vertical="top" wrapText="1"/>
    </xf>
    <xf numFmtId="0" fontId="17" fillId="0" borderId="24" xfId="4" applyFont="1" applyFill="1" applyBorder="1" applyAlignment="1">
      <alignment horizontal="justify" vertical="top" wrapText="1"/>
    </xf>
    <xf numFmtId="0" fontId="35" fillId="0" borderId="24" xfId="4" applyFont="1" applyBorder="1"/>
    <xf numFmtId="0" fontId="9" fillId="0" borderId="0" xfId="4" applyBorder="1"/>
    <xf numFmtId="43" fontId="0" fillId="0" borderId="0" xfId="5" applyNumberFormat="1" applyFont="1" applyBorder="1"/>
    <xf numFmtId="0" fontId="35" fillId="0" borderId="24" xfId="4" applyFont="1" applyFill="1" applyBorder="1"/>
    <xf numFmtId="43" fontId="0" fillId="0" borderId="0" xfId="5" applyNumberFormat="1" applyFont="1" applyFill="1" applyBorder="1"/>
    <xf numFmtId="0" fontId="98" fillId="9" borderId="24" xfId="4" applyFont="1" applyFill="1" applyBorder="1" applyAlignment="1">
      <alignment horizontal="justify" vertical="top" wrapText="1"/>
    </xf>
    <xf numFmtId="0" fontId="35" fillId="9" borderId="24" xfId="4" applyFont="1" applyFill="1" applyBorder="1"/>
    <xf numFmtId="0" fontId="9" fillId="9" borderId="0" xfId="4" applyFill="1" applyBorder="1"/>
    <xf numFmtId="43" fontId="9" fillId="9" borderId="0" xfId="5" applyNumberFormat="1" applyFont="1" applyFill="1" applyBorder="1"/>
    <xf numFmtId="0" fontId="35" fillId="0" borderId="0" xfId="4" applyFont="1" applyBorder="1"/>
    <xf numFmtId="43" fontId="35" fillId="0" borderId="0" xfId="5" applyNumberFormat="1" applyFont="1" applyBorder="1"/>
    <xf numFmtId="0" fontId="35" fillId="0" borderId="0" xfId="4" applyFont="1" applyFill="1" applyBorder="1"/>
    <xf numFmtId="2" fontId="35" fillId="0" borderId="0" xfId="4" applyNumberFormat="1" applyFont="1" applyBorder="1"/>
    <xf numFmtId="0" fontId="44" fillId="15" borderId="13" xfId="4" applyFont="1" applyFill="1" applyBorder="1"/>
    <xf numFmtId="43" fontId="9" fillId="15" borderId="13" xfId="4" applyNumberFormat="1" applyFill="1" applyBorder="1"/>
    <xf numFmtId="0" fontId="9" fillId="15" borderId="13" xfId="4" applyFill="1" applyBorder="1"/>
    <xf numFmtId="43" fontId="99" fillId="15" borderId="13" xfId="4" applyNumberFormat="1" applyFont="1" applyFill="1" applyBorder="1"/>
    <xf numFmtId="164" fontId="9" fillId="0" borderId="0" xfId="4" applyNumberFormat="1"/>
    <xf numFmtId="0" fontId="23" fillId="9" borderId="24" xfId="4" applyFont="1" applyFill="1" applyBorder="1" applyAlignment="1">
      <alignment horizontal="justify" vertical="top" wrapText="1"/>
    </xf>
    <xf numFmtId="0" fontId="9" fillId="0" borderId="0" xfId="4" applyFont="1" applyBorder="1"/>
    <xf numFmtId="0" fontId="37" fillId="0" borderId="0" xfId="4" applyFont="1" applyBorder="1"/>
    <xf numFmtId="0" fontId="62" fillId="0" borderId="24" xfId="4" applyFont="1" applyBorder="1"/>
    <xf numFmtId="9" fontId="11" fillId="0" borderId="28" xfId="4" applyNumberFormat="1" applyFont="1" applyFill="1" applyBorder="1" applyAlignment="1">
      <alignment horizontal="right" vertical="top" wrapText="1"/>
    </xf>
    <xf numFmtId="0" fontId="21" fillId="0" borderId="24" xfId="4" applyFont="1" applyBorder="1"/>
    <xf numFmtId="0" fontId="52" fillId="9" borderId="24" xfId="4" applyFont="1" applyFill="1" applyBorder="1" applyAlignment="1">
      <alignment horizontal="justify" vertical="top" wrapText="1"/>
    </xf>
    <xf numFmtId="0" fontId="11" fillId="0" borderId="24" xfId="4" applyFont="1" applyBorder="1"/>
    <xf numFmtId="0" fontId="11" fillId="9" borderId="24" xfId="4" applyFont="1" applyFill="1" applyBorder="1"/>
    <xf numFmtId="0" fontId="44" fillId="0" borderId="0" xfId="4" applyFont="1" applyFill="1"/>
    <xf numFmtId="0" fontId="44" fillId="0" borderId="24" xfId="4" applyFont="1" applyFill="1" applyBorder="1"/>
    <xf numFmtId="0" fontId="20" fillId="0" borderId="24" xfId="23" applyFont="1" applyFill="1" applyBorder="1" applyAlignment="1">
      <alignment vertical="center" wrapText="1"/>
    </xf>
    <xf numFmtId="0" fontId="11" fillId="0" borderId="24" xfId="23" applyFont="1" applyFill="1" applyBorder="1" applyAlignment="1">
      <alignment vertical="center" wrapText="1"/>
    </xf>
    <xf numFmtId="164" fontId="11" fillId="0" borderId="24" xfId="5" applyNumberFormat="1" applyFont="1" applyFill="1" applyBorder="1" applyAlignment="1">
      <alignment vertical="center" wrapText="1"/>
    </xf>
    <xf numFmtId="43" fontId="0" fillId="0" borderId="0" xfId="5" applyFont="1" applyFill="1"/>
    <xf numFmtId="0" fontId="71" fillId="0" borderId="24" xfId="23" applyFont="1" applyFill="1" applyBorder="1" applyAlignment="1">
      <alignment horizontal="right" vertical="center" wrapText="1"/>
    </xf>
    <xf numFmtId="0" fontId="11" fillId="0" borderId="24" xfId="23" applyFont="1" applyFill="1" applyBorder="1" applyAlignment="1">
      <alignment horizontal="center" vertical="center" wrapText="1"/>
    </xf>
    <xf numFmtId="9" fontId="11" fillId="0" borderId="0" xfId="4" applyNumberFormat="1" applyFont="1" applyFill="1" applyBorder="1" applyAlignment="1">
      <alignment horizontal="right" vertical="top" wrapText="1"/>
    </xf>
    <xf numFmtId="0" fontId="13" fillId="0" borderId="24" xfId="23" applyFont="1" applyFill="1" applyBorder="1" applyAlignment="1">
      <alignment vertical="center" wrapText="1"/>
    </xf>
    <xf numFmtId="0" fontId="37" fillId="0" borderId="24" xfId="4" applyFont="1" applyFill="1" applyBorder="1" applyAlignment="1">
      <alignment vertical="top"/>
    </xf>
    <xf numFmtId="0" fontId="11" fillId="0" borderId="28" xfId="23" applyFont="1" applyFill="1" applyBorder="1" applyAlignment="1">
      <alignment horizontal="center" vertical="center" wrapText="1"/>
    </xf>
    <xf numFmtId="0" fontId="71" fillId="0" borderId="28" xfId="23" applyFont="1" applyFill="1" applyBorder="1" applyAlignment="1">
      <alignment horizontal="right" vertical="center" wrapText="1"/>
    </xf>
    <xf numFmtId="0" fontId="13" fillId="0" borderId="27" xfId="23" applyFont="1" applyFill="1" applyBorder="1" applyAlignment="1">
      <alignment vertical="center" wrapText="1"/>
    </xf>
    <xf numFmtId="0" fontId="11" fillId="0" borderId="27" xfId="23" applyFont="1" applyFill="1" applyBorder="1" applyAlignment="1">
      <alignment vertical="center" wrapText="1"/>
    </xf>
    <xf numFmtId="0" fontId="64" fillId="0" borderId="24" xfId="4" applyFont="1" applyBorder="1"/>
    <xf numFmtId="0" fontId="64" fillId="0" borderId="24" xfId="4" applyFont="1" applyBorder="1" applyAlignment="1">
      <alignment vertical="center"/>
    </xf>
    <xf numFmtId="0" fontId="51" fillId="9" borderId="0" xfId="4" applyFont="1" applyFill="1" applyBorder="1" applyAlignment="1">
      <alignment horizontal="justify" vertical="center" wrapText="1"/>
    </xf>
    <xf numFmtId="0" fontId="53" fillId="0" borderId="0" xfId="4" applyFont="1"/>
    <xf numFmtId="0" fontId="62" fillId="0" borderId="18" xfId="4" applyFont="1" applyFill="1" applyBorder="1"/>
    <xf numFmtId="0" fontId="11" fillId="0" borderId="28" xfId="4" applyFont="1" applyFill="1" applyBorder="1" applyAlignment="1">
      <alignment horizontal="right" vertical="top" wrapText="1"/>
    </xf>
    <xf numFmtId="0" fontId="62" fillId="0" borderId="30" xfId="4" applyFont="1" applyFill="1" applyBorder="1"/>
    <xf numFmtId="0" fontId="62" fillId="0" borderId="31" xfId="4" applyFont="1" applyFill="1" applyBorder="1"/>
    <xf numFmtId="0" fontId="100" fillId="0" borderId="31" xfId="4" applyFont="1" applyFill="1" applyBorder="1"/>
    <xf numFmtId="0" fontId="82" fillId="9" borderId="31" xfId="4" applyFont="1" applyFill="1" applyBorder="1"/>
    <xf numFmtId="0" fontId="11" fillId="9" borderId="31" xfId="4" applyFont="1" applyFill="1" applyBorder="1"/>
    <xf numFmtId="0" fontId="11" fillId="9" borderId="31" xfId="4" applyFont="1" applyFill="1" applyBorder="1" applyAlignment="1">
      <alignment horizontal="right"/>
    </xf>
    <xf numFmtId="43" fontId="71" fillId="15" borderId="31" xfId="5" applyFont="1" applyFill="1" applyBorder="1"/>
    <xf numFmtId="0" fontId="71" fillId="0" borderId="31" xfId="4" applyFont="1" applyFill="1" applyBorder="1" applyAlignment="1">
      <alignment horizontal="right"/>
    </xf>
    <xf numFmtId="0" fontId="1" fillId="3" borderId="0" xfId="4" applyFont="1" applyFill="1" applyBorder="1"/>
    <xf numFmtId="165" fontId="13" fillId="3" borderId="0" xfId="4" applyNumberFormat="1" applyFont="1" applyFill="1" applyBorder="1"/>
    <xf numFmtId="165" fontId="71" fillId="3" borderId="0" xfId="4" applyNumberFormat="1" applyFont="1" applyFill="1" applyBorder="1" applyAlignment="1">
      <alignment horizontal="right"/>
    </xf>
    <xf numFmtId="0" fontId="13" fillId="3" borderId="28" xfId="4" applyFont="1" applyFill="1" applyBorder="1" applyAlignment="1">
      <alignment horizontal="center"/>
    </xf>
    <xf numFmtId="0" fontId="71" fillId="3" borderId="0" xfId="4" applyFont="1" applyFill="1" applyBorder="1" applyAlignment="1">
      <alignment horizontal="right"/>
    </xf>
    <xf numFmtId="0" fontId="13" fillId="3" borderId="19" xfId="4" applyFont="1" applyFill="1" applyBorder="1"/>
    <xf numFmtId="0" fontId="71" fillId="3" borderId="1" xfId="4" applyFont="1" applyFill="1" applyBorder="1" applyAlignment="1">
      <alignment horizontal="right"/>
    </xf>
    <xf numFmtId="0" fontId="13" fillId="3" borderId="29" xfId="4" applyFont="1" applyFill="1" applyBorder="1" applyAlignment="1">
      <alignment horizontal="center"/>
    </xf>
    <xf numFmtId="0" fontId="71" fillId="0" borderId="0" xfId="4" applyFont="1" applyFill="1" applyBorder="1" applyAlignment="1">
      <alignment horizontal="right"/>
    </xf>
    <xf numFmtId="0" fontId="101" fillId="0" borderId="0" xfId="24" applyFont="1"/>
    <xf numFmtId="0" fontId="47" fillId="0" borderId="0" xfId="24" applyFont="1" applyAlignment="1">
      <alignment horizontal="center"/>
    </xf>
    <xf numFmtId="0" fontId="1" fillId="0" borderId="0" xfId="24" applyFill="1"/>
    <xf numFmtId="0" fontId="1" fillId="0" borderId="0" xfId="24"/>
    <xf numFmtId="164" fontId="0" fillId="0" borderId="0" xfId="25" applyFont="1"/>
    <xf numFmtId="0" fontId="1" fillId="0" borderId="0" xfId="24" applyFill="1" applyAlignment="1">
      <alignment wrapText="1"/>
    </xf>
    <xf numFmtId="0" fontId="102" fillId="0" borderId="26" xfId="24" applyFont="1" applyBorder="1" applyAlignment="1">
      <alignment horizontal="center"/>
    </xf>
    <xf numFmtId="0" fontId="22" fillId="0" borderId="34" xfId="24" applyFont="1" applyBorder="1" applyAlignment="1">
      <alignment horizontal="center"/>
    </xf>
    <xf numFmtId="0" fontId="26" fillId="0" borderId="58" xfId="24" applyFont="1" applyBorder="1" applyAlignment="1">
      <alignment horizontal="center"/>
    </xf>
    <xf numFmtId="0" fontId="102" fillId="0" borderId="59" xfId="24" applyFont="1" applyBorder="1" applyAlignment="1">
      <alignment horizontal="center"/>
    </xf>
    <xf numFmtId="0" fontId="22" fillId="0" borderId="58" xfId="24" applyFont="1" applyFill="1" applyBorder="1" applyAlignment="1">
      <alignment horizontal="center" wrapText="1"/>
    </xf>
    <xf numFmtId="0" fontId="26" fillId="0" borderId="0" xfId="24" applyFont="1"/>
    <xf numFmtId="164" fontId="26" fillId="0" borderId="0" xfId="25" applyFont="1"/>
    <xf numFmtId="0" fontId="47" fillId="0" borderId="60" xfId="24" applyFont="1" applyFill="1" applyBorder="1" applyAlignment="1">
      <alignment horizontal="left"/>
    </xf>
    <xf numFmtId="0" fontId="47" fillId="0" borderId="60" xfId="24" applyFont="1" applyBorder="1" applyAlignment="1">
      <alignment horizontal="center"/>
    </xf>
    <xf numFmtId="164" fontId="47" fillId="0" borderId="61" xfId="25" applyFont="1" applyBorder="1" applyAlignment="1">
      <alignment horizontal="center"/>
    </xf>
    <xf numFmtId="164" fontId="47" fillId="0" borderId="62" xfId="25" applyFont="1" applyBorder="1" applyAlignment="1">
      <alignment horizontal="center"/>
    </xf>
    <xf numFmtId="0" fontId="1" fillId="0" borderId="18" xfId="24" applyFill="1" applyBorder="1"/>
    <xf numFmtId="0" fontId="103" fillId="0" borderId="18" xfId="24" applyFont="1" applyBorder="1" applyAlignment="1">
      <alignment horizontal="center"/>
    </xf>
    <xf numFmtId="0" fontId="26" fillId="48" borderId="13" xfId="24" applyFont="1" applyFill="1" applyBorder="1"/>
    <xf numFmtId="164" fontId="26" fillId="0" borderId="13" xfId="25" applyFont="1" applyBorder="1"/>
    <xf numFmtId="0" fontId="47" fillId="0" borderId="63" xfId="24" applyFont="1" applyBorder="1" applyAlignment="1">
      <alignment horizontal="left"/>
    </xf>
    <xf numFmtId="0" fontId="47" fillId="0" borderId="63" xfId="24" applyFont="1" applyBorder="1" applyAlignment="1">
      <alignment horizontal="center"/>
    </xf>
    <xf numFmtId="164" fontId="47" fillId="0" borderId="64" xfId="25" applyFont="1" applyBorder="1" applyAlignment="1">
      <alignment horizontal="center"/>
    </xf>
    <xf numFmtId="0" fontId="1" fillId="48" borderId="13" xfId="24" applyFill="1" applyBorder="1"/>
    <xf numFmtId="164" fontId="0" fillId="0" borderId="13" xfId="25" applyFont="1" applyBorder="1"/>
    <xf numFmtId="0" fontId="1" fillId="0" borderId="13" xfId="24" applyFill="1" applyBorder="1"/>
    <xf numFmtId="0" fontId="47" fillId="0" borderId="65" xfId="24" applyFont="1" applyBorder="1" applyAlignment="1">
      <alignment horizontal="left"/>
    </xf>
    <xf numFmtId="0" fontId="47" fillId="0" borderId="65" xfId="24" applyFont="1" applyBorder="1" applyAlignment="1">
      <alignment horizontal="center"/>
    </xf>
    <xf numFmtId="164" fontId="47" fillId="0" borderId="66" xfId="25" applyFont="1" applyBorder="1" applyAlignment="1">
      <alignment horizontal="center"/>
    </xf>
    <xf numFmtId="0" fontId="47" fillId="0" borderId="41" xfId="24" applyFont="1" applyBorder="1" applyAlignment="1">
      <alignment horizontal="left"/>
    </xf>
    <xf numFmtId="0" fontId="47" fillId="0" borderId="13" xfId="24" applyFont="1" applyBorder="1" applyAlignment="1">
      <alignment horizontal="center"/>
    </xf>
    <xf numFmtId="164" fontId="47" fillId="0" borderId="13" xfId="25" applyFont="1" applyBorder="1" applyAlignment="1">
      <alignment horizontal="center"/>
    </xf>
    <xf numFmtId="0" fontId="47" fillId="0" borderId="41" xfId="24" applyFont="1" applyFill="1" applyBorder="1" applyAlignment="1">
      <alignment horizontal="left"/>
    </xf>
    <xf numFmtId="0" fontId="47" fillId="0" borderId="61" xfId="24" applyFont="1" applyFill="1" applyBorder="1" applyAlignment="1">
      <alignment horizontal="left" wrapText="1"/>
    </xf>
    <xf numFmtId="0" fontId="47" fillId="0" borderId="1" xfId="24" applyFont="1" applyFill="1" applyBorder="1" applyAlignment="1">
      <alignment horizontal="center" wrapText="1"/>
    </xf>
    <xf numFmtId="164" fontId="47" fillId="0" borderId="62" xfId="25" applyFont="1" applyFill="1" applyBorder="1" applyAlignment="1">
      <alignment horizontal="center" wrapText="1"/>
    </xf>
    <xf numFmtId="0" fontId="47" fillId="0" borderId="64" xfId="24" applyFont="1" applyFill="1" applyBorder="1" applyAlignment="1">
      <alignment horizontal="left"/>
    </xf>
    <xf numFmtId="0" fontId="47" fillId="0" borderId="25" xfId="24" applyFont="1" applyFill="1" applyBorder="1" applyAlignment="1">
      <alignment horizontal="center"/>
    </xf>
    <xf numFmtId="164" fontId="47" fillId="0" borderId="67" xfId="25" applyFont="1" applyFill="1" applyBorder="1" applyAlignment="1">
      <alignment horizontal="center"/>
    </xf>
    <xf numFmtId="0" fontId="47" fillId="0" borderId="64" xfId="24" applyFont="1" applyFill="1" applyBorder="1" applyAlignment="1">
      <alignment horizontal="left" vertical="center" wrapText="1"/>
    </xf>
    <xf numFmtId="0" fontId="47" fillId="0" borderId="25" xfId="24" applyFont="1" applyFill="1" applyBorder="1" applyAlignment="1">
      <alignment horizontal="center" vertical="center" wrapText="1"/>
    </xf>
    <xf numFmtId="164" fontId="47" fillId="0" borderId="67" xfId="25" applyFont="1" applyFill="1" applyBorder="1" applyAlignment="1">
      <alignment horizontal="center" vertical="center" wrapText="1"/>
    </xf>
    <xf numFmtId="164" fontId="47" fillId="0" borderId="62" xfId="25" applyFont="1" applyBorder="1" applyAlignment="1">
      <alignment horizontal="center" vertical="center"/>
    </xf>
    <xf numFmtId="0" fontId="1" fillId="0" borderId="18" xfId="24" applyFill="1" applyBorder="1" applyAlignment="1">
      <alignment vertical="center"/>
    </xf>
    <xf numFmtId="0" fontId="103" fillId="0" borderId="18" xfId="24" applyFont="1" applyBorder="1" applyAlignment="1">
      <alignment horizontal="center" vertical="center"/>
    </xf>
    <xf numFmtId="0" fontId="1" fillId="0" borderId="0" xfId="24" applyFill="1" applyBorder="1"/>
    <xf numFmtId="164" fontId="44" fillId="0" borderId="0" xfId="25" applyFont="1" applyFill="1" applyBorder="1"/>
    <xf numFmtId="164" fontId="26" fillId="0" borderId="0" xfId="25" applyFont="1" applyFill="1"/>
    <xf numFmtId="164" fontId="44" fillId="0" borderId="13" xfId="25" applyFont="1" applyBorder="1"/>
    <xf numFmtId="0" fontId="47" fillId="9" borderId="64" xfId="24" applyFont="1" applyFill="1" applyBorder="1" applyAlignment="1">
      <alignment horizontal="left"/>
    </xf>
    <xf numFmtId="0" fontId="26" fillId="0" borderId="59" xfId="24" applyFont="1" applyBorder="1"/>
    <xf numFmtId="164" fontId="44" fillId="15" borderId="68" xfId="25" applyFont="1" applyFill="1" applyBorder="1"/>
    <xf numFmtId="0" fontId="104" fillId="0" borderId="61" xfId="24" applyFont="1" applyBorder="1" applyAlignment="1">
      <alignment horizontal="left"/>
    </xf>
    <xf numFmtId="0" fontId="104" fillId="0" borderId="60" xfId="24" applyFont="1" applyBorder="1" applyAlignment="1">
      <alignment horizontal="center"/>
    </xf>
    <xf numFmtId="164" fontId="104" fillId="0" borderId="61" xfId="25" applyFont="1" applyBorder="1" applyAlignment="1">
      <alignment horizontal="center"/>
    </xf>
    <xf numFmtId="0" fontId="104" fillId="0" borderId="64" xfId="24" applyFont="1" applyBorder="1" applyAlignment="1">
      <alignment horizontal="left"/>
    </xf>
    <xf numFmtId="0" fontId="104" fillId="0" borderId="63" xfId="24" applyFont="1" applyBorder="1" applyAlignment="1">
      <alignment horizontal="center"/>
    </xf>
    <xf numFmtId="164" fontId="104" fillId="0" borderId="64" xfId="25" applyFont="1" applyBorder="1" applyAlignment="1">
      <alignment horizontal="center"/>
    </xf>
    <xf numFmtId="0" fontId="104" fillId="0" borderId="64" xfId="24" applyFont="1" applyBorder="1" applyAlignment="1">
      <alignment vertical="center"/>
    </xf>
    <xf numFmtId="0" fontId="104" fillId="0" borderId="69" xfId="24" applyFont="1" applyBorder="1" applyAlignment="1">
      <alignment horizontal="center" vertical="center"/>
    </xf>
    <xf numFmtId="164" fontId="104" fillId="0" borderId="64" xfId="25" applyFont="1" applyBorder="1" applyAlignment="1">
      <alignment horizontal="center" vertical="center"/>
    </xf>
    <xf numFmtId="0" fontId="104" fillId="0" borderId="64" xfId="24" applyFont="1" applyBorder="1"/>
    <xf numFmtId="0" fontId="105" fillId="0" borderId="64" xfId="24" applyFont="1" applyBorder="1"/>
    <xf numFmtId="0" fontId="105" fillId="0" borderId="63" xfId="24" applyFont="1" applyBorder="1" applyAlignment="1">
      <alignment horizontal="center"/>
    </xf>
    <xf numFmtId="0" fontId="104" fillId="0" borderId="64" xfId="24" applyFont="1" applyBorder="1" applyAlignment="1">
      <alignment wrapText="1"/>
    </xf>
    <xf numFmtId="0" fontId="104" fillId="0" borderId="66" xfId="24" applyFont="1" applyBorder="1"/>
    <xf numFmtId="0" fontId="104" fillId="0" borderId="65" xfId="24" applyFont="1" applyBorder="1" applyAlignment="1">
      <alignment horizontal="center"/>
    </xf>
    <xf numFmtId="164" fontId="104" fillId="0" borderId="66" xfId="25" applyFont="1" applyBorder="1" applyAlignment="1">
      <alignment horizontal="center"/>
    </xf>
    <xf numFmtId="0" fontId="105" fillId="0" borderId="70" xfId="24" applyFont="1" applyBorder="1" applyAlignment="1">
      <alignment vertical="center"/>
    </xf>
    <xf numFmtId="164" fontId="47" fillId="0" borderId="70" xfId="25" applyFont="1" applyBorder="1" applyAlignment="1">
      <alignment horizontal="center"/>
    </xf>
    <xf numFmtId="0" fontId="105" fillId="0" borderId="64" xfId="24" applyFont="1" applyBorder="1" applyAlignment="1">
      <alignment vertical="center"/>
    </xf>
    <xf numFmtId="0" fontId="105" fillId="0" borderId="64" xfId="24" applyFont="1" applyBorder="1" applyAlignment="1"/>
    <xf numFmtId="0" fontId="105" fillId="0" borderId="66" xfId="24" applyFont="1" applyFill="1" applyBorder="1" applyAlignment="1"/>
    <xf numFmtId="0" fontId="106" fillId="0" borderId="70" xfId="24" applyFont="1" applyFill="1" applyBorder="1" applyAlignment="1">
      <alignment vertical="center"/>
    </xf>
    <xf numFmtId="0" fontId="47" fillId="0" borderId="60" xfId="24" applyFont="1" applyBorder="1" applyAlignment="1">
      <alignment horizontal="center" vertical="center"/>
    </xf>
    <xf numFmtId="164" fontId="47" fillId="0" borderId="70" xfId="25" applyFont="1" applyBorder="1" applyAlignment="1">
      <alignment horizontal="center" vertical="center"/>
    </xf>
    <xf numFmtId="0" fontId="106" fillId="0" borderId="64" xfId="24" applyFont="1" applyFill="1" applyBorder="1"/>
    <xf numFmtId="0" fontId="106" fillId="9" borderId="64" xfId="24" applyFont="1" applyFill="1" applyBorder="1"/>
    <xf numFmtId="0" fontId="106" fillId="0" borderId="64" xfId="24" applyFont="1" applyBorder="1"/>
    <xf numFmtId="0" fontId="106" fillId="0" borderId="66" xfId="24" applyFont="1" applyBorder="1"/>
    <xf numFmtId="0" fontId="107" fillId="0" borderId="66" xfId="24" applyFont="1" applyBorder="1" applyAlignment="1">
      <alignment vertical="center"/>
    </xf>
    <xf numFmtId="0" fontId="104" fillId="0" borderId="70" xfId="24" applyFont="1" applyFill="1" applyBorder="1" applyAlignment="1">
      <alignment vertical="center"/>
    </xf>
    <xf numFmtId="0" fontId="104" fillId="0" borderId="64" xfId="24" applyFont="1" applyFill="1" applyBorder="1"/>
    <xf numFmtId="0" fontId="108" fillId="0" borderId="64" xfId="24" applyFont="1" applyBorder="1" applyAlignment="1">
      <alignment wrapText="1"/>
    </xf>
    <xf numFmtId="0" fontId="106" fillId="0" borderId="40" xfId="24" applyFont="1" applyBorder="1"/>
    <xf numFmtId="0" fontId="47" fillId="0" borderId="71" xfId="24" applyFont="1" applyBorder="1" applyAlignment="1">
      <alignment horizontal="center"/>
    </xf>
    <xf numFmtId="0" fontId="104" fillId="0" borderId="70" xfId="24" applyFont="1" applyBorder="1" applyAlignment="1">
      <alignment wrapText="1"/>
    </xf>
    <xf numFmtId="0" fontId="104" fillId="0" borderId="70" xfId="24" applyFont="1" applyBorder="1" applyAlignment="1">
      <alignment horizontal="justify"/>
    </xf>
    <xf numFmtId="0" fontId="104" fillId="0" borderId="64" xfId="24" applyFont="1" applyBorder="1" applyAlignment="1">
      <alignment horizontal="justify"/>
    </xf>
    <xf numFmtId="0" fontId="109" fillId="0" borderId="64" xfId="24" applyFont="1" applyBorder="1" applyAlignment="1">
      <alignment horizontal="justify"/>
    </xf>
    <xf numFmtId="0" fontId="109" fillId="0" borderId="66" xfId="24" applyFont="1" applyBorder="1" applyAlignment="1">
      <alignment horizontal="justify"/>
    </xf>
    <xf numFmtId="0" fontId="105" fillId="0" borderId="70" xfId="24" applyFont="1" applyBorder="1" applyAlignment="1">
      <alignment wrapText="1"/>
    </xf>
    <xf numFmtId="0" fontId="105" fillId="0" borderId="64" xfId="24" applyFont="1" applyBorder="1" applyAlignment="1">
      <alignment wrapText="1"/>
    </xf>
    <xf numFmtId="0" fontId="105" fillId="0" borderId="66" xfId="24" applyFont="1" applyBorder="1" applyAlignment="1">
      <alignment wrapText="1"/>
    </xf>
    <xf numFmtId="0" fontId="105" fillId="0" borderId="70" xfId="24" applyFont="1" applyBorder="1"/>
    <xf numFmtId="0" fontId="1" fillId="0" borderId="25" xfId="24" applyBorder="1"/>
    <xf numFmtId="0" fontId="47" fillId="0" borderId="64" xfId="24" applyFont="1" applyBorder="1" applyAlignment="1">
      <alignment horizontal="center"/>
    </xf>
    <xf numFmtId="164" fontId="47" fillId="0" borderId="63" xfId="25" applyFont="1" applyBorder="1" applyAlignment="1">
      <alignment horizontal="center"/>
    </xf>
    <xf numFmtId="0" fontId="1" fillId="0" borderId="70" xfId="24" applyBorder="1"/>
    <xf numFmtId="0" fontId="47" fillId="0" borderId="72" xfId="24" applyFont="1" applyBorder="1" applyAlignment="1">
      <alignment horizontal="center"/>
    </xf>
    <xf numFmtId="164" fontId="47" fillId="0" borderId="73" xfId="25" applyFont="1" applyBorder="1" applyAlignment="1">
      <alignment horizontal="center"/>
    </xf>
    <xf numFmtId="0" fontId="1" fillId="0" borderId="64" xfId="24" applyBorder="1"/>
    <xf numFmtId="0" fontId="47" fillId="0" borderId="74" xfId="24" applyFont="1" applyBorder="1" applyAlignment="1">
      <alignment horizontal="center"/>
    </xf>
    <xf numFmtId="164" fontId="47" fillId="0" borderId="75" xfId="25" applyFont="1" applyBorder="1" applyAlignment="1">
      <alignment horizontal="center"/>
    </xf>
    <xf numFmtId="0" fontId="1" fillId="0" borderId="40" xfId="24" applyBorder="1"/>
    <xf numFmtId="0" fontId="47" fillId="0" borderId="76" xfId="24" applyFont="1" applyBorder="1" applyAlignment="1">
      <alignment horizontal="center"/>
    </xf>
    <xf numFmtId="164" fontId="47" fillId="0" borderId="77" xfId="25" applyFont="1" applyBorder="1" applyAlignment="1">
      <alignment horizontal="center"/>
    </xf>
    <xf numFmtId="0" fontId="1" fillId="0" borderId="78" xfId="24" applyBorder="1"/>
    <xf numFmtId="0" fontId="47" fillId="0" borderId="78" xfId="24" applyFont="1" applyBorder="1" applyAlignment="1">
      <alignment horizontal="center"/>
    </xf>
    <xf numFmtId="164" fontId="47" fillId="0" borderId="78" xfId="25" applyFont="1" applyBorder="1" applyAlignment="1">
      <alignment horizontal="center"/>
    </xf>
    <xf numFmtId="0" fontId="1" fillId="0" borderId="13" xfId="24" applyBorder="1"/>
    <xf numFmtId="0" fontId="1" fillId="0" borderId="56" xfId="24" applyBorder="1"/>
    <xf numFmtId="0" fontId="47" fillId="0" borderId="56" xfId="24" applyFont="1" applyBorder="1" applyAlignment="1">
      <alignment horizontal="center"/>
    </xf>
    <xf numFmtId="164" fontId="47" fillId="0" borderId="56" xfId="25" applyFont="1" applyBorder="1" applyAlignment="1">
      <alignment horizontal="center"/>
    </xf>
    <xf numFmtId="0" fontId="1" fillId="0" borderId="79" xfId="24" applyBorder="1"/>
    <xf numFmtId="0" fontId="47" fillId="0" borderId="79" xfId="24" applyFont="1" applyBorder="1" applyAlignment="1">
      <alignment horizontal="center"/>
    </xf>
    <xf numFmtId="164" fontId="47" fillId="0" borderId="79" xfId="25" applyFont="1" applyBorder="1" applyAlignment="1">
      <alignment horizontal="center"/>
    </xf>
    <xf numFmtId="0" fontId="1" fillId="0" borderId="13" xfId="24" applyBorder="1" applyAlignment="1">
      <alignment horizontal="center"/>
    </xf>
    <xf numFmtId="164" fontId="0" fillId="0" borderId="13" xfId="25" applyFont="1" applyBorder="1" applyAlignment="1">
      <alignment horizontal="left"/>
    </xf>
    <xf numFmtId="0" fontId="1" fillId="0" borderId="79" xfId="24" applyBorder="1" applyAlignment="1">
      <alignment horizontal="center"/>
    </xf>
    <xf numFmtId="164" fontId="0" fillId="0" borderId="79" xfId="25" applyFont="1" applyBorder="1" applyAlignment="1">
      <alignment horizontal="left"/>
    </xf>
    <xf numFmtId="0" fontId="109" fillId="0" borderId="13" xfId="24" applyFont="1" applyBorder="1" applyAlignment="1">
      <alignment vertical="center"/>
    </xf>
    <xf numFmtId="0" fontId="1" fillId="9" borderId="13" xfId="24" applyFill="1" applyBorder="1"/>
    <xf numFmtId="0" fontId="1" fillId="9" borderId="13" xfId="24" applyFill="1" applyBorder="1" applyAlignment="1">
      <alignment vertical="center"/>
    </xf>
    <xf numFmtId="0" fontId="1" fillId="0" borderId="13" xfId="24" applyBorder="1" applyAlignment="1">
      <alignment vertical="center"/>
    </xf>
    <xf numFmtId="0" fontId="1" fillId="0" borderId="13" xfId="24" applyFill="1" applyBorder="1" applyAlignment="1">
      <alignment vertical="center"/>
    </xf>
    <xf numFmtId="164" fontId="0" fillId="0" borderId="78" xfId="25" applyFont="1" applyBorder="1" applyAlignment="1">
      <alignment horizontal="left"/>
    </xf>
    <xf numFmtId="0" fontId="1" fillId="0" borderId="13" xfId="24" applyBorder="1" applyAlignment="1">
      <alignment horizontal="left" vertical="center" wrapText="1"/>
    </xf>
    <xf numFmtId="0" fontId="1" fillId="0" borderId="13" xfId="24" applyBorder="1" applyAlignment="1">
      <alignment horizontal="center" wrapText="1"/>
    </xf>
    <xf numFmtId="164" fontId="0" fillId="0" borderId="13" xfId="25" applyFont="1" applyBorder="1" applyAlignment="1">
      <alignment horizontal="left" wrapText="1"/>
    </xf>
    <xf numFmtId="0" fontId="1" fillId="0" borderId="13" xfId="24" applyBorder="1" applyAlignment="1">
      <alignment vertical="center" wrapText="1"/>
    </xf>
    <xf numFmtId="0" fontId="1" fillId="0" borderId="23" xfId="24" applyBorder="1" applyAlignment="1">
      <alignment vertical="center" wrapText="1"/>
    </xf>
    <xf numFmtId="0" fontId="1" fillId="0" borderId="23" xfId="24" applyBorder="1" applyAlignment="1">
      <alignment horizontal="center" wrapText="1"/>
    </xf>
    <xf numFmtId="164" fontId="0" fillId="0" borderId="23" xfId="25" applyFont="1" applyBorder="1" applyAlignment="1">
      <alignment horizontal="left" wrapText="1"/>
    </xf>
    <xf numFmtId="164" fontId="47" fillId="0" borderId="80" xfId="25" applyFont="1" applyBorder="1" applyAlignment="1">
      <alignment horizontal="center"/>
    </xf>
    <xf numFmtId="0" fontId="1" fillId="0" borderId="23" xfId="24" applyFill="1" applyBorder="1"/>
    <xf numFmtId="0" fontId="1" fillId="0" borderId="0" xfId="24" applyBorder="1"/>
    <xf numFmtId="0" fontId="1" fillId="0" borderId="0" xfId="24" applyBorder="1" applyAlignment="1">
      <alignment horizontal="center"/>
    </xf>
    <xf numFmtId="164" fontId="0" fillId="0" borderId="0" xfId="25" applyFont="1" applyBorder="1" applyAlignment="1">
      <alignment horizontal="left"/>
    </xf>
    <xf numFmtId="164" fontId="102" fillId="0" borderId="0" xfId="25" applyFont="1" applyBorder="1" applyAlignment="1">
      <alignment horizontal="center"/>
    </xf>
    <xf numFmtId="164" fontId="47" fillId="0" borderId="0" xfId="25" applyFont="1" applyBorder="1" applyAlignment="1">
      <alignment horizontal="center"/>
    </xf>
    <xf numFmtId="0" fontId="101" fillId="0" borderId="0" xfId="24" applyFont="1" applyBorder="1" applyAlignment="1">
      <alignment horizontal="center"/>
    </xf>
    <xf numFmtId="0" fontId="47" fillId="0" borderId="13" xfId="24" applyFont="1" applyBorder="1" applyAlignment="1">
      <alignment horizontal="left" vertical="center" wrapText="1"/>
    </xf>
    <xf numFmtId="0" fontId="103" fillId="0" borderId="13" xfId="24" applyFont="1" applyBorder="1" applyAlignment="1">
      <alignment horizontal="center"/>
    </xf>
    <xf numFmtId="0" fontId="1" fillId="0" borderId="28" xfId="24" applyFont="1" applyBorder="1" applyAlignment="1">
      <alignment horizontal="left" vertical="center"/>
    </xf>
    <xf numFmtId="0" fontId="47" fillId="0" borderId="18" xfId="24" applyFont="1" applyBorder="1" applyAlignment="1">
      <alignment horizontal="center"/>
    </xf>
    <xf numFmtId="164" fontId="47" fillId="0" borderId="18" xfId="25" applyFont="1" applyBorder="1" applyAlignment="1">
      <alignment horizontal="center"/>
    </xf>
    <xf numFmtId="0" fontId="1" fillId="0" borderId="81" xfId="24" applyBorder="1" applyAlignment="1">
      <alignment vertical="center"/>
    </xf>
    <xf numFmtId="0" fontId="104" fillId="0" borderId="82" xfId="24" applyFont="1" applyBorder="1" applyAlignment="1">
      <alignment wrapText="1"/>
    </xf>
    <xf numFmtId="0" fontId="104" fillId="0" borderId="25" xfId="24" applyFont="1" applyBorder="1" applyAlignment="1">
      <alignment wrapText="1"/>
    </xf>
    <xf numFmtId="0" fontId="105" fillId="0" borderId="82" xfId="24" applyFont="1" applyBorder="1" applyAlignment="1">
      <alignment wrapText="1"/>
    </xf>
    <xf numFmtId="0" fontId="1" fillId="0" borderId="25" xfId="24" applyBorder="1" applyAlignment="1">
      <alignment wrapText="1"/>
    </xf>
    <xf numFmtId="0" fontId="104" fillId="0" borderId="25" xfId="24" applyFont="1" applyBorder="1" applyAlignment="1">
      <alignment horizontal="left" wrapText="1"/>
    </xf>
    <xf numFmtId="0" fontId="1" fillId="0" borderId="82" xfId="24" applyBorder="1" applyAlignment="1">
      <alignment wrapText="1"/>
    </xf>
    <xf numFmtId="0" fontId="1" fillId="0" borderId="81" xfId="24" applyBorder="1" applyAlignment="1">
      <alignment vertical="center" wrapText="1"/>
    </xf>
    <xf numFmtId="0" fontId="1" fillId="0" borderId="83" xfId="24" applyBorder="1" applyAlignment="1">
      <alignment wrapText="1"/>
    </xf>
    <xf numFmtId="0" fontId="1" fillId="0" borderId="82" xfId="24" applyBorder="1" applyAlignment="1">
      <alignment vertical="center" wrapText="1"/>
    </xf>
    <xf numFmtId="0" fontId="1" fillId="0" borderId="25" xfId="24" applyBorder="1" applyAlignment="1">
      <alignment vertical="center" wrapText="1"/>
    </xf>
    <xf numFmtId="0" fontId="1" fillId="0" borderId="82" xfId="24" applyBorder="1" applyAlignment="1">
      <alignment horizontal="left" vertical="top" wrapText="1"/>
    </xf>
    <xf numFmtId="0" fontId="1" fillId="0" borderId="84" xfId="24" applyBorder="1" applyAlignment="1">
      <alignment wrapText="1"/>
    </xf>
    <xf numFmtId="0" fontId="109" fillId="0" borderId="82" xfId="24" applyFont="1" applyBorder="1" applyAlignment="1">
      <alignment vertical="center" wrapText="1"/>
    </xf>
    <xf numFmtId="164" fontId="102" fillId="0" borderId="0" xfId="24" applyNumberFormat="1" applyFont="1" applyAlignment="1">
      <alignment horizontal="center"/>
    </xf>
    <xf numFmtId="0" fontId="1" fillId="0" borderId="0" xfId="24" applyAlignment="1">
      <alignment wrapText="1"/>
    </xf>
    <xf numFmtId="0" fontId="102" fillId="0" borderId="33" xfId="24" applyFont="1" applyBorder="1" applyAlignment="1">
      <alignment horizontal="center"/>
    </xf>
    <xf numFmtId="0" fontId="1" fillId="30" borderId="18" xfId="24" applyFill="1" applyBorder="1"/>
    <xf numFmtId="0" fontId="1" fillId="0" borderId="18" xfId="24" applyBorder="1"/>
    <xf numFmtId="0" fontId="1" fillId="46" borderId="13" xfId="24" applyFill="1" applyBorder="1"/>
    <xf numFmtId="0" fontId="47" fillId="15" borderId="40" xfId="24" applyFont="1" applyFill="1" applyBorder="1" applyAlignment="1">
      <alignment horizontal="left"/>
    </xf>
    <xf numFmtId="0" fontId="47" fillId="0" borderId="84" xfId="24" applyFont="1" applyFill="1" applyBorder="1" applyAlignment="1">
      <alignment horizontal="center"/>
    </xf>
    <xf numFmtId="164" fontId="47" fillId="0" borderId="86" xfId="25" applyFont="1" applyFill="1" applyBorder="1" applyAlignment="1">
      <alignment horizontal="center"/>
    </xf>
    <xf numFmtId="0" fontId="105" fillId="15" borderId="64" xfId="24" applyFont="1" applyFill="1" applyBorder="1" applyAlignment="1"/>
    <xf numFmtId="0" fontId="106" fillId="15" borderId="64" xfId="24" applyFont="1" applyFill="1" applyBorder="1"/>
    <xf numFmtId="0" fontId="1" fillId="34" borderId="13" xfId="24" applyFill="1" applyBorder="1"/>
    <xf numFmtId="0" fontId="1" fillId="49" borderId="13" xfId="24" applyFill="1" applyBorder="1"/>
    <xf numFmtId="0" fontId="107" fillId="15" borderId="70" xfId="24" applyFont="1" applyFill="1" applyBorder="1" applyAlignment="1">
      <alignment vertical="center"/>
    </xf>
    <xf numFmtId="0" fontId="47" fillId="0" borderId="60" xfId="24" applyFont="1" applyBorder="1" applyAlignment="1">
      <alignment horizontal="center" wrapText="1"/>
    </xf>
    <xf numFmtId="164" fontId="47" fillId="0" borderId="61" xfId="25" applyFont="1" applyBorder="1" applyAlignment="1">
      <alignment horizontal="center" wrapText="1"/>
    </xf>
    <xf numFmtId="0" fontId="1" fillId="0" borderId="13" xfId="24" applyBorder="1" applyAlignment="1">
      <alignment wrapText="1"/>
    </xf>
    <xf numFmtId="0" fontId="107" fillId="15" borderId="64" xfId="24" applyFont="1" applyFill="1" applyBorder="1" applyAlignment="1">
      <alignment vertical="center" wrapText="1"/>
    </xf>
    <xf numFmtId="0" fontId="107" fillId="15" borderId="64" xfId="24" applyFont="1" applyFill="1" applyBorder="1" applyAlignment="1">
      <alignment vertical="center"/>
    </xf>
    <xf numFmtId="0" fontId="104" fillId="15" borderId="64" xfId="24" applyFont="1" applyFill="1" applyBorder="1"/>
    <xf numFmtId="0" fontId="106" fillId="0" borderId="64" xfId="24" applyFont="1" applyBorder="1" applyAlignment="1">
      <alignment wrapText="1"/>
    </xf>
    <xf numFmtId="0" fontId="102" fillId="0" borderId="33" xfId="24" applyFont="1" applyBorder="1" applyAlignment="1">
      <alignment horizontal="center" vertical="center"/>
    </xf>
    <xf numFmtId="0" fontId="106" fillId="0" borderId="26" xfId="24" applyFont="1" applyBorder="1" applyAlignment="1">
      <alignment vertical="center"/>
    </xf>
    <xf numFmtId="0" fontId="47" fillId="0" borderId="26" xfId="24" applyFont="1" applyBorder="1" applyAlignment="1">
      <alignment horizontal="center" vertical="center"/>
    </xf>
    <xf numFmtId="164" fontId="47" fillId="0" borderId="26" xfId="25" applyFont="1" applyBorder="1" applyAlignment="1">
      <alignment horizontal="center" vertical="center"/>
    </xf>
    <xf numFmtId="0" fontId="105" fillId="15" borderId="64" xfId="24" applyFont="1" applyFill="1" applyBorder="1" applyAlignment="1">
      <alignment wrapText="1"/>
    </xf>
    <xf numFmtId="0" fontId="105" fillId="15" borderId="64" xfId="24" applyFont="1" applyFill="1" applyBorder="1"/>
    <xf numFmtId="0" fontId="26" fillId="0" borderId="59" xfId="24" applyFont="1" applyBorder="1" applyAlignment="1">
      <alignment horizontal="center" vertical="center" wrapText="1"/>
    </xf>
    <xf numFmtId="0" fontId="1" fillId="15" borderId="13" xfId="24" applyFill="1" applyBorder="1"/>
    <xf numFmtId="0" fontId="1" fillId="15" borderId="79" xfId="24" applyFill="1" applyBorder="1"/>
    <xf numFmtId="0" fontId="102" fillId="0" borderId="72" xfId="24" applyFont="1" applyBorder="1" applyAlignment="1">
      <alignment horizontal="center"/>
    </xf>
    <xf numFmtId="0" fontId="102" fillId="0" borderId="78" xfId="24" applyFont="1" applyBorder="1" applyAlignment="1">
      <alignment horizontal="center"/>
    </xf>
    <xf numFmtId="164" fontId="102" fillId="0" borderId="78" xfId="25" applyFont="1" applyBorder="1" applyAlignment="1">
      <alignment horizontal="left"/>
    </xf>
    <xf numFmtId="0" fontId="26" fillId="0" borderId="24" xfId="24" applyFont="1" applyBorder="1"/>
    <xf numFmtId="0" fontId="1" fillId="0" borderId="24" xfId="24" applyBorder="1"/>
    <xf numFmtId="0" fontId="1" fillId="0" borderId="24" xfId="24" applyBorder="1" applyAlignment="1">
      <alignment horizontal="center"/>
    </xf>
    <xf numFmtId="164" fontId="0" fillId="0" borderId="24" xfId="25" applyFont="1" applyBorder="1" applyAlignment="1">
      <alignment horizontal="left"/>
    </xf>
    <xf numFmtId="0" fontId="26" fillId="0" borderId="72" xfId="24" applyFont="1" applyBorder="1"/>
    <xf numFmtId="0" fontId="1" fillId="0" borderId="78" xfId="24" applyBorder="1" applyAlignment="1">
      <alignment horizontal="center"/>
    </xf>
    <xf numFmtId="0" fontId="26" fillId="0" borderId="76" xfId="24" applyFont="1" applyBorder="1" applyAlignment="1">
      <alignment horizontal="center" vertical="center"/>
    </xf>
    <xf numFmtId="0" fontId="26" fillId="0" borderId="74" xfId="24" applyFont="1" applyBorder="1"/>
    <xf numFmtId="0" fontId="26" fillId="0" borderId="76" xfId="24" applyFont="1" applyBorder="1"/>
    <xf numFmtId="0" fontId="1" fillId="15" borderId="13" xfId="24" applyFill="1" applyBorder="1" applyAlignment="1">
      <alignment wrapText="1"/>
    </xf>
    <xf numFmtId="0" fontId="109" fillId="0" borderId="78" xfId="24" applyFont="1" applyBorder="1" applyAlignment="1">
      <alignment vertical="center"/>
    </xf>
    <xf numFmtId="0" fontId="109" fillId="0" borderId="79" xfId="24" applyFont="1" applyBorder="1" applyAlignment="1">
      <alignment vertical="center"/>
    </xf>
    <xf numFmtId="0" fontId="109" fillId="0" borderId="24" xfId="24" applyFont="1" applyBorder="1" applyAlignment="1">
      <alignment vertical="center"/>
    </xf>
    <xf numFmtId="0" fontId="26" fillId="0" borderId="55" xfId="24" applyFont="1" applyBorder="1" applyAlignment="1">
      <alignment horizontal="center" vertical="center"/>
    </xf>
    <xf numFmtId="0" fontId="1" fillId="0" borderId="56" xfId="24" applyBorder="1" applyAlignment="1">
      <alignment horizontal="center"/>
    </xf>
    <xf numFmtId="164" fontId="0" fillId="0" borderId="56" xfId="25" applyFont="1" applyBorder="1" applyAlignment="1">
      <alignment horizontal="left"/>
    </xf>
    <xf numFmtId="0" fontId="26" fillId="0" borderId="18" xfId="24" applyFont="1" applyBorder="1"/>
    <xf numFmtId="0" fontId="1" fillId="0" borderId="18" xfId="24" applyBorder="1" applyAlignment="1">
      <alignment horizontal="center"/>
    </xf>
    <xf numFmtId="164" fontId="0" fillId="0" borderId="18" xfId="25" applyFont="1" applyBorder="1" applyAlignment="1">
      <alignment horizontal="left"/>
    </xf>
    <xf numFmtId="0" fontId="26" fillId="0" borderId="13" xfId="24" applyFont="1" applyBorder="1"/>
    <xf numFmtId="0" fontId="26" fillId="0" borderId="23" xfId="24" applyFont="1" applyBorder="1"/>
    <xf numFmtId="0" fontId="1" fillId="0" borderId="23" xfId="24" applyBorder="1"/>
    <xf numFmtId="0" fontId="1" fillId="0" borderId="23" xfId="24" applyBorder="1" applyAlignment="1">
      <alignment horizontal="center"/>
    </xf>
    <xf numFmtId="164" fontId="0" fillId="0" borderId="23" xfId="25" applyFont="1" applyBorder="1" applyAlignment="1">
      <alignment horizontal="left"/>
    </xf>
    <xf numFmtId="0" fontId="1" fillId="0" borderId="78" xfId="24" applyBorder="1" applyAlignment="1">
      <alignment vertical="center" wrapText="1"/>
    </xf>
    <xf numFmtId="0" fontId="1" fillId="0" borderId="78" xfId="24" applyBorder="1" applyAlignment="1">
      <alignment horizontal="center" wrapText="1"/>
    </xf>
    <xf numFmtId="164" fontId="0" fillId="0" borderId="78" xfId="25" applyFont="1" applyBorder="1" applyAlignment="1">
      <alignment horizontal="left" wrapText="1"/>
    </xf>
    <xf numFmtId="0" fontId="1" fillId="0" borderId="79" xfId="24" applyBorder="1" applyAlignment="1">
      <alignment wrapText="1"/>
    </xf>
    <xf numFmtId="0" fontId="1" fillId="0" borderId="79" xfId="24" applyBorder="1" applyAlignment="1">
      <alignment horizontal="center" wrapText="1"/>
    </xf>
    <xf numFmtId="164" fontId="0" fillId="0" borderId="79" xfId="25" applyFont="1" applyBorder="1" applyAlignment="1">
      <alignment horizontal="left" wrapText="1"/>
    </xf>
    <xf numFmtId="0" fontId="101" fillId="0" borderId="13" xfId="24" applyFont="1" applyBorder="1" applyAlignment="1">
      <alignment horizontal="center"/>
    </xf>
    <xf numFmtId="0" fontId="47" fillId="0" borderId="81" xfId="24" applyFont="1" applyBorder="1" applyAlignment="1">
      <alignment horizontal="left" vertical="center" wrapText="1"/>
    </xf>
    <xf numFmtId="0" fontId="47" fillId="0" borderId="31" xfId="24" applyFont="1" applyBorder="1" applyAlignment="1">
      <alignment wrapText="1"/>
    </xf>
    <xf numFmtId="0" fontId="1" fillId="0" borderId="31" xfId="24" applyBorder="1" applyAlignment="1">
      <alignment wrapText="1"/>
    </xf>
    <xf numFmtId="0" fontId="104" fillId="15" borderId="25" xfId="24" applyFont="1" applyFill="1" applyBorder="1" applyAlignment="1">
      <alignment horizontal="left" wrapText="1"/>
    </xf>
    <xf numFmtId="0" fontId="104" fillId="15" borderId="82" xfId="24" applyFont="1" applyFill="1" applyBorder="1" applyAlignment="1">
      <alignment wrapText="1"/>
    </xf>
    <xf numFmtId="0" fontId="106" fillId="0" borderId="25" xfId="24" applyFont="1" applyBorder="1" applyAlignment="1">
      <alignment wrapText="1"/>
    </xf>
    <xf numFmtId="0" fontId="28" fillId="0" borderId="25" xfId="24" applyFont="1" applyBorder="1" applyAlignment="1">
      <alignment wrapText="1"/>
    </xf>
    <xf numFmtId="0" fontId="105" fillId="0" borderId="31" xfId="24" applyFont="1" applyBorder="1" applyAlignment="1">
      <alignment wrapText="1"/>
    </xf>
    <xf numFmtId="0" fontId="1" fillId="0" borderId="0" xfId="24" applyBorder="1" applyAlignment="1">
      <alignment wrapText="1"/>
    </xf>
    <xf numFmtId="0" fontId="1" fillId="0" borderId="90" xfId="24" applyBorder="1" applyAlignment="1">
      <alignment vertical="center" wrapText="1"/>
    </xf>
    <xf numFmtId="0" fontId="1" fillId="0" borderId="1" xfId="24" applyBorder="1" applyAlignment="1">
      <alignment wrapText="1"/>
    </xf>
    <xf numFmtId="0" fontId="37" fillId="0" borderId="13" xfId="0" applyFont="1" applyFill="1" applyBorder="1" applyAlignment="1">
      <alignment horizontal="center" vertical="center"/>
    </xf>
    <xf numFmtId="0" fontId="12" fillId="11" borderId="10" xfId="4" applyFont="1" applyFill="1" applyBorder="1" applyAlignment="1">
      <alignment horizontal="center" vertical="center" wrapText="1"/>
    </xf>
    <xf numFmtId="0" fontId="12" fillId="11" borderId="4" xfId="4" applyFont="1" applyFill="1" applyBorder="1" applyAlignment="1">
      <alignment horizontal="center" vertical="center" wrapText="1"/>
    </xf>
    <xf numFmtId="0" fontId="14" fillId="11" borderId="23" xfId="4" applyFont="1" applyFill="1" applyBorder="1" applyAlignment="1">
      <alignment horizontal="center" vertical="center" wrapText="1"/>
    </xf>
    <xf numFmtId="0" fontId="14" fillId="11" borderId="24" xfId="4" applyFont="1" applyFill="1" applyBorder="1" applyAlignment="1">
      <alignment horizontal="center" vertical="center" wrapText="1"/>
    </xf>
    <xf numFmtId="0" fontId="14" fillId="11" borderId="29" xfId="4" applyFont="1" applyFill="1" applyBorder="1" applyAlignment="1">
      <alignment horizontal="center" vertical="center" wrapText="1"/>
    </xf>
    <xf numFmtId="0" fontId="12" fillId="9" borderId="0" xfId="4" applyFont="1" applyFill="1" applyBorder="1" applyAlignment="1" applyProtection="1">
      <alignment horizontal="center"/>
    </xf>
    <xf numFmtId="0" fontId="12" fillId="9" borderId="28" xfId="4" applyFont="1" applyFill="1" applyBorder="1" applyAlignment="1" applyProtection="1">
      <alignment horizontal="center"/>
    </xf>
    <xf numFmtId="0" fontId="12" fillId="4" borderId="0" xfId="4" applyFont="1" applyFill="1" applyBorder="1" applyAlignment="1" applyProtection="1">
      <alignment horizontal="center"/>
      <protection locked="0"/>
    </xf>
    <xf numFmtId="0" fontId="12" fillId="4" borderId="2" xfId="4" applyFont="1" applyFill="1" applyBorder="1" applyAlignment="1" applyProtection="1">
      <alignment horizontal="center"/>
      <protection locked="0"/>
    </xf>
    <xf numFmtId="0" fontId="12" fillId="8" borderId="0" xfId="4" applyFont="1" applyFill="1" applyBorder="1" applyAlignment="1" applyProtection="1">
      <alignment horizontal="center"/>
      <protection locked="0"/>
    </xf>
    <xf numFmtId="0" fontId="12" fillId="8" borderId="2" xfId="4" applyFont="1" applyFill="1" applyBorder="1" applyAlignment="1" applyProtection="1">
      <alignment horizontal="center"/>
      <protection locked="0"/>
    </xf>
    <xf numFmtId="0" fontId="12" fillId="10" borderId="0" xfId="4" applyFont="1" applyFill="1" applyBorder="1" applyAlignment="1" applyProtection="1">
      <alignment horizontal="center"/>
      <protection locked="0"/>
    </xf>
    <xf numFmtId="0" fontId="12" fillId="10" borderId="2" xfId="4" applyFont="1" applyFill="1" applyBorder="1" applyAlignment="1" applyProtection="1">
      <alignment horizontal="center"/>
      <protection locked="0"/>
    </xf>
    <xf numFmtId="0" fontId="12" fillId="11" borderId="10" xfId="4" applyFont="1" applyFill="1" applyBorder="1" applyAlignment="1">
      <alignment horizontal="center" vertical="center"/>
    </xf>
    <xf numFmtId="0" fontId="12" fillId="11" borderId="4" xfId="4" applyFont="1" applyFill="1" applyBorder="1" applyAlignment="1">
      <alignment horizontal="center" vertical="center"/>
    </xf>
    <xf numFmtId="0" fontId="12" fillId="11" borderId="10" xfId="4" applyFont="1" applyFill="1" applyBorder="1" applyAlignment="1">
      <alignment horizontal="center"/>
    </xf>
    <xf numFmtId="0" fontId="37" fillId="40" borderId="23" xfId="0" applyFont="1" applyFill="1" applyBorder="1" applyAlignment="1">
      <alignment horizontal="center" vertical="center" wrapText="1"/>
    </xf>
    <xf numFmtId="0" fontId="37" fillId="40" borderId="24" xfId="0" applyFont="1" applyFill="1" applyBorder="1" applyAlignment="1">
      <alignment horizontal="center" vertical="center" wrapText="1"/>
    </xf>
    <xf numFmtId="0" fontId="37" fillId="40" borderId="18" xfId="0" applyFont="1" applyFill="1" applyBorder="1" applyAlignment="1">
      <alignment horizontal="center" vertical="center" wrapText="1"/>
    </xf>
    <xf numFmtId="0" fontId="37" fillId="9" borderId="23" xfId="0" applyFont="1" applyFill="1" applyBorder="1" applyAlignment="1">
      <alignment horizontal="center" vertical="center" wrapText="1"/>
    </xf>
    <xf numFmtId="0" fontId="37" fillId="9" borderId="24" xfId="0" applyFont="1" applyFill="1" applyBorder="1" applyAlignment="1">
      <alignment horizontal="center" vertical="center" wrapText="1"/>
    </xf>
    <xf numFmtId="0" fontId="37" fillId="9" borderId="18" xfId="0" applyFont="1" applyFill="1" applyBorder="1" applyAlignment="1">
      <alignment horizontal="center" vertical="center" wrapText="1"/>
    </xf>
    <xf numFmtId="0" fontId="37" fillId="40" borderId="27" xfId="0" applyFont="1" applyFill="1" applyBorder="1" applyAlignment="1">
      <alignment horizontal="center" vertical="center" wrapText="1"/>
    </xf>
    <xf numFmtId="0" fontId="37" fillId="40" borderId="19" xfId="0" applyFont="1" applyFill="1" applyBorder="1" applyAlignment="1">
      <alignment horizontal="center" vertical="center" wrapText="1"/>
    </xf>
    <xf numFmtId="0" fontId="12" fillId="4" borderId="0" xfId="9" applyFont="1" applyFill="1" applyBorder="1" applyAlignment="1">
      <alignment horizontal="left"/>
    </xf>
    <xf numFmtId="0" fontId="12" fillId="8" borderId="0" xfId="9" applyFont="1" applyFill="1" applyBorder="1" applyAlignment="1">
      <alignment horizontal="left"/>
    </xf>
    <xf numFmtId="0" fontId="19" fillId="0" borderId="0" xfId="9" applyFont="1" applyFill="1" applyBorder="1" applyAlignment="1">
      <alignment horizontal="center"/>
    </xf>
    <xf numFmtId="0" fontId="28" fillId="0" borderId="0" xfId="9" applyFont="1" applyFill="1" applyBorder="1" applyAlignment="1">
      <alignment horizontal="center"/>
    </xf>
    <xf numFmtId="0" fontId="29" fillId="0" borderId="0" xfId="9" applyFont="1" applyFill="1" applyBorder="1" applyAlignment="1">
      <alignment horizontal="center"/>
    </xf>
    <xf numFmtId="0" fontId="12" fillId="0" borderId="0" xfId="9" applyFont="1" applyFill="1" applyBorder="1" applyAlignment="1">
      <alignment horizontal="center"/>
    </xf>
    <xf numFmtId="0" fontId="28" fillId="9" borderId="0" xfId="9" applyFont="1" applyFill="1" applyBorder="1" applyAlignment="1">
      <alignment horizontal="center"/>
    </xf>
    <xf numFmtId="0" fontId="29" fillId="9" borderId="0" xfId="9" applyFont="1" applyFill="1" applyBorder="1" applyAlignment="1">
      <alignment horizontal="center"/>
    </xf>
    <xf numFmtId="0" fontId="12" fillId="9" borderId="0" xfId="9" applyFont="1" applyFill="1" applyBorder="1" applyAlignment="1">
      <alignment horizontal="center"/>
    </xf>
    <xf numFmtId="0" fontId="37" fillId="9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 applyProtection="1">
      <alignment horizontal="left"/>
    </xf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23" fillId="11" borderId="4" xfId="14" applyFont="1" applyFill="1" applyBorder="1" applyAlignment="1">
      <alignment horizontal="center" textRotation="90"/>
    </xf>
    <xf numFmtId="0" fontId="23" fillId="11" borderId="4" xfId="14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 wrapText="1"/>
    </xf>
    <xf numFmtId="0" fontId="23" fillId="11" borderId="5" xfId="14" applyFont="1" applyFill="1" applyBorder="1" applyAlignment="1">
      <alignment horizontal="center" vertical="center" wrapText="1"/>
    </xf>
    <xf numFmtId="0" fontId="23" fillId="11" borderId="10" xfId="14" applyFont="1" applyFill="1" applyBorder="1" applyAlignment="1">
      <alignment horizontal="center" vertical="center" wrapText="1"/>
    </xf>
    <xf numFmtId="0" fontId="12" fillId="10" borderId="0" xfId="0" applyFont="1" applyFill="1" applyBorder="1" applyAlignment="1" applyProtection="1">
      <alignment horizontal="left"/>
    </xf>
    <xf numFmtId="0" fontId="12" fillId="10" borderId="9" xfId="0" applyFont="1" applyFill="1" applyBorder="1" applyAlignment="1" applyProtection="1">
      <alignment horizontal="left"/>
    </xf>
    <xf numFmtId="0" fontId="23" fillId="11" borderId="5" xfId="14" applyFont="1" applyFill="1" applyBorder="1" applyAlignment="1">
      <alignment horizontal="center" vertical="center"/>
    </xf>
    <xf numFmtId="0" fontId="23" fillId="11" borderId="10" xfId="14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23" fillId="11" borderId="5" xfId="17" applyFont="1" applyFill="1" applyBorder="1" applyAlignment="1">
      <alignment horizontal="center" vertical="center" wrapText="1"/>
    </xf>
    <xf numFmtId="0" fontId="23" fillId="11" borderId="10" xfId="17" applyFont="1" applyFill="1" applyBorder="1" applyAlignment="1">
      <alignment horizontal="center" vertical="center" wrapText="1"/>
    </xf>
    <xf numFmtId="0" fontId="23" fillId="11" borderId="4" xfId="17" applyFont="1" applyFill="1" applyBorder="1" applyAlignment="1">
      <alignment horizontal="center" textRotation="90"/>
    </xf>
    <xf numFmtId="0" fontId="23" fillId="11" borderId="5" xfId="17" applyFont="1" applyFill="1" applyBorder="1" applyAlignment="1">
      <alignment horizontal="center" vertical="center"/>
    </xf>
    <xf numFmtId="0" fontId="23" fillId="11" borderId="10" xfId="17" applyFont="1" applyFill="1" applyBorder="1" applyAlignment="1">
      <alignment horizontal="center" vertical="center"/>
    </xf>
    <xf numFmtId="0" fontId="12" fillId="10" borderId="8" xfId="4" applyFont="1" applyFill="1" applyBorder="1" applyAlignment="1" applyProtection="1">
      <alignment horizontal="left"/>
      <protection locked="0"/>
    </xf>
    <xf numFmtId="0" fontId="12" fillId="10" borderId="0" xfId="4" applyFont="1" applyFill="1" applyBorder="1" applyAlignment="1" applyProtection="1">
      <alignment horizontal="left"/>
      <protection locked="0"/>
    </xf>
    <xf numFmtId="0" fontId="11" fillId="9" borderId="27" xfId="4" applyFont="1" applyFill="1" applyBorder="1" applyAlignment="1">
      <alignment horizontal="left" vertical="center" wrapText="1"/>
    </xf>
    <xf numFmtId="0" fontId="54" fillId="0" borderId="27" xfId="4" applyFont="1" applyFill="1" applyBorder="1" applyAlignment="1">
      <alignment horizontal="left" vertical="center" wrapText="1"/>
    </xf>
    <xf numFmtId="0" fontId="11" fillId="0" borderId="27" xfId="4" applyFont="1" applyFill="1" applyBorder="1" applyAlignment="1">
      <alignment horizontal="left" vertical="center" wrapText="1"/>
    </xf>
    <xf numFmtId="0" fontId="11" fillId="41" borderId="25" xfId="4" applyFont="1" applyFill="1" applyBorder="1" applyAlignment="1">
      <alignment horizontal="left" vertical="center" wrapText="1"/>
    </xf>
    <xf numFmtId="0" fontId="26" fillId="0" borderId="87" xfId="24" applyFont="1" applyBorder="1" applyAlignment="1">
      <alignment horizontal="center" vertical="center"/>
    </xf>
    <xf numFmtId="0" fontId="26" fillId="0" borderId="67" xfId="24" applyFont="1" applyBorder="1" applyAlignment="1">
      <alignment horizontal="center" vertical="center"/>
    </xf>
    <xf numFmtId="0" fontId="26" fillId="0" borderId="88" xfId="24" applyFont="1" applyBorder="1" applyAlignment="1">
      <alignment horizontal="center" vertical="center"/>
    </xf>
    <xf numFmtId="0" fontId="102" fillId="0" borderId="26" xfId="24" applyFont="1" applyBorder="1" applyAlignment="1">
      <alignment horizontal="center" vertical="center"/>
    </xf>
    <xf numFmtId="0" fontId="102" fillId="0" borderId="85" xfId="24" applyFont="1" applyBorder="1" applyAlignment="1">
      <alignment horizontal="center" vertical="center"/>
    </xf>
    <xf numFmtId="0" fontId="102" fillId="0" borderId="37" xfId="24" applyFont="1" applyBorder="1" applyAlignment="1">
      <alignment horizontal="center" vertical="center"/>
    </xf>
    <xf numFmtId="0" fontId="102" fillId="0" borderId="62" xfId="24" applyFont="1" applyBorder="1" applyAlignment="1">
      <alignment horizontal="center" vertical="center"/>
    </xf>
    <xf numFmtId="0" fontId="102" fillId="0" borderId="67" xfId="24" applyFont="1" applyBorder="1" applyAlignment="1">
      <alignment horizontal="center" vertical="center"/>
    </xf>
    <xf numFmtId="0" fontId="102" fillId="0" borderId="86" xfId="24" applyFont="1" applyBorder="1" applyAlignment="1">
      <alignment horizontal="center" vertical="center"/>
    </xf>
    <xf numFmtId="0" fontId="102" fillId="0" borderId="80" xfId="24" applyFont="1" applyBorder="1" applyAlignment="1">
      <alignment horizontal="center" vertical="center"/>
    </xf>
    <xf numFmtId="0" fontId="102" fillId="0" borderId="36" xfId="24" applyFont="1" applyBorder="1" applyAlignment="1">
      <alignment horizontal="center" vertical="center"/>
    </xf>
    <xf numFmtId="0" fontId="102" fillId="0" borderId="33" xfId="24" applyFont="1" applyBorder="1" applyAlignment="1">
      <alignment horizontal="center" vertical="center"/>
    </xf>
    <xf numFmtId="0" fontId="26" fillId="0" borderId="86" xfId="24" applyFont="1" applyBorder="1" applyAlignment="1">
      <alignment horizontal="center" vertical="center"/>
    </xf>
    <xf numFmtId="0" fontId="110" fillId="0" borderId="33" xfId="24" applyFont="1" applyBorder="1" applyAlignment="1">
      <alignment horizontal="center" vertical="center" wrapText="1"/>
    </xf>
    <xf numFmtId="0" fontId="110" fillId="0" borderId="80" xfId="24" applyFont="1" applyBorder="1" applyAlignment="1">
      <alignment horizontal="center" vertical="center" wrapText="1"/>
    </xf>
    <xf numFmtId="0" fontId="102" fillId="0" borderId="87" xfId="24" applyFont="1" applyBorder="1" applyAlignment="1">
      <alignment horizontal="center" vertical="center"/>
    </xf>
    <xf numFmtId="0" fontId="28" fillId="0" borderId="87" xfId="24" applyFont="1" applyBorder="1" applyAlignment="1">
      <alignment horizontal="center" vertical="center"/>
    </xf>
    <xf numFmtId="0" fontId="28" fillId="0" borderId="67" xfId="24" applyFont="1" applyBorder="1" applyAlignment="1">
      <alignment horizontal="center" vertical="center"/>
    </xf>
    <xf numFmtId="0" fontId="28" fillId="0" borderId="86" xfId="24" applyFont="1" applyBorder="1" applyAlignment="1">
      <alignment horizontal="center" vertical="center"/>
    </xf>
    <xf numFmtId="0" fontId="26" fillId="0" borderId="74" xfId="24" applyFont="1" applyBorder="1" applyAlignment="1">
      <alignment horizontal="center" vertical="center"/>
    </xf>
    <xf numFmtId="0" fontId="26" fillId="0" borderId="76" xfId="24" applyFont="1" applyBorder="1" applyAlignment="1">
      <alignment horizontal="center" vertical="center"/>
    </xf>
    <xf numFmtId="0" fontId="26" fillId="0" borderId="85" xfId="24" applyFont="1" applyBorder="1" applyAlignment="1">
      <alignment horizontal="center" vertical="center"/>
    </xf>
    <xf numFmtId="0" fontId="26" fillId="0" borderId="26" xfId="24" applyFont="1" applyBorder="1" applyAlignment="1">
      <alignment horizontal="center" vertical="center" wrapText="1"/>
    </xf>
    <xf numFmtId="0" fontId="26" fillId="0" borderId="85" xfId="24" applyFont="1" applyBorder="1" applyAlignment="1">
      <alignment horizontal="center" vertical="center" wrapText="1"/>
    </xf>
    <xf numFmtId="0" fontId="26" fillId="0" borderId="37" xfId="24" applyFont="1" applyBorder="1" applyAlignment="1">
      <alignment horizontal="center" vertical="center" wrapText="1"/>
    </xf>
    <xf numFmtId="0" fontId="26" fillId="0" borderId="89" xfId="24" applyFont="1" applyBorder="1" applyAlignment="1">
      <alignment horizontal="center" vertical="center"/>
    </xf>
    <xf numFmtId="0" fontId="26" fillId="0" borderId="90" xfId="24" applyFont="1" applyBorder="1" applyAlignment="1">
      <alignment horizontal="center" vertical="center"/>
    </xf>
    <xf numFmtId="0" fontId="26" fillId="0" borderId="91" xfId="24" applyFont="1" applyBorder="1" applyAlignment="1">
      <alignment horizontal="center" vertical="center"/>
    </xf>
    <xf numFmtId="0" fontId="26" fillId="0" borderId="89" xfId="24" applyFont="1" applyBorder="1" applyAlignment="1">
      <alignment horizontal="center" vertical="center" wrapText="1"/>
    </xf>
    <xf numFmtId="0" fontId="26" fillId="0" borderId="90" xfId="24" applyFont="1" applyBorder="1" applyAlignment="1">
      <alignment horizontal="center" vertical="center" wrapText="1"/>
    </xf>
    <xf numFmtId="0" fontId="26" fillId="0" borderId="91" xfId="24" applyFont="1" applyBorder="1" applyAlignment="1">
      <alignment horizontal="center" vertical="center" wrapText="1"/>
    </xf>
    <xf numFmtId="0" fontId="112" fillId="0" borderId="26" xfId="24" applyFont="1" applyBorder="1" applyAlignment="1">
      <alignment horizontal="center" vertical="center" textRotation="255"/>
    </xf>
    <xf numFmtId="0" fontId="112" fillId="0" borderId="85" xfId="24" applyFont="1" applyBorder="1" applyAlignment="1">
      <alignment horizontal="center" vertical="center" textRotation="255"/>
    </xf>
    <xf numFmtId="0" fontId="112" fillId="0" borderId="80" xfId="24" applyFont="1" applyBorder="1" applyAlignment="1">
      <alignment horizontal="center" vertical="center" textRotation="255"/>
    </xf>
    <xf numFmtId="0" fontId="112" fillId="0" borderId="37" xfId="24" applyFont="1" applyBorder="1" applyAlignment="1">
      <alignment horizontal="center" vertical="center" textRotation="255"/>
    </xf>
    <xf numFmtId="0" fontId="26" fillId="0" borderId="72" xfId="24" applyFont="1" applyBorder="1" applyAlignment="1">
      <alignment horizontal="center" vertical="center"/>
    </xf>
  </cellXfs>
  <cellStyles count="26">
    <cellStyle name="Millares 2" xfId="1"/>
    <cellStyle name="Millares 2 2" xfId="8"/>
    <cellStyle name="Millares 2 3" xfId="12"/>
    <cellStyle name="Millares 2 4" xfId="15"/>
    <cellStyle name="Millares 2 5" xfId="18"/>
    <cellStyle name="Millares 3" xfId="5"/>
    <cellStyle name="Millares 4" xfId="20"/>
    <cellStyle name="Millares 4 2" xfId="25"/>
    <cellStyle name="Normal" xfId="0" builtinId="0"/>
    <cellStyle name="Normal 2" xfId="2"/>
    <cellStyle name="Normal 2 2" xfId="3"/>
    <cellStyle name="Normal 2 2 2" xfId="11"/>
    <cellStyle name="Normal 2 2 3" xfId="14"/>
    <cellStyle name="Normal 2 2 4" xfId="17"/>
    <cellStyle name="Normal 2 3" xfId="7"/>
    <cellStyle name="Normal 2 3 2" xfId="22"/>
    <cellStyle name="Normal 2 3 3" xfId="23"/>
    <cellStyle name="Normal 2 4" xfId="10"/>
    <cellStyle name="Normal 2 5" xfId="13"/>
    <cellStyle name="Normal 2 6" xfId="16"/>
    <cellStyle name="Normal 2 7" xfId="19"/>
    <cellStyle name="Normal 3" xfId="4"/>
    <cellStyle name="Normal 4" xfId="6"/>
    <cellStyle name="Normal 4 2" xfId="9"/>
    <cellStyle name="Normal 5" xfId="21"/>
    <cellStyle name="Normal 5 2" xfId="24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1524001</xdr:colOff>
      <xdr:row>5</xdr:row>
      <xdr:rowOff>28748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5"/>
          <a:ext cx="1524000" cy="876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828675</xdr:colOff>
      <xdr:row>4</xdr:row>
      <xdr:rowOff>157162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259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7046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552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222</xdr:row>
      <xdr:rowOff>9525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0647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223</xdr:row>
      <xdr:rowOff>9525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226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258</xdr:row>
      <xdr:rowOff>9525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68940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47625</xdr:rowOff>
    </xdr:from>
    <xdr:to>
      <xdr:col>6</xdr:col>
      <xdr:colOff>2019300</xdr:colOff>
      <xdr:row>4</xdr:row>
      <xdr:rowOff>157162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D748410-37AD-4D20-B061-C55B5B09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1828800" cy="890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117348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65195" cy="8383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8628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98437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98628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98437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98628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98437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98628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98437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98628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98437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98628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98437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98628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98437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98628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98437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4</xdr:row>
      <xdr:rowOff>76373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48155" y="23688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46250" y="34049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748155" y="23688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746250" y="34049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748155" y="23688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746250" y="34049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748155" y="23688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46250" y="34049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48155" y="24660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746250" y="366407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748155" y="24660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746250" y="366407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748155" y="24660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746250" y="366407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48155" y="24660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46250" y="366407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35718</xdr:colOff>
      <xdr:row>0</xdr:row>
      <xdr:rowOff>0</xdr:rowOff>
    </xdr:from>
    <xdr:to>
      <xdr:col>5</xdr:col>
      <xdr:colOff>104774</xdr:colOff>
      <xdr:row>4</xdr:row>
      <xdr:rowOff>66848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812131" cy="8669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396240</xdr:colOff>
      <xdr:row>2</xdr:row>
      <xdr:rowOff>0</xdr:rowOff>
    </xdr:from>
    <xdr:to>
      <xdr:col>3</xdr:col>
      <xdr:colOff>487680</xdr:colOff>
      <xdr:row>2</xdr:row>
      <xdr:rowOff>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8080" y="701040"/>
          <a:ext cx="9448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nal-subp-03\c$\Users\Dell%20Inspiron\Desktop\POA\POA2018\Matriz%20Presupuesto%20PO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nal-subp-03\c$\Users\Dell%20Inspiron\Downloads\Form.%20Presupuesto%20Gerencia%20Area,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nal-subp-03\c$\Users\sns2\Desktop\Carpeta%20Taller%20POA%202019%20SRS-GAS-CEAS\Matriz%20POA%202019%20SRS-SN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olis/Desktop/DEPTO.%20DE%20COSTOS%20Y%20PRESUPUESTOS/PRESUPUESTOS%20NEY%20ARIAS%20LORA/presupuesto%202020/1%20Matriz%20POA%202020%20CEAS-%20HOSPITAL%20NEY%20ARIAS%20CORREGIDO%20JUNIO%202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Matriz Presupuesto POA.xlsm"/>
      <sheetName val="PPNE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LSIns"/>
      <sheetName val="Obj"/>
      <sheetName val="Catalogo"/>
      <sheetName val="Matriz POA 2019 SRS-S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2.1"/>
      <sheetName val="PPNE4"/>
      <sheetName val="PPNE5"/>
      <sheetName val="Insumos"/>
      <sheetName val="INSUMOS POR AREAS"/>
      <sheetName val="INSUMOS GESTION T ADM"/>
      <sheetName val="INVERSION DEPURADA"/>
      <sheetName val="INVERSION. REQ AREAS"/>
    </sheetNames>
    <sheetDataSet>
      <sheetData sheetId="0"/>
      <sheetData sheetId="1"/>
      <sheetData sheetId="2"/>
      <sheetData sheetId="3">
        <row r="31">
          <cell r="N31">
            <v>707000</v>
          </cell>
        </row>
        <row r="35">
          <cell r="N35">
            <v>6600000</v>
          </cell>
        </row>
        <row r="39">
          <cell r="N39">
            <v>37121678.060000002</v>
          </cell>
        </row>
        <row r="41">
          <cell r="N41">
            <v>100000</v>
          </cell>
        </row>
        <row r="43">
          <cell r="N43">
            <v>1325000</v>
          </cell>
        </row>
        <row r="44">
          <cell r="N44">
            <v>2350000</v>
          </cell>
        </row>
        <row r="46">
          <cell r="N46">
            <v>0</v>
          </cell>
        </row>
        <row r="55">
          <cell r="N55">
            <v>4500000</v>
          </cell>
        </row>
        <row r="56">
          <cell r="N56">
            <v>45000000</v>
          </cell>
        </row>
        <row r="58">
          <cell r="N58">
            <v>1200000</v>
          </cell>
        </row>
        <row r="65">
          <cell r="N65">
            <v>137700</v>
          </cell>
        </row>
        <row r="66">
          <cell r="N66">
            <v>132000</v>
          </cell>
        </row>
        <row r="68">
          <cell r="N68">
            <v>164400</v>
          </cell>
        </row>
        <row r="69">
          <cell r="N69">
            <v>230400</v>
          </cell>
        </row>
        <row r="74">
          <cell r="N74">
            <v>600000</v>
          </cell>
        </row>
        <row r="80">
          <cell r="N80">
            <v>31583123.68</v>
          </cell>
        </row>
        <row r="82">
          <cell r="N82">
            <v>31627669.710000001</v>
          </cell>
        </row>
        <row r="84">
          <cell r="N84">
            <v>5345521.6399999997</v>
          </cell>
        </row>
        <row r="94">
          <cell r="N94">
            <v>5428628.1600000001</v>
          </cell>
        </row>
        <row r="98">
          <cell r="N98">
            <v>189822.96000000002</v>
          </cell>
        </row>
        <row r="100">
          <cell r="N100">
            <v>2280000</v>
          </cell>
        </row>
        <row r="103">
          <cell r="N103">
            <v>156000</v>
          </cell>
        </row>
        <row r="105">
          <cell r="N105">
            <v>1320000</v>
          </cell>
        </row>
        <row r="108">
          <cell r="N108">
            <v>186000</v>
          </cell>
        </row>
        <row r="110">
          <cell r="N110">
            <v>37069.199999999997</v>
          </cell>
        </row>
        <row r="113">
          <cell r="N113">
            <v>58800</v>
          </cell>
        </row>
        <row r="115">
          <cell r="N115">
            <v>16800</v>
          </cell>
        </row>
        <row r="118">
          <cell r="N118">
            <v>130800</v>
          </cell>
        </row>
        <row r="120">
          <cell r="N120">
            <v>600000</v>
          </cell>
        </row>
        <row r="122">
          <cell r="N122">
            <v>162000</v>
          </cell>
        </row>
        <row r="124">
          <cell r="N124">
            <v>14400</v>
          </cell>
        </row>
        <row r="127">
          <cell r="N127">
            <v>165000</v>
          </cell>
        </row>
        <row r="132">
          <cell r="N132">
            <v>2520000</v>
          </cell>
        </row>
        <row r="133">
          <cell r="N133">
            <v>60000</v>
          </cell>
        </row>
        <row r="134">
          <cell r="N134">
            <v>30000</v>
          </cell>
        </row>
        <row r="137">
          <cell r="N137">
            <v>84000</v>
          </cell>
        </row>
        <row r="145">
          <cell r="N145">
            <v>50000</v>
          </cell>
        </row>
        <row r="148">
          <cell r="N148">
            <v>1500000</v>
          </cell>
        </row>
        <row r="150">
          <cell r="N150">
            <v>1500000</v>
          </cell>
        </row>
        <row r="167">
          <cell r="N167">
            <v>11000000</v>
          </cell>
        </row>
        <row r="168">
          <cell r="N168">
            <v>12400000</v>
          </cell>
        </row>
        <row r="170">
          <cell r="N170">
            <v>200000</v>
          </cell>
        </row>
        <row r="171">
          <cell r="N171">
            <v>90000</v>
          </cell>
        </row>
        <row r="172">
          <cell r="N172">
            <v>1000000</v>
          </cell>
        </row>
        <row r="173">
          <cell r="N173">
            <v>1000000</v>
          </cell>
        </row>
        <row r="175">
          <cell r="N175">
            <v>150000</v>
          </cell>
        </row>
        <row r="176">
          <cell r="N176">
            <v>100000</v>
          </cell>
        </row>
        <row r="178">
          <cell r="N178">
            <v>3625000</v>
          </cell>
        </row>
        <row r="180">
          <cell r="N180">
            <v>450000</v>
          </cell>
        </row>
        <row r="185">
          <cell r="N185">
            <v>18000</v>
          </cell>
        </row>
        <row r="187">
          <cell r="N187">
            <v>12000</v>
          </cell>
        </row>
        <row r="189">
          <cell r="N189">
            <v>150000</v>
          </cell>
        </row>
        <row r="191">
          <cell r="N191">
            <v>18000</v>
          </cell>
        </row>
        <row r="193">
          <cell r="N193">
            <v>1260000</v>
          </cell>
        </row>
        <row r="194">
          <cell r="N194">
            <v>86400</v>
          </cell>
        </row>
        <row r="195">
          <cell r="N195">
            <v>90600</v>
          </cell>
        </row>
        <row r="197">
          <cell r="N197">
            <v>1500000</v>
          </cell>
        </row>
        <row r="198">
          <cell r="N198">
            <v>10000</v>
          </cell>
        </row>
        <row r="200">
          <cell r="N200">
            <v>80000</v>
          </cell>
        </row>
        <row r="203">
          <cell r="N203">
            <v>360000</v>
          </cell>
        </row>
        <row r="205">
          <cell r="N205">
            <v>513000</v>
          </cell>
        </row>
        <row r="206">
          <cell r="N206">
            <v>2000000</v>
          </cell>
        </row>
        <row r="207">
          <cell r="N207">
            <v>4300000</v>
          </cell>
        </row>
        <row r="209">
          <cell r="N209">
            <v>5100000</v>
          </cell>
        </row>
        <row r="217">
          <cell r="N217">
            <v>120000</v>
          </cell>
        </row>
        <row r="221">
          <cell r="N221">
            <v>13773583.280000001</v>
          </cell>
        </row>
        <row r="226">
          <cell r="N226">
            <v>0</v>
          </cell>
        </row>
        <row r="228">
          <cell r="N228">
            <v>144000</v>
          </cell>
        </row>
        <row r="230">
          <cell r="N230">
            <v>204000</v>
          </cell>
        </row>
        <row r="233">
          <cell r="N233">
            <v>247750</v>
          </cell>
        </row>
        <row r="235">
          <cell r="N235">
            <v>878824.1399999999</v>
          </cell>
        </row>
        <row r="237">
          <cell r="N237">
            <v>1340550</v>
          </cell>
        </row>
        <row r="242">
          <cell r="N242">
            <v>1478407</v>
          </cell>
        </row>
        <row r="244">
          <cell r="N244">
            <v>1581145.26</v>
          </cell>
        </row>
        <row r="246">
          <cell r="N246">
            <v>1912579.98</v>
          </cell>
        </row>
        <row r="255">
          <cell r="N255">
            <v>68782034.629999995</v>
          </cell>
        </row>
        <row r="260">
          <cell r="N260">
            <v>500000</v>
          </cell>
        </row>
        <row r="262">
          <cell r="N262">
            <v>1400</v>
          </cell>
        </row>
        <row r="264">
          <cell r="N264">
            <v>320000</v>
          </cell>
        </row>
        <row r="266">
          <cell r="N266">
            <v>70000</v>
          </cell>
        </row>
        <row r="268">
          <cell r="N268">
            <v>2076070.48</v>
          </cell>
        </row>
        <row r="271">
          <cell r="N271">
            <v>14450</v>
          </cell>
        </row>
        <row r="272">
          <cell r="N272">
            <v>60000</v>
          </cell>
        </row>
        <row r="273">
          <cell r="N273">
            <v>42000</v>
          </cell>
        </row>
        <row r="274">
          <cell r="N274">
            <v>42000</v>
          </cell>
        </row>
        <row r="277">
          <cell r="N277">
            <v>354000</v>
          </cell>
        </row>
        <row r="278">
          <cell r="N278">
            <v>250000</v>
          </cell>
        </row>
        <row r="279">
          <cell r="N279">
            <v>234000</v>
          </cell>
        </row>
        <row r="281">
          <cell r="N281">
            <v>166250</v>
          </cell>
        </row>
        <row r="282">
          <cell r="N282">
            <v>50000</v>
          </cell>
        </row>
        <row r="283">
          <cell r="N283">
            <v>480000</v>
          </cell>
        </row>
        <row r="284">
          <cell r="N284">
            <v>242805</v>
          </cell>
        </row>
        <row r="285">
          <cell r="N285">
            <v>45000</v>
          </cell>
        </row>
        <row r="286">
          <cell r="N286">
            <v>130000</v>
          </cell>
        </row>
        <row r="294">
          <cell r="N294">
            <v>240000</v>
          </cell>
        </row>
        <row r="299">
          <cell r="N299">
            <v>99000</v>
          </cell>
        </row>
        <row r="300">
          <cell r="N300">
            <v>1566000</v>
          </cell>
        </row>
        <row r="301">
          <cell r="N301">
            <v>0</v>
          </cell>
        </row>
        <row r="302">
          <cell r="N302">
            <v>1308000</v>
          </cell>
        </row>
        <row r="303">
          <cell r="N303">
            <v>11600</v>
          </cell>
        </row>
        <row r="304">
          <cell r="N304">
            <v>77500</v>
          </cell>
        </row>
        <row r="308">
          <cell r="N308">
            <v>7254144</v>
          </cell>
        </row>
        <row r="309">
          <cell r="N309">
            <v>27698065.27</v>
          </cell>
        </row>
        <row r="310">
          <cell r="N310">
            <v>4000</v>
          </cell>
        </row>
        <row r="311">
          <cell r="N311">
            <v>52500</v>
          </cell>
        </row>
        <row r="312">
          <cell r="N312">
            <v>500500</v>
          </cell>
        </row>
        <row r="320">
          <cell r="N320">
            <v>6262903.2400000002</v>
          </cell>
        </row>
        <row r="322">
          <cell r="N322">
            <v>2469105.4700000002</v>
          </cell>
        </row>
        <row r="324">
          <cell r="N324">
            <v>48275531.760000005</v>
          </cell>
        </row>
        <row r="328">
          <cell r="N328">
            <v>600000</v>
          </cell>
        </row>
        <row r="330">
          <cell r="N330">
            <v>1379410</v>
          </cell>
        </row>
        <row r="334">
          <cell r="N334">
            <v>1320000</v>
          </cell>
        </row>
        <row r="336">
          <cell r="N336">
            <v>3490000</v>
          </cell>
        </row>
        <row r="405">
          <cell r="N405">
            <v>1906300</v>
          </cell>
        </row>
        <row r="407">
          <cell r="N407">
            <v>420000</v>
          </cell>
        </row>
        <row r="409">
          <cell r="N409">
            <v>2471490</v>
          </cell>
        </row>
        <row r="411">
          <cell r="N411">
            <v>1119500</v>
          </cell>
        </row>
        <row r="413">
          <cell r="N413">
            <v>60000</v>
          </cell>
        </row>
        <row r="416">
          <cell r="N416">
            <v>80000</v>
          </cell>
        </row>
        <row r="420">
          <cell r="N420">
            <v>50000</v>
          </cell>
        </row>
        <row r="425">
          <cell r="N425">
            <v>18000000</v>
          </cell>
        </row>
        <row r="427">
          <cell r="N427">
            <v>4200000</v>
          </cell>
        </row>
        <row r="441">
          <cell r="N441">
            <v>400000</v>
          </cell>
        </row>
        <row r="445">
          <cell r="N445">
            <v>600000</v>
          </cell>
        </row>
        <row r="447">
          <cell r="N447">
            <v>750000</v>
          </cell>
        </row>
        <row r="449">
          <cell r="N449">
            <v>1900000</v>
          </cell>
        </row>
        <row r="451">
          <cell r="N451">
            <v>1984350</v>
          </cell>
        </row>
        <row r="453">
          <cell r="N453">
            <v>15000</v>
          </cell>
        </row>
        <row r="458">
          <cell r="N458">
            <v>360000</v>
          </cell>
        </row>
        <row r="463">
          <cell r="N463">
            <v>3000000</v>
          </cell>
        </row>
        <row r="472">
          <cell r="N472">
            <v>2000000</v>
          </cell>
        </row>
        <row r="482">
          <cell r="N482">
            <v>30000</v>
          </cell>
        </row>
        <row r="490">
          <cell r="N490">
            <v>500000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a1" displayName="Tabla1" ref="B7:N222" headerRowDxfId="27" dataDxfId="26" totalsRowDxfId="25">
  <autoFilter ref="B7:N222"/>
  <tableColumns count="13">
    <tableColumn id="13" name="ID_Dependendencia" dataDxfId="24" totalsRowDxfId="23">
      <calculatedColumnFormula>IF(Tabla1[[#This Row],[Código_Actividad]]="","",CONCATENATE(Tabla1[[#This Row],[POA]],".",Tabla1[[#This Row],[SRS]],".",Tabla1[[#This Row],[AREA]],".",Tabla1[[#This Row],[TIPO]]))</calculatedColumnFormula>
    </tableColumn>
    <tableColumn id="14" name="POA" dataDxfId="22" totalsRowDxfId="21">
      <calculatedColumnFormula>IF(Tabla1[[#This Row],[Código_Actividad]]="","",'[4]Formulario PPGR1'!#REF!)</calculatedColumnFormula>
    </tableColumn>
    <tableColumn id="15" name="SRS" dataDxfId="20" totalsRowDxfId="19">
      <calculatedColumnFormula>IF(Tabla1[[#This Row],[Código_Actividad]]="","",'[4]Formulario PPGR1'!#REF!)</calculatedColumnFormula>
    </tableColumn>
    <tableColumn id="16" name="AREA" dataDxfId="18" totalsRowDxfId="17">
      <calculatedColumnFormula>IF(Tabla1[[#This Row],[Código_Actividad]]="","",'[4]Formulario PPGR1'!#REF!)</calculatedColumnFormula>
    </tableColumn>
    <tableColumn id="17" name="TIPO" dataDxfId="16" totalsRowDxfId="15">
      <calculatedColumnFormula>IF(Tabla1[[#This Row],[Código_Actividad]]="","",'[4]Formulario PPGR1'!#REF!)</calculatedColumnFormula>
    </tableColumn>
    <tableColumn id="1" name="Código_Actividad" totalsRowLabel="Total" dataDxfId="14" totalsRowDxfId="13"/>
    <tableColumn id="3" name="Insumos" dataDxfId="12"/>
    <tableColumn id="4" name="Unidad de Medida" dataDxfId="11" totalsRowDxfId="10">
      <calculatedColumnFormula>IFERROR(VLOOKUP(#REF!,#REF!,2,FALSE),"")</calculatedColumnFormula>
    </tableColumn>
    <tableColumn id="5" name="Cantidad de Insumos" dataDxfId="9" totalsRowDxfId="8"/>
    <tableColumn id="6" name="Precio Unitario" dataDxfId="7" totalsRowDxfId="6">
      <calculatedColumnFormula>IFERROR(VLOOKUP(#REF!,#REF!,3,FALSE),"")</calculatedColumnFormula>
    </tableColumn>
    <tableColumn id="7" name="Valor Total" totalsRowFunction="sum" dataDxfId="5" totalsRowDxfId="4">
      <calculatedColumnFormula>+Tabla1[[#This Row],[Precio Unitario]]*Tabla1[[#This Row],[Cantidad de Insumos]]</calculatedColumnFormula>
    </tableColumn>
    <tableColumn id="8" name="Código Presupuestario" dataDxfId="3" totalsRowDxfId="2"/>
    <tableColumn id="9" name="Fuente de Financiamiento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S301"/>
  <sheetViews>
    <sheetView showGridLines="0" tabSelected="1" workbookViewId="0">
      <selection activeCell="B8" sqref="B8:I8"/>
    </sheetView>
  </sheetViews>
  <sheetFormatPr baseColWidth="10" defaultColWidth="11.5703125" defaultRowHeight="12.75" x14ac:dyDescent="0.2"/>
  <cols>
    <col min="1" max="1" width="25.140625" style="226" customWidth="1"/>
    <col min="2" max="2" width="10.7109375" style="226" customWidth="1"/>
    <col min="3" max="3" width="10.42578125" style="226" customWidth="1"/>
    <col min="4" max="4" width="12.28515625" style="226" customWidth="1"/>
    <col min="5" max="5" width="10.85546875" style="226" customWidth="1"/>
    <col min="6" max="6" width="11" style="226" customWidth="1"/>
    <col min="7" max="7" width="10.42578125" style="226" customWidth="1"/>
    <col min="8" max="8" width="14.140625" style="226" customWidth="1"/>
    <col min="9" max="9" width="10.85546875" style="226" customWidth="1"/>
    <col min="10" max="10" width="7.5703125" style="230" customWidth="1"/>
    <col min="11" max="11" width="12" style="230" customWidth="1"/>
    <col min="12" max="71" width="11.5703125" style="230"/>
    <col min="72" max="16384" width="11.5703125" style="1"/>
  </cols>
  <sheetData>
    <row r="1" spans="1:19" x14ac:dyDescent="0.2">
      <c r="B1" s="227" t="s">
        <v>906</v>
      </c>
      <c r="C1" s="228"/>
      <c r="D1" s="228"/>
      <c r="E1" s="228"/>
      <c r="F1" s="228"/>
      <c r="G1" s="228"/>
      <c r="H1" s="228"/>
      <c r="I1" s="229"/>
      <c r="K1" s="623"/>
    </row>
    <row r="2" spans="1:19" ht="15.75" x14ac:dyDescent="0.25">
      <c r="B2" s="231" t="s">
        <v>101</v>
      </c>
      <c r="C2" s="232"/>
      <c r="D2" s="232"/>
      <c r="E2" s="232"/>
      <c r="F2" s="232"/>
      <c r="G2" s="232"/>
      <c r="H2" s="232"/>
      <c r="I2" s="233"/>
      <c r="K2" s="623"/>
    </row>
    <row r="3" spans="1:19" ht="15" x14ac:dyDescent="0.25">
      <c r="B3" s="234" t="s">
        <v>102</v>
      </c>
      <c r="C3" s="235"/>
      <c r="D3" s="235"/>
      <c r="E3" s="235"/>
      <c r="F3" s="235"/>
      <c r="G3" s="235"/>
      <c r="H3" s="235"/>
      <c r="I3" s="236"/>
      <c r="K3" s="623"/>
      <c r="L3" s="230">
        <v>2019</v>
      </c>
      <c r="M3" s="230">
        <v>2020</v>
      </c>
    </row>
    <row r="4" spans="1:19" x14ac:dyDescent="0.2">
      <c r="B4" s="237" t="s">
        <v>40</v>
      </c>
      <c r="C4" s="238"/>
      <c r="D4" s="238"/>
      <c r="E4" s="238"/>
      <c r="F4" s="238"/>
      <c r="G4" s="238"/>
      <c r="H4" s="238"/>
      <c r="I4" s="239"/>
      <c r="K4" s="230" t="s">
        <v>103</v>
      </c>
      <c r="L4" s="230" t="s">
        <v>104</v>
      </c>
      <c r="M4" s="230" t="s">
        <v>105</v>
      </c>
      <c r="N4" s="230" t="s">
        <v>106</v>
      </c>
      <c r="O4" s="230" t="s">
        <v>107</v>
      </c>
      <c r="P4" s="230" t="s">
        <v>108</v>
      </c>
      <c r="Q4" s="230" t="s">
        <v>109</v>
      </c>
      <c r="R4" s="230" t="s">
        <v>110</v>
      </c>
      <c r="S4" s="230" t="s">
        <v>111</v>
      </c>
    </row>
    <row r="5" spans="1:19" x14ac:dyDescent="0.2">
      <c r="A5" s="240"/>
      <c r="B5" s="237" t="s">
        <v>112</v>
      </c>
      <c r="C5" s="241">
        <v>2020</v>
      </c>
      <c r="D5" s="242"/>
      <c r="E5" s="243"/>
      <c r="F5" s="244"/>
      <c r="G5" s="245"/>
      <c r="H5" s="245"/>
      <c r="I5" s="246"/>
    </row>
    <row r="6" spans="1:19" x14ac:dyDescent="0.2">
      <c r="A6" s="247" t="s">
        <v>74</v>
      </c>
      <c r="B6" s="1343" t="s">
        <v>105</v>
      </c>
      <c r="C6" s="1343"/>
      <c r="D6" s="1343"/>
      <c r="E6" s="1343"/>
      <c r="F6" s="1343"/>
      <c r="G6" s="1343"/>
      <c r="H6" s="1343"/>
      <c r="I6" s="1344"/>
    </row>
    <row r="7" spans="1:19" x14ac:dyDescent="0.2">
      <c r="A7" s="248" t="s">
        <v>907</v>
      </c>
      <c r="B7" s="1345"/>
      <c r="C7" s="1345"/>
      <c r="D7" s="1345"/>
      <c r="E7" s="1345"/>
      <c r="F7" s="1345"/>
      <c r="G7" s="1345"/>
      <c r="H7" s="1345"/>
      <c r="I7" s="1346"/>
    </row>
    <row r="8" spans="1:19" x14ac:dyDescent="0.2">
      <c r="A8" s="249" t="s">
        <v>755</v>
      </c>
      <c r="B8" s="1347" t="s">
        <v>2655</v>
      </c>
      <c r="C8" s="1347"/>
      <c r="D8" s="1347"/>
      <c r="E8" s="1347"/>
      <c r="F8" s="1347"/>
      <c r="G8" s="1347"/>
      <c r="H8" s="1347"/>
      <c r="I8" s="1348"/>
    </row>
    <row r="9" spans="1:19" ht="12.75" customHeight="1" x14ac:dyDescent="0.2">
      <c r="A9" s="1349" t="s">
        <v>30</v>
      </c>
      <c r="B9" s="1336" t="s">
        <v>1</v>
      </c>
      <c r="C9" s="1336" t="s">
        <v>843</v>
      </c>
      <c r="D9" s="1336" t="s">
        <v>844</v>
      </c>
      <c r="E9" s="1336" t="s">
        <v>845</v>
      </c>
      <c r="F9" s="1351" t="s">
        <v>35</v>
      </c>
      <c r="G9" s="1351"/>
      <c r="H9" s="1351"/>
      <c r="I9" s="1351"/>
      <c r="K9" s="1336" t="s">
        <v>842</v>
      </c>
    </row>
    <row r="10" spans="1:19" ht="36.75" customHeight="1" x14ac:dyDescent="0.2">
      <c r="A10" s="1350"/>
      <c r="B10" s="1337"/>
      <c r="C10" s="1337"/>
      <c r="D10" s="1337"/>
      <c r="E10" s="1337"/>
      <c r="F10" s="250" t="s">
        <v>5</v>
      </c>
      <c r="G10" s="250" t="s">
        <v>6</v>
      </c>
      <c r="H10" s="250" t="s">
        <v>7</v>
      </c>
      <c r="I10" s="250" t="s">
        <v>8</v>
      </c>
      <c r="K10" s="1337"/>
    </row>
    <row r="11" spans="1:19" x14ac:dyDescent="0.2">
      <c r="A11" s="251" t="s">
        <v>19</v>
      </c>
      <c r="B11" s="252" t="s">
        <v>20</v>
      </c>
      <c r="C11" s="253">
        <f>SUM(C12:C13)</f>
        <v>96219</v>
      </c>
      <c r="D11" s="254">
        <f t="shared" ref="D11:I11" si="0">SUM(D12:D13)</f>
        <v>100396.8</v>
      </c>
      <c r="E11" s="254">
        <f t="shared" si="0"/>
        <v>104849.69566426642</v>
      </c>
      <c r="F11" s="254">
        <f t="shared" si="0"/>
        <v>26501</v>
      </c>
      <c r="G11" s="254">
        <f t="shared" si="0"/>
        <v>33975</v>
      </c>
      <c r="H11" s="254">
        <f t="shared" si="0"/>
        <v>33975</v>
      </c>
      <c r="I11" s="254">
        <f t="shared" si="0"/>
        <v>33975</v>
      </c>
      <c r="K11" s="255">
        <f t="shared" ref="K11" si="1">SUM(K12:K13)</f>
        <v>41832</v>
      </c>
    </row>
    <row r="12" spans="1:19" x14ac:dyDescent="0.2">
      <c r="A12" s="256" t="s">
        <v>21</v>
      </c>
      <c r="B12" s="257"/>
      <c r="C12" s="258">
        <v>25766</v>
      </c>
      <c r="D12" s="259">
        <f>(K12/5)*12</f>
        <v>25555.199999999997</v>
      </c>
      <c r="E12" s="260">
        <f>IF(C12="",0,(D12/C12)*D12)</f>
        <v>25346.124623146778</v>
      </c>
      <c r="F12" s="258">
        <v>6705</v>
      </c>
      <c r="G12" s="258">
        <v>8596</v>
      </c>
      <c r="H12" s="258">
        <v>8596</v>
      </c>
      <c r="I12" s="258">
        <v>8596</v>
      </c>
      <c r="K12" s="261">
        <v>10648</v>
      </c>
    </row>
    <row r="13" spans="1:19" x14ac:dyDescent="0.2">
      <c r="A13" s="256" t="s">
        <v>22</v>
      </c>
      <c r="B13" s="257"/>
      <c r="C13" s="258">
        <v>70453</v>
      </c>
      <c r="D13" s="259">
        <f>(K13/5)*12</f>
        <v>74841.600000000006</v>
      </c>
      <c r="E13" s="260">
        <f>IF(C13="",0,(D13/C13)*D13)</f>
        <v>79503.571041119634</v>
      </c>
      <c r="F13" s="261">
        <v>19796</v>
      </c>
      <c r="G13" s="261">
        <v>25379</v>
      </c>
      <c r="H13" s="261">
        <v>25379</v>
      </c>
      <c r="I13" s="261">
        <v>25379</v>
      </c>
      <c r="K13" s="261">
        <v>31184</v>
      </c>
    </row>
    <row r="14" spans="1:19" ht="15" customHeight="1" x14ac:dyDescent="0.2">
      <c r="A14" s="251" t="s">
        <v>23</v>
      </c>
      <c r="B14" s="252" t="s">
        <v>20</v>
      </c>
      <c r="C14" s="253">
        <f>SUM(C15)</f>
        <v>63992</v>
      </c>
      <c r="D14" s="262">
        <f t="shared" ref="D14:K14" si="2">D15</f>
        <v>63064.799999999996</v>
      </c>
      <c r="E14" s="254">
        <f t="shared" si="2"/>
        <v>62151.034489311161</v>
      </c>
      <c r="F14" s="262">
        <f t="shared" si="2"/>
        <v>15622</v>
      </c>
      <c r="G14" s="262">
        <f t="shared" si="2"/>
        <v>16798</v>
      </c>
      <c r="H14" s="262">
        <f t="shared" si="2"/>
        <v>16798</v>
      </c>
      <c r="I14" s="254">
        <f t="shared" si="2"/>
        <v>16798</v>
      </c>
      <c r="K14" s="255">
        <f t="shared" si="2"/>
        <v>26277</v>
      </c>
    </row>
    <row r="15" spans="1:19" x14ac:dyDescent="0.2">
      <c r="A15" s="256" t="s">
        <v>44</v>
      </c>
      <c r="B15" s="257"/>
      <c r="C15" s="258">
        <v>63992</v>
      </c>
      <c r="D15" s="259">
        <f>K15/5*12</f>
        <v>63064.799999999996</v>
      </c>
      <c r="E15" s="260">
        <f>IF(C15="",0,(D15/C15)*D15)</f>
        <v>62151.034489311161</v>
      </c>
      <c r="F15" s="263">
        <v>15622</v>
      </c>
      <c r="G15" s="263">
        <v>16798</v>
      </c>
      <c r="H15" s="263">
        <v>16798</v>
      </c>
      <c r="I15" s="263">
        <v>16798</v>
      </c>
      <c r="K15" s="263">
        <v>26277</v>
      </c>
    </row>
    <row r="16" spans="1:19" x14ac:dyDescent="0.2">
      <c r="A16" s="251" t="s">
        <v>9</v>
      </c>
      <c r="B16" s="252" t="s">
        <v>10</v>
      </c>
      <c r="C16" s="253">
        <f>SUM(C17:C24)</f>
        <v>6319</v>
      </c>
      <c r="D16" s="254">
        <f t="shared" ref="D16:I16" si="3">SUM(D17:D24)</f>
        <v>5318.4</v>
      </c>
      <c r="E16" s="254">
        <f t="shared" si="3"/>
        <v>4526.1147666305515</v>
      </c>
      <c r="F16" s="254">
        <f t="shared" si="3"/>
        <v>2857</v>
      </c>
      <c r="G16" s="254">
        <f t="shared" si="3"/>
        <v>2976</v>
      </c>
      <c r="H16" s="254">
        <f t="shared" si="3"/>
        <v>2976</v>
      </c>
      <c r="I16" s="254">
        <f t="shared" si="3"/>
        <v>2976</v>
      </c>
      <c r="K16" s="255">
        <f t="shared" ref="K16" si="4">SUM(K17:K24)</f>
        <v>2216</v>
      </c>
    </row>
    <row r="17" spans="1:13" x14ac:dyDescent="0.2">
      <c r="A17" s="264" t="s">
        <v>11</v>
      </c>
      <c r="B17" s="257"/>
      <c r="C17" s="258"/>
      <c r="D17" s="259">
        <f>(K17/5)*12</f>
        <v>0</v>
      </c>
      <c r="E17" s="260">
        <f>IF(C17="",0,(D17/C17)*D17)</f>
        <v>0</v>
      </c>
      <c r="F17" s="261">
        <v>0</v>
      </c>
      <c r="G17" s="261">
        <v>0</v>
      </c>
      <c r="H17" s="261">
        <v>0</v>
      </c>
      <c r="I17" s="261">
        <v>0</v>
      </c>
      <c r="K17" s="261">
        <v>0</v>
      </c>
    </row>
    <row r="18" spans="1:13" x14ac:dyDescent="0.2">
      <c r="A18" s="264" t="s">
        <v>12</v>
      </c>
      <c r="B18" s="257"/>
      <c r="C18" s="258">
        <v>2769</v>
      </c>
      <c r="D18" s="259">
        <f>(K18/5)*12</f>
        <v>2052</v>
      </c>
      <c r="E18" s="260">
        <f t="shared" ref="E18:E24" si="5">IF(C18="",0,(D18/C18)*D18)</f>
        <v>1520.6587215601298</v>
      </c>
      <c r="F18" s="261">
        <v>1058</v>
      </c>
      <c r="G18" s="261">
        <v>1102</v>
      </c>
      <c r="H18" s="261">
        <v>1102</v>
      </c>
      <c r="I18" s="261">
        <v>1102</v>
      </c>
      <c r="K18" s="261">
        <v>855</v>
      </c>
    </row>
    <row r="19" spans="1:13" x14ac:dyDescent="0.2">
      <c r="A19" s="264" t="s">
        <v>13</v>
      </c>
      <c r="B19" s="257"/>
      <c r="C19" s="258"/>
      <c r="D19" s="259">
        <f t="shared" ref="D19:D23" si="6">(K19/7)*12</f>
        <v>0</v>
      </c>
      <c r="E19" s="260">
        <f t="shared" si="5"/>
        <v>0</v>
      </c>
      <c r="F19" s="261">
        <v>0</v>
      </c>
      <c r="G19" s="261">
        <v>0</v>
      </c>
      <c r="H19" s="261">
        <v>0</v>
      </c>
      <c r="I19" s="261">
        <v>0</v>
      </c>
      <c r="K19" s="261">
        <v>0</v>
      </c>
    </row>
    <row r="20" spans="1:13" x14ac:dyDescent="0.2">
      <c r="A20" s="264" t="s">
        <v>14</v>
      </c>
      <c r="B20" s="257"/>
      <c r="C20" s="258"/>
      <c r="D20" s="259">
        <f t="shared" si="6"/>
        <v>0</v>
      </c>
      <c r="E20" s="260">
        <f t="shared" si="5"/>
        <v>0</v>
      </c>
      <c r="F20" s="261">
        <v>0</v>
      </c>
      <c r="G20" s="261">
        <v>0</v>
      </c>
      <c r="H20" s="261">
        <v>0</v>
      </c>
      <c r="I20" s="261">
        <v>0</v>
      </c>
      <c r="K20" s="261">
        <v>0</v>
      </c>
    </row>
    <row r="21" spans="1:13" x14ac:dyDescent="0.2">
      <c r="A21" s="264" t="s">
        <v>15</v>
      </c>
      <c r="B21" s="257"/>
      <c r="C21" s="258"/>
      <c r="D21" s="259">
        <f t="shared" si="6"/>
        <v>0</v>
      </c>
      <c r="E21" s="260">
        <f t="shared" si="5"/>
        <v>0</v>
      </c>
      <c r="F21" s="261">
        <v>0</v>
      </c>
      <c r="G21" s="261">
        <v>0</v>
      </c>
      <c r="H21" s="261">
        <v>0</v>
      </c>
      <c r="I21" s="261">
        <v>0</v>
      </c>
      <c r="K21" s="261">
        <v>0</v>
      </c>
    </row>
    <row r="22" spans="1:13" x14ac:dyDescent="0.2">
      <c r="A22" s="264" t="s">
        <v>16</v>
      </c>
      <c r="B22" s="257"/>
      <c r="C22" s="258"/>
      <c r="D22" s="259">
        <f t="shared" si="6"/>
        <v>0</v>
      </c>
      <c r="E22" s="260">
        <f t="shared" si="5"/>
        <v>0</v>
      </c>
      <c r="F22" s="261">
        <v>0</v>
      </c>
      <c r="G22" s="261">
        <v>0</v>
      </c>
      <c r="H22" s="261">
        <v>0</v>
      </c>
      <c r="I22" s="261">
        <v>0</v>
      </c>
      <c r="K22" s="261">
        <v>0</v>
      </c>
    </row>
    <row r="23" spans="1:13" x14ac:dyDescent="0.2">
      <c r="A23" s="264" t="s">
        <v>17</v>
      </c>
      <c r="B23" s="257"/>
      <c r="C23" s="258"/>
      <c r="D23" s="259">
        <f t="shared" si="6"/>
        <v>0</v>
      </c>
      <c r="E23" s="260">
        <f t="shared" si="5"/>
        <v>0</v>
      </c>
      <c r="F23" s="261">
        <v>0</v>
      </c>
      <c r="G23" s="261">
        <v>0</v>
      </c>
      <c r="H23" s="261">
        <v>0</v>
      </c>
      <c r="I23" s="261">
        <v>0</v>
      </c>
      <c r="K23" s="261">
        <v>0</v>
      </c>
    </row>
    <row r="24" spans="1:13" x14ac:dyDescent="0.2">
      <c r="A24" s="264" t="s">
        <v>18</v>
      </c>
      <c r="B24" s="257"/>
      <c r="C24" s="258">
        <v>3550</v>
      </c>
      <c r="D24" s="259">
        <f>(K24/5)*12</f>
        <v>3266.3999999999996</v>
      </c>
      <c r="E24" s="260">
        <f t="shared" si="5"/>
        <v>3005.4560450704221</v>
      </c>
      <c r="F24" s="261">
        <v>1799</v>
      </c>
      <c r="G24" s="261">
        <v>1874</v>
      </c>
      <c r="H24" s="261">
        <v>1874</v>
      </c>
      <c r="I24" s="261">
        <v>1874</v>
      </c>
      <c r="K24" s="261">
        <v>1361</v>
      </c>
      <c r="L24" s="623"/>
      <c r="M24" s="623"/>
    </row>
    <row r="25" spans="1:13" x14ac:dyDescent="0.2">
      <c r="A25" s="251" t="s">
        <v>31</v>
      </c>
      <c r="B25" s="252"/>
      <c r="C25" s="253">
        <f>SUM(C26:C27)</f>
        <v>609139</v>
      </c>
      <c r="D25" s="254">
        <f t="shared" ref="D25:I25" si="7">SUM(D26:D27)</f>
        <v>610871.99999999988</v>
      </c>
      <c r="E25" s="254">
        <f t="shared" si="7"/>
        <v>613850.53147870605</v>
      </c>
      <c r="F25" s="254">
        <f t="shared" si="7"/>
        <v>114025</v>
      </c>
      <c r="G25" s="254">
        <f t="shared" si="7"/>
        <v>132587</v>
      </c>
      <c r="H25" s="254">
        <f t="shared" si="7"/>
        <v>132587</v>
      </c>
      <c r="I25" s="254">
        <f t="shared" si="7"/>
        <v>132587</v>
      </c>
      <c r="K25" s="255">
        <f t="shared" ref="K25" si="8">SUM(K26:K27)</f>
        <v>254530</v>
      </c>
    </row>
    <row r="26" spans="1:13" x14ac:dyDescent="0.2">
      <c r="A26" s="256" t="s">
        <v>32</v>
      </c>
      <c r="B26" s="256" t="s">
        <v>36</v>
      </c>
      <c r="C26" s="258">
        <v>518934</v>
      </c>
      <c r="D26" s="259">
        <f>(K26/5)*12</f>
        <v>530174.39999999991</v>
      </c>
      <c r="E26" s="260">
        <f t="shared" ref="E26:E27" si="9">IF(C26="",0,(D26/C26)*D26)</f>
        <v>541658.27333603101</v>
      </c>
      <c r="F26" s="261">
        <v>93406</v>
      </c>
      <c r="G26" s="261">
        <v>108612</v>
      </c>
      <c r="H26" s="261">
        <v>108612</v>
      </c>
      <c r="I26" s="261">
        <v>108612</v>
      </c>
      <c r="K26" s="261">
        <v>220906</v>
      </c>
    </row>
    <row r="27" spans="1:13" x14ac:dyDescent="0.2">
      <c r="A27" s="256" t="s">
        <v>24</v>
      </c>
      <c r="B27" s="256" t="s">
        <v>25</v>
      </c>
      <c r="C27" s="258">
        <v>90205</v>
      </c>
      <c r="D27" s="259">
        <f>(K27/5)*12</f>
        <v>80697.600000000006</v>
      </c>
      <c r="E27" s="260">
        <f t="shared" si="9"/>
        <v>72192.258142675026</v>
      </c>
      <c r="F27" s="261">
        <v>20619</v>
      </c>
      <c r="G27" s="261">
        <v>23975</v>
      </c>
      <c r="H27" s="261">
        <v>23975</v>
      </c>
      <c r="I27" s="261">
        <v>23975</v>
      </c>
      <c r="K27" s="265">
        <v>33624</v>
      </c>
    </row>
    <row r="28" spans="1:13" x14ac:dyDescent="0.2">
      <c r="A28" s="266" t="s">
        <v>33</v>
      </c>
      <c r="B28" s="267"/>
      <c r="C28" s="267"/>
      <c r="D28" s="267"/>
      <c r="E28" s="267"/>
      <c r="F28" s="267"/>
      <c r="G28" s="267"/>
      <c r="H28" s="267"/>
      <c r="I28" s="267"/>
    </row>
    <row r="29" spans="1:13" ht="51" x14ac:dyDescent="0.2">
      <c r="A29" s="268" t="s">
        <v>80</v>
      </c>
      <c r="B29" s="269" t="s">
        <v>75</v>
      </c>
      <c r="C29" s="269" t="s">
        <v>79</v>
      </c>
      <c r="D29" s="269" t="s">
        <v>81</v>
      </c>
      <c r="E29" s="269" t="s">
        <v>76</v>
      </c>
      <c r="F29" s="269" t="s">
        <v>77</v>
      </c>
      <c r="G29" s="269" t="s">
        <v>78</v>
      </c>
      <c r="H29" s="269" t="s">
        <v>121</v>
      </c>
      <c r="I29" s="269" t="s">
        <v>120</v>
      </c>
    </row>
    <row r="30" spans="1:13" x14ac:dyDescent="0.2">
      <c r="A30" s="270">
        <v>2017</v>
      </c>
      <c r="B30" s="271">
        <v>139</v>
      </c>
      <c r="C30" s="271">
        <v>5</v>
      </c>
      <c r="D30" s="271">
        <v>50735</v>
      </c>
      <c r="E30" s="271">
        <v>43209</v>
      </c>
      <c r="F30" s="272">
        <v>6</v>
      </c>
      <c r="G30" s="271">
        <v>100</v>
      </c>
      <c r="H30" s="271" t="s">
        <v>908</v>
      </c>
      <c r="I30" s="271" t="s">
        <v>908</v>
      </c>
    </row>
    <row r="31" spans="1:13" x14ac:dyDescent="0.2">
      <c r="A31" s="270">
        <v>2018</v>
      </c>
      <c r="B31" s="271">
        <v>139</v>
      </c>
      <c r="C31" s="271">
        <v>4</v>
      </c>
      <c r="D31" s="271">
        <v>50735</v>
      </c>
      <c r="E31" s="271">
        <v>43130</v>
      </c>
      <c r="F31" s="272">
        <v>8</v>
      </c>
      <c r="G31" s="271">
        <v>100</v>
      </c>
      <c r="H31" s="271" t="s">
        <v>908</v>
      </c>
      <c r="I31" s="271" t="s">
        <v>908</v>
      </c>
    </row>
    <row r="32" spans="1:13" x14ac:dyDescent="0.2">
      <c r="A32" s="273">
        <v>2019</v>
      </c>
      <c r="B32" s="271">
        <v>139</v>
      </c>
      <c r="C32" s="271">
        <v>3</v>
      </c>
      <c r="D32" s="271">
        <f>B32*365</f>
        <v>50735</v>
      </c>
      <c r="E32" s="271">
        <v>17004</v>
      </c>
      <c r="F32" s="624">
        <f>E32/1361</f>
        <v>12.493754592211609</v>
      </c>
      <c r="G32" s="271">
        <v>100</v>
      </c>
      <c r="H32" s="271" t="s">
        <v>908</v>
      </c>
      <c r="I32" s="271" t="s">
        <v>908</v>
      </c>
    </row>
    <row r="33" spans="1:9" x14ac:dyDescent="0.2">
      <c r="A33" s="583"/>
      <c r="B33" s="584"/>
      <c r="C33" s="584"/>
      <c r="D33" s="584"/>
      <c r="E33" s="584"/>
      <c r="F33" s="585"/>
      <c r="G33" s="584"/>
      <c r="H33" s="584"/>
      <c r="I33" s="584"/>
    </row>
    <row r="34" spans="1:9" x14ac:dyDescent="0.2">
      <c r="A34" s="583"/>
      <c r="B34" s="584"/>
      <c r="C34" s="584"/>
      <c r="D34" s="584"/>
      <c r="E34" s="584"/>
      <c r="F34" s="585"/>
      <c r="G34" s="584"/>
      <c r="H34" s="584"/>
      <c r="I34" s="584"/>
    </row>
    <row r="35" spans="1:9" ht="12.75" customHeight="1" x14ac:dyDescent="0.2">
      <c r="A35" s="625"/>
      <c r="B35" s="626"/>
      <c r="C35" s="626"/>
      <c r="D35" s="626"/>
      <c r="E35" s="626"/>
      <c r="F35" s="1338" t="s">
        <v>2718</v>
      </c>
      <c r="G35" s="584"/>
      <c r="H35" s="584"/>
      <c r="I35" s="584"/>
    </row>
    <row r="36" spans="1:9" x14ac:dyDescent="0.2">
      <c r="A36" s="1341" t="s">
        <v>2719</v>
      </c>
      <c r="B36" s="1341"/>
      <c r="C36" s="1341"/>
      <c r="D36" s="1341"/>
      <c r="E36" s="1342"/>
      <c r="F36" s="1339"/>
      <c r="G36" s="274"/>
      <c r="H36" s="274"/>
      <c r="I36" s="274"/>
    </row>
    <row r="37" spans="1:9" ht="12.75" customHeight="1" x14ac:dyDescent="0.2">
      <c r="F37" s="1339"/>
      <c r="G37" s="274"/>
      <c r="H37" s="274"/>
      <c r="I37" s="274"/>
    </row>
    <row r="38" spans="1:9" s="230" customFormat="1" ht="15" customHeight="1" x14ac:dyDescent="0.2">
      <c r="A38" s="627" t="s">
        <v>914</v>
      </c>
      <c r="B38" s="628"/>
      <c r="C38" s="629">
        <v>2018</v>
      </c>
      <c r="D38" s="629">
        <v>2019</v>
      </c>
      <c r="E38" s="630">
        <v>2020</v>
      </c>
      <c r="F38" s="1340"/>
      <c r="G38" s="274"/>
      <c r="H38" s="274"/>
      <c r="I38" s="274"/>
    </row>
    <row r="39" spans="1:9" s="230" customFormat="1" x14ac:dyDescent="0.2">
      <c r="A39" s="631" t="s">
        <v>915</v>
      </c>
      <c r="B39" s="632"/>
      <c r="C39" s="633">
        <v>1679</v>
      </c>
      <c r="D39" s="634">
        <f t="shared" ref="D39:D45" si="10">(F39/5)*12</f>
        <v>1608</v>
      </c>
      <c r="E39" s="634">
        <f>IF(C39="",0,D39/C39)*D39</f>
        <v>1540.0023823704587</v>
      </c>
      <c r="F39" s="635">
        <v>670</v>
      </c>
      <c r="G39" s="274"/>
      <c r="H39" s="274"/>
      <c r="I39" s="274"/>
    </row>
    <row r="40" spans="1:9" s="230" customFormat="1" x14ac:dyDescent="0.2">
      <c r="A40" s="636" t="s">
        <v>916</v>
      </c>
      <c r="B40" s="632"/>
      <c r="C40" s="633">
        <v>688</v>
      </c>
      <c r="D40" s="634">
        <f t="shared" si="10"/>
        <v>612</v>
      </c>
      <c r="E40" s="634">
        <f t="shared" ref="E40:E45" si="11">IF(C40="",0,D40/C40)*D40</f>
        <v>544.39534883720933</v>
      </c>
      <c r="F40" s="637">
        <v>255</v>
      </c>
      <c r="G40" s="274"/>
      <c r="H40" s="274"/>
      <c r="I40" s="274"/>
    </row>
    <row r="41" spans="1:9" s="230" customFormat="1" x14ac:dyDescent="0.2">
      <c r="A41" s="636" t="s">
        <v>917</v>
      </c>
      <c r="B41" s="632"/>
      <c r="C41" s="633">
        <v>161</v>
      </c>
      <c r="D41" s="634">
        <f t="shared" si="10"/>
        <v>108</v>
      </c>
      <c r="E41" s="634">
        <f t="shared" si="11"/>
        <v>72.447204968944106</v>
      </c>
      <c r="F41" s="637">
        <v>45</v>
      </c>
      <c r="G41" s="274"/>
      <c r="H41" s="274"/>
      <c r="I41" s="274"/>
    </row>
    <row r="42" spans="1:9" s="230" customFormat="1" x14ac:dyDescent="0.2">
      <c r="A42" s="636" t="s">
        <v>918</v>
      </c>
      <c r="B42" s="632"/>
      <c r="C42" s="633">
        <v>119</v>
      </c>
      <c r="D42" s="634">
        <f t="shared" si="10"/>
        <v>112.80000000000001</v>
      </c>
      <c r="E42" s="634">
        <f t="shared" si="11"/>
        <v>106.92302521008405</v>
      </c>
      <c r="F42" s="637">
        <v>47</v>
      </c>
      <c r="G42" s="274"/>
      <c r="H42" s="274"/>
      <c r="I42" s="274"/>
    </row>
    <row r="43" spans="1:9" s="230" customFormat="1" x14ac:dyDescent="0.2">
      <c r="A43" s="636" t="s">
        <v>919</v>
      </c>
      <c r="B43" s="632"/>
      <c r="C43" s="633">
        <v>267</v>
      </c>
      <c r="D43" s="634">
        <f t="shared" si="10"/>
        <v>220.79999999999998</v>
      </c>
      <c r="E43" s="634">
        <f t="shared" si="11"/>
        <v>182.59415730337076</v>
      </c>
      <c r="F43" s="637">
        <v>92</v>
      </c>
      <c r="G43" s="274"/>
      <c r="H43" s="274"/>
      <c r="I43" s="274"/>
    </row>
    <row r="44" spans="1:9" s="230" customFormat="1" x14ac:dyDescent="0.2">
      <c r="A44" s="636" t="s">
        <v>920</v>
      </c>
      <c r="B44" s="632"/>
      <c r="C44" s="633">
        <v>264</v>
      </c>
      <c r="D44" s="634">
        <f t="shared" si="10"/>
        <v>252</v>
      </c>
      <c r="E44" s="634">
        <f t="shared" si="11"/>
        <v>240.54545454545456</v>
      </c>
      <c r="F44" s="637">
        <v>105</v>
      </c>
      <c r="G44" s="274"/>
      <c r="H44" s="274"/>
      <c r="I44" s="274"/>
    </row>
    <row r="45" spans="1:9" s="230" customFormat="1" x14ac:dyDescent="0.2">
      <c r="A45" s="636" t="s">
        <v>921</v>
      </c>
      <c r="B45" s="632"/>
      <c r="C45" s="633">
        <v>372</v>
      </c>
      <c r="D45" s="634">
        <f t="shared" si="10"/>
        <v>352.79999999999995</v>
      </c>
      <c r="E45" s="634">
        <f>IF(C45="",0,D45/C45)*D45</f>
        <v>334.5909677419354</v>
      </c>
      <c r="F45" s="637">
        <v>147</v>
      </c>
      <c r="G45" s="274"/>
      <c r="H45" s="274"/>
      <c r="I45" s="274"/>
    </row>
    <row r="46" spans="1:9" s="230" customFormat="1" x14ac:dyDescent="0.2">
      <c r="A46" s="638" t="s">
        <v>925</v>
      </c>
      <c r="B46" s="639"/>
      <c r="C46" s="640">
        <f>SUM(C39:C45)</f>
        <v>3550</v>
      </c>
      <c r="D46" s="641">
        <f>SUM(D39:D45)</f>
        <v>3266.4000000000005</v>
      </c>
      <c r="E46" s="640">
        <f>SUM(E39:E45)</f>
        <v>3021.4985409774572</v>
      </c>
      <c r="F46" s="642">
        <f>SUM(F39:F45)</f>
        <v>1361</v>
      </c>
      <c r="G46" s="274"/>
      <c r="H46" s="274"/>
      <c r="I46" s="274"/>
    </row>
    <row r="47" spans="1:9" s="230" customFormat="1" x14ac:dyDescent="0.2">
      <c r="A47" s="627" t="s">
        <v>922</v>
      </c>
      <c r="B47" s="628"/>
      <c r="C47" s="643"/>
      <c r="D47" s="643"/>
      <c r="E47" s="644"/>
      <c r="F47" s="645"/>
      <c r="G47" s="274"/>
      <c r="H47" s="274"/>
      <c r="I47" s="274"/>
    </row>
    <row r="48" spans="1:9" s="230" customFormat="1" x14ac:dyDescent="0.2">
      <c r="A48" s="631" t="s">
        <v>923</v>
      </c>
      <c r="B48" s="646"/>
      <c r="C48" s="647">
        <v>36137</v>
      </c>
      <c r="D48" s="633">
        <f>(F48/5)*12</f>
        <v>37752</v>
      </c>
      <c r="E48" s="648">
        <f>IF(C48="",0,(D48/C48)*D48)</f>
        <v>39439.176024573149</v>
      </c>
      <c r="F48" s="635">
        <v>15730</v>
      </c>
      <c r="G48" s="274"/>
      <c r="H48" s="274"/>
      <c r="I48" s="274"/>
    </row>
    <row r="49" spans="1:9" s="230" customFormat="1" x14ac:dyDescent="0.2">
      <c r="A49" s="636" t="s">
        <v>924</v>
      </c>
      <c r="B49" s="632"/>
      <c r="C49" s="633">
        <v>12127</v>
      </c>
      <c r="D49" s="633">
        <f>(F49/5)*12</f>
        <v>11781.599999999999</v>
      </c>
      <c r="E49" s="634">
        <f>IF(C49="",0,(D49/C49)*D49)</f>
        <v>11446.037648222971</v>
      </c>
      <c r="F49" s="637">
        <v>4909</v>
      </c>
      <c r="G49" s="274"/>
      <c r="H49" s="274"/>
      <c r="I49" s="274"/>
    </row>
    <row r="50" spans="1:9" s="230" customFormat="1" x14ac:dyDescent="0.2">
      <c r="A50" s="649" t="s">
        <v>925</v>
      </c>
      <c r="B50" s="650"/>
      <c r="C50" s="640">
        <f>SUM(C48:C49)</f>
        <v>48264</v>
      </c>
      <c r="D50" s="640">
        <f t="shared" ref="D50:F50" si="12">SUM(D48:D49)</f>
        <v>49533.599999999999</v>
      </c>
      <c r="E50" s="640">
        <f t="shared" si="12"/>
        <v>50885.213672796119</v>
      </c>
      <c r="F50" s="642">
        <f t="shared" si="12"/>
        <v>20639</v>
      </c>
      <c r="G50" s="274"/>
      <c r="H50" s="274"/>
      <c r="I50" s="274"/>
    </row>
    <row r="51" spans="1:9" s="230" customFormat="1" x14ac:dyDescent="0.2">
      <c r="A51" s="632"/>
      <c r="B51" s="632"/>
      <c r="C51" s="632"/>
      <c r="D51" s="632"/>
      <c r="E51" s="632"/>
      <c r="F51" s="632"/>
      <c r="G51" s="274"/>
      <c r="H51" s="274"/>
      <c r="I51" s="274"/>
    </row>
    <row r="52" spans="1:9" s="230" customFormat="1" x14ac:dyDescent="0.2">
      <c r="A52" s="274"/>
      <c r="B52" s="274"/>
      <c r="C52" s="274"/>
      <c r="D52" s="274"/>
      <c r="E52" s="274"/>
      <c r="F52" s="274"/>
      <c r="G52" s="274"/>
      <c r="H52" s="274"/>
      <c r="I52" s="274"/>
    </row>
    <row r="53" spans="1:9" s="230" customFormat="1" x14ac:dyDescent="0.2">
      <c r="A53" s="274"/>
      <c r="B53" s="274"/>
      <c r="C53" s="274"/>
      <c r="D53" s="274"/>
      <c r="E53" s="274"/>
      <c r="F53" s="274"/>
      <c r="G53" s="274"/>
      <c r="H53" s="274"/>
      <c r="I53" s="274"/>
    </row>
    <row r="54" spans="1:9" s="230" customFormat="1" x14ac:dyDescent="0.2">
      <c r="A54" s="274"/>
      <c r="B54" s="274"/>
      <c r="C54" s="274"/>
      <c r="D54" s="274"/>
      <c r="E54" s="274"/>
      <c r="F54" s="274"/>
      <c r="G54" s="274"/>
      <c r="H54" s="274"/>
      <c r="I54" s="274"/>
    </row>
    <row r="55" spans="1:9" s="230" customFormat="1" x14ac:dyDescent="0.2">
      <c r="A55" s="274"/>
      <c r="B55" s="274"/>
      <c r="C55" s="274"/>
      <c r="D55" s="274"/>
      <c r="E55" s="274"/>
      <c r="F55" s="274"/>
      <c r="G55" s="274"/>
      <c r="H55" s="274"/>
      <c r="I55" s="274"/>
    </row>
    <row r="56" spans="1:9" s="230" customFormat="1" x14ac:dyDescent="0.2">
      <c r="A56" s="274"/>
      <c r="B56" s="274"/>
      <c r="C56" s="274"/>
      <c r="D56" s="274"/>
      <c r="E56" s="274"/>
      <c r="F56" s="274"/>
      <c r="G56" s="274"/>
      <c r="H56" s="274"/>
      <c r="I56" s="274"/>
    </row>
    <row r="57" spans="1:9" s="230" customFormat="1" x14ac:dyDescent="0.2">
      <c r="A57" s="274"/>
      <c r="B57" s="274"/>
      <c r="C57" s="274"/>
      <c r="D57" s="274"/>
      <c r="E57" s="274"/>
      <c r="F57" s="274"/>
      <c r="G57" s="274"/>
      <c r="H57" s="274"/>
      <c r="I57" s="274"/>
    </row>
    <row r="58" spans="1:9" s="230" customFormat="1" x14ac:dyDescent="0.2">
      <c r="A58" s="274"/>
      <c r="B58" s="274"/>
      <c r="C58" s="274"/>
      <c r="D58" s="274"/>
      <c r="E58" s="274"/>
      <c r="F58" s="274"/>
      <c r="G58" s="274"/>
      <c r="H58" s="274"/>
      <c r="I58" s="274"/>
    </row>
    <row r="59" spans="1:9" s="230" customFormat="1" x14ac:dyDescent="0.2">
      <c r="A59" s="274"/>
      <c r="B59" s="274"/>
      <c r="C59" s="274"/>
      <c r="D59" s="274"/>
      <c r="E59" s="274"/>
      <c r="F59" s="274"/>
      <c r="G59" s="274"/>
      <c r="H59" s="274"/>
      <c r="I59" s="274"/>
    </row>
    <row r="60" spans="1:9" s="230" customFormat="1" x14ac:dyDescent="0.2">
      <c r="A60" s="274"/>
      <c r="B60" s="274"/>
      <c r="C60" s="274"/>
      <c r="D60" s="274"/>
      <c r="E60" s="274"/>
      <c r="F60" s="274"/>
      <c r="G60" s="274"/>
      <c r="H60" s="274"/>
      <c r="I60" s="274"/>
    </row>
    <row r="61" spans="1:9" s="230" customFormat="1" x14ac:dyDescent="0.2">
      <c r="A61" s="274"/>
      <c r="B61" s="274"/>
      <c r="C61" s="274"/>
      <c r="D61" s="274"/>
      <c r="E61" s="274"/>
      <c r="F61" s="274"/>
      <c r="G61" s="274"/>
      <c r="H61" s="274"/>
      <c r="I61" s="274"/>
    </row>
    <row r="62" spans="1:9" s="230" customFormat="1" x14ac:dyDescent="0.2">
      <c r="A62" s="274"/>
      <c r="B62" s="274"/>
      <c r="C62" s="274"/>
      <c r="D62" s="274"/>
      <c r="E62" s="274"/>
      <c r="F62" s="274"/>
      <c r="G62" s="274"/>
      <c r="H62" s="274"/>
      <c r="I62" s="274"/>
    </row>
    <row r="63" spans="1:9" s="230" customFormat="1" x14ac:dyDescent="0.2">
      <c r="A63" s="274"/>
      <c r="B63" s="274"/>
      <c r="C63" s="274"/>
      <c r="D63" s="274"/>
      <c r="E63" s="274"/>
      <c r="F63" s="274"/>
      <c r="G63" s="274"/>
      <c r="H63" s="274"/>
      <c r="I63" s="274"/>
    </row>
    <row r="64" spans="1:9" s="230" customFormat="1" x14ac:dyDescent="0.2">
      <c r="A64" s="274"/>
      <c r="B64" s="274"/>
      <c r="C64" s="274"/>
      <c r="D64" s="274"/>
      <c r="E64" s="274"/>
      <c r="F64" s="274"/>
      <c r="G64" s="274"/>
      <c r="H64" s="274"/>
      <c r="I64" s="274"/>
    </row>
    <row r="65" spans="1:9" s="230" customFormat="1" x14ac:dyDescent="0.2">
      <c r="A65" s="274"/>
      <c r="B65" s="274"/>
      <c r="C65" s="274"/>
      <c r="D65" s="274"/>
      <c r="E65" s="274"/>
      <c r="F65" s="274"/>
      <c r="G65" s="274"/>
      <c r="H65" s="274"/>
      <c r="I65" s="274"/>
    </row>
    <row r="66" spans="1:9" s="230" customFormat="1" x14ac:dyDescent="0.2">
      <c r="A66" s="274"/>
      <c r="B66" s="274"/>
      <c r="C66" s="274"/>
      <c r="D66" s="274"/>
      <c r="E66" s="274"/>
      <c r="F66" s="274"/>
      <c r="G66" s="274"/>
      <c r="H66" s="274"/>
      <c r="I66" s="274"/>
    </row>
    <row r="67" spans="1:9" s="230" customFormat="1" x14ac:dyDescent="0.2">
      <c r="A67" s="274"/>
      <c r="B67" s="274"/>
      <c r="C67" s="274"/>
      <c r="D67" s="274"/>
      <c r="E67" s="274"/>
      <c r="F67" s="274"/>
      <c r="G67" s="274"/>
      <c r="H67" s="274"/>
      <c r="I67" s="274"/>
    </row>
    <row r="68" spans="1:9" s="230" customFormat="1" x14ac:dyDescent="0.2">
      <c r="A68" s="274"/>
      <c r="B68" s="274"/>
      <c r="C68" s="274"/>
      <c r="D68" s="274"/>
      <c r="E68" s="274"/>
      <c r="F68" s="274"/>
      <c r="G68" s="274"/>
      <c r="H68" s="274"/>
      <c r="I68" s="274"/>
    </row>
    <row r="69" spans="1:9" s="230" customFormat="1" x14ac:dyDescent="0.2">
      <c r="A69" s="274"/>
      <c r="B69" s="274"/>
      <c r="C69" s="274"/>
      <c r="D69" s="274"/>
      <c r="E69" s="274"/>
      <c r="F69" s="274"/>
      <c r="G69" s="274"/>
      <c r="H69" s="274"/>
      <c r="I69" s="274"/>
    </row>
    <row r="70" spans="1:9" s="230" customFormat="1" x14ac:dyDescent="0.2">
      <c r="A70" s="274"/>
      <c r="B70" s="274"/>
      <c r="C70" s="274"/>
      <c r="D70" s="274"/>
      <c r="E70" s="274"/>
      <c r="F70" s="274"/>
      <c r="G70" s="274"/>
      <c r="H70" s="274"/>
      <c r="I70" s="274"/>
    </row>
    <row r="71" spans="1:9" s="230" customFormat="1" x14ac:dyDescent="0.2">
      <c r="A71" s="274"/>
      <c r="B71" s="274"/>
      <c r="C71" s="274"/>
      <c r="D71" s="274"/>
      <c r="E71" s="274"/>
      <c r="F71" s="274"/>
      <c r="G71" s="274"/>
      <c r="H71" s="274"/>
      <c r="I71" s="274"/>
    </row>
    <row r="72" spans="1:9" s="230" customFormat="1" x14ac:dyDescent="0.2">
      <c r="A72" s="274"/>
      <c r="B72" s="274"/>
      <c r="C72" s="274"/>
      <c r="D72" s="274"/>
      <c r="E72" s="274"/>
      <c r="F72" s="274"/>
      <c r="G72" s="274"/>
      <c r="H72" s="274"/>
      <c r="I72" s="274"/>
    </row>
    <row r="73" spans="1:9" s="230" customFormat="1" x14ac:dyDescent="0.2">
      <c r="A73" s="274"/>
      <c r="B73" s="274"/>
      <c r="C73" s="274"/>
      <c r="D73" s="274"/>
      <c r="E73" s="274"/>
      <c r="F73" s="274"/>
      <c r="G73" s="274"/>
      <c r="H73" s="274"/>
      <c r="I73" s="274"/>
    </row>
    <row r="74" spans="1:9" s="230" customFormat="1" x14ac:dyDescent="0.2">
      <c r="A74" s="274"/>
      <c r="B74" s="274"/>
      <c r="C74" s="274"/>
      <c r="D74" s="274"/>
      <c r="E74" s="274"/>
      <c r="F74" s="274"/>
      <c r="G74" s="274"/>
      <c r="H74" s="274"/>
      <c r="I74" s="274"/>
    </row>
    <row r="75" spans="1:9" s="230" customFormat="1" x14ac:dyDescent="0.2">
      <c r="A75" s="274"/>
      <c r="B75" s="274"/>
      <c r="C75" s="274"/>
      <c r="D75" s="274"/>
      <c r="E75" s="274"/>
      <c r="F75" s="274"/>
      <c r="G75" s="274"/>
      <c r="H75" s="274"/>
      <c r="I75" s="274"/>
    </row>
    <row r="76" spans="1:9" s="230" customFormat="1" x14ac:dyDescent="0.2">
      <c r="A76" s="274"/>
      <c r="B76" s="274"/>
      <c r="C76" s="274"/>
      <c r="D76" s="274"/>
      <c r="E76" s="274"/>
      <c r="F76" s="274"/>
      <c r="G76" s="274"/>
      <c r="H76" s="274"/>
      <c r="I76" s="274"/>
    </row>
    <row r="77" spans="1:9" s="230" customFormat="1" x14ac:dyDescent="0.2">
      <c r="A77" s="274"/>
      <c r="B77" s="274"/>
      <c r="C77" s="274"/>
      <c r="D77" s="274"/>
      <c r="E77" s="274"/>
      <c r="F77" s="274"/>
      <c r="G77" s="274"/>
      <c r="H77" s="274"/>
      <c r="I77" s="274"/>
    </row>
    <row r="78" spans="1:9" s="230" customFormat="1" x14ac:dyDescent="0.2">
      <c r="A78" s="274"/>
      <c r="B78" s="274"/>
      <c r="C78" s="274"/>
      <c r="D78" s="274"/>
      <c r="E78" s="274"/>
      <c r="F78" s="274"/>
      <c r="G78" s="274"/>
      <c r="H78" s="274"/>
      <c r="I78" s="274"/>
    </row>
    <row r="79" spans="1:9" s="230" customFormat="1" x14ac:dyDescent="0.2">
      <c r="A79" s="274"/>
      <c r="B79" s="274"/>
      <c r="C79" s="274"/>
      <c r="D79" s="274"/>
      <c r="E79" s="274"/>
      <c r="F79" s="274"/>
      <c r="G79" s="274"/>
      <c r="H79" s="274"/>
      <c r="I79" s="274"/>
    </row>
    <row r="80" spans="1:9" s="230" customFormat="1" x14ac:dyDescent="0.2">
      <c r="A80" s="274"/>
      <c r="B80" s="274"/>
      <c r="C80" s="274"/>
      <c r="D80" s="274"/>
      <c r="E80" s="274"/>
      <c r="F80" s="274"/>
      <c r="G80" s="274"/>
      <c r="H80" s="274"/>
      <c r="I80" s="274"/>
    </row>
    <row r="81" spans="1:9" s="230" customFormat="1" x14ac:dyDescent="0.2">
      <c r="A81" s="274"/>
      <c r="B81" s="274"/>
      <c r="C81" s="274"/>
      <c r="D81" s="274"/>
      <c r="E81" s="274"/>
      <c r="F81" s="274"/>
      <c r="G81" s="274"/>
      <c r="H81" s="274"/>
      <c r="I81" s="274"/>
    </row>
    <row r="82" spans="1:9" s="230" customFormat="1" x14ac:dyDescent="0.2">
      <c r="A82" s="274"/>
      <c r="B82" s="274"/>
      <c r="C82" s="274"/>
      <c r="D82" s="274"/>
      <c r="E82" s="274"/>
      <c r="F82" s="274"/>
      <c r="G82" s="274"/>
      <c r="H82" s="274"/>
      <c r="I82" s="274"/>
    </row>
    <row r="83" spans="1:9" s="230" customFormat="1" x14ac:dyDescent="0.2">
      <c r="A83" s="274"/>
      <c r="B83" s="274"/>
      <c r="C83" s="274"/>
      <c r="D83" s="274"/>
      <c r="E83" s="274"/>
      <c r="F83" s="274"/>
      <c r="G83" s="274"/>
      <c r="H83" s="274"/>
      <c r="I83" s="274"/>
    </row>
    <row r="84" spans="1:9" s="230" customFormat="1" x14ac:dyDescent="0.2">
      <c r="A84" s="274"/>
      <c r="B84" s="274"/>
      <c r="C84" s="274"/>
      <c r="D84" s="274"/>
      <c r="E84" s="274"/>
      <c r="F84" s="274"/>
      <c r="G84" s="274"/>
      <c r="H84" s="274"/>
      <c r="I84" s="274"/>
    </row>
    <row r="85" spans="1:9" s="230" customFormat="1" x14ac:dyDescent="0.2">
      <c r="A85" s="274"/>
      <c r="B85" s="274"/>
      <c r="C85" s="274"/>
      <c r="D85" s="274"/>
      <c r="E85" s="274"/>
      <c r="F85" s="274"/>
      <c r="G85" s="274"/>
      <c r="H85" s="274"/>
      <c r="I85" s="274"/>
    </row>
    <row r="86" spans="1:9" s="230" customFormat="1" x14ac:dyDescent="0.2">
      <c r="A86" s="274"/>
      <c r="B86" s="274"/>
      <c r="C86" s="274"/>
      <c r="D86" s="274"/>
      <c r="E86" s="274"/>
      <c r="F86" s="274"/>
      <c r="G86" s="274"/>
      <c r="H86" s="274"/>
      <c r="I86" s="274"/>
    </row>
    <row r="87" spans="1:9" s="230" customFormat="1" x14ac:dyDescent="0.2">
      <c r="A87" s="274"/>
      <c r="B87" s="274"/>
      <c r="C87" s="274"/>
      <c r="D87" s="274"/>
      <c r="E87" s="274"/>
      <c r="F87" s="274"/>
      <c r="G87" s="274"/>
      <c r="H87" s="274"/>
      <c r="I87" s="274"/>
    </row>
    <row r="88" spans="1:9" s="230" customFormat="1" x14ac:dyDescent="0.2">
      <c r="A88" s="274"/>
      <c r="B88" s="274"/>
      <c r="C88" s="274"/>
      <c r="D88" s="274"/>
      <c r="E88" s="274"/>
      <c r="F88" s="274"/>
      <c r="G88" s="274"/>
      <c r="H88" s="274"/>
      <c r="I88" s="274"/>
    </row>
    <row r="89" spans="1:9" s="230" customFormat="1" x14ac:dyDescent="0.2">
      <c r="A89" s="274"/>
      <c r="B89" s="274"/>
      <c r="C89" s="274"/>
      <c r="D89" s="274"/>
      <c r="E89" s="274"/>
      <c r="F89" s="274"/>
      <c r="G89" s="274"/>
      <c r="H89" s="274"/>
      <c r="I89" s="274"/>
    </row>
    <row r="90" spans="1:9" s="230" customFormat="1" x14ac:dyDescent="0.2">
      <c r="A90" s="274"/>
      <c r="B90" s="274"/>
      <c r="C90" s="274"/>
      <c r="D90" s="274"/>
      <c r="E90" s="274"/>
      <c r="F90" s="274"/>
      <c r="G90" s="274"/>
      <c r="H90" s="274"/>
      <c r="I90" s="274"/>
    </row>
    <row r="91" spans="1:9" s="230" customFormat="1" x14ac:dyDescent="0.2">
      <c r="A91" s="274"/>
      <c r="B91" s="274"/>
      <c r="C91" s="274"/>
      <c r="D91" s="274"/>
      <c r="E91" s="274"/>
      <c r="F91" s="274"/>
      <c r="G91" s="274"/>
      <c r="H91" s="274"/>
      <c r="I91" s="274"/>
    </row>
    <row r="92" spans="1:9" s="230" customFormat="1" x14ac:dyDescent="0.2">
      <c r="A92" s="274"/>
      <c r="B92" s="274"/>
      <c r="C92" s="274"/>
      <c r="D92" s="274"/>
      <c r="E92" s="274"/>
      <c r="F92" s="274"/>
      <c r="G92" s="274"/>
      <c r="H92" s="274"/>
      <c r="I92" s="274"/>
    </row>
    <row r="93" spans="1:9" s="230" customFormat="1" x14ac:dyDescent="0.2">
      <c r="A93" s="274"/>
      <c r="B93" s="274"/>
      <c r="C93" s="274"/>
      <c r="D93" s="274"/>
      <c r="E93" s="274"/>
      <c r="F93" s="274"/>
      <c r="G93" s="274"/>
      <c r="H93" s="274"/>
      <c r="I93" s="274"/>
    </row>
    <row r="94" spans="1:9" s="230" customFormat="1" x14ac:dyDescent="0.2">
      <c r="A94" s="274"/>
      <c r="B94" s="274"/>
      <c r="C94" s="274"/>
      <c r="D94" s="274"/>
      <c r="E94" s="274"/>
      <c r="F94" s="274"/>
      <c r="G94" s="274"/>
      <c r="H94" s="274"/>
      <c r="I94" s="274"/>
    </row>
    <row r="95" spans="1:9" s="230" customFormat="1" x14ac:dyDescent="0.2">
      <c r="A95" s="274"/>
      <c r="B95" s="274"/>
      <c r="C95" s="274"/>
      <c r="D95" s="274"/>
      <c r="E95" s="274"/>
      <c r="F95" s="274"/>
      <c r="G95" s="274"/>
      <c r="H95" s="274"/>
      <c r="I95" s="274"/>
    </row>
    <row r="96" spans="1:9" s="230" customFormat="1" x14ac:dyDescent="0.2">
      <c r="A96" s="274"/>
      <c r="B96" s="274"/>
      <c r="C96" s="274"/>
      <c r="D96" s="274"/>
      <c r="E96" s="274"/>
      <c r="F96" s="274"/>
      <c r="G96" s="274"/>
      <c r="H96" s="274"/>
      <c r="I96" s="274"/>
    </row>
    <row r="97" spans="1:9" s="230" customFormat="1" x14ac:dyDescent="0.2">
      <c r="A97" s="274"/>
      <c r="B97" s="274"/>
      <c r="C97" s="274"/>
      <c r="D97" s="274"/>
      <c r="E97" s="274"/>
      <c r="F97" s="274"/>
      <c r="G97" s="274"/>
      <c r="H97" s="274"/>
      <c r="I97" s="274"/>
    </row>
    <row r="98" spans="1:9" s="230" customFormat="1" x14ac:dyDescent="0.2">
      <c r="A98" s="274"/>
      <c r="B98" s="274"/>
      <c r="C98" s="274"/>
      <c r="D98" s="274"/>
      <c r="E98" s="274"/>
      <c r="F98" s="274"/>
      <c r="G98" s="274"/>
      <c r="H98" s="274"/>
      <c r="I98" s="274"/>
    </row>
    <row r="99" spans="1:9" s="230" customFormat="1" x14ac:dyDescent="0.2">
      <c r="A99" s="274"/>
      <c r="B99" s="274"/>
      <c r="C99" s="274"/>
      <c r="D99" s="274"/>
      <c r="E99" s="274"/>
      <c r="F99" s="274"/>
      <c r="G99" s="274"/>
      <c r="H99" s="274"/>
      <c r="I99" s="274"/>
    </row>
    <row r="100" spans="1:9" s="230" customFormat="1" x14ac:dyDescent="0.2">
      <c r="A100" s="274"/>
      <c r="B100" s="274"/>
      <c r="C100" s="274"/>
      <c r="D100" s="274"/>
      <c r="E100" s="274"/>
      <c r="F100" s="274"/>
      <c r="G100" s="274"/>
      <c r="H100" s="274"/>
      <c r="I100" s="274"/>
    </row>
    <row r="101" spans="1:9" s="230" customFormat="1" x14ac:dyDescent="0.2">
      <c r="A101" s="274"/>
      <c r="B101" s="274"/>
      <c r="C101" s="274"/>
      <c r="D101" s="274"/>
      <c r="E101" s="274"/>
      <c r="F101" s="274"/>
      <c r="G101" s="274"/>
      <c r="H101" s="274"/>
      <c r="I101" s="274"/>
    </row>
    <row r="102" spans="1:9" s="230" customFormat="1" x14ac:dyDescent="0.2">
      <c r="A102" s="274"/>
      <c r="B102" s="274"/>
      <c r="C102" s="274"/>
      <c r="D102" s="274"/>
      <c r="E102" s="274"/>
      <c r="F102" s="274"/>
      <c r="G102" s="274"/>
      <c r="H102" s="274"/>
      <c r="I102" s="274"/>
    </row>
    <row r="103" spans="1:9" s="230" customFormat="1" x14ac:dyDescent="0.2">
      <c r="A103" s="274"/>
      <c r="B103" s="274"/>
      <c r="C103" s="274"/>
      <c r="D103" s="274"/>
      <c r="E103" s="274"/>
      <c r="F103" s="274"/>
      <c r="G103" s="274"/>
      <c r="H103" s="274"/>
      <c r="I103" s="274"/>
    </row>
    <row r="104" spans="1:9" s="230" customFormat="1" x14ac:dyDescent="0.2">
      <c r="A104" s="274"/>
      <c r="B104" s="274"/>
      <c r="C104" s="274"/>
      <c r="D104" s="274"/>
      <c r="E104" s="274"/>
      <c r="F104" s="274"/>
      <c r="G104" s="274"/>
      <c r="H104" s="274"/>
      <c r="I104" s="274"/>
    </row>
    <row r="105" spans="1:9" s="230" customFormat="1" x14ac:dyDescent="0.2">
      <c r="A105" s="274"/>
      <c r="B105" s="274"/>
      <c r="C105" s="274"/>
      <c r="D105" s="274"/>
      <c r="E105" s="274"/>
      <c r="F105" s="274"/>
      <c r="G105" s="274"/>
      <c r="H105" s="274"/>
      <c r="I105" s="274"/>
    </row>
    <row r="106" spans="1:9" s="230" customFormat="1" x14ac:dyDescent="0.2">
      <c r="A106" s="274"/>
      <c r="B106" s="274"/>
      <c r="C106" s="274"/>
      <c r="D106" s="274"/>
      <c r="E106" s="274"/>
      <c r="F106" s="274"/>
      <c r="G106" s="274"/>
      <c r="H106" s="274"/>
      <c r="I106" s="274"/>
    </row>
    <row r="107" spans="1:9" s="230" customFormat="1" x14ac:dyDescent="0.2">
      <c r="A107" s="274"/>
      <c r="B107" s="274"/>
      <c r="C107" s="274"/>
      <c r="D107" s="274"/>
      <c r="E107" s="274"/>
      <c r="F107" s="274"/>
      <c r="G107" s="274"/>
      <c r="H107" s="274"/>
      <c r="I107" s="274"/>
    </row>
    <row r="108" spans="1:9" s="230" customFormat="1" x14ac:dyDescent="0.2">
      <c r="A108" s="274"/>
      <c r="B108" s="274"/>
      <c r="C108" s="274"/>
      <c r="D108" s="274"/>
      <c r="E108" s="274"/>
      <c r="F108" s="274"/>
      <c r="G108" s="274"/>
      <c r="H108" s="274"/>
      <c r="I108" s="274"/>
    </row>
    <row r="109" spans="1:9" s="230" customFormat="1" x14ac:dyDescent="0.2">
      <c r="A109" s="274"/>
      <c r="B109" s="274"/>
      <c r="C109" s="274"/>
      <c r="D109" s="274"/>
      <c r="E109" s="274"/>
      <c r="F109" s="274"/>
      <c r="G109" s="274"/>
      <c r="H109" s="274"/>
      <c r="I109" s="274"/>
    </row>
    <row r="110" spans="1:9" s="230" customFormat="1" x14ac:dyDescent="0.2">
      <c r="A110" s="274"/>
      <c r="B110" s="274"/>
      <c r="C110" s="274"/>
      <c r="D110" s="274"/>
      <c r="E110" s="274"/>
      <c r="F110" s="274"/>
      <c r="G110" s="274"/>
      <c r="H110" s="274"/>
      <c r="I110" s="274"/>
    </row>
    <row r="111" spans="1:9" s="230" customFormat="1" x14ac:dyDescent="0.2">
      <c r="A111" s="274"/>
      <c r="B111" s="274"/>
      <c r="C111" s="274"/>
      <c r="D111" s="274"/>
      <c r="E111" s="274"/>
      <c r="F111" s="274"/>
      <c r="G111" s="274"/>
      <c r="H111" s="274"/>
      <c r="I111" s="274"/>
    </row>
    <row r="112" spans="1:9" s="230" customFormat="1" x14ac:dyDescent="0.2">
      <c r="A112" s="274"/>
      <c r="B112" s="274"/>
      <c r="C112" s="274"/>
      <c r="D112" s="274"/>
      <c r="E112" s="274"/>
      <c r="F112" s="274"/>
      <c r="G112" s="274"/>
      <c r="H112" s="274"/>
      <c r="I112" s="274"/>
    </row>
    <row r="113" spans="1:9" s="230" customFormat="1" x14ac:dyDescent="0.2">
      <c r="A113" s="274"/>
      <c r="B113" s="274"/>
      <c r="C113" s="274"/>
      <c r="D113" s="274"/>
      <c r="E113" s="274"/>
      <c r="F113" s="274"/>
      <c r="G113" s="274"/>
      <c r="H113" s="274"/>
      <c r="I113" s="274"/>
    </row>
    <row r="114" spans="1:9" s="230" customFormat="1" x14ac:dyDescent="0.2">
      <c r="A114" s="274"/>
      <c r="B114" s="274"/>
      <c r="C114" s="274"/>
      <c r="D114" s="274"/>
      <c r="E114" s="274"/>
      <c r="F114" s="274"/>
      <c r="G114" s="274"/>
      <c r="H114" s="274"/>
      <c r="I114" s="274"/>
    </row>
    <row r="115" spans="1:9" s="230" customFormat="1" x14ac:dyDescent="0.2">
      <c r="A115" s="274"/>
      <c r="B115" s="274"/>
      <c r="C115" s="274"/>
      <c r="D115" s="274"/>
      <c r="E115" s="274"/>
      <c r="F115" s="274"/>
      <c r="G115" s="274"/>
      <c r="H115" s="274"/>
      <c r="I115" s="274"/>
    </row>
    <row r="116" spans="1:9" s="230" customFormat="1" x14ac:dyDescent="0.2">
      <c r="A116" s="274"/>
      <c r="B116" s="274"/>
      <c r="C116" s="274"/>
      <c r="D116" s="274"/>
      <c r="E116" s="274"/>
      <c r="F116" s="274"/>
      <c r="G116" s="274"/>
      <c r="H116" s="274"/>
      <c r="I116" s="274"/>
    </row>
    <row r="117" spans="1:9" s="230" customFormat="1" x14ac:dyDescent="0.2">
      <c r="A117" s="274"/>
      <c r="B117" s="274"/>
      <c r="C117" s="274"/>
      <c r="D117" s="274"/>
      <c r="E117" s="274"/>
      <c r="F117" s="274"/>
      <c r="G117" s="274"/>
      <c r="H117" s="274"/>
      <c r="I117" s="274"/>
    </row>
    <row r="118" spans="1:9" s="230" customFormat="1" x14ac:dyDescent="0.2">
      <c r="A118" s="274"/>
      <c r="B118" s="274"/>
      <c r="C118" s="274"/>
      <c r="D118" s="274"/>
      <c r="E118" s="274"/>
      <c r="F118" s="274"/>
      <c r="G118" s="274"/>
      <c r="H118" s="274"/>
      <c r="I118" s="274"/>
    </row>
    <row r="119" spans="1:9" s="230" customFormat="1" x14ac:dyDescent="0.2">
      <c r="A119" s="274"/>
      <c r="B119" s="274"/>
      <c r="C119" s="274"/>
      <c r="D119" s="274"/>
      <c r="E119" s="274"/>
      <c r="F119" s="274"/>
      <c r="G119" s="274"/>
      <c r="H119" s="274"/>
      <c r="I119" s="274"/>
    </row>
    <row r="120" spans="1:9" s="230" customFormat="1" x14ac:dyDescent="0.2">
      <c r="A120" s="274"/>
      <c r="B120" s="274"/>
      <c r="C120" s="274"/>
      <c r="D120" s="274"/>
      <c r="E120" s="274"/>
      <c r="F120" s="274"/>
      <c r="G120" s="274"/>
      <c r="H120" s="274"/>
      <c r="I120" s="274"/>
    </row>
    <row r="121" spans="1:9" s="230" customFormat="1" x14ac:dyDescent="0.2">
      <c r="A121" s="274"/>
      <c r="B121" s="274"/>
      <c r="C121" s="274"/>
      <c r="D121" s="274"/>
      <c r="E121" s="274"/>
      <c r="F121" s="274"/>
      <c r="G121" s="274"/>
      <c r="H121" s="274"/>
      <c r="I121" s="274"/>
    </row>
    <row r="122" spans="1:9" s="230" customFormat="1" x14ac:dyDescent="0.2">
      <c r="A122" s="274"/>
      <c r="B122" s="274"/>
      <c r="C122" s="274"/>
      <c r="D122" s="274"/>
      <c r="E122" s="274"/>
      <c r="F122" s="274"/>
      <c r="G122" s="274"/>
      <c r="H122" s="274"/>
      <c r="I122" s="274"/>
    </row>
    <row r="123" spans="1:9" s="230" customFormat="1" x14ac:dyDescent="0.2">
      <c r="A123" s="274"/>
      <c r="B123" s="274"/>
      <c r="C123" s="274"/>
      <c r="D123" s="274"/>
      <c r="E123" s="274"/>
      <c r="F123" s="274"/>
      <c r="G123" s="274"/>
      <c r="H123" s="274"/>
      <c r="I123" s="274"/>
    </row>
    <row r="124" spans="1:9" s="230" customFormat="1" x14ac:dyDescent="0.2">
      <c r="A124" s="274"/>
      <c r="B124" s="274"/>
      <c r="C124" s="274"/>
      <c r="D124" s="274"/>
      <c r="E124" s="274"/>
      <c r="F124" s="274"/>
      <c r="G124" s="274"/>
      <c r="H124" s="274"/>
      <c r="I124" s="274"/>
    </row>
    <row r="125" spans="1:9" s="230" customFormat="1" x14ac:dyDescent="0.2">
      <c r="A125" s="274"/>
      <c r="B125" s="274"/>
      <c r="C125" s="274"/>
      <c r="D125" s="274"/>
      <c r="E125" s="274"/>
      <c r="F125" s="274"/>
      <c r="G125" s="274"/>
      <c r="H125" s="274"/>
      <c r="I125" s="274"/>
    </row>
    <row r="126" spans="1:9" s="230" customFormat="1" x14ac:dyDescent="0.2">
      <c r="A126" s="274"/>
      <c r="B126" s="274"/>
      <c r="C126" s="274"/>
      <c r="D126" s="274"/>
      <c r="E126" s="274"/>
      <c r="F126" s="274"/>
      <c r="G126" s="274"/>
      <c r="H126" s="274"/>
      <c r="I126" s="274"/>
    </row>
    <row r="127" spans="1:9" s="230" customFormat="1" x14ac:dyDescent="0.2">
      <c r="A127" s="274"/>
      <c r="B127" s="274"/>
      <c r="C127" s="274"/>
      <c r="D127" s="274"/>
      <c r="E127" s="274"/>
      <c r="F127" s="274"/>
      <c r="G127" s="274"/>
      <c r="H127" s="274"/>
      <c r="I127" s="274"/>
    </row>
    <row r="128" spans="1:9" s="230" customFormat="1" x14ac:dyDescent="0.2">
      <c r="A128" s="274"/>
      <c r="B128" s="274"/>
      <c r="C128" s="274"/>
      <c r="D128" s="274"/>
      <c r="E128" s="274"/>
      <c r="F128" s="274"/>
      <c r="G128" s="274"/>
      <c r="H128" s="274"/>
      <c r="I128" s="274"/>
    </row>
    <row r="129" spans="1:9" s="230" customFormat="1" x14ac:dyDescent="0.2">
      <c r="A129" s="274"/>
      <c r="B129" s="274"/>
      <c r="C129" s="274"/>
      <c r="D129" s="274"/>
      <c r="E129" s="274"/>
      <c r="F129" s="274"/>
      <c r="G129" s="274"/>
      <c r="H129" s="274"/>
      <c r="I129" s="274"/>
    </row>
    <row r="130" spans="1:9" s="230" customFormat="1" x14ac:dyDescent="0.2">
      <c r="A130" s="274"/>
      <c r="B130" s="274"/>
      <c r="C130" s="274"/>
      <c r="D130" s="274"/>
      <c r="E130" s="274"/>
      <c r="F130" s="274"/>
      <c r="G130" s="274"/>
      <c r="H130" s="274"/>
      <c r="I130" s="274"/>
    </row>
    <row r="131" spans="1:9" s="230" customFormat="1" x14ac:dyDescent="0.2">
      <c r="A131" s="274"/>
      <c r="B131" s="274"/>
      <c r="C131" s="274"/>
      <c r="D131" s="274"/>
      <c r="E131" s="274"/>
      <c r="F131" s="274"/>
      <c r="G131" s="274"/>
      <c r="H131" s="274"/>
      <c r="I131" s="274"/>
    </row>
    <row r="132" spans="1:9" s="230" customFormat="1" x14ac:dyDescent="0.2">
      <c r="A132" s="274"/>
      <c r="B132" s="274"/>
      <c r="C132" s="274"/>
      <c r="D132" s="274"/>
      <c r="E132" s="274"/>
      <c r="F132" s="274"/>
      <c r="G132" s="274"/>
      <c r="H132" s="274"/>
      <c r="I132" s="274"/>
    </row>
    <row r="133" spans="1:9" s="230" customFormat="1" x14ac:dyDescent="0.2">
      <c r="A133" s="274"/>
      <c r="B133" s="274"/>
      <c r="C133" s="274"/>
      <c r="D133" s="274"/>
      <c r="E133" s="274"/>
      <c r="F133" s="274"/>
      <c r="G133" s="274"/>
      <c r="H133" s="274"/>
      <c r="I133" s="274"/>
    </row>
    <row r="134" spans="1:9" s="230" customFormat="1" x14ac:dyDescent="0.2">
      <c r="A134" s="274"/>
      <c r="B134" s="274"/>
      <c r="C134" s="274"/>
      <c r="D134" s="274"/>
      <c r="E134" s="274"/>
      <c r="F134" s="274"/>
      <c r="G134" s="274"/>
      <c r="H134" s="274"/>
      <c r="I134" s="274"/>
    </row>
    <row r="135" spans="1:9" s="230" customFormat="1" x14ac:dyDescent="0.2">
      <c r="A135" s="274"/>
      <c r="B135" s="274"/>
      <c r="C135" s="274"/>
      <c r="D135" s="274"/>
      <c r="E135" s="274"/>
      <c r="F135" s="274"/>
      <c r="G135" s="274"/>
      <c r="H135" s="274"/>
      <c r="I135" s="274"/>
    </row>
    <row r="136" spans="1:9" s="230" customFormat="1" x14ac:dyDescent="0.2">
      <c r="A136" s="274"/>
      <c r="B136" s="274"/>
      <c r="C136" s="274"/>
      <c r="D136" s="274"/>
      <c r="E136" s="274"/>
      <c r="F136" s="274"/>
      <c r="G136" s="274"/>
      <c r="H136" s="274"/>
      <c r="I136" s="274"/>
    </row>
    <row r="137" spans="1:9" s="230" customFormat="1" x14ac:dyDescent="0.2">
      <c r="A137" s="274"/>
      <c r="B137" s="274"/>
      <c r="C137" s="274"/>
      <c r="D137" s="274"/>
      <c r="E137" s="274"/>
      <c r="F137" s="274"/>
      <c r="G137" s="274"/>
      <c r="H137" s="274"/>
      <c r="I137" s="274"/>
    </row>
    <row r="138" spans="1:9" s="230" customFormat="1" x14ac:dyDescent="0.2">
      <c r="A138" s="274"/>
      <c r="B138" s="274"/>
      <c r="C138" s="274"/>
      <c r="D138" s="274"/>
      <c r="E138" s="274"/>
      <c r="F138" s="274"/>
      <c r="G138" s="274"/>
      <c r="H138" s="274"/>
      <c r="I138" s="274"/>
    </row>
    <row r="139" spans="1:9" s="230" customFormat="1" x14ac:dyDescent="0.2">
      <c r="A139" s="274"/>
      <c r="B139" s="274"/>
      <c r="C139" s="274"/>
      <c r="D139" s="274"/>
      <c r="E139" s="274"/>
      <c r="F139" s="274"/>
      <c r="G139" s="274"/>
      <c r="H139" s="274"/>
      <c r="I139" s="274"/>
    </row>
    <row r="140" spans="1:9" s="230" customFormat="1" x14ac:dyDescent="0.2">
      <c r="A140" s="274"/>
      <c r="B140" s="274"/>
      <c r="C140" s="274"/>
      <c r="D140" s="274"/>
      <c r="E140" s="274"/>
      <c r="F140" s="274"/>
      <c r="G140" s="274"/>
      <c r="H140" s="274"/>
      <c r="I140" s="274"/>
    </row>
    <row r="141" spans="1:9" s="230" customFormat="1" x14ac:dyDescent="0.2">
      <c r="A141" s="274"/>
      <c r="B141" s="274"/>
      <c r="C141" s="274"/>
      <c r="D141" s="274"/>
      <c r="E141" s="274"/>
      <c r="F141" s="274"/>
      <c r="G141" s="274"/>
      <c r="H141" s="274"/>
      <c r="I141" s="274"/>
    </row>
    <row r="142" spans="1:9" s="230" customFormat="1" x14ac:dyDescent="0.2">
      <c r="A142" s="274"/>
      <c r="B142" s="274"/>
      <c r="C142" s="274"/>
      <c r="D142" s="274"/>
      <c r="E142" s="274"/>
      <c r="F142" s="274"/>
      <c r="G142" s="274"/>
      <c r="H142" s="274"/>
      <c r="I142" s="274"/>
    </row>
    <row r="143" spans="1:9" s="230" customFormat="1" x14ac:dyDescent="0.2">
      <c r="A143" s="274"/>
      <c r="B143" s="274"/>
      <c r="C143" s="274"/>
      <c r="D143" s="274"/>
      <c r="E143" s="274"/>
      <c r="F143" s="274"/>
      <c r="G143" s="274"/>
      <c r="H143" s="274"/>
      <c r="I143" s="274"/>
    </row>
    <row r="144" spans="1:9" s="230" customFormat="1" x14ac:dyDescent="0.2">
      <c r="A144" s="274"/>
      <c r="B144" s="274"/>
      <c r="C144" s="274"/>
      <c r="D144" s="274"/>
      <c r="E144" s="274"/>
      <c r="F144" s="274"/>
      <c r="G144" s="274"/>
      <c r="H144" s="274"/>
      <c r="I144" s="274"/>
    </row>
    <row r="145" spans="1:9" s="230" customFormat="1" x14ac:dyDescent="0.2">
      <c r="A145" s="274"/>
      <c r="B145" s="274"/>
      <c r="C145" s="274"/>
      <c r="D145" s="274"/>
      <c r="E145" s="274"/>
      <c r="F145" s="274"/>
      <c r="G145" s="274"/>
      <c r="H145" s="274"/>
      <c r="I145" s="274"/>
    </row>
    <row r="146" spans="1:9" s="230" customFormat="1" x14ac:dyDescent="0.2">
      <c r="A146" s="274"/>
      <c r="B146" s="274"/>
      <c r="C146" s="274"/>
      <c r="D146" s="274"/>
      <c r="E146" s="274"/>
      <c r="F146" s="274"/>
      <c r="G146" s="274"/>
      <c r="H146" s="274"/>
      <c r="I146" s="274"/>
    </row>
    <row r="147" spans="1:9" s="230" customFormat="1" x14ac:dyDescent="0.2">
      <c r="A147" s="274"/>
      <c r="B147" s="274"/>
      <c r="C147" s="274"/>
      <c r="D147" s="274"/>
      <c r="E147" s="274"/>
      <c r="F147" s="274"/>
      <c r="G147" s="274"/>
      <c r="H147" s="274"/>
      <c r="I147" s="274"/>
    </row>
    <row r="148" spans="1:9" s="230" customFormat="1" x14ac:dyDescent="0.2">
      <c r="A148" s="274"/>
      <c r="B148" s="274"/>
      <c r="C148" s="274"/>
      <c r="D148" s="274"/>
      <c r="E148" s="274"/>
      <c r="F148" s="274"/>
      <c r="G148" s="274"/>
      <c r="H148" s="274"/>
      <c r="I148" s="274"/>
    </row>
    <row r="149" spans="1:9" s="230" customFormat="1" x14ac:dyDescent="0.2">
      <c r="A149" s="274"/>
      <c r="B149" s="274"/>
      <c r="C149" s="274"/>
      <c r="D149" s="274"/>
      <c r="E149" s="274"/>
      <c r="F149" s="274"/>
      <c r="G149" s="274"/>
      <c r="H149" s="274"/>
      <c r="I149" s="274"/>
    </row>
    <row r="150" spans="1:9" s="230" customFormat="1" x14ac:dyDescent="0.2">
      <c r="A150" s="274"/>
      <c r="B150" s="274"/>
      <c r="C150" s="274"/>
      <c r="D150" s="274"/>
      <c r="E150" s="274"/>
      <c r="F150" s="274"/>
      <c r="G150" s="274"/>
      <c r="H150" s="274"/>
      <c r="I150" s="274"/>
    </row>
    <row r="151" spans="1:9" s="230" customFormat="1" x14ac:dyDescent="0.2">
      <c r="A151" s="274"/>
      <c r="B151" s="274"/>
      <c r="C151" s="274"/>
      <c r="D151" s="274"/>
      <c r="E151" s="274"/>
      <c r="F151" s="274"/>
      <c r="G151" s="274"/>
      <c r="H151" s="274"/>
      <c r="I151" s="274"/>
    </row>
    <row r="152" spans="1:9" s="230" customFormat="1" x14ac:dyDescent="0.2">
      <c r="A152" s="274"/>
      <c r="B152" s="274"/>
      <c r="C152" s="274"/>
      <c r="D152" s="274"/>
      <c r="E152" s="274"/>
      <c r="F152" s="274"/>
      <c r="G152" s="274"/>
      <c r="H152" s="274"/>
      <c r="I152" s="274"/>
    </row>
    <row r="153" spans="1:9" s="230" customFormat="1" x14ac:dyDescent="0.2">
      <c r="A153" s="274"/>
      <c r="B153" s="274"/>
      <c r="C153" s="274"/>
      <c r="D153" s="274"/>
      <c r="E153" s="274"/>
      <c r="F153" s="274"/>
      <c r="G153" s="274"/>
      <c r="H153" s="274"/>
      <c r="I153" s="274"/>
    </row>
    <row r="154" spans="1:9" s="230" customFormat="1" x14ac:dyDescent="0.2">
      <c r="A154" s="274"/>
      <c r="B154" s="274"/>
      <c r="C154" s="274"/>
      <c r="D154" s="274"/>
      <c r="E154" s="274"/>
      <c r="F154" s="274"/>
      <c r="G154" s="274"/>
      <c r="H154" s="274"/>
      <c r="I154" s="274"/>
    </row>
    <row r="155" spans="1:9" s="230" customFormat="1" x14ac:dyDescent="0.2">
      <c r="A155" s="274"/>
      <c r="B155" s="274"/>
      <c r="C155" s="274"/>
      <c r="D155" s="274"/>
      <c r="E155" s="274"/>
      <c r="F155" s="274"/>
      <c r="G155" s="274"/>
      <c r="H155" s="274"/>
      <c r="I155" s="274"/>
    </row>
    <row r="156" spans="1:9" s="230" customFormat="1" x14ac:dyDescent="0.2">
      <c r="A156" s="274"/>
      <c r="B156" s="274"/>
      <c r="C156" s="274"/>
      <c r="D156" s="274"/>
      <c r="E156" s="274"/>
      <c r="F156" s="274"/>
      <c r="G156" s="274"/>
      <c r="H156" s="274"/>
      <c r="I156" s="274"/>
    </row>
    <row r="157" spans="1:9" s="230" customFormat="1" x14ac:dyDescent="0.2">
      <c r="A157" s="274"/>
      <c r="B157" s="274"/>
      <c r="C157" s="274"/>
      <c r="D157" s="274"/>
      <c r="E157" s="274"/>
      <c r="F157" s="274"/>
      <c r="G157" s="274"/>
      <c r="H157" s="274"/>
      <c r="I157" s="274"/>
    </row>
    <row r="158" spans="1:9" s="230" customFormat="1" x14ac:dyDescent="0.2">
      <c r="A158" s="274"/>
      <c r="B158" s="274"/>
      <c r="C158" s="274"/>
      <c r="D158" s="274"/>
      <c r="E158" s="274"/>
      <c r="F158" s="274"/>
      <c r="G158" s="274"/>
      <c r="H158" s="274"/>
      <c r="I158" s="274"/>
    </row>
    <row r="159" spans="1:9" s="230" customFormat="1" x14ac:dyDescent="0.2">
      <c r="A159" s="274"/>
      <c r="B159" s="274"/>
      <c r="C159" s="274"/>
      <c r="D159" s="274"/>
      <c r="E159" s="274"/>
      <c r="F159" s="274"/>
      <c r="G159" s="274"/>
      <c r="H159" s="274"/>
      <c r="I159" s="274"/>
    </row>
    <row r="160" spans="1:9" s="230" customFormat="1" x14ac:dyDescent="0.2">
      <c r="A160" s="274"/>
      <c r="B160" s="274"/>
      <c r="C160" s="274"/>
      <c r="D160" s="274"/>
      <c r="E160" s="274"/>
      <c r="F160" s="274"/>
      <c r="G160" s="274"/>
      <c r="H160" s="274"/>
      <c r="I160" s="274"/>
    </row>
    <row r="161" spans="1:9" s="230" customFormat="1" x14ac:dyDescent="0.2">
      <c r="A161" s="274"/>
      <c r="B161" s="274"/>
      <c r="C161" s="274"/>
      <c r="D161" s="274"/>
      <c r="E161" s="274"/>
      <c r="F161" s="274"/>
      <c r="G161" s="274"/>
      <c r="H161" s="274"/>
      <c r="I161" s="274"/>
    </row>
    <row r="162" spans="1:9" s="230" customFormat="1" x14ac:dyDescent="0.2">
      <c r="A162" s="274"/>
      <c r="B162" s="274"/>
      <c r="C162" s="274"/>
      <c r="D162" s="274"/>
      <c r="E162" s="274"/>
      <c r="F162" s="274"/>
      <c r="G162" s="274"/>
      <c r="H162" s="274"/>
      <c r="I162" s="274"/>
    </row>
    <row r="163" spans="1:9" s="230" customFormat="1" x14ac:dyDescent="0.2">
      <c r="A163" s="274"/>
      <c r="B163" s="274"/>
      <c r="C163" s="274"/>
      <c r="D163" s="274"/>
      <c r="E163" s="274"/>
      <c r="F163" s="274"/>
      <c r="G163" s="274"/>
      <c r="H163" s="274"/>
      <c r="I163" s="274"/>
    </row>
    <row r="164" spans="1:9" s="230" customFormat="1" x14ac:dyDescent="0.2">
      <c r="A164" s="274"/>
      <c r="B164" s="274"/>
      <c r="C164" s="274"/>
      <c r="D164" s="274"/>
      <c r="E164" s="274"/>
      <c r="F164" s="274"/>
      <c r="G164" s="274"/>
      <c r="H164" s="274"/>
      <c r="I164" s="274"/>
    </row>
    <row r="165" spans="1:9" s="230" customFormat="1" x14ac:dyDescent="0.2">
      <c r="A165" s="274"/>
      <c r="B165" s="274"/>
      <c r="C165" s="274"/>
      <c r="D165" s="274"/>
      <c r="E165" s="274"/>
      <c r="F165" s="274"/>
      <c r="G165" s="274"/>
      <c r="H165" s="274"/>
      <c r="I165" s="274"/>
    </row>
    <row r="166" spans="1:9" s="230" customFormat="1" x14ac:dyDescent="0.2">
      <c r="A166" s="274"/>
      <c r="B166" s="274"/>
      <c r="C166" s="274"/>
      <c r="D166" s="274"/>
      <c r="E166" s="274"/>
      <c r="F166" s="274"/>
      <c r="G166" s="274"/>
      <c r="H166" s="274"/>
      <c r="I166" s="274"/>
    </row>
    <row r="167" spans="1:9" s="230" customFormat="1" x14ac:dyDescent="0.2">
      <c r="A167" s="274"/>
      <c r="B167" s="274"/>
      <c r="C167" s="274"/>
      <c r="D167" s="274"/>
      <c r="E167" s="274"/>
      <c r="F167" s="274"/>
      <c r="G167" s="274"/>
      <c r="H167" s="274"/>
      <c r="I167" s="274"/>
    </row>
    <row r="168" spans="1:9" s="230" customFormat="1" x14ac:dyDescent="0.2">
      <c r="A168" s="274"/>
      <c r="B168" s="274"/>
      <c r="C168" s="274"/>
      <c r="D168" s="274"/>
      <c r="E168" s="274"/>
      <c r="F168" s="274"/>
      <c r="G168" s="274"/>
      <c r="H168" s="274"/>
      <c r="I168" s="274"/>
    </row>
    <row r="169" spans="1:9" s="230" customFormat="1" x14ac:dyDescent="0.2">
      <c r="A169" s="274"/>
      <c r="B169" s="274"/>
      <c r="C169" s="274"/>
      <c r="D169" s="274"/>
      <c r="E169" s="274"/>
      <c r="F169" s="274"/>
      <c r="G169" s="274"/>
      <c r="H169" s="274"/>
      <c r="I169" s="274"/>
    </row>
    <row r="170" spans="1:9" s="230" customFormat="1" x14ac:dyDescent="0.2">
      <c r="A170" s="274"/>
      <c r="B170" s="274"/>
      <c r="C170" s="274"/>
      <c r="D170" s="274"/>
      <c r="E170" s="274"/>
      <c r="F170" s="274"/>
      <c r="G170" s="274"/>
      <c r="H170" s="274"/>
      <c r="I170" s="274"/>
    </row>
    <row r="171" spans="1:9" s="230" customFormat="1" x14ac:dyDescent="0.2">
      <c r="A171" s="274"/>
      <c r="B171" s="274"/>
      <c r="C171" s="274"/>
      <c r="D171" s="274"/>
      <c r="E171" s="274"/>
      <c r="F171" s="274"/>
      <c r="G171" s="274"/>
      <c r="H171" s="274"/>
      <c r="I171" s="274"/>
    </row>
    <row r="172" spans="1:9" s="230" customFormat="1" x14ac:dyDescent="0.2">
      <c r="A172" s="274"/>
      <c r="B172" s="274"/>
      <c r="C172" s="274"/>
      <c r="D172" s="274"/>
      <c r="E172" s="274"/>
      <c r="F172" s="274"/>
      <c r="G172" s="274"/>
      <c r="H172" s="274"/>
      <c r="I172" s="274"/>
    </row>
    <row r="173" spans="1:9" s="230" customFormat="1" x14ac:dyDescent="0.2">
      <c r="A173" s="274"/>
      <c r="B173" s="274"/>
      <c r="C173" s="274"/>
      <c r="D173" s="274"/>
      <c r="E173" s="274"/>
      <c r="F173" s="274"/>
      <c r="G173" s="274"/>
      <c r="H173" s="274"/>
      <c r="I173" s="274"/>
    </row>
    <row r="174" spans="1:9" s="230" customFormat="1" x14ac:dyDescent="0.2">
      <c r="A174" s="274"/>
      <c r="B174" s="274"/>
      <c r="C174" s="274"/>
      <c r="D174" s="274"/>
      <c r="E174" s="274"/>
      <c r="F174" s="274"/>
      <c r="G174" s="274"/>
      <c r="H174" s="274"/>
      <c r="I174" s="274"/>
    </row>
    <row r="175" spans="1:9" s="230" customFormat="1" x14ac:dyDescent="0.2">
      <c r="A175" s="274"/>
      <c r="B175" s="274"/>
      <c r="C175" s="274"/>
      <c r="D175" s="274"/>
      <c r="E175" s="274"/>
      <c r="F175" s="274"/>
      <c r="G175" s="274"/>
      <c r="H175" s="274"/>
      <c r="I175" s="274"/>
    </row>
    <row r="176" spans="1:9" s="230" customFormat="1" x14ac:dyDescent="0.2">
      <c r="A176" s="274"/>
      <c r="B176" s="274"/>
      <c r="C176" s="274"/>
      <c r="D176" s="274"/>
      <c r="E176" s="274"/>
      <c r="F176" s="274"/>
      <c r="G176" s="274"/>
      <c r="H176" s="274"/>
      <c r="I176" s="274"/>
    </row>
    <row r="177" spans="1:9" s="230" customFormat="1" x14ac:dyDescent="0.2">
      <c r="A177" s="274"/>
      <c r="B177" s="274"/>
      <c r="C177" s="274"/>
      <c r="D177" s="274"/>
      <c r="E177" s="274"/>
      <c r="F177" s="274"/>
      <c r="G177" s="274"/>
      <c r="H177" s="274"/>
      <c r="I177" s="274"/>
    </row>
    <row r="178" spans="1:9" s="230" customFormat="1" x14ac:dyDescent="0.2">
      <c r="A178" s="274"/>
      <c r="B178" s="274"/>
      <c r="C178" s="274"/>
      <c r="D178" s="274"/>
      <c r="E178" s="274"/>
      <c r="F178" s="274"/>
      <c r="G178" s="274"/>
      <c r="H178" s="274"/>
      <c r="I178" s="274"/>
    </row>
    <row r="179" spans="1:9" s="230" customFormat="1" x14ac:dyDescent="0.2">
      <c r="A179" s="274"/>
      <c r="B179" s="274"/>
      <c r="C179" s="274"/>
      <c r="D179" s="274"/>
      <c r="E179" s="274"/>
      <c r="F179" s="274"/>
      <c r="G179" s="274"/>
      <c r="H179" s="274"/>
      <c r="I179" s="274"/>
    </row>
    <row r="180" spans="1:9" s="230" customFormat="1" x14ac:dyDescent="0.2">
      <c r="A180" s="274"/>
      <c r="B180" s="274"/>
      <c r="C180" s="274"/>
      <c r="D180" s="274"/>
      <c r="E180" s="274"/>
      <c r="F180" s="274"/>
      <c r="G180" s="274"/>
      <c r="H180" s="274"/>
      <c r="I180" s="274"/>
    </row>
    <row r="181" spans="1:9" s="230" customFormat="1" x14ac:dyDescent="0.2">
      <c r="A181" s="274"/>
      <c r="B181" s="274"/>
      <c r="C181" s="274"/>
      <c r="D181" s="274"/>
      <c r="E181" s="274"/>
      <c r="F181" s="274"/>
      <c r="G181" s="274"/>
      <c r="H181" s="274"/>
      <c r="I181" s="274"/>
    </row>
    <row r="182" spans="1:9" s="230" customFormat="1" x14ac:dyDescent="0.2">
      <c r="A182" s="274"/>
      <c r="B182" s="274"/>
      <c r="C182" s="274"/>
      <c r="D182" s="274"/>
      <c r="E182" s="274"/>
      <c r="F182" s="274"/>
      <c r="G182" s="274"/>
      <c r="H182" s="274"/>
      <c r="I182" s="274"/>
    </row>
    <row r="183" spans="1:9" s="230" customFormat="1" x14ac:dyDescent="0.2">
      <c r="A183" s="274"/>
      <c r="B183" s="274"/>
      <c r="C183" s="274"/>
      <c r="D183" s="274"/>
      <c r="E183" s="274"/>
      <c r="F183" s="274"/>
      <c r="G183" s="274"/>
      <c r="H183" s="274"/>
      <c r="I183" s="274"/>
    </row>
    <row r="184" spans="1:9" s="230" customFormat="1" x14ac:dyDescent="0.2">
      <c r="A184" s="274"/>
      <c r="B184" s="274"/>
      <c r="C184" s="274"/>
      <c r="D184" s="274"/>
      <c r="E184" s="274"/>
      <c r="F184" s="274"/>
      <c r="G184" s="274"/>
      <c r="H184" s="274"/>
      <c r="I184" s="274"/>
    </row>
    <row r="185" spans="1:9" s="230" customFormat="1" x14ac:dyDescent="0.2">
      <c r="A185" s="274"/>
      <c r="B185" s="274"/>
      <c r="C185" s="274"/>
      <c r="D185" s="274"/>
      <c r="E185" s="274"/>
      <c r="F185" s="274"/>
      <c r="G185" s="274"/>
      <c r="H185" s="274"/>
      <c r="I185" s="274"/>
    </row>
    <row r="186" spans="1:9" s="230" customFormat="1" x14ac:dyDescent="0.2">
      <c r="A186" s="274"/>
      <c r="B186" s="274"/>
      <c r="C186" s="274"/>
      <c r="D186" s="274"/>
      <c r="E186" s="274"/>
      <c r="F186" s="274"/>
      <c r="G186" s="274"/>
      <c r="H186" s="274"/>
      <c r="I186" s="274"/>
    </row>
    <row r="187" spans="1:9" s="230" customFormat="1" x14ac:dyDescent="0.2">
      <c r="A187" s="274"/>
      <c r="B187" s="274"/>
      <c r="C187" s="274"/>
      <c r="D187" s="274"/>
      <c r="E187" s="274"/>
      <c r="F187" s="274"/>
      <c r="G187" s="274"/>
      <c r="H187" s="274"/>
      <c r="I187" s="274"/>
    </row>
    <row r="188" spans="1:9" s="230" customFormat="1" x14ac:dyDescent="0.2">
      <c r="A188" s="274"/>
      <c r="B188" s="274"/>
      <c r="C188" s="274"/>
      <c r="D188" s="274"/>
      <c r="E188" s="274"/>
      <c r="F188" s="274"/>
      <c r="G188" s="274"/>
      <c r="H188" s="274"/>
      <c r="I188" s="274"/>
    </row>
    <row r="189" spans="1:9" s="230" customFormat="1" x14ac:dyDescent="0.2">
      <c r="A189" s="274"/>
      <c r="B189" s="274"/>
      <c r="C189" s="274"/>
      <c r="D189" s="274"/>
      <c r="E189" s="274"/>
      <c r="F189" s="274"/>
      <c r="G189" s="274"/>
      <c r="H189" s="274"/>
      <c r="I189" s="274"/>
    </row>
    <row r="190" spans="1:9" s="230" customFormat="1" x14ac:dyDescent="0.2">
      <c r="A190" s="274"/>
      <c r="B190" s="274"/>
      <c r="C190" s="274"/>
      <c r="D190" s="274"/>
      <c r="E190" s="274"/>
      <c r="F190" s="274"/>
      <c r="G190" s="274"/>
      <c r="H190" s="274"/>
      <c r="I190" s="274"/>
    </row>
    <row r="191" spans="1:9" s="230" customFormat="1" x14ac:dyDescent="0.2">
      <c r="A191" s="274"/>
      <c r="B191" s="274"/>
      <c r="C191" s="274"/>
      <c r="D191" s="274"/>
      <c r="E191" s="274"/>
      <c r="F191" s="274"/>
      <c r="G191" s="274"/>
      <c r="H191" s="274"/>
      <c r="I191" s="274"/>
    </row>
    <row r="192" spans="1:9" s="230" customFormat="1" x14ac:dyDescent="0.2">
      <c r="A192" s="274"/>
      <c r="B192" s="274"/>
      <c r="C192" s="274"/>
      <c r="D192" s="274"/>
      <c r="E192" s="274"/>
      <c r="F192" s="274"/>
      <c r="G192" s="274"/>
      <c r="H192" s="274"/>
      <c r="I192" s="274"/>
    </row>
    <row r="193" spans="1:9" s="230" customFormat="1" x14ac:dyDescent="0.2">
      <c r="A193" s="274"/>
      <c r="B193" s="274"/>
      <c r="C193" s="274"/>
      <c r="D193" s="274"/>
      <c r="E193" s="274"/>
      <c r="F193" s="274"/>
      <c r="G193" s="274"/>
      <c r="H193" s="274"/>
      <c r="I193" s="274"/>
    </row>
    <row r="194" spans="1:9" s="230" customFormat="1" x14ac:dyDescent="0.2">
      <c r="A194" s="274"/>
      <c r="B194" s="274"/>
      <c r="C194" s="274"/>
      <c r="D194" s="274"/>
      <c r="E194" s="274"/>
      <c r="F194" s="274"/>
      <c r="G194" s="274"/>
      <c r="H194" s="274"/>
      <c r="I194" s="274"/>
    </row>
    <row r="195" spans="1:9" s="230" customFormat="1" x14ac:dyDescent="0.2">
      <c r="A195" s="274"/>
      <c r="B195" s="274"/>
      <c r="C195" s="274"/>
      <c r="D195" s="274"/>
      <c r="E195" s="274"/>
      <c r="F195" s="274"/>
      <c r="G195" s="274"/>
      <c r="H195" s="274"/>
      <c r="I195" s="274"/>
    </row>
    <row r="196" spans="1:9" s="230" customFormat="1" x14ac:dyDescent="0.2">
      <c r="A196" s="274"/>
      <c r="B196" s="274"/>
      <c r="C196" s="274"/>
      <c r="D196" s="274"/>
      <c r="E196" s="274"/>
      <c r="F196" s="274"/>
      <c r="G196" s="274"/>
      <c r="H196" s="274"/>
      <c r="I196" s="274"/>
    </row>
    <row r="197" spans="1:9" s="230" customFormat="1" x14ac:dyDescent="0.2">
      <c r="A197" s="274"/>
      <c r="B197" s="274"/>
      <c r="C197" s="274"/>
      <c r="D197" s="274"/>
      <c r="E197" s="274"/>
      <c r="F197" s="274"/>
      <c r="G197" s="274"/>
      <c r="H197" s="274"/>
      <c r="I197" s="274"/>
    </row>
    <row r="198" spans="1:9" s="230" customFormat="1" x14ac:dyDescent="0.2">
      <c r="A198" s="274"/>
      <c r="B198" s="274"/>
      <c r="C198" s="274"/>
      <c r="D198" s="274"/>
      <c r="E198" s="274"/>
      <c r="F198" s="274"/>
      <c r="G198" s="274"/>
      <c r="H198" s="274"/>
      <c r="I198" s="274"/>
    </row>
    <row r="199" spans="1:9" s="230" customFormat="1" x14ac:dyDescent="0.2">
      <c r="A199" s="274"/>
      <c r="B199" s="274"/>
      <c r="C199" s="274"/>
      <c r="D199" s="274"/>
      <c r="E199" s="274"/>
      <c r="F199" s="274"/>
      <c r="G199" s="274"/>
      <c r="H199" s="274"/>
      <c r="I199" s="274"/>
    </row>
    <row r="200" spans="1:9" s="230" customFormat="1" x14ac:dyDescent="0.2">
      <c r="A200" s="274"/>
      <c r="B200" s="274"/>
      <c r="C200" s="274"/>
      <c r="D200" s="274"/>
      <c r="E200" s="274"/>
      <c r="F200" s="274"/>
      <c r="G200" s="274"/>
      <c r="H200" s="274"/>
      <c r="I200" s="274"/>
    </row>
    <row r="201" spans="1:9" s="230" customFormat="1" x14ac:dyDescent="0.2">
      <c r="A201" s="274"/>
      <c r="B201" s="274"/>
      <c r="C201" s="274"/>
      <c r="D201" s="274"/>
      <c r="E201" s="274"/>
      <c r="F201" s="274"/>
      <c r="G201" s="274"/>
      <c r="H201" s="274"/>
      <c r="I201" s="274"/>
    </row>
    <row r="202" spans="1:9" s="230" customFormat="1" x14ac:dyDescent="0.2">
      <c r="A202" s="274"/>
      <c r="B202" s="274"/>
      <c r="C202" s="274"/>
      <c r="D202" s="274"/>
      <c r="E202" s="274"/>
      <c r="F202" s="274"/>
      <c r="G202" s="274"/>
      <c r="H202" s="274"/>
      <c r="I202" s="274"/>
    </row>
    <row r="203" spans="1:9" s="230" customFormat="1" x14ac:dyDescent="0.2">
      <c r="A203" s="274"/>
      <c r="B203" s="274"/>
      <c r="C203" s="274"/>
      <c r="D203" s="274"/>
      <c r="E203" s="274"/>
      <c r="F203" s="274"/>
      <c r="G203" s="274"/>
      <c r="H203" s="274"/>
      <c r="I203" s="274"/>
    </row>
    <row r="204" spans="1:9" s="230" customFormat="1" x14ac:dyDescent="0.2">
      <c r="A204" s="274"/>
      <c r="B204" s="274"/>
      <c r="C204" s="274"/>
      <c r="D204" s="274"/>
      <c r="E204" s="274"/>
      <c r="F204" s="274"/>
      <c r="G204" s="274"/>
      <c r="H204" s="274"/>
      <c r="I204" s="274"/>
    </row>
    <row r="205" spans="1:9" s="230" customFormat="1" x14ac:dyDescent="0.2">
      <c r="A205" s="274"/>
      <c r="B205" s="274"/>
      <c r="C205" s="274"/>
      <c r="D205" s="274"/>
      <c r="E205" s="274"/>
      <c r="F205" s="274"/>
      <c r="G205" s="274"/>
      <c r="H205" s="274"/>
      <c r="I205" s="274"/>
    </row>
    <row r="206" spans="1:9" s="230" customFormat="1" x14ac:dyDescent="0.2">
      <c r="A206" s="274"/>
      <c r="B206" s="274"/>
      <c r="C206" s="274"/>
      <c r="D206" s="274"/>
      <c r="E206" s="274"/>
      <c r="F206" s="274"/>
      <c r="G206" s="274"/>
      <c r="H206" s="274"/>
      <c r="I206" s="274"/>
    </row>
    <row r="207" spans="1:9" s="230" customFormat="1" x14ac:dyDescent="0.2">
      <c r="A207" s="274"/>
      <c r="B207" s="274"/>
      <c r="C207" s="274"/>
      <c r="D207" s="274"/>
      <c r="E207" s="274"/>
      <c r="F207" s="274"/>
      <c r="G207" s="274"/>
      <c r="H207" s="274"/>
      <c r="I207" s="274"/>
    </row>
    <row r="208" spans="1:9" s="230" customFormat="1" x14ac:dyDescent="0.2">
      <c r="A208" s="274"/>
      <c r="B208" s="274"/>
      <c r="C208" s="274"/>
      <c r="D208" s="274"/>
      <c r="E208" s="274"/>
      <c r="F208" s="274"/>
      <c r="G208" s="274"/>
      <c r="H208" s="274"/>
      <c r="I208" s="274"/>
    </row>
    <row r="209" spans="1:9" s="230" customFormat="1" x14ac:dyDescent="0.2">
      <c r="A209" s="274"/>
      <c r="B209" s="274"/>
      <c r="C209" s="274"/>
      <c r="D209" s="274"/>
      <c r="E209" s="274"/>
      <c r="F209" s="274"/>
      <c r="G209" s="274"/>
      <c r="H209" s="274"/>
      <c r="I209" s="274"/>
    </row>
    <row r="210" spans="1:9" s="230" customFormat="1" x14ac:dyDescent="0.2">
      <c r="A210" s="274"/>
      <c r="B210" s="274"/>
      <c r="C210" s="274"/>
      <c r="D210" s="274"/>
      <c r="E210" s="274"/>
      <c r="F210" s="274"/>
      <c r="G210" s="274"/>
      <c r="H210" s="274"/>
      <c r="I210" s="274"/>
    </row>
    <row r="211" spans="1:9" s="230" customFormat="1" x14ac:dyDescent="0.2">
      <c r="A211" s="274"/>
      <c r="B211" s="274"/>
      <c r="C211" s="274"/>
      <c r="D211" s="274"/>
      <c r="E211" s="274"/>
      <c r="F211" s="274"/>
      <c r="G211" s="274"/>
      <c r="H211" s="274"/>
      <c r="I211" s="274"/>
    </row>
    <row r="212" spans="1:9" s="230" customFormat="1" x14ac:dyDescent="0.2">
      <c r="A212" s="274"/>
      <c r="B212" s="274"/>
      <c r="C212" s="274"/>
      <c r="D212" s="274"/>
      <c r="E212" s="274"/>
      <c r="F212" s="274"/>
      <c r="G212" s="274"/>
      <c r="H212" s="274"/>
      <c r="I212" s="274"/>
    </row>
    <row r="213" spans="1:9" s="230" customFormat="1" x14ac:dyDescent="0.2">
      <c r="A213" s="274"/>
      <c r="B213" s="274"/>
      <c r="C213" s="274"/>
      <c r="D213" s="274"/>
      <c r="E213" s="274"/>
      <c r="F213" s="274"/>
      <c r="G213" s="274"/>
      <c r="H213" s="274"/>
      <c r="I213" s="274"/>
    </row>
    <row r="214" spans="1:9" s="230" customFormat="1" x14ac:dyDescent="0.2">
      <c r="A214" s="274"/>
      <c r="B214" s="274"/>
      <c r="C214" s="274"/>
      <c r="D214" s="274"/>
      <c r="E214" s="274"/>
      <c r="F214" s="274"/>
      <c r="G214" s="274"/>
      <c r="H214" s="274"/>
      <c r="I214" s="274"/>
    </row>
    <row r="215" spans="1:9" s="230" customFormat="1" x14ac:dyDescent="0.2">
      <c r="A215" s="274"/>
      <c r="B215" s="274"/>
      <c r="C215" s="274"/>
      <c r="D215" s="274"/>
      <c r="E215" s="274"/>
      <c r="F215" s="274"/>
      <c r="G215" s="274"/>
      <c r="H215" s="274"/>
      <c r="I215" s="274"/>
    </row>
    <row r="216" spans="1:9" s="230" customFormat="1" x14ac:dyDescent="0.2">
      <c r="A216" s="274"/>
      <c r="B216" s="274"/>
      <c r="C216" s="274"/>
      <c r="D216" s="274"/>
      <c r="E216" s="274"/>
      <c r="F216" s="274"/>
      <c r="G216" s="274"/>
      <c r="H216" s="274"/>
      <c r="I216" s="274"/>
    </row>
    <row r="217" spans="1:9" s="230" customFormat="1" x14ac:dyDescent="0.2">
      <c r="A217" s="274"/>
      <c r="B217" s="274"/>
      <c r="C217" s="274"/>
      <c r="D217" s="274"/>
      <c r="E217" s="274"/>
      <c r="F217" s="274"/>
      <c r="G217" s="274"/>
      <c r="H217" s="274"/>
      <c r="I217" s="274"/>
    </row>
    <row r="218" spans="1:9" s="230" customFormat="1" x14ac:dyDescent="0.2">
      <c r="A218" s="274"/>
      <c r="B218" s="274"/>
      <c r="C218" s="274"/>
      <c r="D218" s="274"/>
      <c r="E218" s="274"/>
      <c r="F218" s="274"/>
      <c r="G218" s="274"/>
      <c r="H218" s="274"/>
      <c r="I218" s="274"/>
    </row>
    <row r="219" spans="1:9" s="230" customFormat="1" x14ac:dyDescent="0.2">
      <c r="A219" s="274"/>
      <c r="B219" s="274"/>
      <c r="C219" s="274"/>
      <c r="D219" s="274"/>
      <c r="E219" s="274"/>
      <c r="F219" s="274"/>
      <c r="G219" s="274"/>
      <c r="H219" s="274"/>
      <c r="I219" s="274"/>
    </row>
    <row r="220" spans="1:9" s="230" customFormat="1" x14ac:dyDescent="0.2">
      <c r="A220" s="274"/>
      <c r="B220" s="274"/>
      <c r="C220" s="274"/>
      <c r="D220" s="274"/>
      <c r="E220" s="274"/>
      <c r="F220" s="274"/>
      <c r="G220" s="274"/>
      <c r="H220" s="274"/>
      <c r="I220" s="274"/>
    </row>
    <row r="221" spans="1:9" s="230" customFormat="1" x14ac:dyDescent="0.2">
      <c r="A221" s="274"/>
      <c r="B221" s="274"/>
      <c r="C221" s="274"/>
      <c r="D221" s="274"/>
      <c r="E221" s="274"/>
      <c r="F221" s="274"/>
      <c r="G221" s="274"/>
      <c r="H221" s="274"/>
      <c r="I221" s="274"/>
    </row>
    <row r="222" spans="1:9" s="230" customFormat="1" x14ac:dyDescent="0.2">
      <c r="A222" s="274"/>
      <c r="B222" s="274"/>
      <c r="C222" s="274"/>
      <c r="D222" s="274"/>
      <c r="E222" s="274"/>
      <c r="F222" s="274"/>
      <c r="G222" s="274"/>
      <c r="H222" s="274"/>
      <c r="I222" s="274"/>
    </row>
    <row r="223" spans="1:9" s="230" customFormat="1" x14ac:dyDescent="0.2">
      <c r="A223" s="274"/>
      <c r="B223" s="274"/>
      <c r="C223" s="274"/>
      <c r="D223" s="274"/>
      <c r="E223" s="274"/>
      <c r="F223" s="274"/>
      <c r="G223" s="274"/>
      <c r="H223" s="274"/>
      <c r="I223" s="274"/>
    </row>
    <row r="224" spans="1:9" s="230" customFormat="1" x14ac:dyDescent="0.2">
      <c r="A224" s="274"/>
      <c r="B224" s="274"/>
      <c r="C224" s="274"/>
      <c r="D224" s="274"/>
      <c r="E224" s="274"/>
      <c r="F224" s="274"/>
      <c r="G224" s="274"/>
      <c r="H224" s="274"/>
      <c r="I224" s="274"/>
    </row>
    <row r="225" spans="1:9" s="230" customFormat="1" x14ac:dyDescent="0.2">
      <c r="A225" s="274"/>
      <c r="B225" s="274"/>
      <c r="C225" s="274"/>
      <c r="D225" s="274"/>
      <c r="E225" s="274"/>
      <c r="F225" s="274"/>
      <c r="G225" s="274"/>
      <c r="H225" s="274"/>
      <c r="I225" s="274"/>
    </row>
    <row r="226" spans="1:9" s="230" customFormat="1" x14ac:dyDescent="0.2">
      <c r="A226" s="274"/>
      <c r="B226" s="274"/>
      <c r="C226" s="274"/>
      <c r="D226" s="274"/>
      <c r="E226" s="274"/>
      <c r="F226" s="274"/>
      <c r="G226" s="274"/>
      <c r="H226" s="274"/>
      <c r="I226" s="274"/>
    </row>
    <row r="227" spans="1:9" s="230" customFormat="1" x14ac:dyDescent="0.2">
      <c r="A227" s="274"/>
      <c r="B227" s="274"/>
      <c r="C227" s="274"/>
      <c r="D227" s="274"/>
      <c r="E227" s="274"/>
      <c r="F227" s="274"/>
      <c r="G227" s="274"/>
      <c r="H227" s="274"/>
      <c r="I227" s="274"/>
    </row>
    <row r="228" spans="1:9" s="230" customFormat="1" x14ac:dyDescent="0.2">
      <c r="A228" s="274"/>
      <c r="B228" s="274"/>
      <c r="C228" s="274"/>
      <c r="D228" s="274"/>
      <c r="E228" s="274"/>
      <c r="F228" s="274"/>
      <c r="G228" s="274"/>
      <c r="H228" s="274"/>
      <c r="I228" s="274"/>
    </row>
    <row r="229" spans="1:9" s="230" customFormat="1" x14ac:dyDescent="0.2">
      <c r="A229" s="274"/>
      <c r="B229" s="274"/>
      <c r="C229" s="274"/>
      <c r="D229" s="274"/>
      <c r="E229" s="274"/>
      <c r="F229" s="274"/>
      <c r="G229" s="274"/>
      <c r="H229" s="274"/>
      <c r="I229" s="274"/>
    </row>
    <row r="230" spans="1:9" s="230" customFormat="1" x14ac:dyDescent="0.2">
      <c r="A230" s="274"/>
      <c r="B230" s="274"/>
      <c r="C230" s="274"/>
      <c r="D230" s="274"/>
      <c r="E230" s="274"/>
      <c r="F230" s="274"/>
      <c r="G230" s="274"/>
      <c r="H230" s="274"/>
      <c r="I230" s="274"/>
    </row>
    <row r="231" spans="1:9" s="230" customFormat="1" x14ac:dyDescent="0.2">
      <c r="A231" s="274"/>
      <c r="B231" s="274"/>
      <c r="C231" s="274"/>
      <c r="D231" s="274"/>
      <c r="E231" s="274"/>
      <c r="F231" s="274"/>
      <c r="G231" s="274"/>
      <c r="H231" s="274"/>
      <c r="I231" s="274"/>
    </row>
    <row r="232" spans="1:9" s="230" customFormat="1" x14ac:dyDescent="0.2">
      <c r="A232" s="274"/>
      <c r="B232" s="274"/>
      <c r="C232" s="274"/>
      <c r="D232" s="274"/>
      <c r="E232" s="274"/>
      <c r="F232" s="274"/>
      <c r="G232" s="274"/>
      <c r="H232" s="274"/>
      <c r="I232" s="274"/>
    </row>
    <row r="233" spans="1:9" s="230" customFormat="1" x14ac:dyDescent="0.2">
      <c r="A233" s="274"/>
      <c r="B233" s="274"/>
      <c r="C233" s="274"/>
      <c r="D233" s="274"/>
      <c r="E233" s="274"/>
      <c r="F233" s="274"/>
      <c r="G233" s="274"/>
      <c r="H233" s="274"/>
      <c r="I233" s="274"/>
    </row>
    <row r="234" spans="1:9" s="230" customFormat="1" x14ac:dyDescent="0.2">
      <c r="A234" s="274"/>
      <c r="B234" s="274"/>
      <c r="C234" s="274"/>
      <c r="D234" s="274"/>
      <c r="E234" s="274"/>
      <c r="F234" s="274"/>
      <c r="G234" s="274"/>
      <c r="H234" s="274"/>
      <c r="I234" s="274"/>
    </row>
    <row r="235" spans="1:9" s="230" customFormat="1" x14ac:dyDescent="0.2">
      <c r="A235" s="274"/>
      <c r="B235" s="274"/>
      <c r="C235" s="274"/>
      <c r="D235" s="274"/>
      <c r="E235" s="274"/>
      <c r="F235" s="274"/>
      <c r="G235" s="274"/>
      <c r="H235" s="274"/>
      <c r="I235" s="274"/>
    </row>
    <row r="236" spans="1:9" s="230" customFormat="1" x14ac:dyDescent="0.2">
      <c r="A236" s="274"/>
      <c r="B236" s="274"/>
      <c r="C236" s="274"/>
      <c r="D236" s="274"/>
      <c r="E236" s="274"/>
      <c r="F236" s="274"/>
      <c r="G236" s="274"/>
      <c r="H236" s="274"/>
      <c r="I236" s="274"/>
    </row>
    <row r="237" spans="1:9" s="230" customFormat="1" x14ac:dyDescent="0.2">
      <c r="A237" s="274"/>
      <c r="B237" s="274"/>
      <c r="C237" s="274"/>
      <c r="D237" s="274"/>
      <c r="E237" s="274"/>
      <c r="F237" s="274"/>
      <c r="G237" s="274"/>
      <c r="H237" s="274"/>
      <c r="I237" s="274"/>
    </row>
    <row r="238" spans="1:9" s="230" customFormat="1" x14ac:dyDescent="0.2">
      <c r="A238" s="274"/>
      <c r="B238" s="274"/>
      <c r="C238" s="274"/>
      <c r="D238" s="274"/>
      <c r="E238" s="274"/>
      <c r="F238" s="274"/>
      <c r="G238" s="274"/>
      <c r="H238" s="274"/>
      <c r="I238" s="274"/>
    </row>
    <row r="239" spans="1:9" s="230" customFormat="1" x14ac:dyDescent="0.2">
      <c r="A239" s="274"/>
      <c r="B239" s="274"/>
      <c r="C239" s="274"/>
      <c r="D239" s="274"/>
      <c r="E239" s="274"/>
      <c r="F239" s="274"/>
      <c r="G239" s="274"/>
      <c r="H239" s="274"/>
      <c r="I239" s="274"/>
    </row>
    <row r="240" spans="1:9" s="230" customFormat="1" x14ac:dyDescent="0.2">
      <c r="A240" s="274"/>
      <c r="B240" s="274"/>
      <c r="C240" s="274"/>
      <c r="D240" s="274"/>
      <c r="E240" s="274"/>
      <c r="F240" s="274"/>
      <c r="G240" s="274"/>
      <c r="H240" s="274"/>
      <c r="I240" s="274"/>
    </row>
    <row r="241" spans="1:9" s="230" customFormat="1" x14ac:dyDescent="0.2">
      <c r="A241" s="274"/>
      <c r="B241" s="274"/>
      <c r="C241" s="274"/>
      <c r="D241" s="274"/>
      <c r="E241" s="274"/>
      <c r="F241" s="274"/>
      <c r="G241" s="274"/>
      <c r="H241" s="274"/>
      <c r="I241" s="274"/>
    </row>
    <row r="242" spans="1:9" s="230" customFormat="1" x14ac:dyDescent="0.2">
      <c r="A242" s="274"/>
      <c r="B242" s="274"/>
      <c r="C242" s="274"/>
      <c r="D242" s="274"/>
      <c r="E242" s="274"/>
      <c r="F242" s="274"/>
      <c r="G242" s="274"/>
      <c r="H242" s="274"/>
      <c r="I242" s="274"/>
    </row>
    <row r="243" spans="1:9" s="230" customFormat="1" x14ac:dyDescent="0.2">
      <c r="A243" s="274"/>
      <c r="B243" s="274"/>
      <c r="C243" s="274"/>
      <c r="D243" s="274"/>
      <c r="E243" s="274"/>
      <c r="F243" s="274"/>
      <c r="G243" s="274"/>
      <c r="H243" s="274"/>
      <c r="I243" s="274"/>
    </row>
    <row r="244" spans="1:9" s="230" customFormat="1" x14ac:dyDescent="0.2">
      <c r="A244" s="274"/>
      <c r="B244" s="274"/>
      <c r="C244" s="274"/>
      <c r="D244" s="274"/>
      <c r="E244" s="274"/>
      <c r="F244" s="274"/>
      <c r="G244" s="274"/>
      <c r="H244" s="274"/>
      <c r="I244" s="274"/>
    </row>
    <row r="245" spans="1:9" s="230" customFormat="1" x14ac:dyDescent="0.2">
      <c r="A245" s="274"/>
      <c r="B245" s="274"/>
      <c r="C245" s="274"/>
      <c r="D245" s="274"/>
      <c r="E245" s="274"/>
      <c r="F245" s="274"/>
      <c r="G245" s="274"/>
      <c r="H245" s="274"/>
      <c r="I245" s="274"/>
    </row>
    <row r="246" spans="1:9" s="230" customFormat="1" x14ac:dyDescent="0.2">
      <c r="A246" s="274"/>
      <c r="B246" s="274"/>
      <c r="C246" s="274"/>
      <c r="D246" s="274"/>
      <c r="E246" s="274"/>
      <c r="F246" s="274"/>
      <c r="G246" s="274"/>
      <c r="H246" s="274"/>
      <c r="I246" s="274"/>
    </row>
    <row r="247" spans="1:9" s="230" customFormat="1" x14ac:dyDescent="0.2">
      <c r="A247" s="274"/>
      <c r="B247" s="274"/>
      <c r="C247" s="274"/>
      <c r="D247" s="274"/>
      <c r="E247" s="274"/>
      <c r="F247" s="274"/>
      <c r="G247" s="274"/>
      <c r="H247" s="274"/>
      <c r="I247" s="274"/>
    </row>
    <row r="248" spans="1:9" s="230" customFormat="1" x14ac:dyDescent="0.2">
      <c r="A248" s="274"/>
      <c r="B248" s="274"/>
      <c r="C248" s="274"/>
      <c r="D248" s="274"/>
      <c r="E248" s="274"/>
      <c r="F248" s="274"/>
      <c r="G248" s="274"/>
      <c r="H248" s="274"/>
      <c r="I248" s="274"/>
    </row>
    <row r="249" spans="1:9" s="230" customFormat="1" x14ac:dyDescent="0.2">
      <c r="A249" s="274"/>
      <c r="B249" s="274"/>
      <c r="C249" s="274"/>
      <c r="D249" s="274"/>
      <c r="E249" s="274"/>
      <c r="F249" s="274"/>
      <c r="G249" s="274"/>
      <c r="H249" s="274"/>
      <c r="I249" s="274"/>
    </row>
    <row r="250" spans="1:9" s="230" customFormat="1" x14ac:dyDescent="0.2">
      <c r="A250" s="274"/>
      <c r="B250" s="274"/>
      <c r="C250" s="274"/>
      <c r="D250" s="274"/>
      <c r="E250" s="274"/>
      <c r="F250" s="274"/>
      <c r="G250" s="274"/>
      <c r="H250" s="274"/>
      <c r="I250" s="274"/>
    </row>
    <row r="251" spans="1:9" s="230" customFormat="1" x14ac:dyDescent="0.2">
      <c r="A251" s="274"/>
      <c r="B251" s="274"/>
      <c r="C251" s="274"/>
      <c r="D251" s="274"/>
      <c r="E251" s="274"/>
      <c r="F251" s="274"/>
      <c r="G251" s="274"/>
      <c r="H251" s="274"/>
      <c r="I251" s="274"/>
    </row>
    <row r="252" spans="1:9" s="230" customFormat="1" x14ac:dyDescent="0.2">
      <c r="A252" s="274"/>
      <c r="B252" s="274"/>
      <c r="C252" s="274"/>
      <c r="D252" s="274"/>
      <c r="E252" s="274"/>
      <c r="F252" s="274"/>
      <c r="G252" s="274"/>
      <c r="H252" s="274"/>
      <c r="I252" s="274"/>
    </row>
    <row r="253" spans="1:9" s="230" customFormat="1" x14ac:dyDescent="0.2">
      <c r="A253" s="274"/>
      <c r="B253" s="274"/>
      <c r="C253" s="274"/>
      <c r="D253" s="274"/>
      <c r="E253" s="274"/>
      <c r="F253" s="274"/>
      <c r="G253" s="274"/>
      <c r="H253" s="274"/>
      <c r="I253" s="274"/>
    </row>
    <row r="254" spans="1:9" s="230" customFormat="1" x14ac:dyDescent="0.2">
      <c r="A254" s="274"/>
      <c r="B254" s="274"/>
      <c r="C254" s="274"/>
      <c r="D254" s="274"/>
      <c r="E254" s="274"/>
      <c r="F254" s="274"/>
      <c r="G254" s="274"/>
      <c r="H254" s="274"/>
      <c r="I254" s="274"/>
    </row>
    <row r="255" spans="1:9" s="230" customFormat="1" x14ac:dyDescent="0.2">
      <c r="A255" s="274"/>
      <c r="B255" s="274"/>
      <c r="C255" s="274"/>
      <c r="D255" s="274"/>
      <c r="E255" s="274"/>
      <c r="F255" s="274"/>
      <c r="G255" s="274"/>
      <c r="H255" s="274"/>
      <c r="I255" s="274"/>
    </row>
    <row r="256" spans="1:9" s="230" customFormat="1" x14ac:dyDescent="0.2">
      <c r="A256" s="274"/>
      <c r="B256" s="274"/>
      <c r="C256" s="274"/>
      <c r="D256" s="274"/>
      <c r="E256" s="274"/>
      <c r="F256" s="274"/>
      <c r="G256" s="274"/>
      <c r="H256" s="274"/>
      <c r="I256" s="274"/>
    </row>
    <row r="257" spans="1:9" s="230" customFormat="1" x14ac:dyDescent="0.2">
      <c r="A257" s="274"/>
      <c r="B257" s="274"/>
      <c r="C257" s="274"/>
      <c r="D257" s="274"/>
      <c r="E257" s="274"/>
      <c r="F257" s="274"/>
      <c r="G257" s="274"/>
      <c r="H257" s="274"/>
      <c r="I257" s="274"/>
    </row>
    <row r="258" spans="1:9" s="230" customFormat="1" x14ac:dyDescent="0.2">
      <c r="A258" s="274"/>
      <c r="B258" s="274"/>
      <c r="C258" s="274"/>
      <c r="D258" s="274"/>
      <c r="E258" s="274"/>
      <c r="F258" s="274"/>
      <c r="G258" s="274"/>
      <c r="H258" s="274"/>
      <c r="I258" s="274"/>
    </row>
    <row r="259" spans="1:9" s="230" customFormat="1" x14ac:dyDescent="0.2">
      <c r="A259" s="274"/>
      <c r="B259" s="274"/>
      <c r="C259" s="274"/>
      <c r="D259" s="274"/>
      <c r="E259" s="274"/>
      <c r="F259" s="274"/>
      <c r="G259" s="274"/>
      <c r="H259" s="274"/>
      <c r="I259" s="274"/>
    </row>
    <row r="260" spans="1:9" s="230" customFormat="1" x14ac:dyDescent="0.2">
      <c r="A260" s="274"/>
      <c r="B260" s="274"/>
      <c r="C260" s="274"/>
      <c r="D260" s="274"/>
      <c r="E260" s="274"/>
      <c r="F260" s="274"/>
      <c r="G260" s="274"/>
      <c r="H260" s="274"/>
      <c r="I260" s="274"/>
    </row>
    <row r="261" spans="1:9" s="230" customFormat="1" x14ac:dyDescent="0.2">
      <c r="A261" s="274"/>
      <c r="B261" s="274"/>
      <c r="C261" s="274"/>
      <c r="D261" s="274"/>
      <c r="E261" s="274"/>
      <c r="F261" s="274"/>
      <c r="G261" s="274"/>
      <c r="H261" s="274"/>
      <c r="I261" s="274"/>
    </row>
    <row r="262" spans="1:9" s="230" customFormat="1" x14ac:dyDescent="0.2">
      <c r="A262" s="274"/>
      <c r="B262" s="274"/>
      <c r="C262" s="274"/>
      <c r="D262" s="274"/>
      <c r="E262" s="274"/>
      <c r="F262" s="274"/>
      <c r="G262" s="274"/>
      <c r="H262" s="274"/>
      <c r="I262" s="274"/>
    </row>
    <row r="263" spans="1:9" s="230" customFormat="1" x14ac:dyDescent="0.2">
      <c r="A263" s="274"/>
      <c r="B263" s="274"/>
      <c r="C263" s="274"/>
      <c r="D263" s="274"/>
      <c r="E263" s="274"/>
      <c r="F263" s="274"/>
      <c r="G263" s="274"/>
      <c r="H263" s="274"/>
      <c r="I263" s="274"/>
    </row>
    <row r="264" spans="1:9" s="230" customFormat="1" x14ac:dyDescent="0.2">
      <c r="A264" s="274"/>
      <c r="B264" s="274"/>
      <c r="C264" s="274"/>
      <c r="D264" s="274"/>
      <c r="E264" s="274"/>
      <c r="F264" s="274"/>
      <c r="G264" s="274"/>
      <c r="H264" s="274"/>
      <c r="I264" s="274"/>
    </row>
    <row r="265" spans="1:9" s="230" customFormat="1" x14ac:dyDescent="0.2">
      <c r="A265" s="274"/>
      <c r="B265" s="274"/>
      <c r="C265" s="274"/>
      <c r="D265" s="274"/>
      <c r="E265" s="274"/>
      <c r="F265" s="274"/>
      <c r="G265" s="274"/>
      <c r="H265" s="274"/>
      <c r="I265" s="274"/>
    </row>
    <row r="266" spans="1:9" s="230" customFormat="1" x14ac:dyDescent="0.2">
      <c r="A266" s="274"/>
      <c r="B266" s="274"/>
      <c r="C266" s="274"/>
      <c r="D266" s="274"/>
      <c r="E266" s="274"/>
      <c r="F266" s="274"/>
      <c r="G266" s="274"/>
      <c r="H266" s="274"/>
      <c r="I266" s="274"/>
    </row>
    <row r="267" spans="1:9" s="230" customFormat="1" x14ac:dyDescent="0.2">
      <c r="A267" s="274"/>
      <c r="B267" s="274"/>
      <c r="C267" s="274"/>
      <c r="D267" s="274"/>
      <c r="E267" s="274"/>
      <c r="F267" s="274"/>
      <c r="G267" s="274"/>
      <c r="H267" s="274"/>
      <c r="I267" s="274"/>
    </row>
    <row r="268" spans="1:9" s="230" customFormat="1" x14ac:dyDescent="0.2">
      <c r="A268" s="274"/>
      <c r="B268" s="274"/>
      <c r="C268" s="274"/>
      <c r="D268" s="274"/>
      <c r="E268" s="274"/>
      <c r="F268" s="274"/>
      <c r="G268" s="274"/>
      <c r="H268" s="274"/>
      <c r="I268" s="274"/>
    </row>
    <row r="269" spans="1:9" s="230" customFormat="1" x14ac:dyDescent="0.2">
      <c r="A269" s="274"/>
      <c r="B269" s="274"/>
      <c r="C269" s="274"/>
      <c r="D269" s="274"/>
      <c r="E269" s="274"/>
      <c r="F269" s="274"/>
      <c r="G269" s="274"/>
      <c r="H269" s="274"/>
      <c r="I269" s="274"/>
    </row>
    <row r="270" spans="1:9" s="230" customFormat="1" x14ac:dyDescent="0.2">
      <c r="A270" s="274"/>
      <c r="B270" s="274"/>
      <c r="C270" s="274"/>
      <c r="D270" s="274"/>
      <c r="E270" s="274"/>
      <c r="F270" s="274"/>
      <c r="G270" s="274"/>
      <c r="H270" s="274"/>
      <c r="I270" s="274"/>
    </row>
    <row r="271" spans="1:9" s="230" customFormat="1" x14ac:dyDescent="0.2">
      <c r="A271" s="274"/>
      <c r="B271" s="274"/>
      <c r="C271" s="274"/>
      <c r="D271" s="274"/>
      <c r="E271" s="274"/>
      <c r="F271" s="274"/>
      <c r="G271" s="274"/>
      <c r="H271" s="274"/>
      <c r="I271" s="274"/>
    </row>
    <row r="272" spans="1:9" s="230" customFormat="1" x14ac:dyDescent="0.2">
      <c r="A272" s="274"/>
      <c r="B272" s="274"/>
      <c r="C272" s="274"/>
      <c r="D272" s="274"/>
      <c r="E272" s="274"/>
      <c r="F272" s="274"/>
      <c r="G272" s="274"/>
      <c r="H272" s="274"/>
      <c r="I272" s="274"/>
    </row>
    <row r="273" spans="1:9" s="230" customFormat="1" x14ac:dyDescent="0.2">
      <c r="A273" s="274"/>
      <c r="B273" s="274"/>
      <c r="C273" s="274"/>
      <c r="D273" s="274"/>
      <c r="E273" s="274"/>
      <c r="F273" s="274"/>
      <c r="G273" s="274"/>
      <c r="H273" s="274"/>
      <c r="I273" s="274"/>
    </row>
    <row r="274" spans="1:9" s="230" customFormat="1" x14ac:dyDescent="0.2">
      <c r="A274" s="274"/>
      <c r="B274" s="274"/>
      <c r="C274" s="274"/>
      <c r="D274" s="274"/>
      <c r="E274" s="274"/>
      <c r="F274" s="274"/>
      <c r="G274" s="274"/>
      <c r="H274" s="274"/>
      <c r="I274" s="274"/>
    </row>
    <row r="275" spans="1:9" s="230" customFormat="1" x14ac:dyDescent="0.2">
      <c r="A275" s="274"/>
      <c r="B275" s="274"/>
      <c r="C275" s="274"/>
      <c r="D275" s="274"/>
      <c r="E275" s="274"/>
      <c r="F275" s="274"/>
      <c r="G275" s="274"/>
      <c r="H275" s="274"/>
      <c r="I275" s="274"/>
    </row>
    <row r="276" spans="1:9" s="230" customFormat="1" x14ac:dyDescent="0.2">
      <c r="A276" s="274"/>
      <c r="B276" s="274"/>
      <c r="C276" s="274"/>
      <c r="D276" s="274"/>
      <c r="E276" s="274"/>
      <c r="F276" s="274"/>
      <c r="G276" s="274"/>
      <c r="H276" s="274"/>
      <c r="I276" s="274"/>
    </row>
    <row r="277" spans="1:9" s="230" customFormat="1" x14ac:dyDescent="0.2">
      <c r="A277" s="274"/>
      <c r="B277" s="274"/>
      <c r="C277" s="274"/>
      <c r="D277" s="274"/>
      <c r="E277" s="274"/>
      <c r="F277" s="274"/>
      <c r="G277" s="274"/>
      <c r="H277" s="274"/>
      <c r="I277" s="274"/>
    </row>
    <row r="278" spans="1:9" s="230" customFormat="1" x14ac:dyDescent="0.2">
      <c r="A278" s="274"/>
      <c r="B278" s="274"/>
      <c r="C278" s="274"/>
      <c r="D278" s="274"/>
      <c r="E278" s="274"/>
      <c r="F278" s="274"/>
      <c r="G278" s="274"/>
      <c r="H278" s="274"/>
      <c r="I278" s="274"/>
    </row>
    <row r="279" spans="1:9" s="230" customFormat="1" x14ac:dyDescent="0.2">
      <c r="A279" s="274"/>
      <c r="B279" s="274"/>
      <c r="C279" s="274"/>
      <c r="D279" s="274"/>
      <c r="E279" s="274"/>
      <c r="F279" s="274"/>
      <c r="G279" s="274"/>
      <c r="H279" s="274"/>
      <c r="I279" s="274"/>
    </row>
    <row r="280" spans="1:9" s="230" customFormat="1" x14ac:dyDescent="0.2">
      <c r="A280" s="274"/>
      <c r="B280" s="274"/>
      <c r="C280" s="274"/>
      <c r="D280" s="274"/>
      <c r="E280" s="274"/>
      <c r="F280" s="274"/>
      <c r="G280" s="274"/>
      <c r="H280" s="274"/>
      <c r="I280" s="274"/>
    </row>
    <row r="281" spans="1:9" s="230" customFormat="1" x14ac:dyDescent="0.2">
      <c r="A281" s="274"/>
      <c r="B281" s="274"/>
      <c r="C281" s="274"/>
      <c r="D281" s="274"/>
      <c r="E281" s="274"/>
      <c r="F281" s="274"/>
      <c r="G281" s="274"/>
      <c r="H281" s="274"/>
      <c r="I281" s="274"/>
    </row>
    <row r="282" spans="1:9" s="230" customFormat="1" x14ac:dyDescent="0.2">
      <c r="A282" s="274"/>
      <c r="B282" s="274"/>
      <c r="C282" s="274"/>
      <c r="D282" s="274"/>
      <c r="E282" s="274"/>
      <c r="F282" s="274"/>
      <c r="G282" s="274"/>
      <c r="H282" s="274"/>
      <c r="I282" s="274"/>
    </row>
    <row r="283" spans="1:9" s="230" customFormat="1" x14ac:dyDescent="0.2">
      <c r="A283" s="274"/>
      <c r="B283" s="274"/>
      <c r="C283" s="274"/>
      <c r="D283" s="274"/>
      <c r="E283" s="274"/>
      <c r="F283" s="274"/>
      <c r="G283" s="274"/>
      <c r="H283" s="274"/>
      <c r="I283" s="274"/>
    </row>
    <row r="284" spans="1:9" s="230" customFormat="1" x14ac:dyDescent="0.2">
      <c r="A284" s="274"/>
      <c r="B284" s="274"/>
      <c r="C284" s="274"/>
      <c r="D284" s="274"/>
      <c r="E284" s="274"/>
      <c r="F284" s="274"/>
      <c r="G284" s="274"/>
      <c r="H284" s="274"/>
      <c r="I284" s="274"/>
    </row>
    <row r="285" spans="1:9" s="230" customFormat="1" x14ac:dyDescent="0.2">
      <c r="A285" s="274"/>
      <c r="B285" s="274"/>
      <c r="C285" s="274"/>
      <c r="D285" s="274"/>
      <c r="E285" s="274"/>
      <c r="F285" s="274"/>
      <c r="G285" s="274"/>
      <c r="H285" s="274"/>
      <c r="I285" s="274"/>
    </row>
    <row r="286" spans="1:9" s="230" customFormat="1" x14ac:dyDescent="0.2">
      <c r="A286" s="274"/>
      <c r="B286" s="274"/>
      <c r="C286" s="274"/>
      <c r="D286" s="274"/>
      <c r="E286" s="274"/>
      <c r="F286" s="274"/>
      <c r="G286" s="274"/>
      <c r="H286" s="274"/>
      <c r="I286" s="274"/>
    </row>
    <row r="287" spans="1:9" s="230" customFormat="1" x14ac:dyDescent="0.2">
      <c r="A287" s="274"/>
      <c r="B287" s="274"/>
      <c r="C287" s="274"/>
      <c r="D287" s="274"/>
      <c r="E287" s="274"/>
      <c r="F287" s="274"/>
      <c r="G287" s="274"/>
      <c r="H287" s="274"/>
      <c r="I287" s="274"/>
    </row>
    <row r="288" spans="1:9" s="230" customFormat="1" x14ac:dyDescent="0.2">
      <c r="A288" s="274"/>
      <c r="B288" s="274"/>
      <c r="C288" s="274"/>
      <c r="D288" s="274"/>
      <c r="E288" s="274"/>
      <c r="F288" s="274"/>
      <c r="G288" s="226"/>
      <c r="H288" s="226"/>
      <c r="I288" s="226"/>
    </row>
    <row r="289" spans="1:9" s="230" customFormat="1" x14ac:dyDescent="0.2">
      <c r="A289" s="274"/>
      <c r="B289" s="274"/>
      <c r="C289" s="274"/>
      <c r="D289" s="274"/>
      <c r="E289" s="274"/>
      <c r="F289" s="274"/>
      <c r="G289" s="226"/>
      <c r="H289" s="226"/>
      <c r="I289" s="226"/>
    </row>
    <row r="290" spans="1:9" s="230" customFormat="1" x14ac:dyDescent="0.2">
      <c r="A290" s="274"/>
      <c r="B290" s="274"/>
      <c r="C290" s="274"/>
      <c r="D290" s="274"/>
      <c r="E290" s="274"/>
      <c r="F290" s="274"/>
      <c r="G290" s="226"/>
      <c r="H290" s="226"/>
      <c r="I290" s="226"/>
    </row>
    <row r="291" spans="1:9" s="230" customFormat="1" x14ac:dyDescent="0.2">
      <c r="A291" s="274"/>
      <c r="B291" s="274"/>
      <c r="C291" s="274"/>
      <c r="D291" s="274"/>
      <c r="E291" s="274"/>
      <c r="F291" s="274"/>
      <c r="G291" s="226"/>
      <c r="H291" s="226"/>
      <c r="I291" s="226"/>
    </row>
    <row r="292" spans="1:9" s="230" customFormat="1" x14ac:dyDescent="0.2">
      <c r="A292" s="274"/>
      <c r="B292" s="274"/>
      <c r="C292" s="274"/>
      <c r="D292" s="274"/>
      <c r="E292" s="274"/>
      <c r="F292" s="274"/>
      <c r="G292" s="226"/>
      <c r="H292" s="226"/>
      <c r="I292" s="226"/>
    </row>
    <row r="293" spans="1:9" s="230" customFormat="1" x14ac:dyDescent="0.2">
      <c r="A293" s="274"/>
      <c r="B293" s="274"/>
      <c r="C293" s="274"/>
      <c r="D293" s="274"/>
      <c r="E293" s="274"/>
      <c r="F293" s="274"/>
      <c r="G293" s="226"/>
      <c r="H293" s="226"/>
      <c r="I293" s="226"/>
    </row>
    <row r="294" spans="1:9" s="230" customFormat="1" x14ac:dyDescent="0.2">
      <c r="A294" s="274"/>
      <c r="B294" s="274"/>
      <c r="C294" s="274"/>
      <c r="D294" s="274"/>
      <c r="E294" s="274"/>
      <c r="F294" s="274"/>
      <c r="G294" s="226"/>
      <c r="H294" s="226"/>
      <c r="I294" s="226"/>
    </row>
    <row r="295" spans="1:9" s="230" customFormat="1" x14ac:dyDescent="0.2">
      <c r="A295" s="274"/>
      <c r="B295" s="274"/>
      <c r="C295" s="274"/>
      <c r="D295" s="274"/>
      <c r="E295" s="274"/>
      <c r="F295" s="274"/>
      <c r="G295" s="226"/>
      <c r="H295" s="226"/>
      <c r="I295" s="226"/>
    </row>
    <row r="296" spans="1:9" s="230" customFormat="1" x14ac:dyDescent="0.2">
      <c r="A296" s="274"/>
      <c r="B296" s="274"/>
      <c r="C296" s="274"/>
      <c r="D296" s="274"/>
      <c r="E296" s="274"/>
      <c r="F296" s="274"/>
      <c r="G296" s="226"/>
      <c r="H296" s="226"/>
      <c r="I296" s="226"/>
    </row>
    <row r="297" spans="1:9" s="230" customFormat="1" x14ac:dyDescent="0.2">
      <c r="A297" s="274"/>
      <c r="B297" s="274"/>
      <c r="C297" s="274"/>
      <c r="D297" s="274"/>
      <c r="E297" s="274"/>
      <c r="F297" s="274"/>
      <c r="G297" s="226"/>
      <c r="H297" s="226"/>
      <c r="I297" s="226"/>
    </row>
    <row r="298" spans="1:9" s="230" customFormat="1" x14ac:dyDescent="0.2">
      <c r="A298" s="274"/>
      <c r="B298" s="274"/>
      <c r="C298" s="274"/>
      <c r="D298" s="274"/>
      <c r="E298" s="274"/>
      <c r="F298" s="274"/>
      <c r="G298" s="226"/>
      <c r="H298" s="226"/>
      <c r="I298" s="226"/>
    </row>
    <row r="299" spans="1:9" s="230" customFormat="1" x14ac:dyDescent="0.2">
      <c r="A299" s="274"/>
      <c r="B299" s="274"/>
      <c r="C299" s="274"/>
      <c r="D299" s="274"/>
      <c r="E299" s="274"/>
      <c r="F299" s="274"/>
      <c r="G299" s="226"/>
      <c r="H299" s="226"/>
      <c r="I299" s="226"/>
    </row>
    <row r="300" spans="1:9" s="230" customFormat="1" x14ac:dyDescent="0.2">
      <c r="A300" s="274"/>
      <c r="B300" s="274"/>
      <c r="C300" s="274"/>
      <c r="D300" s="274"/>
      <c r="E300" s="274"/>
      <c r="F300" s="274"/>
      <c r="G300" s="226"/>
      <c r="H300" s="226"/>
      <c r="I300" s="226"/>
    </row>
    <row r="301" spans="1:9" s="230" customFormat="1" x14ac:dyDescent="0.2">
      <c r="A301" s="274"/>
      <c r="B301" s="274"/>
      <c r="C301" s="274"/>
      <c r="D301" s="274"/>
      <c r="E301" s="274"/>
      <c r="F301" s="274"/>
      <c r="G301" s="226"/>
      <c r="H301" s="226"/>
      <c r="I301" s="226"/>
    </row>
  </sheetData>
  <mergeCells count="12">
    <mergeCell ref="K9:K10"/>
    <mergeCell ref="F35:F38"/>
    <mergeCell ref="A36:E36"/>
    <mergeCell ref="B6:I6"/>
    <mergeCell ref="B7:I7"/>
    <mergeCell ref="B8:I8"/>
    <mergeCell ref="A9:A10"/>
    <mergeCell ref="B9:B10"/>
    <mergeCell ref="C9:C10"/>
    <mergeCell ref="D9:D10"/>
    <mergeCell ref="E9:E10"/>
    <mergeCell ref="F9:I9"/>
  </mergeCells>
  <dataValidations count="2">
    <dataValidation type="list" allowBlank="1" showInputMessage="1" showErrorMessage="1" sqref="C5">
      <formula1>$K$3:$M$3</formula1>
    </dataValidation>
    <dataValidation type="list" allowBlank="1" showInputMessage="1" showErrorMessage="1" sqref="B6:I6">
      <formula1>$K$4:$S$4</formula1>
    </dataValidation>
  </dataValidations>
  <pageMargins left="1.4566929133858268" right="0.39370078740157483" top="0.55118110236220474" bottom="0.15748031496062992" header="0" footer="0"/>
  <pageSetup paperSize="9" scale="95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opLeftCell="C1" workbookViewId="0">
      <selection activeCell="A10" sqref="A10"/>
    </sheetView>
  </sheetViews>
  <sheetFormatPr baseColWidth="10" defaultColWidth="11.5703125" defaultRowHeight="15.75" x14ac:dyDescent="0.25"/>
  <cols>
    <col min="1" max="1" width="86.5703125" style="1101" customWidth="1"/>
    <col min="2" max="2" width="7" style="1099" customWidth="1"/>
    <col min="3" max="3" width="16.28515625" style="1099" customWidth="1"/>
    <col min="4" max="4" width="18.7109375" style="1099" customWidth="1"/>
    <col min="5" max="5" width="17.28515625" style="1100" customWidth="1"/>
    <col min="6" max="6" width="17" style="1101" customWidth="1"/>
    <col min="7" max="8" width="11.5703125" style="1101"/>
    <col min="9" max="9" width="19.28515625" style="1102" customWidth="1"/>
    <col min="10" max="16384" width="11.5703125" style="1101"/>
  </cols>
  <sheetData>
    <row r="1" spans="1:10" ht="18.75" x14ac:dyDescent="0.3">
      <c r="A1" s="1098" t="s">
        <v>3817</v>
      </c>
    </row>
    <row r="2" spans="1:10" ht="16.5" thickBot="1" x14ac:dyDescent="0.3">
      <c r="E2" s="1103"/>
    </row>
    <row r="3" spans="1:10" ht="24" thickBot="1" x14ac:dyDescent="0.3">
      <c r="A3" s="1104" t="s">
        <v>3818</v>
      </c>
      <c r="B3" s="1105" t="s">
        <v>3819</v>
      </c>
      <c r="C3" s="1106" t="s">
        <v>3820</v>
      </c>
      <c r="D3" s="1107" t="s">
        <v>3243</v>
      </c>
      <c r="E3" s="1108" t="s">
        <v>3821</v>
      </c>
      <c r="F3" s="1108" t="s">
        <v>3822</v>
      </c>
      <c r="H3" s="1109" t="s">
        <v>3823</v>
      </c>
      <c r="I3" s="1110"/>
      <c r="J3" s="1109"/>
    </row>
    <row r="4" spans="1:10" ht="18.75" x14ac:dyDescent="0.3">
      <c r="A4" s="1111" t="s">
        <v>3824</v>
      </c>
      <c r="B4" s="1112">
        <v>8</v>
      </c>
      <c r="C4" s="1113">
        <v>50000</v>
      </c>
      <c r="D4" s="1114">
        <f t="shared" ref="D4:D67" si="0">+C4*B4</f>
        <v>400000</v>
      </c>
      <c r="E4" s="1115" t="s">
        <v>184</v>
      </c>
      <c r="F4" s="1116" t="s">
        <v>938</v>
      </c>
      <c r="H4" s="1117" t="s">
        <v>3825</v>
      </c>
      <c r="I4" s="1118" t="s">
        <v>3826</v>
      </c>
    </row>
    <row r="5" spans="1:10" ht="18.75" x14ac:dyDescent="0.3">
      <c r="A5" s="1119" t="s">
        <v>3827</v>
      </c>
      <c r="B5" s="1120">
        <v>1</v>
      </c>
      <c r="C5" s="1121">
        <v>7004000</v>
      </c>
      <c r="D5" s="1114">
        <f t="shared" si="0"/>
        <v>7004000</v>
      </c>
      <c r="E5" s="1115" t="s">
        <v>184</v>
      </c>
      <c r="F5" s="1116" t="s">
        <v>938</v>
      </c>
      <c r="H5" s="1122" t="s">
        <v>558</v>
      </c>
      <c r="I5" s="1123">
        <f t="shared" ref="I5:I16" si="1">+SUMIF($E$4:$E$230,H5,$D$4:$D$230)</f>
        <v>448740</v>
      </c>
    </row>
    <row r="6" spans="1:10" ht="18.75" x14ac:dyDescent="0.3">
      <c r="A6" s="1119" t="s">
        <v>3828</v>
      </c>
      <c r="B6" s="1120">
        <v>2</v>
      </c>
      <c r="C6" s="1121">
        <v>2000000</v>
      </c>
      <c r="D6" s="1114">
        <f t="shared" si="0"/>
        <v>4000000</v>
      </c>
      <c r="E6" s="1115" t="s">
        <v>184</v>
      </c>
      <c r="F6" s="1116" t="s">
        <v>938</v>
      </c>
      <c r="H6" s="1122" t="s">
        <v>399</v>
      </c>
      <c r="I6" s="1123">
        <f t="shared" si="1"/>
        <v>889604.01</v>
      </c>
    </row>
    <row r="7" spans="1:10" ht="18.75" x14ac:dyDescent="0.3">
      <c r="A7" s="1119" t="s">
        <v>3829</v>
      </c>
      <c r="B7" s="1120">
        <v>15</v>
      </c>
      <c r="C7" s="1121">
        <v>98000</v>
      </c>
      <c r="D7" s="1114">
        <f t="shared" si="0"/>
        <v>1470000</v>
      </c>
      <c r="E7" s="1115" t="s">
        <v>184</v>
      </c>
      <c r="F7" s="1116" t="s">
        <v>938</v>
      </c>
      <c r="H7" s="1122" t="s">
        <v>1661</v>
      </c>
      <c r="I7" s="1123">
        <f t="shared" si="1"/>
        <v>344876.5</v>
      </c>
    </row>
    <row r="8" spans="1:10" ht="18.75" x14ac:dyDescent="0.3">
      <c r="A8" s="1119" t="s">
        <v>3830</v>
      </c>
      <c r="B8" s="1120">
        <v>4</v>
      </c>
      <c r="C8" s="1121">
        <v>13400</v>
      </c>
      <c r="D8" s="1114">
        <f t="shared" si="0"/>
        <v>53600</v>
      </c>
      <c r="E8" s="1124" t="s">
        <v>1701</v>
      </c>
      <c r="F8" s="1116" t="s">
        <v>938</v>
      </c>
      <c r="H8" s="1122" t="s">
        <v>275</v>
      </c>
      <c r="I8" s="1123">
        <f t="shared" si="1"/>
        <v>1556960.31</v>
      </c>
    </row>
    <row r="9" spans="1:10" ht="18.75" x14ac:dyDescent="0.3">
      <c r="A9" s="1119" t="s">
        <v>3831</v>
      </c>
      <c r="B9" s="1120">
        <v>6</v>
      </c>
      <c r="C9" s="1121">
        <v>11500</v>
      </c>
      <c r="D9" s="1114">
        <f t="shared" si="0"/>
        <v>69000</v>
      </c>
      <c r="E9" s="1124" t="s">
        <v>1701</v>
      </c>
      <c r="F9" s="1116" t="s">
        <v>938</v>
      </c>
      <c r="H9" s="1122" t="s">
        <v>166</v>
      </c>
      <c r="I9" s="1123">
        <f t="shared" si="1"/>
        <v>180553.33000000002</v>
      </c>
    </row>
    <row r="10" spans="1:10" ht="18.75" x14ac:dyDescent="0.3">
      <c r="A10" s="1125" t="s">
        <v>3832</v>
      </c>
      <c r="B10" s="1126">
        <v>20</v>
      </c>
      <c r="C10" s="1127">
        <v>150000</v>
      </c>
      <c r="D10" s="1114">
        <f t="shared" si="0"/>
        <v>3000000</v>
      </c>
      <c r="E10" s="1115" t="s">
        <v>184</v>
      </c>
      <c r="F10" s="1116" t="s">
        <v>938</v>
      </c>
      <c r="H10" s="1122" t="s">
        <v>1688</v>
      </c>
      <c r="I10" s="1123">
        <f t="shared" si="1"/>
        <v>25250</v>
      </c>
    </row>
    <row r="11" spans="1:10" ht="18.75" x14ac:dyDescent="0.3">
      <c r="A11" s="1128" t="s">
        <v>3833</v>
      </c>
      <c r="B11" s="1129">
        <v>1</v>
      </c>
      <c r="C11" s="1130">
        <v>2900000</v>
      </c>
      <c r="D11" s="1114">
        <f t="shared" si="0"/>
        <v>2900000</v>
      </c>
      <c r="E11" s="1115" t="s">
        <v>184</v>
      </c>
      <c r="F11" s="1116" t="s">
        <v>938</v>
      </c>
      <c r="H11" s="1122" t="s">
        <v>184</v>
      </c>
      <c r="I11" s="1123">
        <f t="shared" si="1"/>
        <v>60545544.380000003</v>
      </c>
    </row>
    <row r="12" spans="1:10" ht="18.75" x14ac:dyDescent="0.3">
      <c r="A12" s="1131" t="s">
        <v>3834</v>
      </c>
      <c r="B12" s="1129">
        <v>4</v>
      </c>
      <c r="C12" s="1130">
        <v>1050000</v>
      </c>
      <c r="D12" s="1114">
        <f t="shared" si="0"/>
        <v>4200000</v>
      </c>
      <c r="E12" s="1115" t="s">
        <v>184</v>
      </c>
      <c r="F12" s="1116" t="s">
        <v>938</v>
      </c>
      <c r="H12" s="1122" t="s">
        <v>1701</v>
      </c>
      <c r="I12" s="1123">
        <f t="shared" si="1"/>
        <v>6537282.4299999997</v>
      </c>
    </row>
    <row r="13" spans="1:10" ht="18.75" x14ac:dyDescent="0.3">
      <c r="A13" s="1131" t="s">
        <v>3835</v>
      </c>
      <c r="B13" s="1129">
        <v>3</v>
      </c>
      <c r="C13" s="1130">
        <v>2277000</v>
      </c>
      <c r="D13" s="1114">
        <f t="shared" si="0"/>
        <v>6831000</v>
      </c>
      <c r="E13" s="1115" t="s">
        <v>184</v>
      </c>
      <c r="F13" s="1116" t="s">
        <v>938</v>
      </c>
      <c r="H13" s="1122" t="s">
        <v>1740</v>
      </c>
      <c r="I13" s="1123">
        <f t="shared" si="1"/>
        <v>22000</v>
      </c>
    </row>
    <row r="14" spans="1:10" ht="32.25" customHeight="1" x14ac:dyDescent="0.3">
      <c r="A14" s="1132" t="s">
        <v>3836</v>
      </c>
      <c r="B14" s="1133">
        <v>1</v>
      </c>
      <c r="C14" s="1134">
        <v>708400</v>
      </c>
      <c r="D14" s="1114">
        <f t="shared" si="0"/>
        <v>708400</v>
      </c>
      <c r="E14" s="1115" t="s">
        <v>184</v>
      </c>
      <c r="F14" s="1116" t="s">
        <v>938</v>
      </c>
      <c r="H14" s="1122" t="s">
        <v>282</v>
      </c>
      <c r="I14" s="1123">
        <f t="shared" si="1"/>
        <v>3975</v>
      </c>
    </row>
    <row r="15" spans="1:10" ht="18.75" x14ac:dyDescent="0.3">
      <c r="A15" s="1135" t="s">
        <v>3837</v>
      </c>
      <c r="B15" s="1136">
        <v>1</v>
      </c>
      <c r="C15" s="1137">
        <v>625000</v>
      </c>
      <c r="D15" s="1114">
        <f t="shared" si="0"/>
        <v>625000</v>
      </c>
      <c r="E15" s="1124" t="s">
        <v>1701</v>
      </c>
      <c r="F15" s="1116" t="s">
        <v>938</v>
      </c>
      <c r="H15" s="1122" t="s">
        <v>1772</v>
      </c>
      <c r="I15" s="1123">
        <f t="shared" si="1"/>
        <v>4790000</v>
      </c>
    </row>
    <row r="16" spans="1:10" ht="27" customHeight="1" x14ac:dyDescent="0.25">
      <c r="A16" s="1138" t="s">
        <v>3838</v>
      </c>
      <c r="B16" s="1139">
        <v>1</v>
      </c>
      <c r="C16" s="1140">
        <v>500000</v>
      </c>
      <c r="D16" s="1141">
        <f t="shared" si="0"/>
        <v>500000</v>
      </c>
      <c r="E16" s="1142" t="s">
        <v>184</v>
      </c>
      <c r="F16" s="1143" t="s">
        <v>938</v>
      </c>
      <c r="H16" s="1122" t="s">
        <v>1795</v>
      </c>
      <c r="I16" s="1123">
        <f t="shared" si="1"/>
        <v>4139959</v>
      </c>
    </row>
    <row r="17" spans="1:9" ht="18.75" x14ac:dyDescent="0.3">
      <c r="A17" s="1135" t="s">
        <v>3839</v>
      </c>
      <c r="B17" s="1136">
        <v>1</v>
      </c>
      <c r="C17" s="1137">
        <v>450000</v>
      </c>
      <c r="D17" s="1114">
        <f t="shared" si="0"/>
        <v>450000</v>
      </c>
      <c r="E17" s="1124" t="s">
        <v>1701</v>
      </c>
      <c r="F17" s="1116" t="s">
        <v>938</v>
      </c>
      <c r="H17" s="1144"/>
      <c r="I17" s="1145">
        <f>SUM(I5:I16)</f>
        <v>79484744.960000008</v>
      </c>
    </row>
    <row r="18" spans="1:9" ht="18.75" x14ac:dyDescent="0.3">
      <c r="A18" s="1135" t="s">
        <v>3840</v>
      </c>
      <c r="B18" s="1136">
        <v>1</v>
      </c>
      <c r="C18" s="1137">
        <v>38000</v>
      </c>
      <c r="D18" s="1114">
        <f t="shared" si="0"/>
        <v>38000</v>
      </c>
      <c r="E18" s="1124" t="s">
        <v>1701</v>
      </c>
      <c r="F18" s="1116" t="s">
        <v>938</v>
      </c>
      <c r="H18" s="1100"/>
      <c r="I18" s="1146"/>
    </row>
    <row r="19" spans="1:9" ht="18.75" x14ac:dyDescent="0.3">
      <c r="A19" s="1135" t="s">
        <v>3841</v>
      </c>
      <c r="B19" s="1136">
        <v>1</v>
      </c>
      <c r="C19" s="1137">
        <v>250000</v>
      </c>
      <c r="D19" s="1114">
        <f t="shared" si="0"/>
        <v>250000</v>
      </c>
      <c r="E19" s="1124" t="s">
        <v>1701</v>
      </c>
      <c r="F19" s="1116" t="s">
        <v>938</v>
      </c>
      <c r="H19" s="1122" t="s">
        <v>1268</v>
      </c>
      <c r="I19" s="1147">
        <f>D286</f>
        <v>26448428.620000001</v>
      </c>
    </row>
    <row r="20" spans="1:9" ht="19.5" thickBot="1" x14ac:dyDescent="0.35">
      <c r="A20" s="1135" t="s">
        <v>3842</v>
      </c>
      <c r="B20" s="1136">
        <v>1</v>
      </c>
      <c r="C20" s="1137">
        <v>250000</v>
      </c>
      <c r="D20" s="1114">
        <f t="shared" si="0"/>
        <v>250000</v>
      </c>
      <c r="E20" s="1124" t="s">
        <v>1701</v>
      </c>
      <c r="F20" s="1116" t="s">
        <v>938</v>
      </c>
    </row>
    <row r="21" spans="1:9" ht="19.5" thickBot="1" x14ac:dyDescent="0.35">
      <c r="A21" s="1148" t="s">
        <v>3843</v>
      </c>
      <c r="B21" s="1136">
        <v>1</v>
      </c>
      <c r="C21" s="1137">
        <f>350*51</f>
        <v>17850</v>
      </c>
      <c r="D21" s="1114">
        <f t="shared" si="0"/>
        <v>17850</v>
      </c>
      <c r="E21" s="1115" t="s">
        <v>184</v>
      </c>
      <c r="F21" s="1116" t="s">
        <v>938</v>
      </c>
      <c r="H21" s="1149" t="s">
        <v>3243</v>
      </c>
      <c r="I21" s="1150">
        <f>I17+I19</f>
        <v>105933173.58000001</v>
      </c>
    </row>
    <row r="22" spans="1:9" ht="18.75" x14ac:dyDescent="0.3">
      <c r="A22" s="1148" t="s">
        <v>3844</v>
      </c>
      <c r="B22" s="1136">
        <v>1</v>
      </c>
      <c r="C22" s="1137">
        <f>51*550</f>
        <v>28050</v>
      </c>
      <c r="D22" s="1114">
        <f t="shared" si="0"/>
        <v>28050</v>
      </c>
      <c r="E22" s="1115" t="s">
        <v>184</v>
      </c>
      <c r="F22" s="1116" t="s">
        <v>938</v>
      </c>
    </row>
    <row r="23" spans="1:9" ht="18.75" x14ac:dyDescent="0.3">
      <c r="A23" s="1148" t="s">
        <v>3845</v>
      </c>
      <c r="B23" s="1136">
        <v>1</v>
      </c>
      <c r="C23" s="1137">
        <f>560*51</f>
        <v>28560</v>
      </c>
      <c r="D23" s="1114">
        <f t="shared" si="0"/>
        <v>28560</v>
      </c>
      <c r="E23" s="1115" t="s">
        <v>184</v>
      </c>
      <c r="F23" s="1116" t="s">
        <v>938</v>
      </c>
    </row>
    <row r="24" spans="1:9" ht="19.5" thickBot="1" x14ac:dyDescent="0.35">
      <c r="A24" s="1148" t="s">
        <v>3846</v>
      </c>
      <c r="B24" s="1136">
        <v>1</v>
      </c>
      <c r="C24" s="1137">
        <f>130*51</f>
        <v>6630</v>
      </c>
      <c r="D24" s="1114">
        <f t="shared" si="0"/>
        <v>6630</v>
      </c>
      <c r="E24" s="1115" t="s">
        <v>184</v>
      </c>
      <c r="F24" s="1116" t="s">
        <v>938</v>
      </c>
    </row>
    <row r="25" spans="1:9" ht="16.5" customHeight="1" x14ac:dyDescent="0.3">
      <c r="A25" s="1151" t="s">
        <v>3847</v>
      </c>
      <c r="B25" s="1152">
        <v>1</v>
      </c>
      <c r="C25" s="1153">
        <v>55000</v>
      </c>
      <c r="D25" s="1114">
        <f t="shared" si="0"/>
        <v>55000</v>
      </c>
      <c r="E25" s="1115" t="s">
        <v>184</v>
      </c>
      <c r="F25" s="1116" t="s">
        <v>938</v>
      </c>
    </row>
    <row r="26" spans="1:9" ht="18.75" x14ac:dyDescent="0.3">
      <c r="A26" s="1154" t="s">
        <v>3848</v>
      </c>
      <c r="B26" s="1155">
        <v>1</v>
      </c>
      <c r="C26" s="1156">
        <v>3200</v>
      </c>
      <c r="D26" s="1114">
        <f t="shared" si="0"/>
        <v>3200</v>
      </c>
      <c r="E26" s="1124" t="s">
        <v>1701</v>
      </c>
      <c r="F26" s="1116" t="s">
        <v>938</v>
      </c>
    </row>
    <row r="27" spans="1:9" ht="18.75" x14ac:dyDescent="0.3">
      <c r="A27" s="1154" t="s">
        <v>3849</v>
      </c>
      <c r="B27" s="1155">
        <v>1</v>
      </c>
      <c r="C27" s="1156">
        <v>4000</v>
      </c>
      <c r="D27" s="1114">
        <f t="shared" si="0"/>
        <v>4000</v>
      </c>
      <c r="E27" s="1124" t="s">
        <v>1701</v>
      </c>
      <c r="F27" s="1116" t="s">
        <v>938</v>
      </c>
    </row>
    <row r="28" spans="1:9" ht="18.75" x14ac:dyDescent="0.3">
      <c r="A28" s="1154" t="s">
        <v>3850</v>
      </c>
      <c r="B28" s="1155">
        <v>1</v>
      </c>
      <c r="C28" s="1156">
        <v>2575000</v>
      </c>
      <c r="D28" s="1114">
        <f t="shared" si="0"/>
        <v>2575000</v>
      </c>
      <c r="E28" s="1115" t="s">
        <v>184</v>
      </c>
      <c r="F28" s="1116" t="s">
        <v>938</v>
      </c>
    </row>
    <row r="29" spans="1:9" ht="19.149999999999999" customHeight="1" x14ac:dyDescent="0.3">
      <c r="A29" s="1157" t="s">
        <v>3851</v>
      </c>
      <c r="B29" s="1158">
        <v>1</v>
      </c>
      <c r="C29" s="1159">
        <v>38000</v>
      </c>
      <c r="D29" s="1141">
        <f t="shared" si="0"/>
        <v>38000</v>
      </c>
      <c r="E29" s="1124" t="s">
        <v>166</v>
      </c>
      <c r="F29" s="1116" t="s">
        <v>938</v>
      </c>
    </row>
    <row r="30" spans="1:9" ht="18.75" x14ac:dyDescent="0.3">
      <c r="A30" s="1160" t="s">
        <v>3852</v>
      </c>
      <c r="B30" s="1155">
        <v>4</v>
      </c>
      <c r="C30" s="1153">
        <v>15450</v>
      </c>
      <c r="D30" s="1114">
        <f t="shared" si="0"/>
        <v>61800</v>
      </c>
      <c r="E30" s="1115" t="s">
        <v>184</v>
      </c>
      <c r="F30" s="1116" t="s">
        <v>938</v>
      </c>
    </row>
    <row r="31" spans="1:9" ht="18.75" x14ac:dyDescent="0.3">
      <c r="A31" s="1160" t="s">
        <v>3853</v>
      </c>
      <c r="B31" s="1155">
        <v>1</v>
      </c>
      <c r="C31" s="1156">
        <v>7210</v>
      </c>
      <c r="D31" s="1114">
        <f t="shared" si="0"/>
        <v>7210</v>
      </c>
      <c r="E31" s="1124" t="s">
        <v>1701</v>
      </c>
      <c r="F31" s="1116" t="s">
        <v>938</v>
      </c>
    </row>
    <row r="32" spans="1:9" ht="18.75" x14ac:dyDescent="0.3">
      <c r="A32" s="1160" t="s">
        <v>3854</v>
      </c>
      <c r="B32" s="1155">
        <v>2</v>
      </c>
      <c r="C32" s="1156">
        <v>6180</v>
      </c>
      <c r="D32" s="1114">
        <f t="shared" si="0"/>
        <v>12360</v>
      </c>
      <c r="E32" s="1124" t="s">
        <v>1701</v>
      </c>
      <c r="F32" s="1116" t="s">
        <v>938</v>
      </c>
    </row>
    <row r="33" spans="1:9" ht="18.75" x14ac:dyDescent="0.3">
      <c r="A33" s="1160" t="s">
        <v>3855</v>
      </c>
      <c r="B33" s="1155">
        <v>2</v>
      </c>
      <c r="C33" s="1156">
        <v>15450</v>
      </c>
      <c r="D33" s="1114">
        <f t="shared" si="0"/>
        <v>30900</v>
      </c>
      <c r="E33" s="1124" t="s">
        <v>1701</v>
      </c>
      <c r="F33" s="1116" t="s">
        <v>938</v>
      </c>
    </row>
    <row r="34" spans="1:9" ht="18.75" x14ac:dyDescent="0.3">
      <c r="A34" s="1160" t="s">
        <v>3856</v>
      </c>
      <c r="B34" s="1155">
        <v>1</v>
      </c>
      <c r="C34" s="1156">
        <v>3500</v>
      </c>
      <c r="D34" s="1114">
        <f t="shared" si="0"/>
        <v>3500</v>
      </c>
      <c r="E34" s="1124" t="s">
        <v>1701</v>
      </c>
      <c r="F34" s="1116" t="s">
        <v>938</v>
      </c>
      <c r="I34" s="1101"/>
    </row>
    <row r="35" spans="1:9" ht="18.75" x14ac:dyDescent="0.3">
      <c r="A35" s="1160" t="s">
        <v>3857</v>
      </c>
      <c r="B35" s="1155">
        <v>60</v>
      </c>
      <c r="C35" s="1156">
        <v>1236</v>
      </c>
      <c r="D35" s="1114">
        <f t="shared" si="0"/>
        <v>74160</v>
      </c>
      <c r="E35" s="1124" t="s">
        <v>1701</v>
      </c>
      <c r="F35" s="1116" t="s">
        <v>938</v>
      </c>
      <c r="I35" s="1101"/>
    </row>
    <row r="36" spans="1:9" ht="18.75" x14ac:dyDescent="0.3">
      <c r="A36" s="1160" t="s">
        <v>3858</v>
      </c>
      <c r="B36" s="1155">
        <v>2</v>
      </c>
      <c r="C36" s="1156">
        <v>27810</v>
      </c>
      <c r="D36" s="1114">
        <f t="shared" si="0"/>
        <v>55620</v>
      </c>
      <c r="E36" s="1124" t="s">
        <v>1701</v>
      </c>
      <c r="F36" s="1116" t="s">
        <v>938</v>
      </c>
      <c r="I36" s="1101"/>
    </row>
    <row r="37" spans="1:9" ht="18.75" x14ac:dyDescent="0.3">
      <c r="A37" s="1160" t="s">
        <v>3859</v>
      </c>
      <c r="B37" s="1155">
        <v>1</v>
      </c>
      <c r="C37" s="1156">
        <v>170542.43</v>
      </c>
      <c r="D37" s="1114">
        <f t="shared" si="0"/>
        <v>170542.43</v>
      </c>
      <c r="E37" s="1124" t="s">
        <v>1701</v>
      </c>
      <c r="F37" s="1116" t="s">
        <v>938</v>
      </c>
      <c r="I37" s="1101"/>
    </row>
    <row r="38" spans="1:9" ht="18.75" x14ac:dyDescent="0.3">
      <c r="A38" s="1160" t="s">
        <v>3860</v>
      </c>
      <c r="B38" s="1155">
        <v>2</v>
      </c>
      <c r="C38" s="1156">
        <v>97000</v>
      </c>
      <c r="D38" s="1114">
        <f t="shared" si="0"/>
        <v>194000</v>
      </c>
      <c r="E38" s="1115" t="s">
        <v>184</v>
      </c>
      <c r="F38" s="1116" t="s">
        <v>938</v>
      </c>
      <c r="I38" s="1101"/>
    </row>
    <row r="39" spans="1:9" ht="18.75" x14ac:dyDescent="0.3">
      <c r="A39" s="1160" t="s">
        <v>3861</v>
      </c>
      <c r="B39" s="1155">
        <v>4</v>
      </c>
      <c r="C39" s="1156">
        <v>37023.03</v>
      </c>
      <c r="D39" s="1114">
        <f t="shared" si="0"/>
        <v>148092.12</v>
      </c>
      <c r="E39" s="1115" t="s">
        <v>184</v>
      </c>
      <c r="F39" s="1116" t="s">
        <v>938</v>
      </c>
      <c r="I39" s="1101"/>
    </row>
    <row r="40" spans="1:9" ht="18.75" x14ac:dyDescent="0.3">
      <c r="A40" s="1160" t="s">
        <v>3862</v>
      </c>
      <c r="B40" s="1155">
        <v>2</v>
      </c>
      <c r="C40" s="1156">
        <v>16077.17</v>
      </c>
      <c r="D40" s="1114">
        <f t="shared" si="0"/>
        <v>32154.34</v>
      </c>
      <c r="E40" s="1115" t="s">
        <v>184</v>
      </c>
      <c r="F40" s="1116" t="s">
        <v>938</v>
      </c>
      <c r="I40" s="1101"/>
    </row>
    <row r="41" spans="1:9" ht="18.75" x14ac:dyDescent="0.3">
      <c r="A41" s="1161" t="s">
        <v>3863</v>
      </c>
      <c r="B41" s="1162">
        <v>2</v>
      </c>
      <c r="C41" s="1156">
        <v>99000</v>
      </c>
      <c r="D41" s="1114">
        <f t="shared" si="0"/>
        <v>198000</v>
      </c>
      <c r="E41" s="1115" t="s">
        <v>184</v>
      </c>
      <c r="F41" s="1116" t="s">
        <v>938</v>
      </c>
      <c r="I41" s="1101"/>
    </row>
    <row r="42" spans="1:9" ht="18.75" x14ac:dyDescent="0.3">
      <c r="A42" s="1160" t="s">
        <v>3864</v>
      </c>
      <c r="B42" s="1155">
        <v>8</v>
      </c>
      <c r="C42" s="1156">
        <v>20000</v>
      </c>
      <c r="D42" s="1114">
        <f t="shared" si="0"/>
        <v>160000</v>
      </c>
      <c r="E42" s="1115" t="s">
        <v>184</v>
      </c>
      <c r="F42" s="1116" t="s">
        <v>938</v>
      </c>
      <c r="I42" s="1101"/>
    </row>
    <row r="43" spans="1:9" ht="18.75" x14ac:dyDescent="0.3">
      <c r="A43" s="1160" t="s">
        <v>3865</v>
      </c>
      <c r="B43" s="1155">
        <v>10</v>
      </c>
      <c r="C43" s="1156">
        <v>3670</v>
      </c>
      <c r="D43" s="1114">
        <f t="shared" si="0"/>
        <v>36700</v>
      </c>
      <c r="E43" s="1124" t="s">
        <v>1701</v>
      </c>
      <c r="F43" s="1116" t="s">
        <v>938</v>
      </c>
      <c r="I43" s="1101"/>
    </row>
    <row r="44" spans="1:9" ht="18.75" x14ac:dyDescent="0.3">
      <c r="A44" s="1160" t="s">
        <v>3866</v>
      </c>
      <c r="B44" s="1155">
        <v>1</v>
      </c>
      <c r="C44" s="1156">
        <v>38000</v>
      </c>
      <c r="D44" s="1114">
        <f t="shared" si="0"/>
        <v>38000</v>
      </c>
      <c r="E44" s="1124" t="s">
        <v>1701</v>
      </c>
      <c r="F44" s="1116" t="s">
        <v>938</v>
      </c>
      <c r="I44" s="1101"/>
    </row>
    <row r="45" spans="1:9" ht="18.75" x14ac:dyDescent="0.3">
      <c r="A45" s="1160" t="s">
        <v>3867</v>
      </c>
      <c r="B45" s="1155">
        <v>100</v>
      </c>
      <c r="C45" s="1156">
        <v>700</v>
      </c>
      <c r="D45" s="1114">
        <f t="shared" si="0"/>
        <v>70000</v>
      </c>
      <c r="E45" s="1124" t="s">
        <v>1701</v>
      </c>
      <c r="F45" s="1116" t="s">
        <v>938</v>
      </c>
      <c r="I45" s="1101"/>
    </row>
    <row r="46" spans="1:9" ht="15.6" customHeight="1" x14ac:dyDescent="0.3">
      <c r="A46" s="1163" t="s">
        <v>3868</v>
      </c>
      <c r="B46" s="1155">
        <v>1</v>
      </c>
      <c r="C46" s="1156">
        <v>1350000</v>
      </c>
      <c r="D46" s="1114">
        <f t="shared" si="0"/>
        <v>1350000</v>
      </c>
      <c r="E46" s="1115" t="s">
        <v>184</v>
      </c>
      <c r="F46" s="1116" t="s">
        <v>938</v>
      </c>
      <c r="I46" s="1101"/>
    </row>
    <row r="47" spans="1:9" ht="16.5" customHeight="1" x14ac:dyDescent="0.3">
      <c r="A47" s="1161" t="s">
        <v>3869</v>
      </c>
      <c r="B47" s="1155">
        <v>1</v>
      </c>
      <c r="C47" s="1156">
        <v>800</v>
      </c>
      <c r="D47" s="1114">
        <f t="shared" si="0"/>
        <v>800</v>
      </c>
      <c r="E47" s="1124" t="s">
        <v>1701</v>
      </c>
      <c r="F47" s="1116" t="s">
        <v>938</v>
      </c>
      <c r="I47" s="1101"/>
    </row>
    <row r="48" spans="1:9" ht="18.75" x14ac:dyDescent="0.3">
      <c r="A48" s="1160" t="s">
        <v>3870</v>
      </c>
      <c r="B48" s="1155">
        <v>1</v>
      </c>
      <c r="C48" s="1156">
        <v>3000</v>
      </c>
      <c r="D48" s="1114">
        <f t="shared" si="0"/>
        <v>3000</v>
      </c>
      <c r="E48" s="1124" t="s">
        <v>1701</v>
      </c>
      <c r="F48" s="1116" t="s">
        <v>938</v>
      </c>
      <c r="I48" s="1101"/>
    </row>
    <row r="49" spans="1:9" ht="18.75" x14ac:dyDescent="0.3">
      <c r="A49" s="1160" t="s">
        <v>3871</v>
      </c>
      <c r="B49" s="1155">
        <v>1</v>
      </c>
      <c r="C49" s="1156">
        <v>7000</v>
      </c>
      <c r="D49" s="1114">
        <f t="shared" si="0"/>
        <v>7000</v>
      </c>
      <c r="E49" s="1124" t="s">
        <v>1701</v>
      </c>
      <c r="F49" s="1116" t="s">
        <v>938</v>
      </c>
      <c r="I49" s="1101"/>
    </row>
    <row r="50" spans="1:9" ht="18.75" x14ac:dyDescent="0.3">
      <c r="A50" s="1160" t="s">
        <v>3872</v>
      </c>
      <c r="B50" s="1155">
        <v>1</v>
      </c>
      <c r="C50" s="1156">
        <v>12700</v>
      </c>
      <c r="D50" s="1114">
        <f t="shared" si="0"/>
        <v>12700</v>
      </c>
      <c r="E50" s="1124" t="s">
        <v>1701</v>
      </c>
      <c r="F50" s="1116" t="s">
        <v>938</v>
      </c>
      <c r="I50" s="1101"/>
    </row>
    <row r="51" spans="1:9" ht="19.5" thickBot="1" x14ac:dyDescent="0.35">
      <c r="A51" s="1164" t="s">
        <v>3873</v>
      </c>
      <c r="B51" s="1165">
        <v>1</v>
      </c>
      <c r="C51" s="1166">
        <v>2500</v>
      </c>
      <c r="D51" s="1114">
        <f t="shared" si="0"/>
        <v>2500</v>
      </c>
      <c r="E51" s="1124" t="s">
        <v>1701</v>
      </c>
      <c r="F51" s="1116" t="s">
        <v>938</v>
      </c>
      <c r="I51" s="1101"/>
    </row>
    <row r="52" spans="1:9" ht="18.75" x14ac:dyDescent="0.3">
      <c r="A52" s="1167" t="s">
        <v>3874</v>
      </c>
      <c r="B52" s="1112">
        <v>2</v>
      </c>
      <c r="C52" s="1168">
        <v>75000</v>
      </c>
      <c r="D52" s="1114">
        <f t="shared" si="0"/>
        <v>150000</v>
      </c>
      <c r="E52" s="1115" t="s">
        <v>184</v>
      </c>
      <c r="F52" s="1116" t="s">
        <v>938</v>
      </c>
      <c r="I52" s="1101"/>
    </row>
    <row r="53" spans="1:9" ht="18.75" x14ac:dyDescent="0.3">
      <c r="A53" s="1169" t="s">
        <v>3875</v>
      </c>
      <c r="B53" s="1120">
        <v>1</v>
      </c>
      <c r="C53" s="1121">
        <v>730000</v>
      </c>
      <c r="D53" s="1114">
        <f t="shared" si="0"/>
        <v>730000</v>
      </c>
      <c r="E53" s="1115" t="s">
        <v>184</v>
      </c>
      <c r="F53" s="1116" t="s">
        <v>938</v>
      </c>
      <c r="I53" s="1101"/>
    </row>
    <row r="54" spans="1:9" ht="18.75" x14ac:dyDescent="0.3">
      <c r="A54" s="1169" t="s">
        <v>3876</v>
      </c>
      <c r="B54" s="1120">
        <v>3</v>
      </c>
      <c r="C54" s="1121">
        <v>57000</v>
      </c>
      <c r="D54" s="1114">
        <f t="shared" si="0"/>
        <v>171000</v>
      </c>
      <c r="E54" s="1124" t="s">
        <v>1701</v>
      </c>
      <c r="F54" s="1116" t="s">
        <v>938</v>
      </c>
      <c r="I54" s="1101"/>
    </row>
    <row r="55" spans="1:9" ht="18.75" x14ac:dyDescent="0.3">
      <c r="A55" s="1169" t="s">
        <v>3877</v>
      </c>
      <c r="B55" s="1120">
        <v>2</v>
      </c>
      <c r="C55" s="1121">
        <v>53785</v>
      </c>
      <c r="D55" s="1114">
        <f t="shared" si="0"/>
        <v>107570</v>
      </c>
      <c r="E55" s="1124" t="s">
        <v>1701</v>
      </c>
      <c r="F55" s="1116" t="s">
        <v>938</v>
      </c>
      <c r="I55" s="1101"/>
    </row>
    <row r="56" spans="1:9" ht="18.75" x14ac:dyDescent="0.3">
      <c r="A56" s="1170" t="s">
        <v>3878</v>
      </c>
      <c r="B56" s="1120">
        <v>1</v>
      </c>
      <c r="C56" s="1121">
        <v>58700</v>
      </c>
      <c r="D56" s="1114">
        <f t="shared" si="0"/>
        <v>58700</v>
      </c>
      <c r="E56" s="1124" t="s">
        <v>1701</v>
      </c>
      <c r="F56" s="1116" t="s">
        <v>938</v>
      </c>
      <c r="I56" s="1101"/>
    </row>
    <row r="57" spans="1:9" ht="18.75" x14ac:dyDescent="0.3">
      <c r="A57" s="1170" t="s">
        <v>3879</v>
      </c>
      <c r="B57" s="1120">
        <v>2</v>
      </c>
      <c r="C57" s="1121">
        <v>29800</v>
      </c>
      <c r="D57" s="1114">
        <f t="shared" si="0"/>
        <v>59600</v>
      </c>
      <c r="E57" s="1124" t="s">
        <v>1701</v>
      </c>
      <c r="F57" s="1116" t="s">
        <v>938</v>
      </c>
      <c r="I57" s="1101"/>
    </row>
    <row r="58" spans="1:9" ht="18.75" x14ac:dyDescent="0.3">
      <c r="A58" s="1170" t="s">
        <v>3880</v>
      </c>
      <c r="B58" s="1120">
        <v>4</v>
      </c>
      <c r="C58" s="1121">
        <v>150000</v>
      </c>
      <c r="D58" s="1114">
        <f t="shared" si="0"/>
        <v>600000</v>
      </c>
      <c r="E58" s="1124" t="s">
        <v>1701</v>
      </c>
      <c r="F58" s="1116" t="s">
        <v>938</v>
      </c>
      <c r="I58" s="1101"/>
    </row>
    <row r="59" spans="1:9" ht="18.75" x14ac:dyDescent="0.3">
      <c r="A59" s="1170" t="s">
        <v>3881</v>
      </c>
      <c r="B59" s="1120">
        <v>1</v>
      </c>
      <c r="C59" s="1121">
        <v>76500</v>
      </c>
      <c r="D59" s="1114">
        <f t="shared" si="0"/>
        <v>76500</v>
      </c>
      <c r="E59" s="1115" t="s">
        <v>184</v>
      </c>
      <c r="F59" s="1116" t="s">
        <v>938</v>
      </c>
      <c r="I59" s="1101"/>
    </row>
    <row r="60" spans="1:9" ht="18.75" x14ac:dyDescent="0.3">
      <c r="A60" s="1170" t="s">
        <v>3882</v>
      </c>
      <c r="B60" s="1120">
        <v>2</v>
      </c>
      <c r="C60" s="1121">
        <v>40600</v>
      </c>
      <c r="D60" s="1114">
        <f t="shared" si="0"/>
        <v>81200</v>
      </c>
      <c r="E60" s="1115" t="s">
        <v>184</v>
      </c>
      <c r="F60" s="1116" t="s">
        <v>938</v>
      </c>
      <c r="I60" s="1101"/>
    </row>
    <row r="61" spans="1:9" ht="18.75" x14ac:dyDescent="0.3">
      <c r="A61" s="1170" t="s">
        <v>3883</v>
      </c>
      <c r="B61" s="1120">
        <v>1</v>
      </c>
      <c r="C61" s="1121">
        <v>82400</v>
      </c>
      <c r="D61" s="1114">
        <f t="shared" si="0"/>
        <v>82400</v>
      </c>
      <c r="E61" s="1115" t="s">
        <v>184</v>
      </c>
      <c r="F61" s="1116" t="s">
        <v>938</v>
      </c>
      <c r="I61" s="1101"/>
    </row>
    <row r="62" spans="1:9" ht="19.5" thickBot="1" x14ac:dyDescent="0.35">
      <c r="A62" s="1171" t="s">
        <v>3884</v>
      </c>
      <c r="B62" s="1126">
        <v>1</v>
      </c>
      <c r="C62" s="1127">
        <v>300000</v>
      </c>
      <c r="D62" s="1114">
        <f t="shared" si="0"/>
        <v>300000</v>
      </c>
      <c r="E62" s="1115" t="s">
        <v>184</v>
      </c>
      <c r="F62" s="1116" t="s">
        <v>938</v>
      </c>
      <c r="I62" s="1101"/>
    </row>
    <row r="63" spans="1:9" ht="18.75" x14ac:dyDescent="0.3">
      <c r="A63" s="1172" t="s">
        <v>3885</v>
      </c>
      <c r="B63" s="1173">
        <v>1</v>
      </c>
      <c r="C63" s="1174">
        <v>1500000</v>
      </c>
      <c r="D63" s="1114">
        <f t="shared" si="0"/>
        <v>1500000</v>
      </c>
      <c r="E63" s="1115" t="s">
        <v>184</v>
      </c>
      <c r="F63" s="1116" t="s">
        <v>938</v>
      </c>
      <c r="I63" s="1101"/>
    </row>
    <row r="64" spans="1:9" ht="18.75" x14ac:dyDescent="0.3">
      <c r="A64" s="1175" t="s">
        <v>3886</v>
      </c>
      <c r="B64" s="1120">
        <v>8</v>
      </c>
      <c r="C64" s="1121">
        <v>150000</v>
      </c>
      <c r="D64" s="1114">
        <f t="shared" si="0"/>
        <v>1200000</v>
      </c>
      <c r="E64" s="1115" t="s">
        <v>184</v>
      </c>
      <c r="F64" s="1116" t="s">
        <v>938</v>
      </c>
      <c r="I64" s="1101"/>
    </row>
    <row r="65" spans="1:9" ht="18.75" x14ac:dyDescent="0.3">
      <c r="A65" s="1176" t="s">
        <v>3887</v>
      </c>
      <c r="B65" s="1120">
        <v>1</v>
      </c>
      <c r="C65" s="1121">
        <v>62000</v>
      </c>
      <c r="D65" s="1114">
        <f t="shared" si="0"/>
        <v>62000</v>
      </c>
      <c r="E65" s="1115" t="s">
        <v>184</v>
      </c>
      <c r="F65" s="1116" t="s">
        <v>938</v>
      </c>
      <c r="I65" s="1101"/>
    </row>
    <row r="66" spans="1:9" ht="18.75" x14ac:dyDescent="0.3">
      <c r="A66" s="1176" t="s">
        <v>3888</v>
      </c>
      <c r="B66" s="1120">
        <v>1</v>
      </c>
      <c r="C66" s="1121">
        <f>6000*51</f>
        <v>306000</v>
      </c>
      <c r="D66" s="1114">
        <f t="shared" si="0"/>
        <v>306000</v>
      </c>
      <c r="E66" s="1115" t="s">
        <v>184</v>
      </c>
      <c r="F66" s="1116" t="s">
        <v>938</v>
      </c>
      <c r="I66" s="1101"/>
    </row>
    <row r="67" spans="1:9" ht="18.75" x14ac:dyDescent="0.3">
      <c r="A67" s="1177" t="s">
        <v>3889</v>
      </c>
      <c r="B67" s="1120">
        <v>1</v>
      </c>
      <c r="C67" s="1121">
        <v>260644</v>
      </c>
      <c r="D67" s="1114">
        <f t="shared" si="0"/>
        <v>260644</v>
      </c>
      <c r="E67" s="1115" t="s">
        <v>184</v>
      </c>
      <c r="F67" s="1116" t="s">
        <v>938</v>
      </c>
      <c r="I67" s="1101"/>
    </row>
    <row r="68" spans="1:9" ht="18.75" x14ac:dyDescent="0.3">
      <c r="A68" s="1177" t="s">
        <v>3890</v>
      </c>
      <c r="B68" s="1120">
        <v>8</v>
      </c>
      <c r="C68" s="1121">
        <v>256000</v>
      </c>
      <c r="D68" s="1114">
        <f t="shared" ref="D68:D131" si="2">+C68*B68</f>
        <v>2048000</v>
      </c>
      <c r="E68" s="1115" t="s">
        <v>184</v>
      </c>
      <c r="F68" s="1116" t="s">
        <v>938</v>
      </c>
      <c r="I68" s="1101"/>
    </row>
    <row r="69" spans="1:9" ht="18.75" x14ac:dyDescent="0.3">
      <c r="A69" s="1177" t="s">
        <v>3891</v>
      </c>
      <c r="B69" s="1120">
        <v>1</v>
      </c>
      <c r="C69" s="1121">
        <v>6800</v>
      </c>
      <c r="D69" s="1114">
        <f t="shared" si="2"/>
        <v>6800</v>
      </c>
      <c r="E69" s="1124" t="s">
        <v>399</v>
      </c>
      <c r="F69" s="1116" t="s">
        <v>938</v>
      </c>
      <c r="I69" s="1101"/>
    </row>
    <row r="70" spans="1:9" ht="18.75" x14ac:dyDescent="0.3">
      <c r="A70" s="1177" t="s">
        <v>3892</v>
      </c>
      <c r="B70" s="1120">
        <v>1</v>
      </c>
      <c r="C70" s="1121">
        <v>54200</v>
      </c>
      <c r="D70" s="1114">
        <f t="shared" si="2"/>
        <v>54200</v>
      </c>
      <c r="E70" s="1124" t="s">
        <v>275</v>
      </c>
      <c r="F70" s="1116" t="s">
        <v>938</v>
      </c>
      <c r="I70" s="1101"/>
    </row>
    <row r="71" spans="1:9" ht="18.75" x14ac:dyDescent="0.3">
      <c r="A71" s="1178" t="s">
        <v>3893</v>
      </c>
      <c r="B71" s="1126">
        <v>1</v>
      </c>
      <c r="C71" s="1127">
        <v>4600</v>
      </c>
      <c r="D71" s="1114">
        <f t="shared" si="2"/>
        <v>4600</v>
      </c>
      <c r="E71" s="1124" t="s">
        <v>399</v>
      </c>
      <c r="F71" s="1116" t="s">
        <v>938</v>
      </c>
      <c r="I71" s="1101"/>
    </row>
    <row r="72" spans="1:9" ht="19.5" thickBot="1" x14ac:dyDescent="0.35">
      <c r="A72" s="1179" t="s">
        <v>3894</v>
      </c>
      <c r="B72" s="1126">
        <v>1</v>
      </c>
      <c r="C72" s="1127">
        <v>250000</v>
      </c>
      <c r="D72" s="1114">
        <f t="shared" si="2"/>
        <v>250000</v>
      </c>
      <c r="E72" s="1115" t="s">
        <v>184</v>
      </c>
      <c r="F72" s="1116" t="s">
        <v>938</v>
      </c>
      <c r="I72" s="1101"/>
    </row>
    <row r="73" spans="1:9" ht="18.75" x14ac:dyDescent="0.3">
      <c r="A73" s="1180" t="s">
        <v>3895</v>
      </c>
      <c r="B73" s="1112">
        <v>1</v>
      </c>
      <c r="C73" s="1168">
        <v>1050000</v>
      </c>
      <c r="D73" s="1114">
        <f t="shared" si="2"/>
        <v>1050000</v>
      </c>
      <c r="E73" s="1115" t="s">
        <v>184</v>
      </c>
      <c r="F73" s="1116" t="s">
        <v>938</v>
      </c>
      <c r="I73" s="1101"/>
    </row>
    <row r="74" spans="1:9" ht="18.75" x14ac:dyDescent="0.3">
      <c r="A74" s="1160" t="s">
        <v>3896</v>
      </c>
      <c r="B74" s="1120">
        <v>1</v>
      </c>
      <c r="C74" s="1121">
        <v>3200</v>
      </c>
      <c r="D74" s="1114">
        <f t="shared" si="2"/>
        <v>3200</v>
      </c>
      <c r="E74" s="1115" t="s">
        <v>184</v>
      </c>
      <c r="F74" s="1116" t="s">
        <v>938</v>
      </c>
      <c r="I74" s="1101"/>
    </row>
    <row r="75" spans="1:9" ht="18.75" x14ac:dyDescent="0.3">
      <c r="A75" s="1163" t="s">
        <v>3897</v>
      </c>
      <c r="B75" s="1120">
        <v>1</v>
      </c>
      <c r="C75" s="1121">
        <v>18000</v>
      </c>
      <c r="D75" s="1114">
        <f t="shared" si="2"/>
        <v>18000</v>
      </c>
      <c r="E75" s="1124" t="s">
        <v>275</v>
      </c>
      <c r="F75" s="1116" t="s">
        <v>938</v>
      </c>
      <c r="I75" s="1101"/>
    </row>
    <row r="76" spans="1:9" ht="18.75" x14ac:dyDescent="0.3">
      <c r="A76" s="1160" t="s">
        <v>3898</v>
      </c>
      <c r="B76" s="1120">
        <v>1</v>
      </c>
      <c r="C76" s="1121">
        <v>685000</v>
      </c>
      <c r="D76" s="1114">
        <f t="shared" si="2"/>
        <v>685000</v>
      </c>
      <c r="E76" s="1115" t="s">
        <v>184</v>
      </c>
      <c r="F76" s="1116" t="s">
        <v>938</v>
      </c>
      <c r="I76" s="1101"/>
    </row>
    <row r="77" spans="1:9" ht="18.75" x14ac:dyDescent="0.3">
      <c r="A77" s="1160" t="s">
        <v>3899</v>
      </c>
      <c r="B77" s="1120">
        <v>2</v>
      </c>
      <c r="C77" s="1121">
        <v>5189</v>
      </c>
      <c r="D77" s="1114">
        <f t="shared" si="2"/>
        <v>10378</v>
      </c>
      <c r="E77" s="1115" t="s">
        <v>184</v>
      </c>
      <c r="F77" s="1116" t="s">
        <v>938</v>
      </c>
      <c r="I77" s="1101"/>
    </row>
    <row r="78" spans="1:9" ht="18.75" x14ac:dyDescent="0.3">
      <c r="A78" s="1160" t="s">
        <v>3900</v>
      </c>
      <c r="B78" s="1120">
        <v>9</v>
      </c>
      <c r="C78" s="1121">
        <v>8760</v>
      </c>
      <c r="D78" s="1114">
        <f t="shared" si="2"/>
        <v>78840</v>
      </c>
      <c r="E78" s="1115" t="s">
        <v>184</v>
      </c>
      <c r="F78" s="1116" t="s">
        <v>938</v>
      </c>
      <c r="I78" s="1101"/>
    </row>
    <row r="79" spans="1:9" ht="18.75" x14ac:dyDescent="0.3">
      <c r="A79" s="1160" t="s">
        <v>3901</v>
      </c>
      <c r="B79" s="1120">
        <v>1</v>
      </c>
      <c r="C79" s="1121">
        <v>265760</v>
      </c>
      <c r="D79" s="1114">
        <f t="shared" si="2"/>
        <v>265760</v>
      </c>
      <c r="E79" s="1115" t="s">
        <v>184</v>
      </c>
      <c r="F79" s="1116" t="s">
        <v>938</v>
      </c>
      <c r="I79" s="1101"/>
    </row>
    <row r="80" spans="1:9" ht="18.75" x14ac:dyDescent="0.3">
      <c r="A80" s="1160" t="s">
        <v>3902</v>
      </c>
      <c r="B80" s="1120">
        <v>1</v>
      </c>
      <c r="C80" s="1121">
        <v>48900</v>
      </c>
      <c r="D80" s="1114">
        <f t="shared" si="2"/>
        <v>48900</v>
      </c>
      <c r="E80" s="1115" t="s">
        <v>184</v>
      </c>
      <c r="F80" s="1116" t="s">
        <v>938</v>
      </c>
      <c r="I80" s="1101"/>
    </row>
    <row r="81" spans="1:9" ht="18.75" x14ac:dyDescent="0.3">
      <c r="A81" s="1160" t="s">
        <v>3903</v>
      </c>
      <c r="B81" s="1120">
        <v>3</v>
      </c>
      <c r="C81" s="1121">
        <v>6700</v>
      </c>
      <c r="D81" s="1114">
        <f t="shared" si="2"/>
        <v>20100</v>
      </c>
      <c r="E81" s="1124" t="s">
        <v>399</v>
      </c>
      <c r="F81" s="1116" t="s">
        <v>938</v>
      </c>
      <c r="I81" s="1101"/>
    </row>
    <row r="82" spans="1:9" ht="18.75" x14ac:dyDescent="0.3">
      <c r="A82" s="1160" t="s">
        <v>3904</v>
      </c>
      <c r="B82" s="1120">
        <v>4</v>
      </c>
      <c r="C82" s="1121">
        <v>4000</v>
      </c>
      <c r="D82" s="1114">
        <f t="shared" si="2"/>
        <v>16000</v>
      </c>
      <c r="E82" s="1124" t="s">
        <v>558</v>
      </c>
      <c r="F82" s="1116" t="s">
        <v>938</v>
      </c>
      <c r="I82" s="1101"/>
    </row>
    <row r="83" spans="1:9" ht="18.75" x14ac:dyDescent="0.3">
      <c r="A83" s="1160" t="s">
        <v>3905</v>
      </c>
      <c r="B83" s="1120">
        <v>1</v>
      </c>
      <c r="C83" s="1121">
        <v>13200</v>
      </c>
      <c r="D83" s="1114">
        <f t="shared" si="2"/>
        <v>13200</v>
      </c>
      <c r="E83" s="1124" t="s">
        <v>399</v>
      </c>
      <c r="F83" s="1116" t="s">
        <v>938</v>
      </c>
      <c r="I83" s="1101"/>
    </row>
    <row r="84" spans="1:9" ht="18.75" x14ac:dyDescent="0.3">
      <c r="A84" s="1160" t="s">
        <v>3906</v>
      </c>
      <c r="B84" s="1120">
        <v>4</v>
      </c>
      <c r="C84" s="1121">
        <v>4000</v>
      </c>
      <c r="D84" s="1114">
        <f t="shared" si="2"/>
        <v>16000</v>
      </c>
      <c r="E84" s="1124" t="s">
        <v>558</v>
      </c>
      <c r="F84" s="1116" t="s">
        <v>938</v>
      </c>
      <c r="I84" s="1101"/>
    </row>
    <row r="85" spans="1:9" ht="18.75" x14ac:dyDescent="0.3">
      <c r="A85" s="1160" t="s">
        <v>3907</v>
      </c>
      <c r="B85" s="1120">
        <v>7</v>
      </c>
      <c r="C85" s="1121">
        <v>5600</v>
      </c>
      <c r="D85" s="1114">
        <f t="shared" si="2"/>
        <v>39200</v>
      </c>
      <c r="E85" s="1124" t="s">
        <v>558</v>
      </c>
      <c r="F85" s="1116" t="s">
        <v>938</v>
      </c>
      <c r="I85" s="1101"/>
    </row>
    <row r="86" spans="1:9" ht="18.75" x14ac:dyDescent="0.3">
      <c r="A86" s="1160" t="s">
        <v>3908</v>
      </c>
      <c r="B86" s="1120">
        <v>1</v>
      </c>
      <c r="C86" s="1121">
        <v>5988.5</v>
      </c>
      <c r="D86" s="1114">
        <f t="shared" si="2"/>
        <v>5988.5</v>
      </c>
      <c r="E86" s="1124" t="s">
        <v>1661</v>
      </c>
      <c r="F86" s="1116" t="s">
        <v>938</v>
      </c>
      <c r="I86" s="1101"/>
    </row>
    <row r="87" spans="1:9" ht="18.75" x14ac:dyDescent="0.3">
      <c r="A87" s="1160" t="s">
        <v>3909</v>
      </c>
      <c r="B87" s="1120">
        <v>1</v>
      </c>
      <c r="C87" s="1121">
        <v>151200</v>
      </c>
      <c r="D87" s="1114">
        <f t="shared" si="2"/>
        <v>151200</v>
      </c>
      <c r="E87" s="1115" t="s">
        <v>184</v>
      </c>
      <c r="F87" s="1116" t="s">
        <v>938</v>
      </c>
      <c r="I87" s="1101"/>
    </row>
    <row r="88" spans="1:9" ht="18.75" x14ac:dyDescent="0.3">
      <c r="A88" s="1160" t="s">
        <v>3910</v>
      </c>
      <c r="B88" s="1120">
        <v>2</v>
      </c>
      <c r="C88" s="1121">
        <v>38000</v>
      </c>
      <c r="D88" s="1114">
        <f t="shared" si="2"/>
        <v>76000</v>
      </c>
      <c r="E88" s="1124" t="s">
        <v>1661</v>
      </c>
      <c r="F88" s="1116" t="s">
        <v>938</v>
      </c>
      <c r="I88" s="1101"/>
    </row>
    <row r="89" spans="1:9" ht="18.75" x14ac:dyDescent="0.3">
      <c r="A89" s="1181" t="s">
        <v>3911</v>
      </c>
      <c r="B89" s="1120">
        <v>1</v>
      </c>
      <c r="C89" s="1121">
        <v>185000</v>
      </c>
      <c r="D89" s="1114">
        <f t="shared" si="2"/>
        <v>185000</v>
      </c>
      <c r="E89" s="1124" t="s">
        <v>1701</v>
      </c>
      <c r="F89" s="1116" t="s">
        <v>938</v>
      </c>
      <c r="I89" s="1101"/>
    </row>
    <row r="90" spans="1:9" ht="18.75" x14ac:dyDescent="0.3">
      <c r="A90" s="1160" t="s">
        <v>3912</v>
      </c>
      <c r="B90" s="1120">
        <v>3</v>
      </c>
      <c r="C90" s="1121">
        <v>6700</v>
      </c>
      <c r="D90" s="1114">
        <f t="shared" si="2"/>
        <v>20100</v>
      </c>
      <c r="E90" s="1124" t="s">
        <v>1701</v>
      </c>
      <c r="F90" s="1116" t="s">
        <v>938</v>
      </c>
      <c r="I90" s="1101"/>
    </row>
    <row r="91" spans="1:9" ht="18.75" x14ac:dyDescent="0.3">
      <c r="A91" s="1160" t="s">
        <v>3913</v>
      </c>
      <c r="B91" s="1120">
        <v>2</v>
      </c>
      <c r="C91" s="1121">
        <v>3500</v>
      </c>
      <c r="D91" s="1114">
        <f t="shared" si="2"/>
        <v>7000</v>
      </c>
      <c r="E91" s="1124" t="s">
        <v>1701</v>
      </c>
      <c r="F91" s="1116" t="s">
        <v>938</v>
      </c>
      <c r="I91" s="1101"/>
    </row>
    <row r="92" spans="1:9" ht="18.75" x14ac:dyDescent="0.3">
      <c r="A92" s="1160" t="s">
        <v>3914</v>
      </c>
      <c r="B92" s="1120">
        <v>1</v>
      </c>
      <c r="C92" s="1121">
        <v>5000</v>
      </c>
      <c r="D92" s="1114">
        <f t="shared" si="2"/>
        <v>5000</v>
      </c>
      <c r="E92" s="1124" t="s">
        <v>1701</v>
      </c>
      <c r="F92" s="1116" t="s">
        <v>938</v>
      </c>
      <c r="I92" s="1101"/>
    </row>
    <row r="93" spans="1:9" ht="18.75" x14ac:dyDescent="0.3">
      <c r="A93" s="1160" t="s">
        <v>3915</v>
      </c>
      <c r="B93" s="1120">
        <v>5</v>
      </c>
      <c r="C93" s="1121">
        <v>18200</v>
      </c>
      <c r="D93" s="1114">
        <f t="shared" si="2"/>
        <v>91000</v>
      </c>
      <c r="E93" s="1124" t="s">
        <v>1701</v>
      </c>
      <c r="F93" s="1116" t="s">
        <v>938</v>
      </c>
      <c r="I93" s="1101"/>
    </row>
    <row r="94" spans="1:9" ht="18.75" x14ac:dyDescent="0.3">
      <c r="A94" s="1160" t="s">
        <v>3896</v>
      </c>
      <c r="B94" s="1120">
        <v>7</v>
      </c>
      <c r="C94" s="1121">
        <v>3200</v>
      </c>
      <c r="D94" s="1114">
        <f t="shared" si="2"/>
        <v>22400</v>
      </c>
      <c r="E94" s="1115" t="s">
        <v>184</v>
      </c>
      <c r="F94" s="1116" t="s">
        <v>938</v>
      </c>
      <c r="I94" s="1101"/>
    </row>
    <row r="95" spans="1:9" ht="18.75" x14ac:dyDescent="0.3">
      <c r="A95" s="1160" t="s">
        <v>3916</v>
      </c>
      <c r="B95" s="1120">
        <v>1</v>
      </c>
      <c r="C95" s="1121">
        <v>4000</v>
      </c>
      <c r="D95" s="1114">
        <f t="shared" si="2"/>
        <v>4000</v>
      </c>
      <c r="E95" s="1124" t="s">
        <v>1701</v>
      </c>
      <c r="F95" s="1116" t="s">
        <v>938</v>
      </c>
      <c r="I95" s="1101"/>
    </row>
    <row r="96" spans="1:9" ht="18.75" x14ac:dyDescent="0.3">
      <c r="A96" s="1160" t="s">
        <v>3917</v>
      </c>
      <c r="B96" s="1120">
        <v>3</v>
      </c>
      <c r="C96" s="1121">
        <v>6700</v>
      </c>
      <c r="D96" s="1114">
        <f t="shared" si="2"/>
        <v>20100</v>
      </c>
      <c r="E96" s="1124" t="s">
        <v>1701</v>
      </c>
      <c r="F96" s="1116" t="s">
        <v>938</v>
      </c>
      <c r="I96" s="1101"/>
    </row>
    <row r="97" spans="1:9" ht="18.75" x14ac:dyDescent="0.3">
      <c r="A97" s="1160" t="s">
        <v>3918</v>
      </c>
      <c r="B97" s="1120">
        <v>8</v>
      </c>
      <c r="C97" s="1121">
        <v>150000</v>
      </c>
      <c r="D97" s="1114">
        <f t="shared" si="2"/>
        <v>1200000</v>
      </c>
      <c r="E97" s="1115" t="s">
        <v>184</v>
      </c>
      <c r="F97" s="1116" t="s">
        <v>938</v>
      </c>
      <c r="I97" s="1101"/>
    </row>
    <row r="98" spans="1:9" ht="18.75" x14ac:dyDescent="0.3">
      <c r="A98" s="1160" t="s">
        <v>3919</v>
      </c>
      <c r="B98" s="1120">
        <v>1</v>
      </c>
      <c r="C98" s="1121">
        <v>13200</v>
      </c>
      <c r="D98" s="1114">
        <f t="shared" si="2"/>
        <v>13200</v>
      </c>
      <c r="E98" s="1124" t="s">
        <v>399</v>
      </c>
      <c r="F98" s="1116" t="s">
        <v>938</v>
      </c>
      <c r="I98" s="1101"/>
    </row>
    <row r="99" spans="1:9" ht="18.75" x14ac:dyDescent="0.3">
      <c r="A99" s="1160" t="s">
        <v>3920</v>
      </c>
      <c r="B99" s="1120">
        <v>3</v>
      </c>
      <c r="C99" s="1121">
        <v>151200</v>
      </c>
      <c r="D99" s="1114">
        <f t="shared" si="2"/>
        <v>453600</v>
      </c>
      <c r="E99" s="1115" t="s">
        <v>184</v>
      </c>
      <c r="F99" s="1116" t="s">
        <v>938</v>
      </c>
      <c r="I99" s="1101"/>
    </row>
    <row r="100" spans="1:9" ht="18.75" x14ac:dyDescent="0.3">
      <c r="A100" s="1160" t="s">
        <v>3921</v>
      </c>
      <c r="B100" s="1120">
        <v>1</v>
      </c>
      <c r="C100" s="1121">
        <v>178000</v>
      </c>
      <c r="D100" s="1114">
        <f t="shared" si="2"/>
        <v>178000</v>
      </c>
      <c r="E100" s="1115" t="s">
        <v>184</v>
      </c>
      <c r="F100" s="1116" t="s">
        <v>938</v>
      </c>
      <c r="I100" s="1101"/>
    </row>
    <row r="101" spans="1:9" ht="18.75" x14ac:dyDescent="0.3">
      <c r="A101" s="1160" t="s">
        <v>3922</v>
      </c>
      <c r="B101" s="1120">
        <v>3</v>
      </c>
      <c r="C101" s="1121">
        <v>4675</v>
      </c>
      <c r="D101" s="1114">
        <f t="shared" si="2"/>
        <v>14025</v>
      </c>
      <c r="E101" s="1124" t="s">
        <v>399</v>
      </c>
      <c r="F101" s="1116" t="s">
        <v>938</v>
      </c>
      <c r="I101" s="1101"/>
    </row>
    <row r="102" spans="1:9" ht="18.75" x14ac:dyDescent="0.3">
      <c r="A102" s="1160" t="s">
        <v>3896</v>
      </c>
      <c r="B102" s="1120">
        <v>3</v>
      </c>
      <c r="C102" s="1121">
        <v>3200</v>
      </c>
      <c r="D102" s="1114">
        <f t="shared" si="2"/>
        <v>9600</v>
      </c>
      <c r="E102" s="1115" t="s">
        <v>184</v>
      </c>
      <c r="F102" s="1116" t="s">
        <v>938</v>
      </c>
      <c r="I102" s="1101"/>
    </row>
    <row r="103" spans="1:9" ht="18.75" x14ac:dyDescent="0.3">
      <c r="A103" s="1160" t="s">
        <v>3923</v>
      </c>
      <c r="B103" s="1120">
        <v>2</v>
      </c>
      <c r="C103" s="1121">
        <v>54200</v>
      </c>
      <c r="D103" s="1114">
        <f t="shared" si="2"/>
        <v>108400</v>
      </c>
      <c r="E103" s="1124" t="s">
        <v>275</v>
      </c>
      <c r="F103" s="1116" t="s">
        <v>938</v>
      </c>
      <c r="I103" s="1101"/>
    </row>
    <row r="104" spans="1:9" ht="18.75" x14ac:dyDescent="0.3">
      <c r="A104" s="1160" t="s">
        <v>3924</v>
      </c>
      <c r="B104" s="1120">
        <v>1</v>
      </c>
      <c r="C104" s="1121">
        <v>8600</v>
      </c>
      <c r="D104" s="1114">
        <f t="shared" si="2"/>
        <v>8600</v>
      </c>
      <c r="E104" s="1124" t="s">
        <v>166</v>
      </c>
      <c r="F104" s="1116" t="s">
        <v>938</v>
      </c>
      <c r="I104" s="1101"/>
    </row>
    <row r="105" spans="1:9" ht="18.75" x14ac:dyDescent="0.3">
      <c r="A105" s="1160" t="s">
        <v>3925</v>
      </c>
      <c r="B105" s="1120">
        <v>1</v>
      </c>
      <c r="C105" s="1121">
        <v>18000</v>
      </c>
      <c r="D105" s="1114">
        <f t="shared" si="2"/>
        <v>18000</v>
      </c>
      <c r="E105" s="1115" t="s">
        <v>184</v>
      </c>
      <c r="F105" s="1116" t="s">
        <v>938</v>
      </c>
      <c r="I105" s="1101"/>
    </row>
    <row r="106" spans="1:9" ht="18.75" x14ac:dyDescent="0.3">
      <c r="A106" s="1160" t="s">
        <v>3926</v>
      </c>
      <c r="B106" s="1120">
        <v>7</v>
      </c>
      <c r="C106" s="1121">
        <v>3200</v>
      </c>
      <c r="D106" s="1114">
        <f t="shared" si="2"/>
        <v>22400</v>
      </c>
      <c r="E106" s="1124" t="s">
        <v>166</v>
      </c>
      <c r="F106" s="1116" t="s">
        <v>938</v>
      </c>
      <c r="I106" s="1101"/>
    </row>
    <row r="107" spans="1:9" ht="18.75" x14ac:dyDescent="0.3">
      <c r="A107" s="1160" t="s">
        <v>3927</v>
      </c>
      <c r="B107" s="1120">
        <v>1</v>
      </c>
      <c r="C107" s="1121">
        <v>482350.96</v>
      </c>
      <c r="D107" s="1114">
        <f t="shared" si="2"/>
        <v>482350.96</v>
      </c>
      <c r="E107" s="1115" t="s">
        <v>184</v>
      </c>
      <c r="F107" s="1116" t="s">
        <v>938</v>
      </c>
      <c r="I107" s="1101"/>
    </row>
    <row r="108" spans="1:9" ht="18.75" x14ac:dyDescent="0.3">
      <c r="A108" s="1160" t="s">
        <v>3928</v>
      </c>
      <c r="B108" s="1120">
        <v>1</v>
      </c>
      <c r="C108" s="1121">
        <v>16496</v>
      </c>
      <c r="D108" s="1114">
        <f t="shared" si="2"/>
        <v>16496</v>
      </c>
      <c r="E108" s="1124" t="s">
        <v>275</v>
      </c>
      <c r="F108" s="1116" t="s">
        <v>938</v>
      </c>
      <c r="I108" s="1101"/>
    </row>
    <row r="109" spans="1:9" ht="18.75" x14ac:dyDescent="0.3">
      <c r="A109" s="1160" t="s">
        <v>3929</v>
      </c>
      <c r="B109" s="1120">
        <v>1</v>
      </c>
      <c r="C109" s="1121">
        <v>182512</v>
      </c>
      <c r="D109" s="1114">
        <f t="shared" si="2"/>
        <v>182512</v>
      </c>
      <c r="E109" s="1115" t="s">
        <v>184</v>
      </c>
      <c r="F109" s="1116" t="s">
        <v>938</v>
      </c>
      <c r="I109" s="1101"/>
    </row>
    <row r="110" spans="1:9" ht="18.75" x14ac:dyDescent="0.3">
      <c r="A110" s="1177" t="s">
        <v>3930</v>
      </c>
      <c r="B110" s="1120">
        <v>2</v>
      </c>
      <c r="C110" s="1121">
        <v>4862</v>
      </c>
      <c r="D110" s="1114">
        <f t="shared" si="2"/>
        <v>9724</v>
      </c>
      <c r="E110" s="1124" t="s">
        <v>166</v>
      </c>
      <c r="F110" s="1116" t="s">
        <v>938</v>
      </c>
      <c r="I110" s="1101"/>
    </row>
    <row r="111" spans="1:9" ht="18.75" x14ac:dyDescent="0.3">
      <c r="A111" s="1177" t="s">
        <v>3931</v>
      </c>
      <c r="B111" s="1120">
        <v>5</v>
      </c>
      <c r="C111" s="1121">
        <v>6980</v>
      </c>
      <c r="D111" s="1114">
        <f t="shared" si="2"/>
        <v>34900</v>
      </c>
      <c r="E111" s="1124" t="s">
        <v>1661</v>
      </c>
      <c r="F111" s="1116" t="s">
        <v>938</v>
      </c>
      <c r="I111" s="1101"/>
    </row>
    <row r="112" spans="1:9" ht="18.75" x14ac:dyDescent="0.3">
      <c r="A112" s="1177" t="s">
        <v>3924</v>
      </c>
      <c r="B112" s="1120">
        <v>1</v>
      </c>
      <c r="C112" s="1121">
        <v>8600</v>
      </c>
      <c r="D112" s="1114">
        <f t="shared" si="2"/>
        <v>8600</v>
      </c>
      <c r="E112" s="1124" t="s">
        <v>166</v>
      </c>
      <c r="F112" s="1116" t="s">
        <v>938</v>
      </c>
      <c r="I112" s="1101"/>
    </row>
    <row r="113" spans="1:9" ht="18.75" x14ac:dyDescent="0.3">
      <c r="A113" s="1177" t="s">
        <v>3932</v>
      </c>
      <c r="B113" s="1120">
        <v>5</v>
      </c>
      <c r="C113" s="1121">
        <v>15000</v>
      </c>
      <c r="D113" s="1114">
        <f t="shared" si="2"/>
        <v>75000</v>
      </c>
      <c r="E113" s="1115" t="s">
        <v>184</v>
      </c>
      <c r="F113" s="1116" t="s">
        <v>938</v>
      </c>
      <c r="I113" s="1101"/>
    </row>
    <row r="114" spans="1:9" ht="18.75" x14ac:dyDescent="0.3">
      <c r="A114" s="1177" t="s">
        <v>3896</v>
      </c>
      <c r="B114" s="1120">
        <v>2</v>
      </c>
      <c r="C114" s="1121">
        <v>3200</v>
      </c>
      <c r="D114" s="1114">
        <f t="shared" si="2"/>
        <v>6400</v>
      </c>
      <c r="E114" s="1115" t="s">
        <v>184</v>
      </c>
      <c r="F114" s="1116" t="s">
        <v>938</v>
      </c>
      <c r="I114" s="1101"/>
    </row>
    <row r="115" spans="1:9" ht="18.75" x14ac:dyDescent="0.3">
      <c r="A115" s="1177" t="s">
        <v>3933</v>
      </c>
      <c r="B115" s="1120">
        <v>1</v>
      </c>
      <c r="C115" s="1121">
        <v>34600</v>
      </c>
      <c r="D115" s="1114">
        <f t="shared" si="2"/>
        <v>34600</v>
      </c>
      <c r="E115" s="1115" t="s">
        <v>184</v>
      </c>
      <c r="F115" s="1116" t="s">
        <v>938</v>
      </c>
      <c r="I115" s="1101"/>
    </row>
    <row r="116" spans="1:9" ht="18.75" x14ac:dyDescent="0.3">
      <c r="A116" s="1177" t="s">
        <v>3934</v>
      </c>
      <c r="B116" s="1120">
        <v>2</v>
      </c>
      <c r="C116" s="1121">
        <v>6800</v>
      </c>
      <c r="D116" s="1114">
        <f t="shared" si="2"/>
        <v>13600</v>
      </c>
      <c r="E116" s="1124" t="s">
        <v>1661</v>
      </c>
      <c r="F116" s="1116" t="s">
        <v>938</v>
      </c>
      <c r="I116" s="1101"/>
    </row>
    <row r="117" spans="1:9" ht="18.75" x14ac:dyDescent="0.3">
      <c r="A117" s="1177" t="s">
        <v>3929</v>
      </c>
      <c r="B117" s="1120">
        <v>1</v>
      </c>
      <c r="C117" s="1121">
        <v>182512</v>
      </c>
      <c r="D117" s="1114">
        <f t="shared" si="2"/>
        <v>182512</v>
      </c>
      <c r="E117" s="1115" t="s">
        <v>184</v>
      </c>
      <c r="F117" s="1116" t="s">
        <v>938</v>
      </c>
      <c r="I117" s="1101"/>
    </row>
    <row r="118" spans="1:9" ht="18.75" x14ac:dyDescent="0.3">
      <c r="A118" s="1177" t="s">
        <v>3935</v>
      </c>
      <c r="B118" s="1120">
        <v>1</v>
      </c>
      <c r="C118" s="1121">
        <v>8600</v>
      </c>
      <c r="D118" s="1114">
        <f t="shared" si="2"/>
        <v>8600</v>
      </c>
      <c r="E118" s="1124" t="s">
        <v>166</v>
      </c>
      <c r="F118" s="1116" t="s">
        <v>938</v>
      </c>
      <c r="I118" s="1101"/>
    </row>
    <row r="119" spans="1:9" ht="18.75" x14ac:dyDescent="0.3">
      <c r="A119" s="1177" t="s">
        <v>3936</v>
      </c>
      <c r="B119" s="1120">
        <v>1</v>
      </c>
      <c r="C119" s="1121">
        <v>13200</v>
      </c>
      <c r="D119" s="1114">
        <f t="shared" si="2"/>
        <v>13200</v>
      </c>
      <c r="E119" s="1124" t="s">
        <v>399</v>
      </c>
      <c r="F119" s="1116" t="s">
        <v>938</v>
      </c>
      <c r="I119" s="1101"/>
    </row>
    <row r="120" spans="1:9" ht="19.149999999999999" customHeight="1" x14ac:dyDescent="0.3">
      <c r="A120" s="1182" t="s">
        <v>3937</v>
      </c>
      <c r="B120" s="1120">
        <v>1</v>
      </c>
      <c r="C120" s="1121">
        <v>685000</v>
      </c>
      <c r="D120" s="1114">
        <f t="shared" si="2"/>
        <v>685000</v>
      </c>
      <c r="E120" s="1115" t="s">
        <v>184</v>
      </c>
      <c r="F120" s="1116" t="s">
        <v>938</v>
      </c>
      <c r="I120" s="1101"/>
    </row>
    <row r="121" spans="1:9" ht="18.75" x14ac:dyDescent="0.3">
      <c r="A121" s="1177" t="s">
        <v>3921</v>
      </c>
      <c r="B121" s="1120">
        <v>1</v>
      </c>
      <c r="C121" s="1121">
        <v>70040</v>
      </c>
      <c r="D121" s="1114">
        <f t="shared" si="2"/>
        <v>70040</v>
      </c>
      <c r="E121" s="1115" t="s">
        <v>184</v>
      </c>
      <c r="F121" s="1116" t="s">
        <v>938</v>
      </c>
      <c r="I121" s="1101"/>
    </row>
    <row r="122" spans="1:9" ht="18.75" x14ac:dyDescent="0.3">
      <c r="A122" s="1177" t="s">
        <v>3931</v>
      </c>
      <c r="B122" s="1120">
        <v>7</v>
      </c>
      <c r="C122" s="1121">
        <v>6980</v>
      </c>
      <c r="D122" s="1114">
        <f t="shared" si="2"/>
        <v>48860</v>
      </c>
      <c r="E122" s="1124" t="s">
        <v>1661</v>
      </c>
      <c r="F122" s="1116" t="s">
        <v>938</v>
      </c>
      <c r="I122" s="1101"/>
    </row>
    <row r="123" spans="1:9" ht="18.75" x14ac:dyDescent="0.3">
      <c r="A123" s="1177" t="s">
        <v>3938</v>
      </c>
      <c r="B123" s="1120">
        <v>1</v>
      </c>
      <c r="C123" s="1121">
        <v>82400</v>
      </c>
      <c r="D123" s="1114">
        <f t="shared" si="2"/>
        <v>82400</v>
      </c>
      <c r="E123" s="1115" t="s">
        <v>184</v>
      </c>
      <c r="F123" s="1116" t="s">
        <v>938</v>
      </c>
      <c r="I123" s="1101"/>
    </row>
    <row r="124" spans="1:9" ht="18.75" x14ac:dyDescent="0.3">
      <c r="A124" s="1177" t="s">
        <v>3939</v>
      </c>
      <c r="B124" s="1120">
        <v>1</v>
      </c>
      <c r="C124" s="1121">
        <v>265760</v>
      </c>
      <c r="D124" s="1114">
        <f t="shared" si="2"/>
        <v>265760</v>
      </c>
      <c r="E124" s="1115" t="s">
        <v>184</v>
      </c>
      <c r="F124" s="1116" t="s">
        <v>938</v>
      </c>
      <c r="I124" s="1101"/>
    </row>
    <row r="125" spans="1:9" ht="18.75" x14ac:dyDescent="0.3">
      <c r="A125" s="1177" t="s">
        <v>3940</v>
      </c>
      <c r="B125" s="1120">
        <v>1</v>
      </c>
      <c r="C125" s="1121">
        <v>5300</v>
      </c>
      <c r="D125" s="1114">
        <f t="shared" si="2"/>
        <v>5300</v>
      </c>
      <c r="E125" s="1124" t="s">
        <v>399</v>
      </c>
      <c r="F125" s="1116" t="s">
        <v>938</v>
      </c>
      <c r="I125" s="1101"/>
    </row>
    <row r="126" spans="1:9" ht="18.75" x14ac:dyDescent="0.3">
      <c r="A126" s="1177" t="s">
        <v>3941</v>
      </c>
      <c r="B126" s="1120">
        <v>1</v>
      </c>
      <c r="C126" s="1121">
        <v>9360</v>
      </c>
      <c r="D126" s="1114">
        <f t="shared" si="2"/>
        <v>9360</v>
      </c>
      <c r="E126" s="1124" t="s">
        <v>399</v>
      </c>
      <c r="F126" s="1116" t="s">
        <v>938</v>
      </c>
      <c r="I126" s="1101"/>
    </row>
    <row r="127" spans="1:9" ht="18.75" x14ac:dyDescent="0.3">
      <c r="A127" s="1177" t="s">
        <v>3921</v>
      </c>
      <c r="B127" s="1120">
        <v>1</v>
      </c>
      <c r="C127" s="1121">
        <v>70040</v>
      </c>
      <c r="D127" s="1114">
        <f t="shared" si="2"/>
        <v>70040</v>
      </c>
      <c r="E127" s="1115" t="s">
        <v>184</v>
      </c>
      <c r="F127" s="1116" t="s">
        <v>938</v>
      </c>
      <c r="I127" s="1101"/>
    </row>
    <row r="128" spans="1:9" ht="18.75" x14ac:dyDescent="0.3">
      <c r="A128" s="1177" t="s">
        <v>3942</v>
      </c>
      <c r="B128" s="1120">
        <v>1</v>
      </c>
      <c r="C128" s="1121">
        <v>9360</v>
      </c>
      <c r="D128" s="1114">
        <f t="shared" si="2"/>
        <v>9360</v>
      </c>
      <c r="E128" s="1124" t="s">
        <v>399</v>
      </c>
      <c r="F128" s="1116" t="s">
        <v>938</v>
      </c>
      <c r="I128" s="1101"/>
    </row>
    <row r="129" spans="1:9" ht="18.75" x14ac:dyDescent="0.3">
      <c r="A129" s="1177" t="s">
        <v>3907</v>
      </c>
      <c r="B129" s="1120">
        <v>7</v>
      </c>
      <c r="C129" s="1121">
        <v>5600</v>
      </c>
      <c r="D129" s="1114">
        <f t="shared" si="2"/>
        <v>39200</v>
      </c>
      <c r="E129" s="1124" t="s">
        <v>399</v>
      </c>
      <c r="F129" s="1116" t="s">
        <v>938</v>
      </c>
      <c r="I129" s="1101"/>
    </row>
    <row r="130" spans="1:9" ht="18.75" x14ac:dyDescent="0.3">
      <c r="A130" s="1177" t="s">
        <v>3943</v>
      </c>
      <c r="B130" s="1120">
        <v>4</v>
      </c>
      <c r="C130" s="1121">
        <v>4000</v>
      </c>
      <c r="D130" s="1114">
        <f t="shared" si="2"/>
        <v>16000</v>
      </c>
      <c r="E130" s="1124" t="s">
        <v>558</v>
      </c>
      <c r="F130" s="1116" t="s">
        <v>938</v>
      </c>
      <c r="I130" s="1101"/>
    </row>
    <row r="131" spans="1:9" ht="18.75" x14ac:dyDescent="0.3">
      <c r="A131" s="1177" t="s">
        <v>3944</v>
      </c>
      <c r="B131" s="1120">
        <v>1</v>
      </c>
      <c r="C131" s="1121">
        <v>10300</v>
      </c>
      <c r="D131" s="1114">
        <f t="shared" si="2"/>
        <v>10300</v>
      </c>
      <c r="E131" s="1124" t="s">
        <v>399</v>
      </c>
      <c r="F131" s="1116" t="s">
        <v>938</v>
      </c>
      <c r="I131" s="1101"/>
    </row>
    <row r="132" spans="1:9" ht="18.75" x14ac:dyDescent="0.3">
      <c r="A132" s="1177" t="s">
        <v>3945</v>
      </c>
      <c r="B132" s="1120">
        <v>1</v>
      </c>
      <c r="C132" s="1121">
        <v>482350.96</v>
      </c>
      <c r="D132" s="1114">
        <f t="shared" ref="D132:D195" si="3">+C132*B132</f>
        <v>482350.96</v>
      </c>
      <c r="E132" s="1115" t="s">
        <v>184</v>
      </c>
      <c r="F132" s="1116" t="s">
        <v>938</v>
      </c>
      <c r="I132" s="1101"/>
    </row>
    <row r="133" spans="1:9" ht="18.75" x14ac:dyDescent="0.3">
      <c r="A133" s="1177" t="s">
        <v>3946</v>
      </c>
      <c r="B133" s="1120">
        <v>1</v>
      </c>
      <c r="C133" s="1121">
        <v>70040</v>
      </c>
      <c r="D133" s="1114">
        <f t="shared" si="3"/>
        <v>70040</v>
      </c>
      <c r="E133" s="1115" t="s">
        <v>184</v>
      </c>
      <c r="F133" s="1116" t="s">
        <v>938</v>
      </c>
      <c r="I133" s="1101"/>
    </row>
    <row r="134" spans="1:9" ht="19.5" thickBot="1" x14ac:dyDescent="0.35">
      <c r="A134" s="1183" t="s">
        <v>3947</v>
      </c>
      <c r="B134" s="1184">
        <v>8</v>
      </c>
      <c r="C134" s="1127">
        <v>150000</v>
      </c>
      <c r="D134" s="1114">
        <f t="shared" si="3"/>
        <v>1200000</v>
      </c>
      <c r="E134" s="1115" t="s">
        <v>184</v>
      </c>
      <c r="F134" s="1116" t="s">
        <v>938</v>
      </c>
      <c r="I134" s="1101"/>
    </row>
    <row r="135" spans="1:9" ht="32.25" x14ac:dyDescent="0.3">
      <c r="A135" s="1185" t="s">
        <v>3948</v>
      </c>
      <c r="B135" s="1112">
        <v>2</v>
      </c>
      <c r="C135" s="1168">
        <v>1340000</v>
      </c>
      <c r="D135" s="1114">
        <f t="shared" si="3"/>
        <v>2680000</v>
      </c>
      <c r="E135" s="1124" t="s">
        <v>1701</v>
      </c>
      <c r="F135" s="1116" t="s">
        <v>938</v>
      </c>
      <c r="I135" s="1101"/>
    </row>
    <row r="136" spans="1:9" ht="33" thickBot="1" x14ac:dyDescent="0.35">
      <c r="A136" s="1163" t="s">
        <v>3949</v>
      </c>
      <c r="B136" s="1120">
        <v>1</v>
      </c>
      <c r="C136" s="1121">
        <v>71980</v>
      </c>
      <c r="D136" s="1114">
        <f t="shared" si="3"/>
        <v>71980</v>
      </c>
      <c r="E136" s="1115" t="s">
        <v>184</v>
      </c>
      <c r="F136" s="1116" t="s">
        <v>938</v>
      </c>
      <c r="I136" s="1101"/>
    </row>
    <row r="137" spans="1:9" ht="18.75" x14ac:dyDescent="0.3">
      <c r="A137" s="1186" t="s">
        <v>3950</v>
      </c>
      <c r="B137" s="1112">
        <v>1</v>
      </c>
      <c r="C137" s="1168">
        <v>12570</v>
      </c>
      <c r="D137" s="1114">
        <f t="shared" si="3"/>
        <v>12570</v>
      </c>
      <c r="E137" s="1124" t="s">
        <v>166</v>
      </c>
      <c r="F137" s="1116" t="s">
        <v>938</v>
      </c>
      <c r="I137" s="1101"/>
    </row>
    <row r="138" spans="1:9" ht="18.75" x14ac:dyDescent="0.3">
      <c r="A138" s="1187" t="s">
        <v>3951</v>
      </c>
      <c r="B138" s="1120">
        <v>6</v>
      </c>
      <c r="C138" s="1121">
        <v>7200</v>
      </c>
      <c r="D138" s="1114">
        <f t="shared" si="3"/>
        <v>43200</v>
      </c>
      <c r="E138" s="1124" t="s">
        <v>399</v>
      </c>
      <c r="F138" s="1116" t="s">
        <v>938</v>
      </c>
      <c r="I138" s="1101"/>
    </row>
    <row r="139" spans="1:9" ht="18.75" x14ac:dyDescent="0.3">
      <c r="A139" s="1187" t="s">
        <v>3952</v>
      </c>
      <c r="B139" s="1120">
        <v>1</v>
      </c>
      <c r="C139" s="1121">
        <v>34000</v>
      </c>
      <c r="D139" s="1114">
        <f t="shared" si="3"/>
        <v>34000</v>
      </c>
      <c r="E139" s="1124" t="s">
        <v>399</v>
      </c>
      <c r="F139" s="1116" t="s">
        <v>938</v>
      </c>
      <c r="I139" s="1101"/>
    </row>
    <row r="140" spans="1:9" ht="18.75" x14ac:dyDescent="0.3">
      <c r="A140" s="1160" t="s">
        <v>3953</v>
      </c>
      <c r="B140" s="1120">
        <v>3</v>
      </c>
      <c r="C140" s="1121">
        <v>27000</v>
      </c>
      <c r="D140" s="1114">
        <f t="shared" si="3"/>
        <v>81000</v>
      </c>
      <c r="E140" s="1124" t="s">
        <v>399</v>
      </c>
      <c r="F140" s="1116" t="s">
        <v>938</v>
      </c>
      <c r="I140" s="1101"/>
    </row>
    <row r="141" spans="1:9" ht="18.75" x14ac:dyDescent="0.3">
      <c r="A141" s="1188" t="s">
        <v>3954</v>
      </c>
      <c r="B141" s="1120">
        <v>3</v>
      </c>
      <c r="C141" s="1121">
        <v>79800</v>
      </c>
      <c r="D141" s="1114">
        <f t="shared" si="3"/>
        <v>239400</v>
      </c>
      <c r="E141" s="1115" t="s">
        <v>184</v>
      </c>
      <c r="F141" s="1116" t="s">
        <v>938</v>
      </c>
      <c r="I141" s="1101"/>
    </row>
    <row r="142" spans="1:9" ht="18.75" x14ac:dyDescent="0.3">
      <c r="A142" s="1188" t="s">
        <v>3955</v>
      </c>
      <c r="B142" s="1120">
        <v>3</v>
      </c>
      <c r="C142" s="1121">
        <v>2300</v>
      </c>
      <c r="D142" s="1114">
        <f t="shared" si="3"/>
        <v>6900</v>
      </c>
      <c r="E142" s="1124" t="s">
        <v>1701</v>
      </c>
      <c r="F142" s="1116" t="s">
        <v>938</v>
      </c>
      <c r="I142" s="1101"/>
    </row>
    <row r="143" spans="1:9" ht="18.75" x14ac:dyDescent="0.3">
      <c r="A143" s="1188" t="s">
        <v>3956</v>
      </c>
      <c r="B143" s="1120">
        <v>2</v>
      </c>
      <c r="C143" s="1121">
        <v>5700</v>
      </c>
      <c r="D143" s="1114">
        <f t="shared" si="3"/>
        <v>11400</v>
      </c>
      <c r="E143" s="1124" t="s">
        <v>399</v>
      </c>
      <c r="F143" s="1116" t="s">
        <v>938</v>
      </c>
      <c r="I143" s="1101"/>
    </row>
    <row r="144" spans="1:9" ht="19.5" thickBot="1" x14ac:dyDescent="0.35">
      <c r="A144" s="1189" t="s">
        <v>3957</v>
      </c>
      <c r="B144" s="1126">
        <v>1</v>
      </c>
      <c r="C144" s="1127">
        <v>370000</v>
      </c>
      <c r="D144" s="1114">
        <f t="shared" si="3"/>
        <v>370000</v>
      </c>
      <c r="E144" s="1115" t="s">
        <v>184</v>
      </c>
      <c r="F144" s="1116" t="s">
        <v>938</v>
      </c>
      <c r="I144" s="1101"/>
    </row>
    <row r="145" spans="1:9" ht="18.75" x14ac:dyDescent="0.3">
      <c r="A145" s="1190" t="s">
        <v>3958</v>
      </c>
      <c r="B145" s="1112">
        <v>1</v>
      </c>
      <c r="C145" s="1168">
        <v>2565000</v>
      </c>
      <c r="D145" s="1114">
        <f t="shared" si="3"/>
        <v>2565000</v>
      </c>
      <c r="E145" s="1115" t="s">
        <v>184</v>
      </c>
      <c r="F145" s="1116" t="s">
        <v>938</v>
      </c>
      <c r="I145" s="1101"/>
    </row>
    <row r="146" spans="1:9" ht="18.75" x14ac:dyDescent="0.3">
      <c r="A146" s="1161" t="s">
        <v>3959</v>
      </c>
      <c r="B146" s="1120">
        <v>1</v>
      </c>
      <c r="C146" s="1121">
        <v>59000</v>
      </c>
      <c r="D146" s="1114">
        <f t="shared" si="3"/>
        <v>59000</v>
      </c>
      <c r="E146" s="1115" t="s">
        <v>184</v>
      </c>
      <c r="F146" s="1116" t="s">
        <v>938</v>
      </c>
      <c r="I146" s="1101"/>
    </row>
    <row r="147" spans="1:9" ht="32.25" x14ac:dyDescent="0.3">
      <c r="A147" s="1191" t="s">
        <v>3960</v>
      </c>
      <c r="B147" s="1120">
        <v>1</v>
      </c>
      <c r="C147" s="1121">
        <v>600000</v>
      </c>
      <c r="D147" s="1114">
        <f t="shared" si="3"/>
        <v>600000</v>
      </c>
      <c r="E147" s="1115" t="s">
        <v>184</v>
      </c>
      <c r="F147" s="1116" t="s">
        <v>938</v>
      </c>
      <c r="I147" s="1101"/>
    </row>
    <row r="148" spans="1:9" ht="18.75" x14ac:dyDescent="0.3">
      <c r="A148" s="1161" t="s">
        <v>3961</v>
      </c>
      <c r="B148" s="1120">
        <v>1</v>
      </c>
      <c r="C148" s="1121">
        <v>1380000</v>
      </c>
      <c r="D148" s="1114">
        <f t="shared" si="3"/>
        <v>1380000</v>
      </c>
      <c r="E148" s="1115" t="s">
        <v>184</v>
      </c>
      <c r="F148" s="1116" t="s">
        <v>938</v>
      </c>
      <c r="I148" s="1101"/>
    </row>
    <row r="149" spans="1:9" ht="18.75" x14ac:dyDescent="0.3">
      <c r="A149" s="1161" t="s">
        <v>3962</v>
      </c>
      <c r="B149" s="1120">
        <v>12</v>
      </c>
      <c r="C149" s="1121">
        <v>11500</v>
      </c>
      <c r="D149" s="1114">
        <f t="shared" si="3"/>
        <v>138000</v>
      </c>
      <c r="E149" s="1124" t="s">
        <v>1701</v>
      </c>
      <c r="F149" s="1116" t="s">
        <v>938</v>
      </c>
      <c r="I149" s="1101"/>
    </row>
    <row r="150" spans="1:9" ht="18.75" x14ac:dyDescent="0.3">
      <c r="A150" s="1161" t="s">
        <v>3963</v>
      </c>
      <c r="B150" s="1120">
        <v>4</v>
      </c>
      <c r="C150" s="1121">
        <v>6700</v>
      </c>
      <c r="D150" s="1114">
        <f t="shared" si="3"/>
        <v>26800</v>
      </c>
      <c r="E150" s="1124" t="s">
        <v>399</v>
      </c>
      <c r="F150" s="1116" t="s">
        <v>938</v>
      </c>
      <c r="I150" s="1101"/>
    </row>
    <row r="151" spans="1:9" ht="33" thickBot="1" x14ac:dyDescent="0.35">
      <c r="A151" s="1192" t="s">
        <v>3964</v>
      </c>
      <c r="B151" s="1126">
        <v>1</v>
      </c>
      <c r="C151" s="1127">
        <v>4200000</v>
      </c>
      <c r="D151" s="1114">
        <f t="shared" si="3"/>
        <v>4200000</v>
      </c>
      <c r="E151" s="1115" t="s">
        <v>184</v>
      </c>
      <c r="F151" s="1116" t="s">
        <v>938</v>
      </c>
      <c r="I151" s="1101"/>
    </row>
    <row r="152" spans="1:9" ht="18.75" x14ac:dyDescent="0.3">
      <c r="A152" s="1193" t="s">
        <v>3965</v>
      </c>
      <c r="B152" s="1112">
        <v>1</v>
      </c>
      <c r="C152" s="1168">
        <v>165528</v>
      </c>
      <c r="D152" s="1114">
        <f t="shared" si="3"/>
        <v>165528</v>
      </c>
      <c r="E152" s="1124" t="s">
        <v>1661</v>
      </c>
      <c r="F152" s="1116" t="s">
        <v>938</v>
      </c>
      <c r="I152" s="1101"/>
    </row>
    <row r="153" spans="1:9" ht="18.75" x14ac:dyDescent="0.3">
      <c r="A153" s="1161" t="s">
        <v>3966</v>
      </c>
      <c r="B153" s="1120">
        <v>4</v>
      </c>
      <c r="C153" s="1121">
        <v>7000</v>
      </c>
      <c r="D153" s="1114">
        <f t="shared" si="3"/>
        <v>28000</v>
      </c>
      <c r="E153" s="1124" t="s">
        <v>399</v>
      </c>
      <c r="F153" s="1116" t="s">
        <v>938</v>
      </c>
      <c r="I153" s="1101"/>
    </row>
    <row r="154" spans="1:9" ht="18.75" x14ac:dyDescent="0.3">
      <c r="A154" s="1161" t="s">
        <v>3967</v>
      </c>
      <c r="B154" s="1120">
        <v>4</v>
      </c>
      <c r="C154" s="1121">
        <v>5951.63</v>
      </c>
      <c r="D154" s="1114">
        <f t="shared" si="3"/>
        <v>23806.52</v>
      </c>
      <c r="E154" s="1124" t="s">
        <v>399</v>
      </c>
      <c r="F154" s="1116" t="s">
        <v>938</v>
      </c>
      <c r="I154" s="1101"/>
    </row>
    <row r="155" spans="1:9" ht="18.75" x14ac:dyDescent="0.3">
      <c r="A155" s="1161" t="s">
        <v>3968</v>
      </c>
      <c r="B155" s="1120">
        <v>1</v>
      </c>
      <c r="C155" s="1121">
        <v>70000</v>
      </c>
      <c r="D155" s="1114">
        <f t="shared" si="3"/>
        <v>70000</v>
      </c>
      <c r="E155" s="1124" t="s">
        <v>1701</v>
      </c>
      <c r="F155" s="1116" t="s">
        <v>938</v>
      </c>
      <c r="I155" s="1101"/>
    </row>
    <row r="156" spans="1:9" ht="18.75" x14ac:dyDescent="0.3">
      <c r="A156" s="1194" t="s">
        <v>3969</v>
      </c>
      <c r="B156" s="1195">
        <v>1</v>
      </c>
      <c r="C156" s="1196">
        <v>7000</v>
      </c>
      <c r="D156" s="1114">
        <f t="shared" si="3"/>
        <v>7000</v>
      </c>
      <c r="E156" s="1124" t="s">
        <v>399</v>
      </c>
      <c r="F156" s="1116" t="s">
        <v>938</v>
      </c>
      <c r="I156" s="1101"/>
    </row>
    <row r="157" spans="1:9" ht="18.75" x14ac:dyDescent="0.3">
      <c r="A157" s="1194" t="s">
        <v>3970</v>
      </c>
      <c r="B157" s="1195">
        <v>15</v>
      </c>
      <c r="C157" s="1196">
        <v>12000</v>
      </c>
      <c r="D157" s="1114">
        <f t="shared" si="3"/>
        <v>180000</v>
      </c>
      <c r="E157" s="1124" t="s">
        <v>399</v>
      </c>
      <c r="F157" s="1116" t="s">
        <v>938</v>
      </c>
      <c r="I157" s="1101"/>
    </row>
    <row r="158" spans="1:9" ht="18.75" x14ac:dyDescent="0.3">
      <c r="A158" s="1194" t="s">
        <v>3971</v>
      </c>
      <c r="B158" s="1195">
        <v>2</v>
      </c>
      <c r="C158" s="1196">
        <v>54200</v>
      </c>
      <c r="D158" s="1114">
        <f t="shared" si="3"/>
        <v>108400</v>
      </c>
      <c r="E158" s="1124" t="s">
        <v>275</v>
      </c>
      <c r="F158" s="1116" t="s">
        <v>938</v>
      </c>
      <c r="I158" s="1101"/>
    </row>
    <row r="159" spans="1:9" ht="18.75" x14ac:dyDescent="0.3">
      <c r="A159" s="1194" t="s">
        <v>3972</v>
      </c>
      <c r="B159" s="1195">
        <v>2</v>
      </c>
      <c r="C159" s="1196">
        <v>5600</v>
      </c>
      <c r="D159" s="1114">
        <f t="shared" si="3"/>
        <v>11200</v>
      </c>
      <c r="E159" s="1124" t="s">
        <v>1701</v>
      </c>
      <c r="F159" s="1116" t="s">
        <v>938</v>
      </c>
      <c r="I159" s="1101"/>
    </row>
    <row r="160" spans="1:9" ht="19.5" thickBot="1" x14ac:dyDescent="0.35">
      <c r="A160" s="1194" t="s">
        <v>3973</v>
      </c>
      <c r="B160" s="1195">
        <v>2</v>
      </c>
      <c r="C160" s="1196">
        <v>7680</v>
      </c>
      <c r="D160" s="1114">
        <f t="shared" si="3"/>
        <v>15360</v>
      </c>
      <c r="E160" s="1124" t="s">
        <v>1701</v>
      </c>
      <c r="F160" s="1116" t="s">
        <v>938</v>
      </c>
      <c r="I160" s="1101"/>
    </row>
    <row r="161" spans="1:9" ht="18.75" x14ac:dyDescent="0.3">
      <c r="A161" s="1197" t="s">
        <v>3974</v>
      </c>
      <c r="B161" s="1198">
        <v>1</v>
      </c>
      <c r="C161" s="1199">
        <v>1350000</v>
      </c>
      <c r="D161" s="1114">
        <f t="shared" si="3"/>
        <v>1350000</v>
      </c>
      <c r="E161" s="1124" t="s">
        <v>1795</v>
      </c>
      <c r="F161" s="1116" t="s">
        <v>938</v>
      </c>
      <c r="I161" s="1101"/>
    </row>
    <row r="162" spans="1:9" ht="18.75" x14ac:dyDescent="0.3">
      <c r="A162" s="1200" t="s">
        <v>3975</v>
      </c>
      <c r="B162" s="1201">
        <v>1</v>
      </c>
      <c r="C162" s="1202">
        <v>37000</v>
      </c>
      <c r="D162" s="1114">
        <f t="shared" si="3"/>
        <v>37000</v>
      </c>
      <c r="E162" s="1124" t="s">
        <v>399</v>
      </c>
      <c r="F162" s="1116" t="s">
        <v>938</v>
      </c>
      <c r="I162" s="1101"/>
    </row>
    <row r="163" spans="1:9" ht="18.75" x14ac:dyDescent="0.3">
      <c r="A163" s="1200" t="s">
        <v>3976</v>
      </c>
      <c r="B163" s="1201">
        <v>3</v>
      </c>
      <c r="C163" s="1202">
        <v>8900</v>
      </c>
      <c r="D163" s="1114">
        <f t="shared" si="3"/>
        <v>26700</v>
      </c>
      <c r="E163" s="1124" t="s">
        <v>275</v>
      </c>
      <c r="F163" s="1116" t="s">
        <v>938</v>
      </c>
      <c r="I163" s="1101"/>
    </row>
    <row r="164" spans="1:9" ht="19.5" thickBot="1" x14ac:dyDescent="0.35">
      <c r="A164" s="1203" t="s">
        <v>3977</v>
      </c>
      <c r="B164" s="1204">
        <v>6</v>
      </c>
      <c r="C164" s="1205">
        <v>6200</v>
      </c>
      <c r="D164" s="1114">
        <f t="shared" si="3"/>
        <v>37200</v>
      </c>
      <c r="E164" s="1124" t="s">
        <v>399</v>
      </c>
      <c r="F164" s="1116" t="s">
        <v>938</v>
      </c>
      <c r="I164" s="1101"/>
    </row>
    <row r="165" spans="1:9" ht="18.75" x14ac:dyDescent="0.3">
      <c r="A165" s="1206" t="s">
        <v>3978</v>
      </c>
      <c r="B165" s="1207">
        <v>4</v>
      </c>
      <c r="C165" s="1208">
        <v>5400</v>
      </c>
      <c r="D165" s="1114">
        <f t="shared" si="3"/>
        <v>21600</v>
      </c>
      <c r="E165" s="1124" t="s">
        <v>399</v>
      </c>
      <c r="F165" s="1116" t="s">
        <v>938</v>
      </c>
      <c r="I165" s="1101"/>
    </row>
    <row r="166" spans="1:9" ht="18.75" x14ac:dyDescent="0.3">
      <c r="A166" s="1209" t="s">
        <v>3979</v>
      </c>
      <c r="B166" s="1129">
        <v>4</v>
      </c>
      <c r="C166" s="1130">
        <v>6200</v>
      </c>
      <c r="D166" s="1114">
        <f t="shared" si="3"/>
        <v>24800</v>
      </c>
      <c r="E166" s="1124" t="s">
        <v>399</v>
      </c>
      <c r="F166" s="1116" t="s">
        <v>938</v>
      </c>
      <c r="I166" s="1101"/>
    </row>
    <row r="167" spans="1:9" ht="19.5" thickBot="1" x14ac:dyDescent="0.35">
      <c r="A167" s="1209" t="s">
        <v>3980</v>
      </c>
      <c r="B167" s="1129">
        <v>2</v>
      </c>
      <c r="C167" s="1130">
        <v>54200</v>
      </c>
      <c r="D167" s="1114">
        <f t="shared" si="3"/>
        <v>108400</v>
      </c>
      <c r="E167" s="1124" t="s">
        <v>275</v>
      </c>
      <c r="F167" s="1116" t="s">
        <v>938</v>
      </c>
      <c r="I167" s="1101"/>
    </row>
    <row r="168" spans="1:9" ht="19.899999999999999" customHeight="1" thickBot="1" x14ac:dyDescent="0.35">
      <c r="A168" s="1210" t="s">
        <v>3981</v>
      </c>
      <c r="B168" s="1211">
        <v>1</v>
      </c>
      <c r="C168" s="1212">
        <v>6200</v>
      </c>
      <c r="D168" s="1114">
        <f t="shared" si="3"/>
        <v>6200</v>
      </c>
      <c r="E168" s="1124" t="s">
        <v>399</v>
      </c>
      <c r="F168" s="1116" t="s">
        <v>938</v>
      </c>
      <c r="I168" s="1101"/>
    </row>
    <row r="169" spans="1:9" ht="18.75" x14ac:dyDescent="0.3">
      <c r="A169" s="1206" t="s">
        <v>3982</v>
      </c>
      <c r="B169" s="1207">
        <v>1</v>
      </c>
      <c r="C169" s="1208">
        <v>1400000</v>
      </c>
      <c r="D169" s="1114">
        <f t="shared" si="3"/>
        <v>1400000</v>
      </c>
      <c r="E169" s="1124" t="s">
        <v>1772</v>
      </c>
      <c r="F169" s="1116" t="s">
        <v>938</v>
      </c>
      <c r="I169" s="1101"/>
    </row>
    <row r="170" spans="1:9" ht="18.75" x14ac:dyDescent="0.3">
      <c r="A170" s="1209" t="s">
        <v>3983</v>
      </c>
      <c r="B170" s="1129">
        <v>2</v>
      </c>
      <c r="C170" s="1130">
        <v>54000</v>
      </c>
      <c r="D170" s="1114">
        <f t="shared" si="3"/>
        <v>108000</v>
      </c>
      <c r="E170" s="1124" t="s">
        <v>275</v>
      </c>
      <c r="F170" s="1116" t="s">
        <v>938</v>
      </c>
      <c r="I170" s="1101"/>
    </row>
    <row r="171" spans="1:9" ht="19.5" thickBot="1" x14ac:dyDescent="0.35">
      <c r="A171" s="1213" t="s">
        <v>3984</v>
      </c>
      <c r="B171" s="1214">
        <v>1</v>
      </c>
      <c r="C171" s="1215">
        <v>9000</v>
      </c>
      <c r="D171" s="1114">
        <f t="shared" si="3"/>
        <v>9000</v>
      </c>
      <c r="E171" s="1124" t="s">
        <v>275</v>
      </c>
      <c r="F171" s="1116" t="s">
        <v>938</v>
      </c>
      <c r="I171" s="1101"/>
    </row>
    <row r="172" spans="1:9" ht="15.6" customHeight="1" x14ac:dyDescent="0.3">
      <c r="A172" s="1206" t="s">
        <v>3985</v>
      </c>
      <c r="B172" s="1207">
        <v>1</v>
      </c>
      <c r="C172" s="1208">
        <v>8200</v>
      </c>
      <c r="D172" s="1114">
        <f t="shared" si="3"/>
        <v>8200</v>
      </c>
      <c r="E172" s="1124" t="s">
        <v>275</v>
      </c>
      <c r="F172" s="1116" t="s">
        <v>938</v>
      </c>
      <c r="I172" s="1101"/>
    </row>
    <row r="173" spans="1:9" ht="18.75" x14ac:dyDescent="0.3">
      <c r="A173" s="1209" t="s">
        <v>3986</v>
      </c>
      <c r="B173" s="1129">
        <v>1</v>
      </c>
      <c r="C173" s="1130">
        <v>6520</v>
      </c>
      <c r="D173" s="1114">
        <f t="shared" si="3"/>
        <v>6520</v>
      </c>
      <c r="E173" s="1124" t="s">
        <v>399</v>
      </c>
      <c r="F173" s="1116" t="s">
        <v>938</v>
      </c>
      <c r="I173" s="1101"/>
    </row>
    <row r="174" spans="1:9" ht="18.75" x14ac:dyDescent="0.3">
      <c r="A174" s="1209" t="s">
        <v>3987</v>
      </c>
      <c r="B174" s="1129">
        <v>1</v>
      </c>
      <c r="C174" s="1130">
        <v>54200</v>
      </c>
      <c r="D174" s="1114">
        <f t="shared" si="3"/>
        <v>54200</v>
      </c>
      <c r="E174" s="1124" t="s">
        <v>275</v>
      </c>
      <c r="F174" s="1116" t="s">
        <v>938</v>
      </c>
      <c r="I174" s="1101"/>
    </row>
    <row r="175" spans="1:9" ht="19.5" thickBot="1" x14ac:dyDescent="0.35">
      <c r="A175" s="1213" t="s">
        <v>3988</v>
      </c>
      <c r="B175" s="1214">
        <v>2</v>
      </c>
      <c r="C175" s="1215">
        <v>3509</v>
      </c>
      <c r="D175" s="1114">
        <f t="shared" si="3"/>
        <v>7018</v>
      </c>
      <c r="E175" s="1124" t="s">
        <v>399</v>
      </c>
      <c r="F175" s="1116" t="s">
        <v>938</v>
      </c>
      <c r="I175" s="1101"/>
    </row>
    <row r="176" spans="1:9" ht="15.6" customHeight="1" x14ac:dyDescent="0.3">
      <c r="A176" s="1206" t="s">
        <v>3989</v>
      </c>
      <c r="B176" s="1207">
        <v>1</v>
      </c>
      <c r="C176" s="1208">
        <v>8900</v>
      </c>
      <c r="D176" s="1114">
        <f t="shared" si="3"/>
        <v>8900</v>
      </c>
      <c r="E176" s="1124" t="s">
        <v>1688</v>
      </c>
      <c r="F176" s="1116" t="s">
        <v>938</v>
      </c>
      <c r="I176" s="1101"/>
    </row>
    <row r="177" spans="1:9" ht="18.75" x14ac:dyDescent="0.3">
      <c r="A177" s="1209" t="s">
        <v>3990</v>
      </c>
      <c r="B177" s="1129">
        <v>1</v>
      </c>
      <c r="C177" s="1130">
        <v>4650</v>
      </c>
      <c r="D177" s="1114">
        <f t="shared" si="3"/>
        <v>4650</v>
      </c>
      <c r="E177" s="1124" t="s">
        <v>1688</v>
      </c>
      <c r="F177" s="1116" t="s">
        <v>938</v>
      </c>
      <c r="I177" s="1101"/>
    </row>
    <row r="178" spans="1:9" ht="18.75" x14ac:dyDescent="0.3">
      <c r="A178" s="1209" t="s">
        <v>3991</v>
      </c>
      <c r="B178" s="1129">
        <v>1</v>
      </c>
      <c r="C178" s="1130">
        <v>5951.63</v>
      </c>
      <c r="D178" s="1114">
        <f t="shared" si="3"/>
        <v>5951.63</v>
      </c>
      <c r="E178" s="1124" t="s">
        <v>399</v>
      </c>
      <c r="F178" s="1116" t="s">
        <v>938</v>
      </c>
      <c r="I178" s="1101"/>
    </row>
    <row r="179" spans="1:9" ht="18.75" x14ac:dyDescent="0.3">
      <c r="A179" s="1209" t="s">
        <v>3992</v>
      </c>
      <c r="B179" s="1129">
        <v>1</v>
      </c>
      <c r="C179" s="1130">
        <v>22000</v>
      </c>
      <c r="D179" s="1114">
        <f t="shared" si="3"/>
        <v>22000</v>
      </c>
      <c r="E179" s="1124" t="s">
        <v>1740</v>
      </c>
      <c r="F179" s="1116" t="s">
        <v>938</v>
      </c>
      <c r="I179" s="1101"/>
    </row>
    <row r="180" spans="1:9" ht="18.75" x14ac:dyDescent="0.3">
      <c r="A180" s="1209" t="s">
        <v>3993</v>
      </c>
      <c r="B180" s="1129">
        <v>1</v>
      </c>
      <c r="C180" s="1130">
        <v>2800</v>
      </c>
      <c r="D180" s="1114">
        <f t="shared" si="3"/>
        <v>2800</v>
      </c>
      <c r="E180" s="1124" t="s">
        <v>1688</v>
      </c>
      <c r="F180" s="1116" t="s">
        <v>938</v>
      </c>
      <c r="I180" s="1101"/>
    </row>
    <row r="181" spans="1:9" ht="18.75" x14ac:dyDescent="0.3">
      <c r="A181" s="1209" t="s">
        <v>3994</v>
      </c>
      <c r="B181" s="1129">
        <v>1</v>
      </c>
      <c r="C181" s="1130">
        <v>9000</v>
      </c>
      <c r="D181" s="1114">
        <f t="shared" si="3"/>
        <v>9000</v>
      </c>
      <c r="E181" s="1124" t="s">
        <v>275</v>
      </c>
      <c r="F181" s="1116" t="s">
        <v>938</v>
      </c>
      <c r="I181" s="1101"/>
    </row>
    <row r="182" spans="1:9" ht="19.5" thickBot="1" x14ac:dyDescent="0.35">
      <c r="A182" s="1213" t="s">
        <v>3995</v>
      </c>
      <c r="B182" s="1214">
        <v>1</v>
      </c>
      <c r="C182" s="1215">
        <v>7976.8</v>
      </c>
      <c r="D182" s="1114">
        <f t="shared" si="3"/>
        <v>7976.8</v>
      </c>
      <c r="E182" s="1124" t="s">
        <v>275</v>
      </c>
      <c r="F182" s="1116" t="s">
        <v>938</v>
      </c>
      <c r="I182" s="1101"/>
    </row>
    <row r="183" spans="1:9" ht="18.75" x14ac:dyDescent="0.3">
      <c r="A183" s="1206" t="s">
        <v>3996</v>
      </c>
      <c r="B183" s="1207">
        <v>1</v>
      </c>
      <c r="C183" s="1208">
        <v>5951.63</v>
      </c>
      <c r="D183" s="1114">
        <f t="shared" si="3"/>
        <v>5951.63</v>
      </c>
      <c r="E183" s="1124" t="s">
        <v>399</v>
      </c>
      <c r="F183" s="1116" t="s">
        <v>938</v>
      </c>
      <c r="I183" s="1101"/>
    </row>
    <row r="184" spans="1:9" ht="18.75" x14ac:dyDescent="0.3">
      <c r="A184" s="1209" t="s">
        <v>3997</v>
      </c>
      <c r="B184" s="1129">
        <v>1</v>
      </c>
      <c r="C184" s="1130">
        <v>6200</v>
      </c>
      <c r="D184" s="1114">
        <f t="shared" si="3"/>
        <v>6200</v>
      </c>
      <c r="E184" s="1124" t="s">
        <v>399</v>
      </c>
      <c r="F184" s="1116" t="s">
        <v>938</v>
      </c>
      <c r="I184" s="1101"/>
    </row>
    <row r="185" spans="1:9" ht="19.5" thickBot="1" x14ac:dyDescent="0.35">
      <c r="A185" s="1209" t="s">
        <v>3998</v>
      </c>
      <c r="B185" s="1129">
        <v>2</v>
      </c>
      <c r="C185" s="1130">
        <v>14260</v>
      </c>
      <c r="D185" s="1114">
        <f t="shared" si="3"/>
        <v>28520</v>
      </c>
      <c r="E185" s="1124" t="s">
        <v>166</v>
      </c>
      <c r="F185" s="1116" t="s">
        <v>938</v>
      </c>
      <c r="I185" s="1101"/>
    </row>
    <row r="186" spans="1:9" ht="18.75" x14ac:dyDescent="0.3">
      <c r="A186" s="1206" t="s">
        <v>3999</v>
      </c>
      <c r="B186" s="1207">
        <v>1</v>
      </c>
      <c r="C186" s="1208">
        <v>7200</v>
      </c>
      <c r="D186" s="1114">
        <f t="shared" si="3"/>
        <v>7200</v>
      </c>
      <c r="E186" s="1124" t="s">
        <v>399</v>
      </c>
      <c r="F186" s="1116" t="s">
        <v>938</v>
      </c>
      <c r="I186" s="1101"/>
    </row>
    <row r="187" spans="1:9" ht="18.75" x14ac:dyDescent="0.3">
      <c r="A187" s="1209" t="s">
        <v>4000</v>
      </c>
      <c r="B187" s="1129">
        <v>1</v>
      </c>
      <c r="C187" s="1130">
        <v>54200</v>
      </c>
      <c r="D187" s="1114">
        <f t="shared" si="3"/>
        <v>54200</v>
      </c>
      <c r="E187" s="1124" t="s">
        <v>275</v>
      </c>
      <c r="F187" s="1116" t="s">
        <v>938</v>
      </c>
      <c r="I187" s="1101"/>
    </row>
    <row r="188" spans="1:9" ht="18.75" x14ac:dyDescent="0.3">
      <c r="A188" s="1209" t="s">
        <v>4001</v>
      </c>
      <c r="B188" s="1129">
        <v>1</v>
      </c>
      <c r="C188" s="1130">
        <v>6700</v>
      </c>
      <c r="D188" s="1114">
        <f t="shared" si="3"/>
        <v>6700</v>
      </c>
      <c r="E188" s="1124" t="s">
        <v>399</v>
      </c>
      <c r="F188" s="1116" t="s">
        <v>938</v>
      </c>
      <c r="I188" s="1101"/>
    </row>
    <row r="189" spans="1:9" ht="18.75" x14ac:dyDescent="0.3">
      <c r="A189" s="1209" t="s">
        <v>4002</v>
      </c>
      <c r="B189" s="1129">
        <v>1</v>
      </c>
      <c r="C189" s="1130">
        <v>8900</v>
      </c>
      <c r="D189" s="1114">
        <f t="shared" si="3"/>
        <v>8900</v>
      </c>
      <c r="E189" s="1124" t="s">
        <v>1688</v>
      </c>
      <c r="F189" s="1116" t="s">
        <v>938</v>
      </c>
      <c r="I189" s="1101"/>
    </row>
    <row r="190" spans="1:9" ht="19.5" thickBot="1" x14ac:dyDescent="0.35">
      <c r="A190" s="1209" t="s">
        <v>4003</v>
      </c>
      <c r="B190" s="1129">
        <v>3</v>
      </c>
      <c r="C190" s="1130">
        <v>7000</v>
      </c>
      <c r="D190" s="1114">
        <f t="shared" si="3"/>
        <v>21000</v>
      </c>
      <c r="E190" s="1124" t="s">
        <v>399</v>
      </c>
      <c r="F190" s="1116" t="s">
        <v>938</v>
      </c>
      <c r="I190" s="1101"/>
    </row>
    <row r="191" spans="1:9" ht="18.75" x14ac:dyDescent="0.3">
      <c r="A191" s="1206" t="s">
        <v>4004</v>
      </c>
      <c r="B191" s="1207">
        <v>5</v>
      </c>
      <c r="C191" s="1208">
        <v>54200</v>
      </c>
      <c r="D191" s="1114">
        <f t="shared" si="3"/>
        <v>271000</v>
      </c>
      <c r="E191" s="1124" t="s">
        <v>275</v>
      </c>
      <c r="F191" s="1116" t="s">
        <v>938</v>
      </c>
      <c r="I191" s="1101"/>
    </row>
    <row r="192" spans="1:9" ht="18.75" x14ac:dyDescent="0.3">
      <c r="A192" s="1209" t="s">
        <v>4005</v>
      </c>
      <c r="B192" s="1129">
        <v>1</v>
      </c>
      <c r="C192" s="1130">
        <v>7000</v>
      </c>
      <c r="D192" s="1114">
        <f t="shared" si="3"/>
        <v>7000</v>
      </c>
      <c r="E192" s="1124" t="s">
        <v>399</v>
      </c>
      <c r="F192" s="1116" t="s">
        <v>938</v>
      </c>
      <c r="I192" s="1101"/>
    </row>
    <row r="193" spans="1:9" ht="18.75" x14ac:dyDescent="0.3">
      <c r="A193" s="1209" t="s">
        <v>4006</v>
      </c>
      <c r="B193" s="1129">
        <v>1</v>
      </c>
      <c r="C193" s="1130">
        <v>6350</v>
      </c>
      <c r="D193" s="1114">
        <f t="shared" si="3"/>
        <v>6350</v>
      </c>
      <c r="E193" s="1124" t="s">
        <v>166</v>
      </c>
      <c r="F193" s="1116" t="s">
        <v>938</v>
      </c>
      <c r="I193" s="1101"/>
    </row>
    <row r="194" spans="1:9" ht="18.75" x14ac:dyDescent="0.3">
      <c r="A194" s="1209" t="s">
        <v>4007</v>
      </c>
      <c r="B194" s="1129">
        <v>8</v>
      </c>
      <c r="C194" s="1130">
        <v>7000</v>
      </c>
      <c r="D194" s="1114">
        <f t="shared" si="3"/>
        <v>56000</v>
      </c>
      <c r="E194" s="1124" t="s">
        <v>399</v>
      </c>
      <c r="F194" s="1116" t="s">
        <v>938</v>
      </c>
      <c r="I194" s="1101"/>
    </row>
    <row r="195" spans="1:9" ht="18.75" x14ac:dyDescent="0.3">
      <c r="A195" s="1209" t="s">
        <v>4008</v>
      </c>
      <c r="B195" s="1129">
        <v>1</v>
      </c>
      <c r="C195" s="1130">
        <v>6520</v>
      </c>
      <c r="D195" s="1114">
        <f t="shared" si="3"/>
        <v>6520</v>
      </c>
      <c r="E195" s="1124" t="s">
        <v>399</v>
      </c>
      <c r="F195" s="1116" t="s">
        <v>938</v>
      </c>
      <c r="I195" s="1101"/>
    </row>
    <row r="196" spans="1:9" ht="19.5" thickBot="1" x14ac:dyDescent="0.35">
      <c r="A196" s="1213" t="s">
        <v>4009</v>
      </c>
      <c r="B196" s="1214">
        <v>1</v>
      </c>
      <c r="C196" s="1215">
        <v>3975</v>
      </c>
      <c r="D196" s="1114">
        <f t="shared" ref="D196:D230" si="4">+C196*B196</f>
        <v>3975</v>
      </c>
      <c r="E196" s="1124" t="s">
        <v>282</v>
      </c>
      <c r="F196" s="1116" t="s">
        <v>938</v>
      </c>
      <c r="I196" s="1101"/>
    </row>
    <row r="197" spans="1:9" ht="18.75" x14ac:dyDescent="0.3">
      <c r="A197" s="1209" t="s">
        <v>4010</v>
      </c>
      <c r="B197" s="1216">
        <v>1</v>
      </c>
      <c r="C197" s="1217">
        <v>16800</v>
      </c>
      <c r="D197" s="1114">
        <f t="shared" si="4"/>
        <v>16800</v>
      </c>
      <c r="E197" s="1124" t="s">
        <v>166</v>
      </c>
      <c r="F197" s="1116" t="s">
        <v>938</v>
      </c>
      <c r="I197" s="1101"/>
    </row>
    <row r="198" spans="1:9" ht="19.5" thickBot="1" x14ac:dyDescent="0.35">
      <c r="A198" s="1213" t="s">
        <v>4011</v>
      </c>
      <c r="B198" s="1218">
        <v>1</v>
      </c>
      <c r="C198" s="1219">
        <v>20389.330000000002</v>
      </c>
      <c r="D198" s="1114">
        <f t="shared" si="4"/>
        <v>20389.330000000002</v>
      </c>
      <c r="E198" s="1124" t="s">
        <v>166</v>
      </c>
      <c r="F198" s="1116" t="s">
        <v>938</v>
      </c>
      <c r="I198" s="1101"/>
    </row>
    <row r="199" spans="1:9" ht="19.5" thickBot="1" x14ac:dyDescent="0.35">
      <c r="A199" s="1213" t="s">
        <v>4012</v>
      </c>
      <c r="B199" s="1218">
        <v>1</v>
      </c>
      <c r="C199" s="1219">
        <v>54200</v>
      </c>
      <c r="D199" s="1114">
        <f t="shared" si="4"/>
        <v>54200</v>
      </c>
      <c r="E199" s="1124" t="s">
        <v>275</v>
      </c>
      <c r="F199" s="1116" t="s">
        <v>938</v>
      </c>
      <c r="I199" s="1101"/>
    </row>
    <row r="200" spans="1:9" ht="15" customHeight="1" x14ac:dyDescent="0.3">
      <c r="A200" s="1209" t="s">
        <v>4013</v>
      </c>
      <c r="B200" s="1216">
        <v>1</v>
      </c>
      <c r="C200" s="1217">
        <v>54200</v>
      </c>
      <c r="D200" s="1114">
        <f t="shared" si="4"/>
        <v>54200</v>
      </c>
      <c r="E200" s="1124" t="s">
        <v>275</v>
      </c>
      <c r="F200" s="1116" t="s">
        <v>938</v>
      </c>
      <c r="I200" s="1101"/>
    </row>
    <row r="201" spans="1:9" ht="18.75" x14ac:dyDescent="0.3">
      <c r="A201" s="1209" t="s">
        <v>4014</v>
      </c>
      <c r="B201" s="1216">
        <v>2</v>
      </c>
      <c r="C201" s="1217">
        <v>6700</v>
      </c>
      <c r="D201" s="1114">
        <f t="shared" si="4"/>
        <v>13400</v>
      </c>
      <c r="E201" s="1124" t="s">
        <v>275</v>
      </c>
      <c r="F201" s="1116" t="s">
        <v>938</v>
      </c>
      <c r="I201" s="1101"/>
    </row>
    <row r="202" spans="1:9" ht="18.75" x14ac:dyDescent="0.3">
      <c r="A202" s="1209" t="s">
        <v>4015</v>
      </c>
      <c r="B202" s="1216">
        <v>3</v>
      </c>
      <c r="C202" s="1217">
        <v>27000</v>
      </c>
      <c r="D202" s="1114">
        <f t="shared" si="4"/>
        <v>81000</v>
      </c>
      <c r="E202" s="1115" t="s">
        <v>184</v>
      </c>
      <c r="F202" s="1116" t="s">
        <v>938</v>
      </c>
      <c r="I202" s="1101"/>
    </row>
    <row r="203" spans="1:9" ht="18.75" x14ac:dyDescent="0.3">
      <c r="A203" s="1209" t="s">
        <v>4016</v>
      </c>
      <c r="B203" s="1216">
        <v>4</v>
      </c>
      <c r="C203" s="1217">
        <v>3200</v>
      </c>
      <c r="D203" s="1114">
        <f t="shared" si="4"/>
        <v>12800</v>
      </c>
      <c r="E203" s="1124" t="s">
        <v>1701</v>
      </c>
      <c r="F203" s="1116" t="s">
        <v>938</v>
      </c>
      <c r="I203" s="1101"/>
    </row>
    <row r="204" spans="1:9" ht="18.75" x14ac:dyDescent="0.3">
      <c r="A204" s="1209" t="s">
        <v>4017</v>
      </c>
      <c r="B204" s="1216">
        <v>1</v>
      </c>
      <c r="C204" s="1217">
        <v>5200</v>
      </c>
      <c r="D204" s="1114">
        <f t="shared" si="4"/>
        <v>5200</v>
      </c>
      <c r="E204" s="1124" t="s">
        <v>1701</v>
      </c>
      <c r="F204" s="1116" t="s">
        <v>938</v>
      </c>
      <c r="I204" s="1101"/>
    </row>
    <row r="205" spans="1:9" ht="18.75" x14ac:dyDescent="0.3">
      <c r="A205" s="1209" t="s">
        <v>4018</v>
      </c>
      <c r="B205" s="1216">
        <v>1</v>
      </c>
      <c r="C205" s="1217">
        <v>960</v>
      </c>
      <c r="D205" s="1114">
        <f t="shared" si="4"/>
        <v>960</v>
      </c>
      <c r="E205" s="1124" t="s">
        <v>1701</v>
      </c>
      <c r="F205" s="1116" t="s">
        <v>938</v>
      </c>
      <c r="I205" s="1101"/>
    </row>
    <row r="206" spans="1:9" ht="19.5" thickBot="1" x14ac:dyDescent="0.35">
      <c r="A206" s="1213" t="s">
        <v>4019</v>
      </c>
      <c r="B206" s="1218">
        <v>1</v>
      </c>
      <c r="C206" s="1219">
        <v>57187.51</v>
      </c>
      <c r="D206" s="1114">
        <f t="shared" si="4"/>
        <v>57187.51</v>
      </c>
      <c r="E206" s="1124" t="s">
        <v>275</v>
      </c>
      <c r="F206" s="1116" t="s">
        <v>938</v>
      </c>
      <c r="I206" s="1101"/>
    </row>
    <row r="207" spans="1:9" ht="18.75" x14ac:dyDescent="0.3">
      <c r="A207" s="1209" t="s">
        <v>4020</v>
      </c>
      <c r="B207" s="1216">
        <v>1</v>
      </c>
      <c r="C207" s="1217">
        <v>40000</v>
      </c>
      <c r="D207" s="1114">
        <f t="shared" si="4"/>
        <v>40000</v>
      </c>
      <c r="E207" s="1124" t="s">
        <v>275</v>
      </c>
      <c r="F207" s="1116" t="s">
        <v>938</v>
      </c>
      <c r="I207" s="1101"/>
    </row>
    <row r="208" spans="1:9" ht="18.75" x14ac:dyDescent="0.3">
      <c r="A208" s="1220" t="s">
        <v>4021</v>
      </c>
      <c r="B208" s="1216">
        <v>1</v>
      </c>
      <c r="C208" s="1217">
        <v>340000</v>
      </c>
      <c r="D208" s="1114">
        <f t="shared" si="4"/>
        <v>340000</v>
      </c>
      <c r="E208" s="1124" t="s">
        <v>1772</v>
      </c>
      <c r="F208" s="1116" t="s">
        <v>938</v>
      </c>
      <c r="I208" s="1101"/>
    </row>
    <row r="209" spans="1:9" ht="18.75" x14ac:dyDescent="0.3">
      <c r="A209" s="1221" t="s">
        <v>4022</v>
      </c>
      <c r="B209" s="1216">
        <v>1</v>
      </c>
      <c r="C209" s="1217">
        <v>1850000</v>
      </c>
      <c r="D209" s="1114">
        <f t="shared" si="4"/>
        <v>1850000</v>
      </c>
      <c r="E209" s="1124" t="s">
        <v>1772</v>
      </c>
      <c r="F209" s="1116" t="s">
        <v>938</v>
      </c>
      <c r="I209" s="1101"/>
    </row>
    <row r="210" spans="1:9" ht="18.75" x14ac:dyDescent="0.3">
      <c r="A210" s="1222" t="s">
        <v>4023</v>
      </c>
      <c r="B210" s="1216">
        <v>1</v>
      </c>
      <c r="C210" s="1217">
        <v>1200000</v>
      </c>
      <c r="D210" s="1114">
        <f t="shared" si="4"/>
        <v>1200000</v>
      </c>
      <c r="E210" s="1124" t="s">
        <v>1772</v>
      </c>
      <c r="F210" s="1116" t="s">
        <v>938</v>
      </c>
      <c r="I210" s="1101"/>
    </row>
    <row r="211" spans="1:9" ht="18.75" x14ac:dyDescent="0.3">
      <c r="A211" s="1223" t="s">
        <v>4024</v>
      </c>
      <c r="B211" s="1216">
        <v>1</v>
      </c>
      <c r="C211" s="1217">
        <v>400000</v>
      </c>
      <c r="D211" s="1114">
        <f t="shared" si="4"/>
        <v>400000</v>
      </c>
      <c r="E211" s="1124" t="s">
        <v>1795</v>
      </c>
      <c r="F211" s="1116" t="s">
        <v>938</v>
      </c>
      <c r="I211" s="1101"/>
    </row>
    <row r="212" spans="1:9" ht="18.75" x14ac:dyDescent="0.3">
      <c r="A212" s="1223" t="s">
        <v>4025</v>
      </c>
      <c r="B212" s="1216">
        <v>1</v>
      </c>
      <c r="C212" s="1217">
        <f>3400*51</f>
        <v>173400</v>
      </c>
      <c r="D212" s="1114">
        <f t="shared" si="4"/>
        <v>173400</v>
      </c>
      <c r="E212" s="1124" t="s">
        <v>1795</v>
      </c>
      <c r="F212" s="1116" t="s">
        <v>938</v>
      </c>
      <c r="I212" s="1101"/>
    </row>
    <row r="213" spans="1:9" ht="18.75" x14ac:dyDescent="0.3">
      <c r="A213" s="1223" t="s">
        <v>4026</v>
      </c>
      <c r="B213" s="1216">
        <v>1</v>
      </c>
      <c r="C213" s="1217">
        <v>1966559</v>
      </c>
      <c r="D213" s="1114">
        <f t="shared" si="4"/>
        <v>1966559</v>
      </c>
      <c r="E213" s="1124" t="s">
        <v>1795</v>
      </c>
      <c r="F213" s="1116" t="s">
        <v>938</v>
      </c>
      <c r="I213" s="1101"/>
    </row>
    <row r="214" spans="1:9" ht="18.75" x14ac:dyDescent="0.3">
      <c r="A214" s="1223" t="s">
        <v>4027</v>
      </c>
      <c r="B214" s="1216">
        <v>12</v>
      </c>
      <c r="C214" s="1217">
        <v>15000</v>
      </c>
      <c r="D214" s="1114">
        <f t="shared" si="4"/>
        <v>180000</v>
      </c>
      <c r="E214" s="1124" t="s">
        <v>1795</v>
      </c>
      <c r="F214" s="1116" t="s">
        <v>938</v>
      </c>
      <c r="I214" s="1101"/>
    </row>
    <row r="215" spans="1:9" ht="18.75" x14ac:dyDescent="0.3">
      <c r="A215" s="1223" t="s">
        <v>4028</v>
      </c>
      <c r="B215" s="1216">
        <v>1</v>
      </c>
      <c r="C215" s="1217">
        <v>70000</v>
      </c>
      <c r="D215" s="1114">
        <f t="shared" si="4"/>
        <v>70000</v>
      </c>
      <c r="E215" s="1124" t="s">
        <v>1795</v>
      </c>
      <c r="F215" s="1116" t="s">
        <v>938</v>
      </c>
      <c r="I215" s="1101"/>
    </row>
    <row r="216" spans="1:9" ht="18.75" x14ac:dyDescent="0.3">
      <c r="A216" s="1223" t="s">
        <v>4029</v>
      </c>
      <c r="B216" s="1216">
        <v>1</v>
      </c>
      <c r="C216" s="1217">
        <v>68000</v>
      </c>
      <c r="D216" s="1114">
        <f t="shared" si="4"/>
        <v>68000</v>
      </c>
      <c r="E216" s="1124" t="s">
        <v>275</v>
      </c>
      <c r="F216" s="1116" t="s">
        <v>938</v>
      </c>
      <c r="I216" s="1101"/>
    </row>
    <row r="217" spans="1:9" ht="18.75" x14ac:dyDescent="0.3">
      <c r="A217" s="1223" t="s">
        <v>4030</v>
      </c>
      <c r="B217" s="1216">
        <v>1</v>
      </c>
      <c r="C217" s="1217">
        <v>120000</v>
      </c>
      <c r="D217" s="1114">
        <f t="shared" si="4"/>
        <v>120000</v>
      </c>
      <c r="E217" s="1124" t="s">
        <v>275</v>
      </c>
      <c r="F217" s="1116" t="s">
        <v>938</v>
      </c>
      <c r="I217" s="1101"/>
    </row>
    <row r="218" spans="1:9" ht="18.75" x14ac:dyDescent="0.3">
      <c r="A218" s="1224" t="s">
        <v>4031</v>
      </c>
      <c r="B218" s="1216">
        <v>1</v>
      </c>
      <c r="C218" s="1217">
        <v>6200</v>
      </c>
      <c r="D218" s="1114">
        <f t="shared" si="4"/>
        <v>6200</v>
      </c>
      <c r="E218" s="1124" t="s">
        <v>399</v>
      </c>
      <c r="F218" s="1116" t="s">
        <v>938</v>
      </c>
      <c r="I218" s="1101"/>
    </row>
    <row r="219" spans="1:9" ht="18.75" x14ac:dyDescent="0.3">
      <c r="A219" s="1224" t="s">
        <v>4032</v>
      </c>
      <c r="B219" s="1216">
        <v>1</v>
      </c>
      <c r="C219" s="1217">
        <v>54200</v>
      </c>
      <c r="D219" s="1114">
        <f t="shared" si="4"/>
        <v>54200</v>
      </c>
      <c r="E219" s="1124" t="s">
        <v>275</v>
      </c>
      <c r="F219" s="1116" t="s">
        <v>938</v>
      </c>
      <c r="I219" s="1101"/>
    </row>
    <row r="220" spans="1:9" ht="19.5" thickBot="1" x14ac:dyDescent="0.35">
      <c r="A220" s="1224" t="s">
        <v>4033</v>
      </c>
      <c r="B220" s="1216">
        <v>1</v>
      </c>
      <c r="C220" s="1217">
        <v>17000</v>
      </c>
      <c r="D220" s="1114">
        <f t="shared" si="4"/>
        <v>17000</v>
      </c>
      <c r="E220" s="1124" t="s">
        <v>275</v>
      </c>
      <c r="F220" s="1116" t="s">
        <v>938</v>
      </c>
      <c r="I220" s="1101"/>
    </row>
    <row r="221" spans="1:9" ht="18.75" x14ac:dyDescent="0.3">
      <c r="A221" s="1223" t="s">
        <v>4032</v>
      </c>
      <c r="B221" s="1216">
        <v>1</v>
      </c>
      <c r="C221" s="1225">
        <v>54200</v>
      </c>
      <c r="D221" s="1114">
        <f t="shared" si="4"/>
        <v>54200</v>
      </c>
      <c r="E221" s="1124" t="s">
        <v>275</v>
      </c>
      <c r="F221" s="1116" t="s">
        <v>938</v>
      </c>
      <c r="I221" s="1101"/>
    </row>
    <row r="222" spans="1:9" ht="18.75" x14ac:dyDescent="0.3">
      <c r="A222" s="1223" t="s">
        <v>4034</v>
      </c>
      <c r="B222" s="1216">
        <v>1</v>
      </c>
      <c r="C222" s="1217">
        <v>6520</v>
      </c>
      <c r="D222" s="1114">
        <f t="shared" si="4"/>
        <v>6520</v>
      </c>
      <c r="E222" s="1124" t="s">
        <v>399</v>
      </c>
      <c r="F222" s="1116" t="s">
        <v>938</v>
      </c>
      <c r="I222" s="1101"/>
    </row>
    <row r="223" spans="1:9" ht="18.75" x14ac:dyDescent="0.3">
      <c r="A223" s="1223" t="s">
        <v>4035</v>
      </c>
      <c r="B223" s="1216">
        <v>1</v>
      </c>
      <c r="C223" s="1217">
        <v>8200</v>
      </c>
      <c r="D223" s="1114">
        <f t="shared" si="4"/>
        <v>8200</v>
      </c>
      <c r="E223" s="1124" t="s">
        <v>275</v>
      </c>
      <c r="F223" s="1116" t="s">
        <v>938</v>
      </c>
      <c r="I223" s="1101"/>
    </row>
    <row r="224" spans="1:9" ht="18.75" x14ac:dyDescent="0.3">
      <c r="A224" s="1223" t="s">
        <v>4036</v>
      </c>
      <c r="B224" s="1216">
        <v>1</v>
      </c>
      <c r="C224" s="1217">
        <v>7200</v>
      </c>
      <c r="D224" s="1114">
        <f t="shared" si="4"/>
        <v>7200</v>
      </c>
      <c r="E224" s="1124" t="s">
        <v>399</v>
      </c>
      <c r="F224" s="1116" t="s">
        <v>938</v>
      </c>
      <c r="I224" s="1101"/>
    </row>
    <row r="225" spans="1:9" ht="18.75" x14ac:dyDescent="0.3">
      <c r="A225" s="1223" t="s">
        <v>4037</v>
      </c>
      <c r="B225" s="1216">
        <v>2</v>
      </c>
      <c r="C225" s="1217">
        <v>3509.8</v>
      </c>
      <c r="D225" s="1114">
        <f t="shared" si="4"/>
        <v>7019.6</v>
      </c>
      <c r="E225" s="1124" t="s">
        <v>399</v>
      </c>
      <c r="F225" s="1116" t="s">
        <v>938</v>
      </c>
      <c r="I225" s="1101"/>
    </row>
    <row r="226" spans="1:9" ht="18.75" x14ac:dyDescent="0.3">
      <c r="A226" s="1223" t="s">
        <v>4038</v>
      </c>
      <c r="B226" s="1216">
        <v>1</v>
      </c>
      <c r="C226" s="1217">
        <v>5951.63</v>
      </c>
      <c r="D226" s="1114">
        <f t="shared" si="4"/>
        <v>5951.63</v>
      </c>
      <c r="E226" s="1124" t="s">
        <v>399</v>
      </c>
      <c r="F226" s="1116" t="s">
        <v>938</v>
      </c>
      <c r="I226" s="1101"/>
    </row>
    <row r="227" spans="1:9" ht="18.75" x14ac:dyDescent="0.3">
      <c r="A227" s="1226" t="s">
        <v>4039</v>
      </c>
      <c r="B227" s="1227">
        <v>1</v>
      </c>
      <c r="C227" s="1228">
        <v>121540</v>
      </c>
      <c r="D227" s="1114">
        <f t="shared" si="4"/>
        <v>121540</v>
      </c>
      <c r="E227" s="1124" t="s">
        <v>558</v>
      </c>
      <c r="F227" s="1116" t="s">
        <v>938</v>
      </c>
      <c r="I227" s="1101"/>
    </row>
    <row r="228" spans="1:9" ht="18.75" x14ac:dyDescent="0.3">
      <c r="A228" s="1229" t="s">
        <v>4040</v>
      </c>
      <c r="B228" s="1227">
        <v>1</v>
      </c>
      <c r="C228" s="1228">
        <v>150000</v>
      </c>
      <c r="D228" s="1114">
        <f t="shared" si="4"/>
        <v>150000</v>
      </c>
      <c r="E228" s="1124" t="s">
        <v>558</v>
      </c>
      <c r="F228" s="1116" t="s">
        <v>938</v>
      </c>
      <c r="I228" s="1101"/>
    </row>
    <row r="229" spans="1:9" ht="18.75" x14ac:dyDescent="0.3">
      <c r="A229" s="1230" t="s">
        <v>4041</v>
      </c>
      <c r="B229" s="1231">
        <v>1</v>
      </c>
      <c r="C229" s="1232">
        <v>90000</v>
      </c>
      <c r="D229" s="1233">
        <f t="shared" si="4"/>
        <v>90000</v>
      </c>
      <c r="E229" s="1234" t="s">
        <v>558</v>
      </c>
      <c r="F229" s="1116" t="s">
        <v>938</v>
      </c>
      <c r="I229" s="1101"/>
    </row>
    <row r="230" spans="1:9" ht="18.75" x14ac:dyDescent="0.3">
      <c r="A230" s="1209" t="s">
        <v>4032</v>
      </c>
      <c r="B230" s="1216">
        <v>1</v>
      </c>
      <c r="C230" s="1217">
        <v>54200</v>
      </c>
      <c r="D230" s="1130">
        <f t="shared" si="4"/>
        <v>54200</v>
      </c>
      <c r="E230" s="1124" t="s">
        <v>275</v>
      </c>
      <c r="F230" s="1116" t="s">
        <v>938</v>
      </c>
      <c r="I230" s="1101"/>
    </row>
    <row r="231" spans="1:9" x14ac:dyDescent="0.25">
      <c r="A231" s="1235"/>
      <c r="B231" s="1236"/>
      <c r="C231" s="1237"/>
      <c r="D231" s="1238">
        <f>SUM(D4:D230)</f>
        <v>79484744.959999979</v>
      </c>
      <c r="E231" s="1144"/>
      <c r="F231" s="1235"/>
      <c r="I231" s="1101"/>
    </row>
    <row r="232" spans="1:9" x14ac:dyDescent="0.25">
      <c r="A232" s="1235"/>
      <c r="B232" s="1236"/>
      <c r="C232" s="1237"/>
      <c r="D232" s="1239"/>
      <c r="E232" s="1144"/>
      <c r="F232" s="1235"/>
      <c r="I232" s="1101"/>
    </row>
    <row r="233" spans="1:9" ht="18.75" x14ac:dyDescent="0.3">
      <c r="A233" s="1240" t="s">
        <v>4042</v>
      </c>
      <c r="B233" s="1236"/>
      <c r="C233" s="1237"/>
      <c r="D233" s="1239"/>
      <c r="E233" s="1144"/>
      <c r="F233" s="1235"/>
      <c r="I233" s="1101"/>
    </row>
    <row r="234" spans="1:9" ht="15.6" customHeight="1" x14ac:dyDescent="0.3">
      <c r="A234" s="1241" t="s">
        <v>4043</v>
      </c>
      <c r="B234" s="1129">
        <v>1</v>
      </c>
      <c r="C234" s="1130">
        <v>1650000</v>
      </c>
      <c r="D234" s="1130">
        <f t="shared" ref="D234:D285" si="5">+C234*B234</f>
        <v>1650000</v>
      </c>
      <c r="E234" s="1124" t="s">
        <v>1268</v>
      </c>
      <c r="F234" s="1242" t="s">
        <v>938</v>
      </c>
      <c r="I234" s="1101"/>
    </row>
    <row r="235" spans="1:9" ht="27.75" customHeight="1" thickBot="1" x14ac:dyDescent="0.35">
      <c r="A235" s="1243" t="s">
        <v>4044</v>
      </c>
      <c r="B235" s="1244">
        <v>1</v>
      </c>
      <c r="C235" s="1245">
        <v>60000</v>
      </c>
      <c r="D235" s="1114">
        <f t="shared" si="5"/>
        <v>60000</v>
      </c>
      <c r="E235" s="1124" t="s">
        <v>1268</v>
      </c>
      <c r="F235" s="1242" t="s">
        <v>938</v>
      </c>
      <c r="I235" s="1101"/>
    </row>
    <row r="236" spans="1:9" ht="15.75" customHeight="1" thickBot="1" x14ac:dyDescent="0.35">
      <c r="A236" s="1246" t="s">
        <v>4045</v>
      </c>
      <c r="B236" s="1129">
        <v>3</v>
      </c>
      <c r="C236" s="1130">
        <v>180000</v>
      </c>
      <c r="D236" s="1114">
        <f t="shared" si="5"/>
        <v>540000</v>
      </c>
      <c r="E236" s="1124" t="s">
        <v>1268</v>
      </c>
      <c r="F236" s="1242" t="s">
        <v>938</v>
      </c>
      <c r="I236" s="1101"/>
    </row>
    <row r="237" spans="1:9" ht="18.75" x14ac:dyDescent="0.3">
      <c r="A237" s="1247" t="s">
        <v>4046</v>
      </c>
      <c r="B237" s="1129">
        <v>1</v>
      </c>
      <c r="C237" s="1130">
        <v>195000</v>
      </c>
      <c r="D237" s="1114">
        <f t="shared" si="5"/>
        <v>195000</v>
      </c>
      <c r="E237" s="1124" t="s">
        <v>1268</v>
      </c>
      <c r="F237" s="1242" t="s">
        <v>938</v>
      </c>
      <c r="I237" s="1101"/>
    </row>
    <row r="238" spans="1:9" ht="19.5" thickBot="1" x14ac:dyDescent="0.35">
      <c r="A238" s="1248" t="s">
        <v>4047</v>
      </c>
      <c r="B238" s="1129">
        <v>1</v>
      </c>
      <c r="C238" s="1130">
        <v>145000</v>
      </c>
      <c r="D238" s="1114">
        <f t="shared" si="5"/>
        <v>145000</v>
      </c>
      <c r="E238" s="1124" t="s">
        <v>1268</v>
      </c>
      <c r="F238" s="1242" t="s">
        <v>938</v>
      </c>
      <c r="I238" s="1101"/>
    </row>
    <row r="239" spans="1:9" ht="18.75" x14ac:dyDescent="0.3">
      <c r="A239" s="1249" t="s">
        <v>4048</v>
      </c>
      <c r="B239" s="1129">
        <v>1</v>
      </c>
      <c r="C239" s="1130">
        <v>85000</v>
      </c>
      <c r="D239" s="1114">
        <f t="shared" si="5"/>
        <v>85000</v>
      </c>
      <c r="E239" s="1124" t="s">
        <v>1268</v>
      </c>
      <c r="F239" s="1242" t="s">
        <v>938</v>
      </c>
      <c r="I239" s="1101"/>
    </row>
    <row r="240" spans="1:9" ht="18.75" x14ac:dyDescent="0.3">
      <c r="A240" s="1250" t="s">
        <v>4049</v>
      </c>
      <c r="B240" s="1129">
        <v>1</v>
      </c>
      <c r="C240" s="1130">
        <v>285000</v>
      </c>
      <c r="D240" s="1114">
        <f t="shared" si="5"/>
        <v>285000</v>
      </c>
      <c r="E240" s="1124" t="s">
        <v>1268</v>
      </c>
      <c r="F240" s="1242" t="s">
        <v>938</v>
      </c>
      <c r="I240" s="1101"/>
    </row>
    <row r="241" spans="1:9" ht="18.75" x14ac:dyDescent="0.3">
      <c r="A241" s="1248" t="s">
        <v>4050</v>
      </c>
      <c r="B241" s="1129">
        <v>1</v>
      </c>
      <c r="C241" s="1130">
        <v>180000</v>
      </c>
      <c r="D241" s="1114">
        <f t="shared" si="5"/>
        <v>180000</v>
      </c>
      <c r="E241" s="1124" t="s">
        <v>1268</v>
      </c>
      <c r="F241" s="1242" t="s">
        <v>938</v>
      </c>
      <c r="I241" s="1101"/>
    </row>
    <row r="242" spans="1:9" ht="19.5" thickBot="1" x14ac:dyDescent="0.35">
      <c r="A242" s="1248" t="s">
        <v>4051</v>
      </c>
      <c r="B242" s="1129">
        <v>1</v>
      </c>
      <c r="C242" s="1130">
        <v>180000</v>
      </c>
      <c r="D242" s="1114">
        <f t="shared" si="5"/>
        <v>180000</v>
      </c>
      <c r="E242" s="1124" t="s">
        <v>1268</v>
      </c>
      <c r="F242" s="1242" t="s">
        <v>938</v>
      </c>
      <c r="I242" s="1101"/>
    </row>
    <row r="243" spans="1:9" ht="32.25" x14ac:dyDescent="0.3">
      <c r="A243" s="1247" t="s">
        <v>4052</v>
      </c>
      <c r="B243" s="1129">
        <v>1</v>
      </c>
      <c r="C243" s="1130">
        <v>40000</v>
      </c>
      <c r="D243" s="1114">
        <f t="shared" si="5"/>
        <v>40000</v>
      </c>
      <c r="E243" s="1124" t="s">
        <v>1268</v>
      </c>
      <c r="F243" s="1242" t="s">
        <v>938</v>
      </c>
      <c r="I243" s="1101"/>
    </row>
    <row r="244" spans="1:9" ht="18.75" x14ac:dyDescent="0.3">
      <c r="A244" s="1248" t="s">
        <v>4053</v>
      </c>
      <c r="B244" s="1129">
        <v>1</v>
      </c>
      <c r="C244" s="1130">
        <v>300000</v>
      </c>
      <c r="D244" s="1114">
        <f t="shared" si="5"/>
        <v>300000</v>
      </c>
      <c r="E244" s="1124" t="s">
        <v>1268</v>
      </c>
      <c r="F244" s="1242" t="s">
        <v>938</v>
      </c>
      <c r="I244" s="1101"/>
    </row>
    <row r="245" spans="1:9" ht="19.5" thickBot="1" x14ac:dyDescent="0.35">
      <c r="A245" s="1251" t="s">
        <v>4054</v>
      </c>
      <c r="B245" s="1129">
        <v>1</v>
      </c>
      <c r="C245" s="1130">
        <v>500000</v>
      </c>
      <c r="D245" s="1114">
        <f t="shared" si="5"/>
        <v>500000</v>
      </c>
      <c r="E245" s="1124" t="s">
        <v>1268</v>
      </c>
      <c r="F245" s="1242" t="s">
        <v>938</v>
      </c>
      <c r="I245" s="1101"/>
    </row>
    <row r="246" spans="1:9" ht="18.75" x14ac:dyDescent="0.3">
      <c r="A246" s="1247" t="s">
        <v>4055</v>
      </c>
      <c r="B246" s="1129">
        <v>1</v>
      </c>
      <c r="C246" s="1130">
        <v>52000</v>
      </c>
      <c r="D246" s="1114">
        <f t="shared" si="5"/>
        <v>52000</v>
      </c>
      <c r="E246" s="1124" t="s">
        <v>1268</v>
      </c>
      <c r="F246" s="1242" t="s">
        <v>938</v>
      </c>
      <c r="I246" s="1101"/>
    </row>
    <row r="247" spans="1:9" ht="18.75" x14ac:dyDescent="0.3">
      <c r="A247" s="1248" t="s">
        <v>4056</v>
      </c>
      <c r="B247" s="1129">
        <v>1</v>
      </c>
      <c r="C247" s="1130">
        <v>200000</v>
      </c>
      <c r="D247" s="1114">
        <f t="shared" si="5"/>
        <v>200000</v>
      </c>
      <c r="E247" s="1124" t="s">
        <v>1268</v>
      </c>
      <c r="F247" s="1242" t="s">
        <v>938</v>
      </c>
      <c r="I247" s="1101"/>
    </row>
    <row r="248" spans="1:9" ht="19.5" thickBot="1" x14ac:dyDescent="0.35">
      <c r="A248" s="1248" t="s">
        <v>4057</v>
      </c>
      <c r="B248" s="1129">
        <v>1</v>
      </c>
      <c r="C248" s="1130">
        <v>40500</v>
      </c>
      <c r="D248" s="1114">
        <f t="shared" si="5"/>
        <v>40500</v>
      </c>
      <c r="E248" s="1124" t="s">
        <v>1268</v>
      </c>
      <c r="F248" s="1242" t="s">
        <v>938</v>
      </c>
      <c r="I248" s="1101"/>
    </row>
    <row r="249" spans="1:9" ht="32.25" x14ac:dyDescent="0.3">
      <c r="A249" s="1247" t="s">
        <v>4058</v>
      </c>
      <c r="B249" s="1129">
        <v>1</v>
      </c>
      <c r="C249" s="1130">
        <v>82700</v>
      </c>
      <c r="D249" s="1114">
        <f t="shared" si="5"/>
        <v>82700</v>
      </c>
      <c r="E249" s="1124" t="s">
        <v>1268</v>
      </c>
      <c r="F249" s="1242" t="s">
        <v>938</v>
      </c>
      <c r="I249" s="1101"/>
    </row>
    <row r="250" spans="1:9" ht="18.75" x14ac:dyDescent="0.3">
      <c r="A250" s="1248" t="s">
        <v>4059</v>
      </c>
      <c r="B250" s="1129">
        <v>1</v>
      </c>
      <c r="C250" s="1130">
        <f>5600*50</f>
        <v>280000</v>
      </c>
      <c r="D250" s="1114">
        <f t="shared" si="5"/>
        <v>280000</v>
      </c>
      <c r="E250" s="1124" t="s">
        <v>1268</v>
      </c>
      <c r="F250" s="1242" t="s">
        <v>938</v>
      </c>
      <c r="I250" s="1101"/>
    </row>
    <row r="251" spans="1:9" ht="19.5" thickBot="1" x14ac:dyDescent="0.35">
      <c r="A251" s="1248" t="s">
        <v>4060</v>
      </c>
      <c r="B251" s="1129">
        <v>1</v>
      </c>
      <c r="C251" s="1130">
        <v>59800</v>
      </c>
      <c r="D251" s="1114">
        <f t="shared" si="5"/>
        <v>59800</v>
      </c>
      <c r="E251" s="1124" t="s">
        <v>1268</v>
      </c>
      <c r="F251" s="1242" t="s">
        <v>938</v>
      </c>
      <c r="I251" s="1101"/>
    </row>
    <row r="252" spans="1:9" ht="18.75" x14ac:dyDescent="0.3">
      <c r="A252" s="1249" t="s">
        <v>4061</v>
      </c>
      <c r="B252" s="1129">
        <v>1</v>
      </c>
      <c r="C252" s="1130">
        <v>20000</v>
      </c>
      <c r="D252" s="1114">
        <f t="shared" si="5"/>
        <v>20000</v>
      </c>
      <c r="E252" s="1124" t="s">
        <v>1268</v>
      </c>
      <c r="F252" s="1242" t="s">
        <v>938</v>
      </c>
      <c r="I252" s="1101"/>
    </row>
    <row r="253" spans="1:9" ht="18.75" x14ac:dyDescent="0.3">
      <c r="A253" s="1250" t="s">
        <v>4062</v>
      </c>
      <c r="B253" s="1129">
        <v>1</v>
      </c>
      <c r="C253" s="1130">
        <v>19870</v>
      </c>
      <c r="D253" s="1114">
        <f t="shared" si="5"/>
        <v>19870</v>
      </c>
      <c r="E253" s="1124" t="s">
        <v>1268</v>
      </c>
      <c r="F253" s="1242" t="s">
        <v>938</v>
      </c>
      <c r="I253" s="1101"/>
    </row>
    <row r="254" spans="1:9" ht="18.75" x14ac:dyDescent="0.3">
      <c r="A254" s="1250" t="s">
        <v>4063</v>
      </c>
      <c r="B254" s="1129">
        <v>1</v>
      </c>
      <c r="C254" s="1130">
        <v>170000</v>
      </c>
      <c r="D254" s="1114">
        <f t="shared" si="5"/>
        <v>170000</v>
      </c>
      <c r="E254" s="1124" t="s">
        <v>1268</v>
      </c>
      <c r="F254" s="1242" t="s">
        <v>938</v>
      </c>
      <c r="I254" s="1101"/>
    </row>
    <row r="255" spans="1:9" ht="18.75" x14ac:dyDescent="0.3">
      <c r="A255" s="1250" t="s">
        <v>4064</v>
      </c>
      <c r="B255" s="1129">
        <v>1</v>
      </c>
      <c r="C255" s="1130">
        <v>195000</v>
      </c>
      <c r="D255" s="1114">
        <f t="shared" si="5"/>
        <v>195000</v>
      </c>
      <c r="E255" s="1124" t="s">
        <v>1268</v>
      </c>
      <c r="F255" s="1242" t="s">
        <v>938</v>
      </c>
      <c r="I255" s="1101"/>
    </row>
    <row r="256" spans="1:9" ht="19.5" thickBot="1" x14ac:dyDescent="0.35">
      <c r="A256" s="1250" t="s">
        <v>4065</v>
      </c>
      <c r="B256" s="1129">
        <v>1</v>
      </c>
      <c r="C256" s="1130">
        <v>258000</v>
      </c>
      <c r="D256" s="1114">
        <f t="shared" si="5"/>
        <v>258000</v>
      </c>
      <c r="E256" s="1124" t="s">
        <v>1268</v>
      </c>
      <c r="F256" s="1242" t="s">
        <v>938</v>
      </c>
      <c r="I256" s="1101"/>
    </row>
    <row r="257" spans="1:9" ht="19.5" thickBot="1" x14ac:dyDescent="0.35">
      <c r="A257" s="1252" t="s">
        <v>4066</v>
      </c>
      <c r="B257" s="1129">
        <v>1</v>
      </c>
      <c r="C257" s="1130">
        <v>250000</v>
      </c>
      <c r="D257" s="1114">
        <f t="shared" si="5"/>
        <v>250000</v>
      </c>
      <c r="E257" s="1124" t="s">
        <v>1268</v>
      </c>
      <c r="F257" s="1242" t="s">
        <v>938</v>
      </c>
      <c r="I257" s="1101"/>
    </row>
    <row r="258" spans="1:9" ht="18.75" x14ac:dyDescent="0.3">
      <c r="A258" s="1252" t="s">
        <v>4067</v>
      </c>
      <c r="B258" s="1129">
        <v>1</v>
      </c>
      <c r="C258" s="1130">
        <v>250000</v>
      </c>
      <c r="D258" s="1114">
        <f t="shared" si="5"/>
        <v>250000</v>
      </c>
      <c r="E258" s="1124" t="s">
        <v>1268</v>
      </c>
      <c r="F258" s="1242" t="s">
        <v>938</v>
      </c>
      <c r="I258" s="1101"/>
    </row>
    <row r="259" spans="1:9" ht="19.5" thickBot="1" x14ac:dyDescent="0.35">
      <c r="A259" s="1250" t="s">
        <v>4068</v>
      </c>
      <c r="B259" s="1129">
        <v>1</v>
      </c>
      <c r="C259" s="1130">
        <v>185000</v>
      </c>
      <c r="D259" s="1114">
        <f t="shared" si="5"/>
        <v>185000</v>
      </c>
      <c r="E259" s="1124" t="s">
        <v>1268</v>
      </c>
      <c r="F259" s="1242" t="s">
        <v>938</v>
      </c>
      <c r="I259" s="1101"/>
    </row>
    <row r="260" spans="1:9" ht="18.75" x14ac:dyDescent="0.3">
      <c r="A260" s="1252" t="s">
        <v>4069</v>
      </c>
      <c r="B260" s="1129">
        <v>1</v>
      </c>
      <c r="C260" s="1130">
        <v>325000</v>
      </c>
      <c r="D260" s="1114">
        <f t="shared" si="5"/>
        <v>325000</v>
      </c>
      <c r="E260" s="1124" t="s">
        <v>1268</v>
      </c>
      <c r="F260" s="1242" t="s">
        <v>938</v>
      </c>
      <c r="I260" s="1101"/>
    </row>
    <row r="261" spans="1:9" ht="19.5" thickBot="1" x14ac:dyDescent="0.35">
      <c r="A261" s="1250" t="s">
        <v>4070</v>
      </c>
      <c r="B261" s="1129">
        <v>1</v>
      </c>
      <c r="C261" s="1130">
        <v>25000</v>
      </c>
      <c r="D261" s="1114">
        <f t="shared" si="5"/>
        <v>25000</v>
      </c>
      <c r="E261" s="1124" t="s">
        <v>1268</v>
      </c>
      <c r="F261" s="1242" t="s">
        <v>938</v>
      </c>
      <c r="I261" s="1101"/>
    </row>
    <row r="262" spans="1:9" ht="19.5" thickBot="1" x14ac:dyDescent="0.35">
      <c r="A262" s="1252" t="s">
        <v>4071</v>
      </c>
      <c r="B262" s="1129">
        <v>1</v>
      </c>
      <c r="C262" s="1130">
        <v>185000</v>
      </c>
      <c r="D262" s="1114">
        <f t="shared" si="5"/>
        <v>185000</v>
      </c>
      <c r="E262" s="1124" t="s">
        <v>1268</v>
      </c>
      <c r="F262" s="1242" t="s">
        <v>938</v>
      </c>
      <c r="I262" s="1101"/>
    </row>
    <row r="263" spans="1:9" ht="30.75" x14ac:dyDescent="0.3">
      <c r="A263" s="1252" t="s">
        <v>4072</v>
      </c>
      <c r="B263" s="1129">
        <v>2</v>
      </c>
      <c r="C263" s="1130">
        <v>145000</v>
      </c>
      <c r="D263" s="1114">
        <f t="shared" si="5"/>
        <v>290000</v>
      </c>
      <c r="E263" s="1124" t="s">
        <v>1268</v>
      </c>
      <c r="F263" s="1242" t="s">
        <v>938</v>
      </c>
      <c r="I263" s="1101"/>
    </row>
    <row r="264" spans="1:9" ht="19.5" thickBot="1" x14ac:dyDescent="0.35">
      <c r="A264" s="1250" t="s">
        <v>4073</v>
      </c>
      <c r="B264" s="1129">
        <v>4</v>
      </c>
      <c r="C264" s="1130">
        <v>17000</v>
      </c>
      <c r="D264" s="1114">
        <f t="shared" si="5"/>
        <v>68000</v>
      </c>
      <c r="E264" s="1124" t="s">
        <v>1268</v>
      </c>
      <c r="F264" s="1242" t="s">
        <v>938</v>
      </c>
      <c r="I264" s="1101"/>
    </row>
    <row r="265" spans="1:9" ht="18.75" x14ac:dyDescent="0.3">
      <c r="A265" s="1253" t="s">
        <v>4074</v>
      </c>
      <c r="B265" s="1129">
        <v>1</v>
      </c>
      <c r="C265" s="1130">
        <f>89600+8000</f>
        <v>97600</v>
      </c>
      <c r="D265" s="1114">
        <f t="shared" si="5"/>
        <v>97600</v>
      </c>
      <c r="E265" s="1124" t="s">
        <v>1268</v>
      </c>
      <c r="F265" s="1242" t="s">
        <v>938</v>
      </c>
      <c r="I265" s="1101"/>
    </row>
    <row r="266" spans="1:9" ht="19.5" thickBot="1" x14ac:dyDescent="0.35">
      <c r="A266" s="1229" t="s">
        <v>4075</v>
      </c>
      <c r="B266" s="1129">
        <v>1</v>
      </c>
      <c r="C266" s="1130">
        <v>168000</v>
      </c>
      <c r="D266" s="1114">
        <f t="shared" si="5"/>
        <v>168000</v>
      </c>
      <c r="E266" s="1124" t="s">
        <v>1268</v>
      </c>
      <c r="F266" s="1242" t="s">
        <v>938</v>
      </c>
      <c r="I266" s="1101"/>
    </row>
    <row r="267" spans="1:9" ht="19.5" thickBot="1" x14ac:dyDescent="0.35">
      <c r="A267" s="1254" t="s">
        <v>4076</v>
      </c>
      <c r="B267" s="1129">
        <v>1</v>
      </c>
      <c r="C267" s="1130">
        <v>1250000</v>
      </c>
      <c r="D267" s="1114">
        <f t="shared" si="5"/>
        <v>1250000</v>
      </c>
      <c r="E267" s="1124" t="s">
        <v>1268</v>
      </c>
      <c r="F267" s="1242" t="s">
        <v>938</v>
      </c>
      <c r="I267" s="1101"/>
    </row>
    <row r="268" spans="1:9" ht="18.75" x14ac:dyDescent="0.3">
      <c r="A268" s="1255" t="s">
        <v>4077</v>
      </c>
      <c r="B268" s="1129">
        <v>1</v>
      </c>
      <c r="C268" s="1130">
        <v>185000</v>
      </c>
      <c r="D268" s="1114">
        <f t="shared" si="5"/>
        <v>185000</v>
      </c>
      <c r="E268" s="1124" t="s">
        <v>1268</v>
      </c>
      <c r="F268" s="1242" t="s">
        <v>938</v>
      </c>
      <c r="I268" s="1101"/>
    </row>
    <row r="269" spans="1:9" ht="30" x14ac:dyDescent="0.3">
      <c r="A269" s="1256" t="s">
        <v>4078</v>
      </c>
      <c r="B269" s="1129">
        <v>1</v>
      </c>
      <c r="C269" s="1130">
        <v>210000</v>
      </c>
      <c r="D269" s="1114">
        <f t="shared" si="5"/>
        <v>210000</v>
      </c>
      <c r="E269" s="1124" t="s">
        <v>1268</v>
      </c>
      <c r="F269" s="1242" t="s">
        <v>938</v>
      </c>
      <c r="I269" s="1101"/>
    </row>
    <row r="270" spans="1:9" ht="18.75" x14ac:dyDescent="0.3">
      <c r="A270" s="1256" t="s">
        <v>4079</v>
      </c>
      <c r="B270" s="1129">
        <v>1</v>
      </c>
      <c r="C270" s="1130">
        <v>240000</v>
      </c>
      <c r="D270" s="1114">
        <f t="shared" si="5"/>
        <v>240000</v>
      </c>
      <c r="E270" s="1124" t="s">
        <v>1268</v>
      </c>
      <c r="F270" s="1242" t="s">
        <v>938</v>
      </c>
      <c r="I270" s="1101"/>
    </row>
    <row r="271" spans="1:9" ht="18.75" x14ac:dyDescent="0.3">
      <c r="A271" s="1256" t="s">
        <v>4080</v>
      </c>
      <c r="B271" s="1129">
        <v>1</v>
      </c>
      <c r="C271" s="1130">
        <v>12300</v>
      </c>
      <c r="D271" s="1114">
        <f t="shared" si="5"/>
        <v>12300</v>
      </c>
      <c r="E271" s="1124" t="s">
        <v>1268</v>
      </c>
      <c r="F271" s="1242" t="s">
        <v>938</v>
      </c>
      <c r="I271" s="1101"/>
    </row>
    <row r="272" spans="1:9" ht="19.5" thickBot="1" x14ac:dyDescent="0.35">
      <c r="A272" s="1256" t="s">
        <v>4081</v>
      </c>
      <c r="B272" s="1129">
        <v>1</v>
      </c>
      <c r="C272" s="1130">
        <v>15000</v>
      </c>
      <c r="D272" s="1114">
        <f t="shared" si="5"/>
        <v>15000</v>
      </c>
      <c r="E272" s="1124" t="s">
        <v>1268</v>
      </c>
      <c r="F272" s="1242" t="s">
        <v>938</v>
      </c>
      <c r="I272" s="1101"/>
    </row>
    <row r="273" spans="1:9" ht="23.45" customHeight="1" x14ac:dyDescent="0.3">
      <c r="A273" s="1257" t="s">
        <v>4082</v>
      </c>
      <c r="B273" s="1129">
        <v>1</v>
      </c>
      <c r="C273" s="1130">
        <v>68000</v>
      </c>
      <c r="D273" s="1114">
        <f t="shared" si="5"/>
        <v>68000</v>
      </c>
      <c r="E273" s="1124" t="s">
        <v>1268</v>
      </c>
      <c r="F273" s="1242" t="s">
        <v>938</v>
      </c>
      <c r="I273" s="1101"/>
    </row>
    <row r="274" spans="1:9" ht="19.5" thickBot="1" x14ac:dyDescent="0.35">
      <c r="A274" s="1258" t="s">
        <v>4083</v>
      </c>
      <c r="B274" s="1129">
        <v>1</v>
      </c>
      <c r="C274" s="1130">
        <v>2762190.62</v>
      </c>
      <c r="D274" s="1114">
        <f t="shared" si="5"/>
        <v>2762190.62</v>
      </c>
      <c r="E274" s="1124" t="s">
        <v>1268</v>
      </c>
      <c r="F274" s="1242" t="s">
        <v>938</v>
      </c>
      <c r="I274" s="1101"/>
    </row>
    <row r="275" spans="1:9" ht="18.75" x14ac:dyDescent="0.3">
      <c r="A275" s="1259" t="s">
        <v>4084</v>
      </c>
      <c r="B275" s="1129">
        <v>1</v>
      </c>
      <c r="C275" s="1130">
        <v>230000</v>
      </c>
      <c r="D275" s="1114">
        <f t="shared" si="5"/>
        <v>230000</v>
      </c>
      <c r="E275" s="1124" t="s">
        <v>1268</v>
      </c>
      <c r="F275" s="1242" t="s">
        <v>938</v>
      </c>
      <c r="I275" s="1101"/>
    </row>
    <row r="276" spans="1:9" ht="18.75" x14ac:dyDescent="0.3">
      <c r="A276" s="1250" t="s">
        <v>4085</v>
      </c>
      <c r="B276" s="1129">
        <v>1</v>
      </c>
      <c r="C276" s="1130">
        <v>580500</v>
      </c>
      <c r="D276" s="1114">
        <f t="shared" si="5"/>
        <v>580500</v>
      </c>
      <c r="E276" s="1124" t="s">
        <v>1268</v>
      </c>
      <c r="F276" s="1242" t="s">
        <v>938</v>
      </c>
      <c r="I276" s="1101"/>
    </row>
    <row r="277" spans="1:9" ht="18.75" x14ac:dyDescent="0.3">
      <c r="A277" s="1256" t="s">
        <v>4086</v>
      </c>
      <c r="B277" s="1129">
        <v>1</v>
      </c>
      <c r="C277" s="1130">
        <v>1850000</v>
      </c>
      <c r="D277" s="1114">
        <f t="shared" si="5"/>
        <v>1850000</v>
      </c>
      <c r="E277" s="1124" t="s">
        <v>1268</v>
      </c>
      <c r="F277" s="1242" t="s">
        <v>938</v>
      </c>
      <c r="I277" s="1101"/>
    </row>
    <row r="278" spans="1:9" ht="18.75" x14ac:dyDescent="0.3">
      <c r="A278" s="1250" t="s">
        <v>4087</v>
      </c>
      <c r="B278" s="1129">
        <v>1</v>
      </c>
      <c r="C278" s="1130">
        <v>1560000</v>
      </c>
      <c r="D278" s="1114">
        <f t="shared" si="5"/>
        <v>1560000</v>
      </c>
      <c r="E278" s="1124" t="s">
        <v>1268</v>
      </c>
      <c r="F278" s="1242" t="s">
        <v>938</v>
      </c>
      <c r="I278" s="1101"/>
    </row>
    <row r="279" spans="1:9" ht="18.75" x14ac:dyDescent="0.3">
      <c r="A279" s="1250" t="s">
        <v>4088</v>
      </c>
      <c r="B279" s="1129">
        <v>1</v>
      </c>
      <c r="C279" s="1130">
        <v>158895</v>
      </c>
      <c r="D279" s="1114">
        <f t="shared" si="5"/>
        <v>158895</v>
      </c>
      <c r="E279" s="1124" t="s">
        <v>1268</v>
      </c>
      <c r="F279" s="1242" t="s">
        <v>938</v>
      </c>
      <c r="I279" s="1101"/>
    </row>
    <row r="280" spans="1:9" ht="18.75" x14ac:dyDescent="0.3">
      <c r="A280" s="1250" t="s">
        <v>4089</v>
      </c>
      <c r="B280" s="1129">
        <v>1</v>
      </c>
      <c r="C280" s="1130">
        <v>130000</v>
      </c>
      <c r="D280" s="1114">
        <f t="shared" si="5"/>
        <v>130000</v>
      </c>
      <c r="E280" s="1124" t="s">
        <v>1268</v>
      </c>
      <c r="F280" s="1242" t="s">
        <v>938</v>
      </c>
      <c r="I280" s="1101"/>
    </row>
    <row r="281" spans="1:9" ht="18.75" x14ac:dyDescent="0.3">
      <c r="A281" s="1250" t="s">
        <v>4090</v>
      </c>
      <c r="B281" s="1129">
        <v>1</v>
      </c>
      <c r="C281" s="1130">
        <v>2250000</v>
      </c>
      <c r="D281" s="1114">
        <f t="shared" si="5"/>
        <v>2250000</v>
      </c>
      <c r="E281" s="1124" t="s">
        <v>1268</v>
      </c>
      <c r="F281" s="1242" t="s">
        <v>938</v>
      </c>
      <c r="I281" s="1101"/>
    </row>
    <row r="282" spans="1:9" ht="18.75" x14ac:dyDescent="0.3">
      <c r="A282" s="1250" t="s">
        <v>4091</v>
      </c>
      <c r="B282" s="1129">
        <v>12</v>
      </c>
      <c r="C282" s="1130">
        <v>40000</v>
      </c>
      <c r="D282" s="1114">
        <f t="shared" si="5"/>
        <v>480000</v>
      </c>
      <c r="E282" s="1124" t="s">
        <v>1268</v>
      </c>
      <c r="F282" s="1242" t="s">
        <v>938</v>
      </c>
      <c r="I282" s="1101"/>
    </row>
    <row r="283" spans="1:9" ht="18.75" x14ac:dyDescent="0.3">
      <c r="A283" s="1256" t="s">
        <v>4092</v>
      </c>
      <c r="B283" s="1129">
        <v>1</v>
      </c>
      <c r="C283" s="1130">
        <v>295280</v>
      </c>
      <c r="D283" s="1114">
        <f t="shared" si="5"/>
        <v>295280</v>
      </c>
      <c r="E283" s="1124" t="s">
        <v>1268</v>
      </c>
      <c r="F283" s="1242" t="s">
        <v>938</v>
      </c>
      <c r="I283" s="1101"/>
    </row>
    <row r="284" spans="1:9" ht="18.75" x14ac:dyDescent="0.3">
      <c r="A284" s="1250" t="s">
        <v>4093</v>
      </c>
      <c r="B284" s="1129">
        <v>1</v>
      </c>
      <c r="C284" s="1130">
        <v>2939793</v>
      </c>
      <c r="D284" s="1114">
        <f t="shared" si="5"/>
        <v>2939793</v>
      </c>
      <c r="E284" s="1124" t="s">
        <v>1268</v>
      </c>
      <c r="F284" s="1242" t="s">
        <v>938</v>
      </c>
      <c r="I284" s="1101"/>
    </row>
    <row r="285" spans="1:9" ht="19.5" thickBot="1" x14ac:dyDescent="0.35">
      <c r="A285" s="1258" t="s">
        <v>4094</v>
      </c>
      <c r="B285" s="1129">
        <v>1</v>
      </c>
      <c r="C285" s="1130">
        <v>3850000</v>
      </c>
      <c r="D285" s="1114">
        <f t="shared" si="5"/>
        <v>3850000</v>
      </c>
      <c r="E285" s="1124" t="s">
        <v>1268</v>
      </c>
      <c r="F285" s="1242" t="s">
        <v>938</v>
      </c>
      <c r="I285" s="1101"/>
    </row>
    <row r="286" spans="1:9" x14ac:dyDescent="0.25">
      <c r="D286" s="1260">
        <f>SUM(D234:D285)</f>
        <v>26448428.620000001</v>
      </c>
      <c r="I286" s="1101"/>
    </row>
    <row r="287" spans="1:9" x14ac:dyDescent="0.25">
      <c r="I287" s="1101"/>
    </row>
  </sheetData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9"/>
  <sheetViews>
    <sheetView workbookViewId="0"/>
  </sheetViews>
  <sheetFormatPr baseColWidth="10" defaultColWidth="11.5703125" defaultRowHeight="15.75" x14ac:dyDescent="0.25"/>
  <cols>
    <col min="1" max="1" width="29.42578125" style="1101" customWidth="1"/>
    <col min="2" max="2" width="86.5703125" style="1101" customWidth="1"/>
    <col min="3" max="3" width="7" style="1099" customWidth="1"/>
    <col min="4" max="4" width="16.28515625" style="1099" customWidth="1"/>
    <col min="5" max="5" width="18.7109375" style="1099" customWidth="1"/>
    <col min="6" max="6" width="17.28515625" style="1101" customWidth="1"/>
    <col min="7" max="7" width="17" style="1101" customWidth="1"/>
    <col min="8" max="16384" width="11.5703125" style="1101"/>
  </cols>
  <sheetData>
    <row r="2" spans="1:7" ht="16.5" thickBot="1" x14ac:dyDescent="0.3">
      <c r="F2" s="1261"/>
    </row>
    <row r="3" spans="1:7" ht="24" thickBot="1" x14ac:dyDescent="0.3">
      <c r="A3" s="1262" t="s">
        <v>4095</v>
      </c>
      <c r="B3" s="1104" t="s">
        <v>3818</v>
      </c>
      <c r="C3" s="1105" t="s">
        <v>3819</v>
      </c>
      <c r="D3" s="1106" t="s">
        <v>3820</v>
      </c>
      <c r="E3" s="1107" t="s">
        <v>3243</v>
      </c>
      <c r="F3" s="1108" t="s">
        <v>3821</v>
      </c>
      <c r="G3" s="1108" t="s">
        <v>3822</v>
      </c>
    </row>
    <row r="4" spans="1:7" x14ac:dyDescent="0.25">
      <c r="A4" s="1414" t="s">
        <v>4096</v>
      </c>
      <c r="B4" s="1111" t="s">
        <v>3824</v>
      </c>
      <c r="C4" s="1112">
        <v>8</v>
      </c>
      <c r="D4" s="1113">
        <v>50000</v>
      </c>
      <c r="E4" s="1114">
        <f t="shared" ref="E4:E67" si="0">+D4*C4</f>
        <v>400000</v>
      </c>
      <c r="F4" s="1263" t="s">
        <v>184</v>
      </c>
      <c r="G4" s="1264"/>
    </row>
    <row r="5" spans="1:7" x14ac:dyDescent="0.25">
      <c r="A5" s="1415"/>
      <c r="B5" s="1119" t="s">
        <v>3827</v>
      </c>
      <c r="C5" s="1120">
        <v>1</v>
      </c>
      <c r="D5" s="1121">
        <v>7004000</v>
      </c>
      <c r="E5" s="1114">
        <f t="shared" si="0"/>
        <v>7004000</v>
      </c>
      <c r="F5" s="1263" t="s">
        <v>184</v>
      </c>
      <c r="G5" s="1209"/>
    </row>
    <row r="6" spans="1:7" x14ac:dyDescent="0.25">
      <c r="A6" s="1415"/>
      <c r="B6" s="1119" t="s">
        <v>3828</v>
      </c>
      <c r="C6" s="1120">
        <v>2</v>
      </c>
      <c r="D6" s="1121">
        <v>2000000</v>
      </c>
      <c r="E6" s="1114">
        <f t="shared" si="0"/>
        <v>4000000</v>
      </c>
      <c r="F6" s="1263" t="s">
        <v>184</v>
      </c>
      <c r="G6" s="1209"/>
    </row>
    <row r="7" spans="1:7" x14ac:dyDescent="0.25">
      <c r="A7" s="1415"/>
      <c r="B7" s="1119" t="s">
        <v>3829</v>
      </c>
      <c r="C7" s="1120">
        <v>15</v>
      </c>
      <c r="D7" s="1121">
        <v>98000</v>
      </c>
      <c r="E7" s="1114">
        <f t="shared" si="0"/>
        <v>1470000</v>
      </c>
      <c r="F7" s="1263" t="s">
        <v>184</v>
      </c>
      <c r="G7" s="1209"/>
    </row>
    <row r="8" spans="1:7" x14ac:dyDescent="0.25">
      <c r="A8" s="1415"/>
      <c r="B8" s="1119" t="s">
        <v>3830</v>
      </c>
      <c r="C8" s="1120">
        <v>4</v>
      </c>
      <c r="D8" s="1121">
        <v>13400</v>
      </c>
      <c r="E8" s="1114">
        <f t="shared" si="0"/>
        <v>53600</v>
      </c>
      <c r="F8" s="1265" t="s">
        <v>1701</v>
      </c>
      <c r="G8" s="1209"/>
    </row>
    <row r="9" spans="1:7" x14ac:dyDescent="0.25">
      <c r="A9" s="1415"/>
      <c r="B9" s="1119" t="s">
        <v>3831</v>
      </c>
      <c r="C9" s="1120">
        <v>6</v>
      </c>
      <c r="D9" s="1121">
        <v>11500</v>
      </c>
      <c r="E9" s="1114">
        <f t="shared" si="0"/>
        <v>69000</v>
      </c>
      <c r="F9" s="1265" t="s">
        <v>1701</v>
      </c>
      <c r="G9" s="1209"/>
    </row>
    <row r="10" spans="1:7" x14ac:dyDescent="0.25">
      <c r="A10" s="1415"/>
      <c r="B10" s="1125" t="s">
        <v>3832</v>
      </c>
      <c r="C10" s="1126">
        <v>20</v>
      </c>
      <c r="D10" s="1127">
        <v>150000</v>
      </c>
      <c r="E10" s="1114">
        <f t="shared" si="0"/>
        <v>3000000</v>
      </c>
      <c r="F10" s="1263" t="s">
        <v>184</v>
      </c>
      <c r="G10" s="1209"/>
    </row>
    <row r="11" spans="1:7" x14ac:dyDescent="0.25">
      <c r="A11" s="1415"/>
      <c r="B11" s="1128" t="s">
        <v>3833</v>
      </c>
      <c r="C11" s="1129">
        <v>1</v>
      </c>
      <c r="D11" s="1130">
        <v>2900000</v>
      </c>
      <c r="E11" s="1114">
        <f t="shared" si="0"/>
        <v>2900000</v>
      </c>
      <c r="F11" s="1263" t="s">
        <v>184</v>
      </c>
      <c r="G11" s="1209"/>
    </row>
    <row r="12" spans="1:7" x14ac:dyDescent="0.25">
      <c r="A12" s="1415"/>
      <c r="B12" s="1131" t="s">
        <v>3834</v>
      </c>
      <c r="C12" s="1129">
        <v>4</v>
      </c>
      <c r="D12" s="1130">
        <v>1050000</v>
      </c>
      <c r="E12" s="1114">
        <f t="shared" si="0"/>
        <v>4200000</v>
      </c>
      <c r="F12" s="1263" t="s">
        <v>184</v>
      </c>
      <c r="G12" s="1209"/>
    </row>
    <row r="13" spans="1:7" ht="16.5" thickBot="1" x14ac:dyDescent="0.3">
      <c r="A13" s="1416"/>
      <c r="B13" s="1131" t="s">
        <v>3835</v>
      </c>
      <c r="C13" s="1129">
        <v>3</v>
      </c>
      <c r="D13" s="1130">
        <v>2277000</v>
      </c>
      <c r="E13" s="1114">
        <f t="shared" si="0"/>
        <v>6831000</v>
      </c>
      <c r="F13" s="1263" t="s">
        <v>184</v>
      </c>
      <c r="G13" s="1209"/>
    </row>
    <row r="14" spans="1:7" ht="32.25" customHeight="1" x14ac:dyDescent="0.25">
      <c r="A14" s="1417" t="s">
        <v>4097</v>
      </c>
      <c r="B14" s="1132" t="s">
        <v>3836</v>
      </c>
      <c r="C14" s="1133">
        <v>1</v>
      </c>
      <c r="D14" s="1134">
        <v>708400</v>
      </c>
      <c r="E14" s="1114">
        <f t="shared" si="0"/>
        <v>708400</v>
      </c>
      <c r="F14" s="1263" t="s">
        <v>184</v>
      </c>
      <c r="G14" s="1209"/>
    </row>
    <row r="15" spans="1:7" x14ac:dyDescent="0.25">
      <c r="A15" s="1418"/>
      <c r="B15" s="1135" t="s">
        <v>3837</v>
      </c>
      <c r="C15" s="1136">
        <v>1</v>
      </c>
      <c r="D15" s="1137">
        <v>625000</v>
      </c>
      <c r="E15" s="1114">
        <f t="shared" si="0"/>
        <v>625000</v>
      </c>
      <c r="F15" s="1265" t="s">
        <v>1701</v>
      </c>
      <c r="G15" s="1209"/>
    </row>
    <row r="16" spans="1:7" ht="42" customHeight="1" x14ac:dyDescent="0.25">
      <c r="A16" s="1418"/>
      <c r="B16" s="1138" t="s">
        <v>3838</v>
      </c>
      <c r="C16" s="1139">
        <v>1</v>
      </c>
      <c r="D16" s="1140">
        <v>500000</v>
      </c>
      <c r="E16" s="1114">
        <f t="shared" si="0"/>
        <v>500000</v>
      </c>
      <c r="F16" s="1263" t="s">
        <v>184</v>
      </c>
      <c r="G16" s="1209"/>
    </row>
    <row r="17" spans="1:7" x14ac:dyDescent="0.25">
      <c r="A17" s="1418"/>
      <c r="B17" s="1135" t="s">
        <v>3839</v>
      </c>
      <c r="C17" s="1136">
        <v>1</v>
      </c>
      <c r="D17" s="1137">
        <v>450000</v>
      </c>
      <c r="E17" s="1114">
        <f t="shared" si="0"/>
        <v>450000</v>
      </c>
      <c r="F17" s="1265" t="s">
        <v>1701</v>
      </c>
      <c r="G17" s="1209"/>
    </row>
    <row r="18" spans="1:7" x14ac:dyDescent="0.25">
      <c r="A18" s="1418"/>
      <c r="B18" s="1135" t="s">
        <v>3840</v>
      </c>
      <c r="C18" s="1136">
        <v>1</v>
      </c>
      <c r="D18" s="1137">
        <v>38000</v>
      </c>
      <c r="E18" s="1114">
        <f t="shared" si="0"/>
        <v>38000</v>
      </c>
      <c r="F18" s="1265" t="s">
        <v>1701</v>
      </c>
      <c r="G18" s="1209"/>
    </row>
    <row r="19" spans="1:7" x14ac:dyDescent="0.25">
      <c r="A19" s="1418"/>
      <c r="B19" s="1135" t="s">
        <v>3841</v>
      </c>
      <c r="C19" s="1136">
        <v>1</v>
      </c>
      <c r="D19" s="1137">
        <v>250000</v>
      </c>
      <c r="E19" s="1114">
        <f t="shared" si="0"/>
        <v>250000</v>
      </c>
      <c r="F19" s="1265" t="s">
        <v>1701</v>
      </c>
      <c r="G19" s="1209"/>
    </row>
    <row r="20" spans="1:7" x14ac:dyDescent="0.25">
      <c r="A20" s="1418"/>
      <c r="B20" s="1135" t="s">
        <v>3842</v>
      </c>
      <c r="C20" s="1136">
        <v>1</v>
      </c>
      <c r="D20" s="1137">
        <v>250000</v>
      </c>
      <c r="E20" s="1114">
        <f t="shared" si="0"/>
        <v>250000</v>
      </c>
      <c r="F20" s="1265" t="s">
        <v>1701</v>
      </c>
      <c r="G20" s="1209"/>
    </row>
    <row r="21" spans="1:7" x14ac:dyDescent="0.25">
      <c r="A21" s="1418"/>
      <c r="B21" s="1148" t="s">
        <v>3843</v>
      </c>
      <c r="C21" s="1136">
        <v>1</v>
      </c>
      <c r="D21" s="1137">
        <f>350*51</f>
        <v>17850</v>
      </c>
      <c r="E21" s="1114">
        <f t="shared" si="0"/>
        <v>17850</v>
      </c>
      <c r="F21" s="1263" t="s">
        <v>184</v>
      </c>
      <c r="G21" s="1209"/>
    </row>
    <row r="22" spans="1:7" x14ac:dyDescent="0.25">
      <c r="A22" s="1418"/>
      <c r="B22" s="1148" t="s">
        <v>3844</v>
      </c>
      <c r="C22" s="1136">
        <v>1</v>
      </c>
      <c r="D22" s="1137">
        <f>51*550</f>
        <v>28050</v>
      </c>
      <c r="E22" s="1114">
        <f t="shared" si="0"/>
        <v>28050</v>
      </c>
      <c r="F22" s="1263" t="s">
        <v>184</v>
      </c>
      <c r="G22" s="1209"/>
    </row>
    <row r="23" spans="1:7" x14ac:dyDescent="0.25">
      <c r="A23" s="1418"/>
      <c r="B23" s="1148" t="s">
        <v>3845</v>
      </c>
      <c r="C23" s="1136">
        <v>1</v>
      </c>
      <c r="D23" s="1137">
        <f>560*51</f>
        <v>28560</v>
      </c>
      <c r="E23" s="1114">
        <f t="shared" si="0"/>
        <v>28560</v>
      </c>
      <c r="F23" s="1263" t="s">
        <v>184</v>
      </c>
      <c r="G23" s="1209"/>
    </row>
    <row r="24" spans="1:7" x14ac:dyDescent="0.25">
      <c r="A24" s="1418"/>
      <c r="B24" s="1148" t="s">
        <v>3846</v>
      </c>
      <c r="C24" s="1136">
        <v>1</v>
      </c>
      <c r="D24" s="1137">
        <f>130*51</f>
        <v>6630</v>
      </c>
      <c r="E24" s="1114">
        <f t="shared" si="0"/>
        <v>6630</v>
      </c>
      <c r="F24" s="1263" t="s">
        <v>184</v>
      </c>
      <c r="G24" s="1209"/>
    </row>
    <row r="25" spans="1:7" ht="16.5" thickBot="1" x14ac:dyDescent="0.3">
      <c r="A25" s="1419"/>
      <c r="B25" s="1266" t="s">
        <v>4098</v>
      </c>
      <c r="C25" s="1267">
        <v>1</v>
      </c>
      <c r="D25" s="1268"/>
      <c r="E25" s="1114">
        <f t="shared" si="0"/>
        <v>0</v>
      </c>
      <c r="F25" s="1209"/>
      <c r="G25" s="1209"/>
    </row>
    <row r="26" spans="1:7" ht="16.5" customHeight="1" x14ac:dyDescent="0.25">
      <c r="A26" s="1420" t="s">
        <v>4099</v>
      </c>
      <c r="B26" s="1151" t="s">
        <v>3847</v>
      </c>
      <c r="C26" s="1152">
        <v>1</v>
      </c>
      <c r="D26" s="1153">
        <v>55000</v>
      </c>
      <c r="E26" s="1114">
        <f t="shared" si="0"/>
        <v>55000</v>
      </c>
      <c r="F26" s="1263" t="s">
        <v>184</v>
      </c>
      <c r="G26" s="1209"/>
    </row>
    <row r="27" spans="1:7" x14ac:dyDescent="0.25">
      <c r="A27" s="1420"/>
      <c r="B27" s="1154" t="s">
        <v>3848</v>
      </c>
      <c r="C27" s="1155">
        <v>1</v>
      </c>
      <c r="D27" s="1156">
        <v>3200</v>
      </c>
      <c r="E27" s="1114">
        <f t="shared" si="0"/>
        <v>3200</v>
      </c>
      <c r="F27" s="1265" t="s">
        <v>1701</v>
      </c>
      <c r="G27" s="1209"/>
    </row>
    <row r="28" spans="1:7" x14ac:dyDescent="0.25">
      <c r="A28" s="1420"/>
      <c r="B28" s="1154" t="s">
        <v>3849</v>
      </c>
      <c r="C28" s="1155">
        <v>1</v>
      </c>
      <c r="D28" s="1156">
        <v>4000</v>
      </c>
      <c r="E28" s="1114">
        <f t="shared" si="0"/>
        <v>4000</v>
      </c>
      <c r="F28" s="1265" t="s">
        <v>1701</v>
      </c>
      <c r="G28" s="1209"/>
    </row>
    <row r="29" spans="1:7" ht="16.5" thickBot="1" x14ac:dyDescent="0.3">
      <c r="A29" s="1421"/>
      <c r="B29" s="1154" t="s">
        <v>3850</v>
      </c>
      <c r="C29" s="1155">
        <v>1</v>
      </c>
      <c r="D29" s="1156">
        <v>2575000</v>
      </c>
      <c r="E29" s="1114">
        <f t="shared" si="0"/>
        <v>2575000</v>
      </c>
      <c r="F29" s="1263" t="s">
        <v>184</v>
      </c>
      <c r="G29" s="1209"/>
    </row>
    <row r="30" spans="1:7" ht="52.5" customHeight="1" x14ac:dyDescent="0.25">
      <c r="A30" s="1422" t="s">
        <v>4100</v>
      </c>
      <c r="B30" s="1157" t="s">
        <v>3851</v>
      </c>
      <c r="C30" s="1158">
        <v>1</v>
      </c>
      <c r="D30" s="1159">
        <v>38000</v>
      </c>
      <c r="E30" s="1141">
        <f t="shared" si="0"/>
        <v>38000</v>
      </c>
      <c r="F30" s="1209" t="s">
        <v>166</v>
      </c>
      <c r="G30" s="1209"/>
    </row>
    <row r="31" spans="1:7" x14ac:dyDescent="0.25">
      <c r="A31" s="1420"/>
      <c r="B31" s="1160" t="s">
        <v>3852</v>
      </c>
      <c r="C31" s="1155">
        <v>4</v>
      </c>
      <c r="D31" s="1153">
        <v>15450</v>
      </c>
      <c r="E31" s="1114">
        <f t="shared" si="0"/>
        <v>61800</v>
      </c>
      <c r="F31" s="1263" t="s">
        <v>184</v>
      </c>
      <c r="G31" s="1209"/>
    </row>
    <row r="32" spans="1:7" x14ac:dyDescent="0.25">
      <c r="A32" s="1420"/>
      <c r="B32" s="1160" t="s">
        <v>3853</v>
      </c>
      <c r="C32" s="1155">
        <v>1</v>
      </c>
      <c r="D32" s="1156">
        <v>7210</v>
      </c>
      <c r="E32" s="1114">
        <f t="shared" si="0"/>
        <v>7210</v>
      </c>
      <c r="F32" s="1265" t="s">
        <v>1701</v>
      </c>
      <c r="G32" s="1209"/>
    </row>
    <row r="33" spans="1:7" x14ac:dyDescent="0.25">
      <c r="A33" s="1420"/>
      <c r="B33" s="1160" t="s">
        <v>3854</v>
      </c>
      <c r="C33" s="1155">
        <v>2</v>
      </c>
      <c r="D33" s="1156">
        <v>6180</v>
      </c>
      <c r="E33" s="1114">
        <f t="shared" si="0"/>
        <v>12360</v>
      </c>
      <c r="F33" s="1265" t="s">
        <v>1701</v>
      </c>
      <c r="G33" s="1209"/>
    </row>
    <row r="34" spans="1:7" x14ac:dyDescent="0.25">
      <c r="A34" s="1420"/>
      <c r="B34" s="1160" t="s">
        <v>3855</v>
      </c>
      <c r="C34" s="1155">
        <v>2</v>
      </c>
      <c r="D34" s="1156">
        <v>15450</v>
      </c>
      <c r="E34" s="1114">
        <f t="shared" si="0"/>
        <v>30900</v>
      </c>
      <c r="F34" s="1265" t="s">
        <v>1701</v>
      </c>
      <c r="G34" s="1209"/>
    </row>
    <row r="35" spans="1:7" x14ac:dyDescent="0.25">
      <c r="A35" s="1420"/>
      <c r="B35" s="1160" t="s">
        <v>3856</v>
      </c>
      <c r="C35" s="1155">
        <v>1</v>
      </c>
      <c r="D35" s="1156">
        <v>3500</v>
      </c>
      <c r="E35" s="1114">
        <f t="shared" si="0"/>
        <v>3500</v>
      </c>
      <c r="F35" s="1265" t="s">
        <v>1701</v>
      </c>
      <c r="G35" s="1209"/>
    </row>
    <row r="36" spans="1:7" x14ac:dyDescent="0.25">
      <c r="A36" s="1420"/>
      <c r="B36" s="1160" t="s">
        <v>3857</v>
      </c>
      <c r="C36" s="1155">
        <v>60</v>
      </c>
      <c r="D36" s="1156">
        <v>1236</v>
      </c>
      <c r="E36" s="1114">
        <f t="shared" si="0"/>
        <v>74160</v>
      </c>
      <c r="F36" s="1265" t="s">
        <v>1701</v>
      </c>
      <c r="G36" s="1209"/>
    </row>
    <row r="37" spans="1:7" x14ac:dyDescent="0.25">
      <c r="A37" s="1420"/>
      <c r="B37" s="1160" t="s">
        <v>3858</v>
      </c>
      <c r="C37" s="1155">
        <v>2</v>
      </c>
      <c r="D37" s="1156">
        <v>27810</v>
      </c>
      <c r="E37" s="1114">
        <f t="shared" si="0"/>
        <v>55620</v>
      </c>
      <c r="F37" s="1265" t="s">
        <v>1701</v>
      </c>
      <c r="G37" s="1209"/>
    </row>
    <row r="38" spans="1:7" x14ac:dyDescent="0.25">
      <c r="A38" s="1420"/>
      <c r="B38" s="1160" t="s">
        <v>3859</v>
      </c>
      <c r="C38" s="1155">
        <v>1</v>
      </c>
      <c r="D38" s="1156">
        <v>170542.43</v>
      </c>
      <c r="E38" s="1114">
        <f t="shared" si="0"/>
        <v>170542.43</v>
      </c>
      <c r="F38" s="1265" t="s">
        <v>1701</v>
      </c>
      <c r="G38" s="1209"/>
    </row>
    <row r="39" spans="1:7" x14ac:dyDescent="0.25">
      <c r="A39" s="1420"/>
      <c r="B39" s="1160" t="s">
        <v>3860</v>
      </c>
      <c r="C39" s="1155">
        <v>2</v>
      </c>
      <c r="D39" s="1156">
        <v>97000</v>
      </c>
      <c r="E39" s="1114">
        <f t="shared" si="0"/>
        <v>194000</v>
      </c>
      <c r="F39" s="1263" t="s">
        <v>184</v>
      </c>
      <c r="G39" s="1209"/>
    </row>
    <row r="40" spans="1:7" x14ac:dyDescent="0.25">
      <c r="A40" s="1420"/>
      <c r="B40" s="1160" t="s">
        <v>3861</v>
      </c>
      <c r="C40" s="1155">
        <v>4</v>
      </c>
      <c r="D40" s="1156">
        <v>37023.03</v>
      </c>
      <c r="E40" s="1114">
        <f t="shared" si="0"/>
        <v>148092.12</v>
      </c>
      <c r="F40" s="1263" t="s">
        <v>184</v>
      </c>
      <c r="G40" s="1209"/>
    </row>
    <row r="41" spans="1:7" x14ac:dyDescent="0.25">
      <c r="A41" s="1420"/>
      <c r="B41" s="1160" t="s">
        <v>3862</v>
      </c>
      <c r="C41" s="1155">
        <v>2</v>
      </c>
      <c r="D41" s="1156">
        <v>16077.17</v>
      </c>
      <c r="E41" s="1114">
        <f t="shared" si="0"/>
        <v>32154.34</v>
      </c>
      <c r="F41" s="1263" t="s">
        <v>184</v>
      </c>
      <c r="G41" s="1209"/>
    </row>
    <row r="42" spans="1:7" x14ac:dyDescent="0.25">
      <c r="A42" s="1420"/>
      <c r="B42" s="1161" t="s">
        <v>3863</v>
      </c>
      <c r="C42" s="1162">
        <v>2</v>
      </c>
      <c r="D42" s="1156">
        <v>99000</v>
      </c>
      <c r="E42" s="1114">
        <f t="shared" si="0"/>
        <v>198000</v>
      </c>
      <c r="F42" s="1263" t="s">
        <v>184</v>
      </c>
      <c r="G42" s="1209"/>
    </row>
    <row r="43" spans="1:7" x14ac:dyDescent="0.25">
      <c r="A43" s="1420"/>
      <c r="B43" s="1160" t="s">
        <v>3864</v>
      </c>
      <c r="C43" s="1155">
        <v>8</v>
      </c>
      <c r="D43" s="1156">
        <v>20000</v>
      </c>
      <c r="E43" s="1114">
        <f t="shared" si="0"/>
        <v>160000</v>
      </c>
      <c r="F43" s="1263" t="s">
        <v>184</v>
      </c>
      <c r="G43" s="1209"/>
    </row>
    <row r="44" spans="1:7" x14ac:dyDescent="0.25">
      <c r="A44" s="1420"/>
      <c r="B44" s="1160" t="s">
        <v>3865</v>
      </c>
      <c r="C44" s="1155">
        <v>10</v>
      </c>
      <c r="D44" s="1156">
        <v>3670</v>
      </c>
      <c r="E44" s="1114">
        <f t="shared" si="0"/>
        <v>36700</v>
      </c>
      <c r="F44" s="1265" t="s">
        <v>1701</v>
      </c>
      <c r="G44" s="1209"/>
    </row>
    <row r="45" spans="1:7" x14ac:dyDescent="0.25">
      <c r="A45" s="1420"/>
      <c r="B45" s="1160" t="s">
        <v>3866</v>
      </c>
      <c r="C45" s="1155">
        <v>1</v>
      </c>
      <c r="D45" s="1156">
        <v>38000</v>
      </c>
      <c r="E45" s="1114">
        <f t="shared" si="0"/>
        <v>38000</v>
      </c>
      <c r="F45" s="1265" t="s">
        <v>1701</v>
      </c>
      <c r="G45" s="1209"/>
    </row>
    <row r="46" spans="1:7" x14ac:dyDescent="0.25">
      <c r="A46" s="1420"/>
      <c r="B46" s="1160" t="s">
        <v>3867</v>
      </c>
      <c r="C46" s="1155">
        <v>100</v>
      </c>
      <c r="D46" s="1156">
        <v>700</v>
      </c>
      <c r="E46" s="1114">
        <f t="shared" si="0"/>
        <v>70000</v>
      </c>
      <c r="F46" s="1265" t="s">
        <v>1701</v>
      </c>
      <c r="G46" s="1209"/>
    </row>
    <row r="47" spans="1:7" ht="32.25" customHeight="1" x14ac:dyDescent="0.25">
      <c r="A47" s="1420"/>
      <c r="B47" s="1163" t="s">
        <v>3868</v>
      </c>
      <c r="C47" s="1155">
        <v>1</v>
      </c>
      <c r="D47" s="1156">
        <v>1350000</v>
      </c>
      <c r="E47" s="1114">
        <f t="shared" si="0"/>
        <v>1350000</v>
      </c>
      <c r="F47" s="1263" t="s">
        <v>184</v>
      </c>
      <c r="G47" s="1209"/>
    </row>
    <row r="48" spans="1:7" ht="16.5" customHeight="1" x14ac:dyDescent="0.25">
      <c r="A48" s="1420"/>
      <c r="B48" s="1161" t="s">
        <v>3869</v>
      </c>
      <c r="C48" s="1155">
        <v>1</v>
      </c>
      <c r="D48" s="1156">
        <v>800</v>
      </c>
      <c r="E48" s="1114">
        <f t="shared" si="0"/>
        <v>800</v>
      </c>
      <c r="F48" s="1265" t="s">
        <v>1701</v>
      </c>
      <c r="G48" s="1209"/>
    </row>
    <row r="49" spans="1:7" x14ac:dyDescent="0.25">
      <c r="A49" s="1420"/>
      <c r="B49" s="1160" t="s">
        <v>3870</v>
      </c>
      <c r="C49" s="1155">
        <v>1</v>
      </c>
      <c r="D49" s="1156">
        <v>3000</v>
      </c>
      <c r="E49" s="1114">
        <f t="shared" si="0"/>
        <v>3000</v>
      </c>
      <c r="F49" s="1265" t="s">
        <v>1701</v>
      </c>
      <c r="G49" s="1209"/>
    </row>
    <row r="50" spans="1:7" x14ac:dyDescent="0.25">
      <c r="A50" s="1420"/>
      <c r="B50" s="1160" t="s">
        <v>3871</v>
      </c>
      <c r="C50" s="1155">
        <v>1</v>
      </c>
      <c r="D50" s="1156">
        <v>7000</v>
      </c>
      <c r="E50" s="1114">
        <f t="shared" si="0"/>
        <v>7000</v>
      </c>
      <c r="F50" s="1265" t="s">
        <v>1701</v>
      </c>
      <c r="G50" s="1209"/>
    </row>
    <row r="51" spans="1:7" x14ac:dyDescent="0.25">
      <c r="A51" s="1420"/>
      <c r="B51" s="1160" t="s">
        <v>3872</v>
      </c>
      <c r="C51" s="1155">
        <v>1</v>
      </c>
      <c r="D51" s="1156">
        <v>12700</v>
      </c>
      <c r="E51" s="1114">
        <f t="shared" si="0"/>
        <v>12700</v>
      </c>
      <c r="F51" s="1265" t="s">
        <v>1701</v>
      </c>
      <c r="G51" s="1209"/>
    </row>
    <row r="52" spans="1:7" ht="16.5" thickBot="1" x14ac:dyDescent="0.3">
      <c r="A52" s="1420"/>
      <c r="B52" s="1164" t="s">
        <v>3873</v>
      </c>
      <c r="C52" s="1165">
        <v>1</v>
      </c>
      <c r="D52" s="1166">
        <v>2500</v>
      </c>
      <c r="E52" s="1114">
        <f t="shared" si="0"/>
        <v>2500</v>
      </c>
      <c r="F52" s="1265" t="s">
        <v>1701</v>
      </c>
      <c r="G52" s="1209"/>
    </row>
    <row r="53" spans="1:7" x14ac:dyDescent="0.25">
      <c r="A53" s="1422" t="s">
        <v>4101</v>
      </c>
      <c r="B53" s="1167" t="s">
        <v>3874</v>
      </c>
      <c r="C53" s="1112">
        <v>2</v>
      </c>
      <c r="D53" s="1168">
        <v>75000</v>
      </c>
      <c r="E53" s="1114">
        <f t="shared" si="0"/>
        <v>150000</v>
      </c>
      <c r="F53" s="1263" t="s">
        <v>184</v>
      </c>
      <c r="G53" s="1209"/>
    </row>
    <row r="54" spans="1:7" x14ac:dyDescent="0.25">
      <c r="A54" s="1420"/>
      <c r="B54" s="1169" t="s">
        <v>3875</v>
      </c>
      <c r="C54" s="1120">
        <v>1</v>
      </c>
      <c r="D54" s="1121">
        <v>730000</v>
      </c>
      <c r="E54" s="1114">
        <f t="shared" si="0"/>
        <v>730000</v>
      </c>
      <c r="F54" s="1263" t="s">
        <v>184</v>
      </c>
      <c r="G54" s="1209"/>
    </row>
    <row r="55" spans="1:7" x14ac:dyDescent="0.25">
      <c r="A55" s="1420"/>
      <c r="B55" s="1169" t="s">
        <v>3876</v>
      </c>
      <c r="C55" s="1120">
        <v>3</v>
      </c>
      <c r="D55" s="1121">
        <v>57000</v>
      </c>
      <c r="E55" s="1114">
        <f t="shared" si="0"/>
        <v>171000</v>
      </c>
      <c r="F55" s="1265" t="s">
        <v>1701</v>
      </c>
      <c r="G55" s="1209"/>
    </row>
    <row r="56" spans="1:7" x14ac:dyDescent="0.25">
      <c r="A56" s="1420"/>
      <c r="B56" s="1169" t="s">
        <v>3877</v>
      </c>
      <c r="C56" s="1120">
        <v>2</v>
      </c>
      <c r="D56" s="1121">
        <v>53785</v>
      </c>
      <c r="E56" s="1114">
        <f t="shared" si="0"/>
        <v>107570</v>
      </c>
      <c r="F56" s="1265" t="s">
        <v>1701</v>
      </c>
      <c r="G56" s="1209"/>
    </row>
    <row r="57" spans="1:7" x14ac:dyDescent="0.25">
      <c r="A57" s="1420"/>
      <c r="B57" s="1269" t="s">
        <v>4102</v>
      </c>
      <c r="C57" s="1120">
        <v>2</v>
      </c>
      <c r="D57" s="1121"/>
      <c r="E57" s="1114">
        <f t="shared" si="0"/>
        <v>0</v>
      </c>
      <c r="F57" s="1265" t="s">
        <v>1701</v>
      </c>
      <c r="G57" s="1209"/>
    </row>
    <row r="58" spans="1:7" x14ac:dyDescent="0.25">
      <c r="A58" s="1420"/>
      <c r="B58" s="1170" t="s">
        <v>3878</v>
      </c>
      <c r="C58" s="1120">
        <v>1</v>
      </c>
      <c r="D58" s="1121">
        <v>58700</v>
      </c>
      <c r="E58" s="1114">
        <f t="shared" si="0"/>
        <v>58700</v>
      </c>
      <c r="F58" s="1265" t="s">
        <v>1701</v>
      </c>
      <c r="G58" s="1209"/>
    </row>
    <row r="59" spans="1:7" x14ac:dyDescent="0.25">
      <c r="A59" s="1420"/>
      <c r="B59" s="1170" t="s">
        <v>3879</v>
      </c>
      <c r="C59" s="1120">
        <v>2</v>
      </c>
      <c r="D59" s="1121">
        <v>29800</v>
      </c>
      <c r="E59" s="1114">
        <f t="shared" si="0"/>
        <v>59600</v>
      </c>
      <c r="F59" s="1265" t="s">
        <v>1701</v>
      </c>
      <c r="G59" s="1209"/>
    </row>
    <row r="60" spans="1:7" x14ac:dyDescent="0.25">
      <c r="A60" s="1420"/>
      <c r="B60" s="1170" t="s">
        <v>3880</v>
      </c>
      <c r="C60" s="1120">
        <v>4</v>
      </c>
      <c r="D60" s="1121">
        <v>150000</v>
      </c>
      <c r="E60" s="1114">
        <f t="shared" si="0"/>
        <v>600000</v>
      </c>
      <c r="F60" s="1265" t="s">
        <v>1701</v>
      </c>
      <c r="G60" s="1209"/>
    </row>
    <row r="61" spans="1:7" x14ac:dyDescent="0.25">
      <c r="A61" s="1420"/>
      <c r="B61" s="1170" t="s">
        <v>3881</v>
      </c>
      <c r="C61" s="1120">
        <v>1</v>
      </c>
      <c r="D61" s="1121">
        <v>76500</v>
      </c>
      <c r="E61" s="1114">
        <f t="shared" si="0"/>
        <v>76500</v>
      </c>
      <c r="F61" s="1263" t="s">
        <v>184</v>
      </c>
      <c r="G61" s="1209"/>
    </row>
    <row r="62" spans="1:7" x14ac:dyDescent="0.25">
      <c r="A62" s="1420"/>
      <c r="B62" s="1170" t="s">
        <v>3882</v>
      </c>
      <c r="C62" s="1120">
        <v>2</v>
      </c>
      <c r="D62" s="1121">
        <v>40600</v>
      </c>
      <c r="E62" s="1114">
        <f t="shared" si="0"/>
        <v>81200</v>
      </c>
      <c r="F62" s="1263" t="s">
        <v>184</v>
      </c>
      <c r="G62" s="1209"/>
    </row>
    <row r="63" spans="1:7" x14ac:dyDescent="0.25">
      <c r="A63" s="1420"/>
      <c r="B63" s="1170" t="s">
        <v>3883</v>
      </c>
      <c r="C63" s="1120">
        <v>1</v>
      </c>
      <c r="D63" s="1121">
        <v>82400</v>
      </c>
      <c r="E63" s="1114">
        <f t="shared" si="0"/>
        <v>82400</v>
      </c>
      <c r="F63" s="1263" t="s">
        <v>184</v>
      </c>
      <c r="G63" s="1209"/>
    </row>
    <row r="64" spans="1:7" ht="16.5" thickBot="1" x14ac:dyDescent="0.3">
      <c r="A64" s="1420"/>
      <c r="B64" s="1171" t="s">
        <v>3884</v>
      </c>
      <c r="C64" s="1126">
        <v>1</v>
      </c>
      <c r="D64" s="1127">
        <v>300000</v>
      </c>
      <c r="E64" s="1114">
        <f t="shared" si="0"/>
        <v>300000</v>
      </c>
      <c r="F64" s="1263" t="s">
        <v>184</v>
      </c>
      <c r="G64" s="1209"/>
    </row>
    <row r="65" spans="1:9" x14ac:dyDescent="0.25">
      <c r="A65" s="1411" t="s">
        <v>4103</v>
      </c>
      <c r="B65" s="1172" t="s">
        <v>3885</v>
      </c>
      <c r="C65" s="1173">
        <v>1</v>
      </c>
      <c r="D65" s="1174">
        <v>1500000</v>
      </c>
      <c r="E65" s="1114">
        <f t="shared" si="0"/>
        <v>1500000</v>
      </c>
      <c r="F65" s="1263" t="s">
        <v>184</v>
      </c>
      <c r="G65" s="1209"/>
    </row>
    <row r="66" spans="1:9" x14ac:dyDescent="0.25">
      <c r="A66" s="1412"/>
      <c r="B66" s="1175" t="s">
        <v>4104</v>
      </c>
      <c r="C66" s="1120">
        <v>1</v>
      </c>
      <c r="D66" s="1121"/>
      <c r="E66" s="1114">
        <f t="shared" si="0"/>
        <v>0</v>
      </c>
      <c r="F66" s="1263" t="s">
        <v>184</v>
      </c>
      <c r="G66" s="1209"/>
    </row>
    <row r="67" spans="1:9" x14ac:dyDescent="0.25">
      <c r="A67" s="1412"/>
      <c r="B67" s="1175" t="s">
        <v>3886</v>
      </c>
      <c r="C67" s="1120">
        <v>8</v>
      </c>
      <c r="D67" s="1121">
        <v>150000</v>
      </c>
      <c r="E67" s="1114">
        <f t="shared" si="0"/>
        <v>1200000</v>
      </c>
      <c r="F67" s="1263" t="s">
        <v>184</v>
      </c>
      <c r="G67" s="1209"/>
    </row>
    <row r="68" spans="1:9" x14ac:dyDescent="0.25">
      <c r="A68" s="1412"/>
      <c r="B68" s="1270" t="s">
        <v>3888</v>
      </c>
      <c r="C68" s="1120">
        <v>1</v>
      </c>
      <c r="D68" s="1121"/>
      <c r="E68" s="1114">
        <f t="shared" ref="E68:E131" si="1">+D68*C68</f>
        <v>0</v>
      </c>
      <c r="F68" s="1263" t="s">
        <v>184</v>
      </c>
      <c r="G68" s="1209"/>
    </row>
    <row r="69" spans="1:9" x14ac:dyDescent="0.25">
      <c r="A69" s="1412"/>
      <c r="B69" s="1176" t="s">
        <v>3887</v>
      </c>
      <c r="C69" s="1120">
        <v>1</v>
      </c>
      <c r="D69" s="1121">
        <v>62000</v>
      </c>
      <c r="E69" s="1114">
        <f t="shared" si="1"/>
        <v>62000</v>
      </c>
      <c r="F69" s="1263" t="s">
        <v>184</v>
      </c>
      <c r="G69" s="1209"/>
    </row>
    <row r="70" spans="1:9" x14ac:dyDescent="0.25">
      <c r="A70" s="1412"/>
      <c r="B70" s="1176" t="s">
        <v>3888</v>
      </c>
      <c r="C70" s="1120">
        <v>1</v>
      </c>
      <c r="D70" s="1121">
        <f>6000*51</f>
        <v>306000</v>
      </c>
      <c r="E70" s="1114">
        <f t="shared" si="1"/>
        <v>306000</v>
      </c>
      <c r="F70" s="1263" t="s">
        <v>184</v>
      </c>
      <c r="G70" s="1209"/>
    </row>
    <row r="71" spans="1:9" x14ac:dyDescent="0.25">
      <c r="A71" s="1412"/>
      <c r="B71" s="1177" t="s">
        <v>3889</v>
      </c>
      <c r="C71" s="1120">
        <v>1</v>
      </c>
      <c r="D71" s="1121">
        <v>260644</v>
      </c>
      <c r="E71" s="1114">
        <f t="shared" si="1"/>
        <v>260644</v>
      </c>
      <c r="F71" s="1263" t="s">
        <v>184</v>
      </c>
      <c r="G71" s="1209"/>
    </row>
    <row r="72" spans="1:9" x14ac:dyDescent="0.25">
      <c r="A72" s="1412"/>
      <c r="B72" s="1177" t="s">
        <v>3890</v>
      </c>
      <c r="C72" s="1120">
        <v>8</v>
      </c>
      <c r="D72" s="1121">
        <v>256000</v>
      </c>
      <c r="E72" s="1114">
        <f t="shared" si="1"/>
        <v>2048000</v>
      </c>
      <c r="F72" s="1263" t="s">
        <v>184</v>
      </c>
      <c r="G72" s="1209"/>
    </row>
    <row r="73" spans="1:9" x14ac:dyDescent="0.25">
      <c r="A73" s="1412"/>
      <c r="B73" s="1177" t="s">
        <v>4105</v>
      </c>
      <c r="C73" s="1120">
        <v>1</v>
      </c>
      <c r="D73" s="1121">
        <v>6800</v>
      </c>
      <c r="E73" s="1114">
        <f t="shared" si="1"/>
        <v>6800</v>
      </c>
      <c r="F73" s="1271" t="s">
        <v>399</v>
      </c>
      <c r="G73" s="1209"/>
    </row>
    <row r="74" spans="1:9" x14ac:dyDescent="0.25">
      <c r="A74" s="1412"/>
      <c r="B74" s="1177" t="s">
        <v>3892</v>
      </c>
      <c r="C74" s="1120">
        <v>1</v>
      </c>
      <c r="D74" s="1121">
        <v>54200</v>
      </c>
      <c r="E74" s="1114">
        <f t="shared" si="1"/>
        <v>54200</v>
      </c>
      <c r="F74" s="1272" t="s">
        <v>275</v>
      </c>
      <c r="G74" s="1209" t="s">
        <v>938</v>
      </c>
    </row>
    <row r="75" spans="1:9" ht="16.5" thickBot="1" x14ac:dyDescent="0.3">
      <c r="A75" s="1423"/>
      <c r="B75" s="1178" t="s">
        <v>3893</v>
      </c>
      <c r="C75" s="1126">
        <v>1</v>
      </c>
      <c r="D75" s="1127">
        <v>4600</v>
      </c>
      <c r="E75" s="1114">
        <f t="shared" si="1"/>
        <v>4600</v>
      </c>
      <c r="F75" s="1271" t="s">
        <v>399</v>
      </c>
      <c r="G75" s="1209"/>
    </row>
    <row r="76" spans="1:9" ht="29.25" customHeight="1" x14ac:dyDescent="0.25">
      <c r="A76" s="1424" t="s">
        <v>4106</v>
      </c>
      <c r="B76" s="1273" t="s">
        <v>4107</v>
      </c>
      <c r="C76" s="1274">
        <v>1</v>
      </c>
      <c r="D76" s="1275"/>
      <c r="E76" s="1114">
        <f t="shared" si="1"/>
        <v>0</v>
      </c>
      <c r="F76" s="1276"/>
      <c r="G76" s="1276"/>
      <c r="H76" s="1261"/>
      <c r="I76" s="1261"/>
    </row>
    <row r="77" spans="1:9" x14ac:dyDescent="0.25">
      <c r="A77" s="1425"/>
      <c r="B77" s="1277" t="s">
        <v>4108</v>
      </c>
      <c r="C77" s="1120">
        <v>1</v>
      </c>
      <c r="D77" s="1121"/>
      <c r="E77" s="1114">
        <f t="shared" si="1"/>
        <v>0</v>
      </c>
      <c r="F77" s="1209"/>
      <c r="G77" s="1209"/>
    </row>
    <row r="78" spans="1:9" x14ac:dyDescent="0.25">
      <c r="A78" s="1425"/>
      <c r="B78" s="1278" t="s">
        <v>4109</v>
      </c>
      <c r="C78" s="1120">
        <v>1</v>
      </c>
      <c r="D78" s="1121"/>
      <c r="E78" s="1114">
        <f t="shared" si="1"/>
        <v>0</v>
      </c>
      <c r="F78" s="1209"/>
      <c r="G78" s="1209"/>
    </row>
    <row r="79" spans="1:9" x14ac:dyDescent="0.25">
      <c r="A79" s="1425"/>
      <c r="B79" s="1278" t="s">
        <v>4110</v>
      </c>
      <c r="C79" s="1120">
        <v>1</v>
      </c>
      <c r="D79" s="1121"/>
      <c r="E79" s="1114">
        <f t="shared" si="1"/>
        <v>0</v>
      </c>
      <c r="F79" s="1209"/>
      <c r="G79" s="1209"/>
    </row>
    <row r="80" spans="1:9" ht="16.5" thickBot="1" x14ac:dyDescent="0.3">
      <c r="A80" s="1425"/>
      <c r="B80" s="1179" t="s">
        <v>3894</v>
      </c>
      <c r="C80" s="1126">
        <v>1</v>
      </c>
      <c r="D80" s="1127">
        <v>250000</v>
      </c>
      <c r="E80" s="1114">
        <f t="shared" si="1"/>
        <v>250000</v>
      </c>
      <c r="F80" s="1263" t="s">
        <v>184</v>
      </c>
      <c r="G80" s="1209"/>
    </row>
    <row r="81" spans="1:7" x14ac:dyDescent="0.25">
      <c r="A81" s="1426" t="s">
        <v>4111</v>
      </c>
      <c r="B81" s="1180" t="s">
        <v>3895</v>
      </c>
      <c r="C81" s="1112">
        <v>1</v>
      </c>
      <c r="D81" s="1168">
        <v>1050000</v>
      </c>
      <c r="E81" s="1114">
        <f t="shared" si="1"/>
        <v>1050000</v>
      </c>
      <c r="F81" s="1263" t="s">
        <v>184</v>
      </c>
      <c r="G81" s="1209"/>
    </row>
    <row r="82" spans="1:7" x14ac:dyDescent="0.25">
      <c r="A82" s="1418"/>
      <c r="B82" s="1160" t="s">
        <v>3896</v>
      </c>
      <c r="C82" s="1120">
        <v>1</v>
      </c>
      <c r="D82" s="1121">
        <v>3200</v>
      </c>
      <c r="E82" s="1114">
        <f t="shared" si="1"/>
        <v>3200</v>
      </c>
      <c r="F82" s="1263" t="s">
        <v>184</v>
      </c>
      <c r="G82" s="1209"/>
    </row>
    <row r="83" spans="1:7" ht="16.5" thickBot="1" x14ac:dyDescent="0.3">
      <c r="A83" s="1418"/>
      <c r="B83" s="1160"/>
      <c r="C83" s="1120"/>
      <c r="D83" s="1121"/>
      <c r="E83" s="1114">
        <f t="shared" si="1"/>
        <v>0</v>
      </c>
      <c r="F83" s="1209"/>
      <c r="G83" s="1209"/>
    </row>
    <row r="84" spans="1:7" x14ac:dyDescent="0.25">
      <c r="A84" s="1427" t="s">
        <v>4112</v>
      </c>
      <c r="B84" s="1163" t="s">
        <v>3897</v>
      </c>
      <c r="C84" s="1120">
        <v>1</v>
      </c>
      <c r="D84" s="1121">
        <v>18000</v>
      </c>
      <c r="E84" s="1114">
        <f t="shared" si="1"/>
        <v>18000</v>
      </c>
      <c r="F84" s="1272" t="s">
        <v>275</v>
      </c>
      <c r="G84" s="1209"/>
    </row>
    <row r="85" spans="1:7" x14ac:dyDescent="0.25">
      <c r="A85" s="1428"/>
      <c r="B85" s="1160" t="s">
        <v>3898</v>
      </c>
      <c r="C85" s="1120">
        <v>1</v>
      </c>
      <c r="D85" s="1121">
        <v>685000</v>
      </c>
      <c r="E85" s="1114">
        <f t="shared" si="1"/>
        <v>685000</v>
      </c>
      <c r="F85" s="1263" t="s">
        <v>184</v>
      </c>
      <c r="G85" s="1209"/>
    </row>
    <row r="86" spans="1:7" x14ac:dyDescent="0.25">
      <c r="A86" s="1428"/>
      <c r="B86" s="1160" t="s">
        <v>3899</v>
      </c>
      <c r="C86" s="1120">
        <v>2</v>
      </c>
      <c r="D86" s="1121">
        <v>5189</v>
      </c>
      <c r="E86" s="1114">
        <f t="shared" si="1"/>
        <v>10378</v>
      </c>
      <c r="F86" s="1263" t="s">
        <v>184</v>
      </c>
      <c r="G86" s="1209"/>
    </row>
    <row r="87" spans="1:7" x14ac:dyDescent="0.25">
      <c r="A87" s="1428"/>
      <c r="B87" s="1160" t="s">
        <v>3900</v>
      </c>
      <c r="C87" s="1120">
        <v>9</v>
      </c>
      <c r="D87" s="1121">
        <v>8760</v>
      </c>
      <c r="E87" s="1114">
        <f t="shared" si="1"/>
        <v>78840</v>
      </c>
      <c r="F87" s="1263" t="s">
        <v>184</v>
      </c>
      <c r="G87" s="1209"/>
    </row>
    <row r="88" spans="1:7" x14ac:dyDescent="0.25">
      <c r="A88" s="1428"/>
      <c r="B88" s="1160" t="s">
        <v>3901</v>
      </c>
      <c r="C88" s="1120">
        <v>1</v>
      </c>
      <c r="D88" s="1121">
        <v>265760</v>
      </c>
      <c r="E88" s="1114">
        <f t="shared" si="1"/>
        <v>265760</v>
      </c>
      <c r="F88" s="1263" t="s">
        <v>184</v>
      </c>
      <c r="G88" s="1209"/>
    </row>
    <row r="89" spans="1:7" x14ac:dyDescent="0.25">
      <c r="A89" s="1428"/>
      <c r="B89" s="1160" t="s">
        <v>3902</v>
      </c>
      <c r="C89" s="1120">
        <v>1</v>
      </c>
      <c r="D89" s="1121">
        <v>48900</v>
      </c>
      <c r="E89" s="1114">
        <f t="shared" si="1"/>
        <v>48900</v>
      </c>
      <c r="F89" s="1263" t="s">
        <v>184</v>
      </c>
      <c r="G89" s="1209"/>
    </row>
    <row r="90" spans="1:7" x14ac:dyDescent="0.25">
      <c r="A90" s="1428"/>
      <c r="B90" s="1160" t="s">
        <v>3903</v>
      </c>
      <c r="C90" s="1120">
        <v>3</v>
      </c>
      <c r="D90" s="1121">
        <v>6700</v>
      </c>
      <c r="E90" s="1114">
        <f t="shared" si="1"/>
        <v>20100</v>
      </c>
      <c r="F90" s="1271" t="s">
        <v>399</v>
      </c>
      <c r="G90" s="1209"/>
    </row>
    <row r="91" spans="1:7" x14ac:dyDescent="0.25">
      <c r="A91" s="1428"/>
      <c r="B91" s="1160" t="s">
        <v>3904</v>
      </c>
      <c r="C91" s="1120">
        <v>4</v>
      </c>
      <c r="D91" s="1121">
        <v>4000</v>
      </c>
      <c r="E91" s="1114">
        <f t="shared" si="1"/>
        <v>16000</v>
      </c>
      <c r="F91" s="1209" t="s">
        <v>558</v>
      </c>
      <c r="G91" s="1209"/>
    </row>
    <row r="92" spans="1:7" x14ac:dyDescent="0.25">
      <c r="A92" s="1428"/>
      <c r="B92" s="1160" t="s">
        <v>3905</v>
      </c>
      <c r="C92" s="1120">
        <v>1</v>
      </c>
      <c r="D92" s="1121">
        <v>13200</v>
      </c>
      <c r="E92" s="1114">
        <f t="shared" si="1"/>
        <v>13200</v>
      </c>
      <c r="F92" s="1271" t="s">
        <v>399</v>
      </c>
      <c r="G92" s="1209"/>
    </row>
    <row r="93" spans="1:7" x14ac:dyDescent="0.25">
      <c r="A93" s="1428"/>
      <c r="B93" s="1160" t="s">
        <v>3906</v>
      </c>
      <c r="C93" s="1120">
        <v>4</v>
      </c>
      <c r="D93" s="1121">
        <v>4000</v>
      </c>
      <c r="E93" s="1114">
        <f t="shared" si="1"/>
        <v>16000</v>
      </c>
      <c r="F93" s="1209" t="s">
        <v>558</v>
      </c>
      <c r="G93" s="1209"/>
    </row>
    <row r="94" spans="1:7" x14ac:dyDescent="0.25">
      <c r="A94" s="1428"/>
      <c r="B94" s="1160" t="s">
        <v>3907</v>
      </c>
      <c r="C94" s="1120">
        <v>7</v>
      </c>
      <c r="D94" s="1121">
        <v>5600</v>
      </c>
      <c r="E94" s="1114">
        <f t="shared" si="1"/>
        <v>39200</v>
      </c>
      <c r="F94" s="1209" t="s">
        <v>558</v>
      </c>
      <c r="G94" s="1209"/>
    </row>
    <row r="95" spans="1:7" x14ac:dyDescent="0.25">
      <c r="A95" s="1428"/>
      <c r="B95" s="1160" t="s">
        <v>3908</v>
      </c>
      <c r="C95" s="1120">
        <v>1</v>
      </c>
      <c r="D95" s="1121">
        <v>5988.5</v>
      </c>
      <c r="E95" s="1114">
        <f t="shared" si="1"/>
        <v>5988.5</v>
      </c>
      <c r="F95" s="1209" t="s">
        <v>1661</v>
      </c>
      <c r="G95" s="1209"/>
    </row>
    <row r="96" spans="1:7" x14ac:dyDescent="0.25">
      <c r="A96" s="1428"/>
      <c r="B96" s="1160" t="s">
        <v>3909</v>
      </c>
      <c r="C96" s="1120">
        <v>1</v>
      </c>
      <c r="D96" s="1121">
        <v>151200</v>
      </c>
      <c r="E96" s="1114">
        <f t="shared" si="1"/>
        <v>151200</v>
      </c>
      <c r="F96" s="1263" t="s">
        <v>184</v>
      </c>
      <c r="G96" s="1209"/>
    </row>
    <row r="97" spans="1:7" x14ac:dyDescent="0.25">
      <c r="A97" s="1428"/>
      <c r="B97" s="1160" t="s">
        <v>3910</v>
      </c>
      <c r="C97" s="1120">
        <v>2</v>
      </c>
      <c r="D97" s="1121">
        <v>38000</v>
      </c>
      <c r="E97" s="1114">
        <f t="shared" si="1"/>
        <v>76000</v>
      </c>
      <c r="F97" s="1209" t="s">
        <v>1661</v>
      </c>
      <c r="G97" s="1209"/>
    </row>
    <row r="98" spans="1:7" x14ac:dyDescent="0.25">
      <c r="A98" s="1428"/>
      <c r="B98" s="1279" t="s">
        <v>3911</v>
      </c>
      <c r="C98" s="1120">
        <v>1</v>
      </c>
      <c r="D98" s="1121">
        <v>185000</v>
      </c>
      <c r="E98" s="1114">
        <f t="shared" si="1"/>
        <v>185000</v>
      </c>
      <c r="F98" s="1265" t="s">
        <v>1701</v>
      </c>
      <c r="G98" s="1209"/>
    </row>
    <row r="99" spans="1:7" x14ac:dyDescent="0.25">
      <c r="A99" s="1428"/>
      <c r="B99" s="1160" t="s">
        <v>3912</v>
      </c>
      <c r="C99" s="1120">
        <v>3</v>
      </c>
      <c r="D99" s="1121">
        <v>6700</v>
      </c>
      <c r="E99" s="1114">
        <f t="shared" si="1"/>
        <v>20100</v>
      </c>
      <c r="F99" s="1265" t="s">
        <v>1701</v>
      </c>
      <c r="G99" s="1209"/>
    </row>
    <row r="100" spans="1:7" x14ac:dyDescent="0.25">
      <c r="A100" s="1428"/>
      <c r="B100" s="1160" t="s">
        <v>3913</v>
      </c>
      <c r="C100" s="1120">
        <v>2</v>
      </c>
      <c r="D100" s="1121">
        <v>3500</v>
      </c>
      <c r="E100" s="1114">
        <f t="shared" si="1"/>
        <v>7000</v>
      </c>
      <c r="F100" s="1265" t="s">
        <v>1701</v>
      </c>
      <c r="G100" s="1209"/>
    </row>
    <row r="101" spans="1:7" x14ac:dyDescent="0.25">
      <c r="A101" s="1428"/>
      <c r="B101" s="1160" t="s">
        <v>3914</v>
      </c>
      <c r="C101" s="1120">
        <v>1</v>
      </c>
      <c r="D101" s="1121">
        <v>5000</v>
      </c>
      <c r="E101" s="1114">
        <f t="shared" si="1"/>
        <v>5000</v>
      </c>
      <c r="F101" s="1265" t="s">
        <v>1701</v>
      </c>
      <c r="G101" s="1209"/>
    </row>
    <row r="102" spans="1:7" x14ac:dyDescent="0.25">
      <c r="A102" s="1428"/>
      <c r="B102" s="1160" t="s">
        <v>3915</v>
      </c>
      <c r="C102" s="1120">
        <v>5</v>
      </c>
      <c r="D102" s="1121">
        <v>18200</v>
      </c>
      <c r="E102" s="1114">
        <f t="shared" si="1"/>
        <v>91000</v>
      </c>
      <c r="F102" s="1265" t="s">
        <v>1701</v>
      </c>
      <c r="G102" s="1209"/>
    </row>
    <row r="103" spans="1:7" x14ac:dyDescent="0.25">
      <c r="A103" s="1428"/>
      <c r="B103" s="1160" t="s">
        <v>3896</v>
      </c>
      <c r="C103" s="1120">
        <v>7</v>
      </c>
      <c r="D103" s="1121">
        <v>3200</v>
      </c>
      <c r="E103" s="1114">
        <f t="shared" si="1"/>
        <v>22400</v>
      </c>
      <c r="F103" s="1263" t="s">
        <v>184</v>
      </c>
      <c r="G103" s="1209"/>
    </row>
    <row r="104" spans="1:7" x14ac:dyDescent="0.25">
      <c r="A104" s="1428"/>
      <c r="B104" s="1160" t="s">
        <v>3916</v>
      </c>
      <c r="C104" s="1120">
        <v>1</v>
      </c>
      <c r="D104" s="1121">
        <v>4000</v>
      </c>
      <c r="E104" s="1114">
        <f t="shared" si="1"/>
        <v>4000</v>
      </c>
      <c r="F104" s="1265" t="s">
        <v>1701</v>
      </c>
      <c r="G104" s="1209"/>
    </row>
    <row r="105" spans="1:7" x14ac:dyDescent="0.25">
      <c r="A105" s="1428"/>
      <c r="B105" s="1160" t="s">
        <v>3917</v>
      </c>
      <c r="C105" s="1120">
        <v>3</v>
      </c>
      <c r="D105" s="1121">
        <v>6700</v>
      </c>
      <c r="E105" s="1114">
        <f t="shared" si="1"/>
        <v>20100</v>
      </c>
      <c r="F105" s="1265" t="s">
        <v>1701</v>
      </c>
      <c r="G105" s="1209"/>
    </row>
    <row r="106" spans="1:7" x14ac:dyDescent="0.25">
      <c r="A106" s="1428"/>
      <c r="B106" s="1160" t="s">
        <v>3918</v>
      </c>
      <c r="C106" s="1120">
        <v>8</v>
      </c>
      <c r="D106" s="1121">
        <v>150000</v>
      </c>
      <c r="E106" s="1114">
        <f t="shared" si="1"/>
        <v>1200000</v>
      </c>
      <c r="F106" s="1263" t="s">
        <v>184</v>
      </c>
      <c r="G106" s="1209"/>
    </row>
    <row r="107" spans="1:7" x14ac:dyDescent="0.25">
      <c r="A107" s="1428"/>
      <c r="B107" s="1160" t="s">
        <v>3919</v>
      </c>
      <c r="C107" s="1120">
        <v>1</v>
      </c>
      <c r="D107" s="1121">
        <v>13200</v>
      </c>
      <c r="E107" s="1114">
        <f t="shared" si="1"/>
        <v>13200</v>
      </c>
      <c r="F107" s="1271" t="s">
        <v>399</v>
      </c>
      <c r="G107" s="1209"/>
    </row>
    <row r="108" spans="1:7" x14ac:dyDescent="0.25">
      <c r="A108" s="1428"/>
      <c r="B108" s="1160" t="s">
        <v>3920</v>
      </c>
      <c r="C108" s="1120">
        <v>3</v>
      </c>
      <c r="D108" s="1121">
        <v>151200</v>
      </c>
      <c r="E108" s="1114">
        <f t="shared" si="1"/>
        <v>453600</v>
      </c>
      <c r="F108" s="1263" t="s">
        <v>184</v>
      </c>
      <c r="G108" s="1209"/>
    </row>
    <row r="109" spans="1:7" x14ac:dyDescent="0.25">
      <c r="A109" s="1428"/>
      <c r="B109" s="1160" t="s">
        <v>3921</v>
      </c>
      <c r="C109" s="1120">
        <v>1</v>
      </c>
      <c r="D109" s="1121">
        <v>178000</v>
      </c>
      <c r="E109" s="1114">
        <f t="shared" si="1"/>
        <v>178000</v>
      </c>
      <c r="F109" s="1263" t="s">
        <v>184</v>
      </c>
      <c r="G109" s="1209"/>
    </row>
    <row r="110" spans="1:7" x14ac:dyDescent="0.25">
      <c r="A110" s="1428"/>
      <c r="B110" s="1160" t="s">
        <v>4113</v>
      </c>
      <c r="C110" s="1120"/>
      <c r="D110" s="1121"/>
      <c r="E110" s="1114">
        <f t="shared" si="1"/>
        <v>0</v>
      </c>
      <c r="F110" s="1209"/>
      <c r="G110" s="1209"/>
    </row>
    <row r="111" spans="1:7" x14ac:dyDescent="0.25">
      <c r="A111" s="1428"/>
      <c r="B111" s="1160" t="s">
        <v>3922</v>
      </c>
      <c r="C111" s="1120">
        <v>3</v>
      </c>
      <c r="D111" s="1121">
        <v>4675</v>
      </c>
      <c r="E111" s="1114">
        <f t="shared" si="1"/>
        <v>14025</v>
      </c>
      <c r="F111" s="1271" t="s">
        <v>399</v>
      </c>
      <c r="G111" s="1209"/>
    </row>
    <row r="112" spans="1:7" x14ac:dyDescent="0.25">
      <c r="A112" s="1428"/>
      <c r="B112" s="1160" t="s">
        <v>3896</v>
      </c>
      <c r="C112" s="1120">
        <v>3</v>
      </c>
      <c r="D112" s="1121">
        <v>3200</v>
      </c>
      <c r="E112" s="1114">
        <f t="shared" si="1"/>
        <v>9600</v>
      </c>
      <c r="F112" s="1263" t="s">
        <v>184</v>
      </c>
      <c r="G112" s="1209"/>
    </row>
    <row r="113" spans="1:7" x14ac:dyDescent="0.25">
      <c r="A113" s="1428"/>
      <c r="B113" s="1160" t="s">
        <v>3923</v>
      </c>
      <c r="C113" s="1120">
        <v>2</v>
      </c>
      <c r="D113" s="1121">
        <v>54200</v>
      </c>
      <c r="E113" s="1114">
        <f t="shared" si="1"/>
        <v>108400</v>
      </c>
      <c r="F113" s="1272" t="s">
        <v>275</v>
      </c>
      <c r="G113" s="1209"/>
    </row>
    <row r="114" spans="1:7" x14ac:dyDescent="0.25">
      <c r="A114" s="1428"/>
      <c r="B114" s="1160" t="s">
        <v>4114</v>
      </c>
      <c r="C114" s="1120">
        <v>7</v>
      </c>
      <c r="D114" s="1121"/>
      <c r="E114" s="1114">
        <f t="shared" si="1"/>
        <v>0</v>
      </c>
      <c r="F114" s="1209"/>
      <c r="G114" s="1209"/>
    </row>
    <row r="115" spans="1:7" x14ac:dyDescent="0.25">
      <c r="A115" s="1428"/>
      <c r="B115" s="1160" t="s">
        <v>4115</v>
      </c>
      <c r="C115" s="1120">
        <v>1</v>
      </c>
      <c r="D115" s="1121"/>
      <c r="E115" s="1114">
        <f t="shared" si="1"/>
        <v>0</v>
      </c>
      <c r="F115" s="1209"/>
      <c r="G115" s="1209"/>
    </row>
    <row r="116" spans="1:7" x14ac:dyDescent="0.25">
      <c r="A116" s="1428"/>
      <c r="B116" s="1160" t="s">
        <v>3924</v>
      </c>
      <c r="C116" s="1120">
        <v>1</v>
      </c>
      <c r="D116" s="1121">
        <v>8600</v>
      </c>
      <c r="E116" s="1114">
        <f t="shared" si="1"/>
        <v>8600</v>
      </c>
      <c r="F116" s="1209" t="s">
        <v>166</v>
      </c>
      <c r="G116" s="1209"/>
    </row>
    <row r="117" spans="1:7" x14ac:dyDescent="0.25">
      <c r="A117" s="1428"/>
      <c r="B117" s="1160" t="s">
        <v>3925</v>
      </c>
      <c r="C117" s="1120">
        <v>1</v>
      </c>
      <c r="D117" s="1121">
        <v>18000</v>
      </c>
      <c r="E117" s="1114">
        <f t="shared" si="1"/>
        <v>18000</v>
      </c>
      <c r="F117" s="1263" t="s">
        <v>184</v>
      </c>
      <c r="G117" s="1209"/>
    </row>
    <row r="118" spans="1:7" x14ac:dyDescent="0.25">
      <c r="A118" s="1428"/>
      <c r="B118" s="1160" t="s">
        <v>3926</v>
      </c>
      <c r="C118" s="1120">
        <v>7</v>
      </c>
      <c r="D118" s="1121">
        <v>3200</v>
      </c>
      <c r="E118" s="1114">
        <f t="shared" si="1"/>
        <v>22400</v>
      </c>
      <c r="F118" s="1209" t="s">
        <v>166</v>
      </c>
      <c r="G118" s="1209"/>
    </row>
    <row r="119" spans="1:7" x14ac:dyDescent="0.25">
      <c r="A119" s="1428"/>
      <c r="B119" s="1160" t="s">
        <v>3927</v>
      </c>
      <c r="C119" s="1120">
        <v>1</v>
      </c>
      <c r="D119" s="1121">
        <v>482350.96</v>
      </c>
      <c r="E119" s="1114">
        <f t="shared" si="1"/>
        <v>482350.96</v>
      </c>
      <c r="F119" s="1263" t="s">
        <v>184</v>
      </c>
      <c r="G119" s="1209"/>
    </row>
    <row r="120" spans="1:7" x14ac:dyDescent="0.25">
      <c r="A120" s="1428"/>
      <c r="B120" s="1160" t="s">
        <v>3928</v>
      </c>
      <c r="C120" s="1120">
        <v>1</v>
      </c>
      <c r="D120" s="1121">
        <v>16496</v>
      </c>
      <c r="E120" s="1114">
        <f t="shared" si="1"/>
        <v>16496</v>
      </c>
      <c r="F120" s="1272" t="s">
        <v>275</v>
      </c>
      <c r="G120" s="1209"/>
    </row>
    <row r="121" spans="1:7" x14ac:dyDescent="0.25">
      <c r="A121" s="1428"/>
      <c r="B121" s="1160" t="s">
        <v>3929</v>
      </c>
      <c r="C121" s="1120">
        <v>1</v>
      </c>
      <c r="D121" s="1121">
        <v>182512</v>
      </c>
      <c r="E121" s="1114">
        <f t="shared" si="1"/>
        <v>182512</v>
      </c>
      <c r="F121" s="1263" t="s">
        <v>184</v>
      </c>
      <c r="G121" s="1209"/>
    </row>
    <row r="122" spans="1:7" x14ac:dyDescent="0.25">
      <c r="A122" s="1428"/>
      <c r="B122" s="1177" t="s">
        <v>3930</v>
      </c>
      <c r="C122" s="1120">
        <v>2</v>
      </c>
      <c r="D122" s="1121">
        <v>4862</v>
      </c>
      <c r="E122" s="1114">
        <f t="shared" si="1"/>
        <v>9724</v>
      </c>
      <c r="F122" s="1209" t="s">
        <v>166</v>
      </c>
      <c r="G122" s="1209"/>
    </row>
    <row r="123" spans="1:7" x14ac:dyDescent="0.25">
      <c r="A123" s="1428"/>
      <c r="B123" s="1177" t="s">
        <v>3931</v>
      </c>
      <c r="C123" s="1120">
        <v>5</v>
      </c>
      <c r="D123" s="1121">
        <v>6980</v>
      </c>
      <c r="E123" s="1114">
        <f t="shared" si="1"/>
        <v>34900</v>
      </c>
      <c r="F123" s="1209" t="s">
        <v>1661</v>
      </c>
      <c r="G123" s="1209"/>
    </row>
    <row r="124" spans="1:7" x14ac:dyDescent="0.25">
      <c r="A124" s="1428"/>
      <c r="B124" s="1177" t="s">
        <v>3924</v>
      </c>
      <c r="C124" s="1120">
        <v>1</v>
      </c>
      <c r="D124" s="1121">
        <v>8600</v>
      </c>
      <c r="E124" s="1114">
        <f t="shared" si="1"/>
        <v>8600</v>
      </c>
      <c r="F124" s="1209" t="s">
        <v>166</v>
      </c>
      <c r="G124" s="1209"/>
    </row>
    <row r="125" spans="1:7" x14ac:dyDescent="0.25">
      <c r="A125" s="1428"/>
      <c r="B125" s="1177" t="s">
        <v>3932</v>
      </c>
      <c r="C125" s="1120">
        <v>5</v>
      </c>
      <c r="D125" s="1121">
        <v>15000</v>
      </c>
      <c r="E125" s="1114">
        <f t="shared" si="1"/>
        <v>75000</v>
      </c>
      <c r="F125" s="1263" t="s">
        <v>184</v>
      </c>
      <c r="G125" s="1209"/>
    </row>
    <row r="126" spans="1:7" x14ac:dyDescent="0.25">
      <c r="A126" s="1428"/>
      <c r="B126" s="1177" t="s">
        <v>3896</v>
      </c>
      <c r="C126" s="1120">
        <v>2</v>
      </c>
      <c r="D126" s="1121">
        <v>3200</v>
      </c>
      <c r="E126" s="1114">
        <f t="shared" si="1"/>
        <v>6400</v>
      </c>
      <c r="F126" s="1263" t="s">
        <v>184</v>
      </c>
      <c r="G126" s="1209"/>
    </row>
    <row r="127" spans="1:7" x14ac:dyDescent="0.25">
      <c r="A127" s="1428"/>
      <c r="B127" s="1177" t="s">
        <v>3933</v>
      </c>
      <c r="C127" s="1120">
        <v>1</v>
      </c>
      <c r="D127" s="1121">
        <v>34600</v>
      </c>
      <c r="E127" s="1114">
        <f t="shared" si="1"/>
        <v>34600</v>
      </c>
      <c r="F127" s="1263" t="s">
        <v>184</v>
      </c>
      <c r="G127" s="1209"/>
    </row>
    <row r="128" spans="1:7" x14ac:dyDescent="0.25">
      <c r="A128" s="1428"/>
      <c r="B128" s="1177" t="s">
        <v>3934</v>
      </c>
      <c r="C128" s="1120">
        <v>2</v>
      </c>
      <c r="D128" s="1121">
        <v>6800</v>
      </c>
      <c r="E128" s="1114">
        <f t="shared" si="1"/>
        <v>13600</v>
      </c>
      <c r="F128" s="1209" t="s">
        <v>1661</v>
      </c>
      <c r="G128" s="1209"/>
    </row>
    <row r="129" spans="1:7" x14ac:dyDescent="0.25">
      <c r="A129" s="1428"/>
      <c r="B129" s="1177" t="s">
        <v>3929</v>
      </c>
      <c r="C129" s="1120">
        <v>1</v>
      </c>
      <c r="D129" s="1121">
        <v>182512</v>
      </c>
      <c r="E129" s="1114">
        <f t="shared" si="1"/>
        <v>182512</v>
      </c>
      <c r="F129" s="1263" t="s">
        <v>184</v>
      </c>
      <c r="G129" s="1209"/>
    </row>
    <row r="130" spans="1:7" x14ac:dyDescent="0.25">
      <c r="A130" s="1428"/>
      <c r="B130" s="1177" t="s">
        <v>3935</v>
      </c>
      <c r="C130" s="1120">
        <v>1</v>
      </c>
      <c r="D130" s="1121">
        <v>8600</v>
      </c>
      <c r="E130" s="1114">
        <f t="shared" si="1"/>
        <v>8600</v>
      </c>
      <c r="F130" s="1209" t="s">
        <v>166</v>
      </c>
      <c r="G130" s="1209"/>
    </row>
    <row r="131" spans="1:7" x14ac:dyDescent="0.25">
      <c r="A131" s="1428"/>
      <c r="B131" s="1177" t="s">
        <v>3936</v>
      </c>
      <c r="C131" s="1120">
        <v>1</v>
      </c>
      <c r="D131" s="1121">
        <v>13200</v>
      </c>
      <c r="E131" s="1114">
        <f t="shared" si="1"/>
        <v>13200</v>
      </c>
      <c r="F131" s="1271" t="s">
        <v>399</v>
      </c>
      <c r="G131" s="1209"/>
    </row>
    <row r="132" spans="1:7" ht="29.25" x14ac:dyDescent="0.25">
      <c r="A132" s="1428"/>
      <c r="B132" s="1280" t="s">
        <v>3937</v>
      </c>
      <c r="C132" s="1120">
        <v>1</v>
      </c>
      <c r="D132" s="1121">
        <v>685000</v>
      </c>
      <c r="E132" s="1114">
        <f t="shared" ref="E132:E195" si="2">+D132*C132</f>
        <v>685000</v>
      </c>
      <c r="F132" s="1263" t="s">
        <v>184</v>
      </c>
      <c r="G132" s="1209"/>
    </row>
    <row r="133" spans="1:7" x14ac:dyDescent="0.25">
      <c r="A133" s="1428"/>
      <c r="B133" s="1177" t="s">
        <v>3921</v>
      </c>
      <c r="C133" s="1120">
        <v>1</v>
      </c>
      <c r="D133" s="1121">
        <v>70040</v>
      </c>
      <c r="E133" s="1114">
        <f t="shared" si="2"/>
        <v>70040</v>
      </c>
      <c r="F133" s="1263" t="s">
        <v>184</v>
      </c>
      <c r="G133" s="1209"/>
    </row>
    <row r="134" spans="1:7" x14ac:dyDescent="0.25">
      <c r="A134" s="1428"/>
      <c r="B134" s="1177" t="s">
        <v>3931</v>
      </c>
      <c r="C134" s="1120">
        <v>7</v>
      </c>
      <c r="D134" s="1121">
        <v>6980</v>
      </c>
      <c r="E134" s="1114">
        <f t="shared" si="2"/>
        <v>48860</v>
      </c>
      <c r="F134" s="1209" t="s">
        <v>1661</v>
      </c>
      <c r="G134" s="1209"/>
    </row>
    <row r="135" spans="1:7" x14ac:dyDescent="0.25">
      <c r="A135" s="1428"/>
      <c r="B135" s="1177" t="s">
        <v>3938</v>
      </c>
      <c r="C135" s="1120">
        <v>1</v>
      </c>
      <c r="D135" s="1121">
        <v>82400</v>
      </c>
      <c r="E135" s="1114">
        <f t="shared" si="2"/>
        <v>82400</v>
      </c>
      <c r="F135" s="1263" t="s">
        <v>184</v>
      </c>
      <c r="G135" s="1209"/>
    </row>
    <row r="136" spans="1:7" x14ac:dyDescent="0.25">
      <c r="A136" s="1428"/>
      <c r="B136" s="1177" t="s">
        <v>3939</v>
      </c>
      <c r="C136" s="1120">
        <v>1</v>
      </c>
      <c r="D136" s="1121">
        <v>265760</v>
      </c>
      <c r="E136" s="1114">
        <f t="shared" si="2"/>
        <v>265760</v>
      </c>
      <c r="F136" s="1263" t="s">
        <v>184</v>
      </c>
      <c r="G136" s="1209"/>
    </row>
    <row r="137" spans="1:7" x14ac:dyDescent="0.25">
      <c r="A137" s="1428"/>
      <c r="B137" s="1177" t="s">
        <v>3940</v>
      </c>
      <c r="C137" s="1120">
        <v>1</v>
      </c>
      <c r="D137" s="1121">
        <v>5300</v>
      </c>
      <c r="E137" s="1114">
        <f t="shared" si="2"/>
        <v>5300</v>
      </c>
      <c r="F137" s="1271" t="s">
        <v>399</v>
      </c>
      <c r="G137" s="1209"/>
    </row>
    <row r="138" spans="1:7" x14ac:dyDescent="0.25">
      <c r="A138" s="1428"/>
      <c r="B138" s="1177" t="s">
        <v>3941</v>
      </c>
      <c r="C138" s="1120">
        <v>1</v>
      </c>
      <c r="D138" s="1121">
        <v>9360</v>
      </c>
      <c r="E138" s="1114">
        <f t="shared" si="2"/>
        <v>9360</v>
      </c>
      <c r="F138" s="1271" t="s">
        <v>399</v>
      </c>
      <c r="G138" s="1209"/>
    </row>
    <row r="139" spans="1:7" x14ac:dyDescent="0.25">
      <c r="A139" s="1428"/>
      <c r="B139" s="1177" t="s">
        <v>3921</v>
      </c>
      <c r="C139" s="1120">
        <v>1</v>
      </c>
      <c r="D139" s="1121">
        <v>70040</v>
      </c>
      <c r="E139" s="1114">
        <f t="shared" si="2"/>
        <v>70040</v>
      </c>
      <c r="F139" s="1263" t="s">
        <v>184</v>
      </c>
      <c r="G139" s="1209"/>
    </row>
    <row r="140" spans="1:7" x14ac:dyDescent="0.25">
      <c r="A140" s="1428"/>
      <c r="B140" s="1177" t="s">
        <v>3942</v>
      </c>
      <c r="C140" s="1120">
        <v>1</v>
      </c>
      <c r="D140" s="1121">
        <v>9360</v>
      </c>
      <c r="E140" s="1114">
        <f t="shared" si="2"/>
        <v>9360</v>
      </c>
      <c r="F140" s="1271" t="s">
        <v>399</v>
      </c>
      <c r="G140" s="1209"/>
    </row>
    <row r="141" spans="1:7" x14ac:dyDescent="0.25">
      <c r="A141" s="1428"/>
      <c r="B141" s="1177" t="s">
        <v>3907</v>
      </c>
      <c r="C141" s="1120">
        <v>7</v>
      </c>
      <c r="D141" s="1121">
        <v>5600</v>
      </c>
      <c r="E141" s="1114">
        <f t="shared" si="2"/>
        <v>39200</v>
      </c>
      <c r="F141" s="1271" t="s">
        <v>399</v>
      </c>
      <c r="G141" s="1209"/>
    </row>
    <row r="142" spans="1:7" x14ac:dyDescent="0.25">
      <c r="A142" s="1428"/>
      <c r="B142" s="1177" t="s">
        <v>3943</v>
      </c>
      <c r="C142" s="1120">
        <v>4</v>
      </c>
      <c r="D142" s="1121">
        <v>4000</v>
      </c>
      <c r="E142" s="1114">
        <f t="shared" si="2"/>
        <v>16000</v>
      </c>
      <c r="F142" s="1209" t="s">
        <v>558</v>
      </c>
      <c r="G142" s="1209"/>
    </row>
    <row r="143" spans="1:7" x14ac:dyDescent="0.25">
      <c r="A143" s="1428"/>
      <c r="B143" s="1177" t="s">
        <v>3944</v>
      </c>
      <c r="C143" s="1120">
        <v>1</v>
      </c>
      <c r="D143" s="1121">
        <v>10300</v>
      </c>
      <c r="E143" s="1114">
        <f t="shared" si="2"/>
        <v>10300</v>
      </c>
      <c r="F143" s="1271" t="s">
        <v>399</v>
      </c>
      <c r="G143" s="1209"/>
    </row>
    <row r="144" spans="1:7" x14ac:dyDescent="0.25">
      <c r="A144" s="1428"/>
      <c r="B144" s="1177" t="s">
        <v>3945</v>
      </c>
      <c r="C144" s="1120">
        <v>1</v>
      </c>
      <c r="D144" s="1121">
        <v>482350.96</v>
      </c>
      <c r="E144" s="1114">
        <f t="shared" si="2"/>
        <v>482350.96</v>
      </c>
      <c r="F144" s="1263" t="s">
        <v>184</v>
      </c>
      <c r="G144" s="1209"/>
    </row>
    <row r="145" spans="1:7" x14ac:dyDescent="0.25">
      <c r="A145" s="1428"/>
      <c r="B145" s="1177" t="s">
        <v>3946</v>
      </c>
      <c r="C145" s="1120">
        <v>1</v>
      </c>
      <c r="D145" s="1121">
        <v>70040</v>
      </c>
      <c r="E145" s="1114">
        <f t="shared" si="2"/>
        <v>70040</v>
      </c>
      <c r="F145" s="1263" t="s">
        <v>184</v>
      </c>
      <c r="G145" s="1209"/>
    </row>
    <row r="146" spans="1:7" ht="16.5" thickBot="1" x14ac:dyDescent="0.3">
      <c r="A146" s="1429"/>
      <c r="B146" s="1183" t="s">
        <v>3947</v>
      </c>
      <c r="C146" s="1184">
        <v>8</v>
      </c>
      <c r="D146" s="1127">
        <v>150000</v>
      </c>
      <c r="E146" s="1114">
        <f t="shared" si="2"/>
        <v>1200000</v>
      </c>
      <c r="F146" s="1263" t="s">
        <v>184</v>
      </c>
      <c r="G146" s="1209"/>
    </row>
    <row r="147" spans="1:7" ht="15.75" customHeight="1" thickBot="1" x14ac:dyDescent="0.3">
      <c r="A147" s="1281" t="s">
        <v>4116</v>
      </c>
      <c r="B147" s="1282"/>
      <c r="C147" s="1283"/>
      <c r="D147" s="1284"/>
      <c r="E147" s="1114">
        <f t="shared" si="2"/>
        <v>0</v>
      </c>
      <c r="F147" s="1209"/>
      <c r="G147" s="1209"/>
    </row>
    <row r="148" spans="1:7" ht="31.5" x14ac:dyDescent="0.25">
      <c r="A148" s="1422" t="s">
        <v>4117</v>
      </c>
      <c r="B148" s="1185" t="s">
        <v>3948</v>
      </c>
      <c r="C148" s="1112">
        <v>2</v>
      </c>
      <c r="D148" s="1168">
        <v>1340000</v>
      </c>
      <c r="E148" s="1114">
        <f t="shared" si="2"/>
        <v>2680000</v>
      </c>
      <c r="F148" s="1265" t="s">
        <v>1701</v>
      </c>
      <c r="G148" s="1209"/>
    </row>
    <row r="149" spans="1:7" ht="31.5" x14ac:dyDescent="0.25">
      <c r="A149" s="1420"/>
      <c r="B149" s="1163" t="s">
        <v>3949</v>
      </c>
      <c r="C149" s="1120">
        <v>1</v>
      </c>
      <c r="D149" s="1121">
        <v>71980</v>
      </c>
      <c r="E149" s="1114">
        <f t="shared" si="2"/>
        <v>71980</v>
      </c>
      <c r="F149" s="1263" t="s">
        <v>184</v>
      </c>
      <c r="G149" s="1209"/>
    </row>
    <row r="150" spans="1:7" ht="16.5" thickBot="1" x14ac:dyDescent="0.3">
      <c r="A150" s="1420"/>
      <c r="B150" s="1163" t="s">
        <v>4118</v>
      </c>
      <c r="C150" s="1120">
        <v>150</v>
      </c>
      <c r="D150" s="1121"/>
      <c r="E150" s="1114">
        <f t="shared" si="2"/>
        <v>0</v>
      </c>
      <c r="F150" s="1209"/>
      <c r="G150" s="1209"/>
    </row>
    <row r="151" spans="1:7" x14ac:dyDescent="0.25">
      <c r="A151" s="1411" t="s">
        <v>4119</v>
      </c>
      <c r="B151" s="1186" t="s">
        <v>3950</v>
      </c>
      <c r="C151" s="1112">
        <v>1</v>
      </c>
      <c r="D151" s="1168">
        <v>12570</v>
      </c>
      <c r="E151" s="1114">
        <f t="shared" si="2"/>
        <v>12570</v>
      </c>
      <c r="F151" s="1209" t="s">
        <v>166</v>
      </c>
      <c r="G151" s="1209"/>
    </row>
    <row r="152" spans="1:7" x14ac:dyDescent="0.25">
      <c r="A152" s="1412"/>
      <c r="B152" s="1187" t="s">
        <v>3951</v>
      </c>
      <c r="C152" s="1120">
        <v>6</v>
      </c>
      <c r="D152" s="1121">
        <v>7200</v>
      </c>
      <c r="E152" s="1114">
        <f t="shared" si="2"/>
        <v>43200</v>
      </c>
      <c r="F152" s="1271" t="s">
        <v>399</v>
      </c>
      <c r="G152" s="1209"/>
    </row>
    <row r="153" spans="1:7" x14ac:dyDescent="0.25">
      <c r="A153" s="1412"/>
      <c r="B153" s="1187" t="s">
        <v>3952</v>
      </c>
      <c r="C153" s="1120">
        <v>1</v>
      </c>
      <c r="D153" s="1121">
        <v>34000</v>
      </c>
      <c r="E153" s="1114">
        <f t="shared" si="2"/>
        <v>34000</v>
      </c>
      <c r="F153" s="1271" t="s">
        <v>399</v>
      </c>
      <c r="G153" s="1209"/>
    </row>
    <row r="154" spans="1:7" x14ac:dyDescent="0.25">
      <c r="A154" s="1412"/>
      <c r="B154" s="1160" t="s">
        <v>3953</v>
      </c>
      <c r="C154" s="1120">
        <v>3</v>
      </c>
      <c r="D154" s="1121">
        <v>27000</v>
      </c>
      <c r="E154" s="1114">
        <f t="shared" si="2"/>
        <v>81000</v>
      </c>
      <c r="F154" s="1209" t="s">
        <v>399</v>
      </c>
      <c r="G154" s="1209" t="s">
        <v>938</v>
      </c>
    </row>
    <row r="155" spans="1:7" x14ac:dyDescent="0.25">
      <c r="A155" s="1412"/>
      <c r="B155" s="1188" t="s">
        <v>3954</v>
      </c>
      <c r="C155" s="1120">
        <v>3</v>
      </c>
      <c r="D155" s="1121">
        <v>79800</v>
      </c>
      <c r="E155" s="1114">
        <f t="shared" si="2"/>
        <v>239400</v>
      </c>
      <c r="F155" s="1263" t="s">
        <v>184</v>
      </c>
      <c r="G155" s="1209"/>
    </row>
    <row r="156" spans="1:7" x14ac:dyDescent="0.25">
      <c r="A156" s="1412"/>
      <c r="B156" s="1188" t="s">
        <v>3955</v>
      </c>
      <c r="C156" s="1120">
        <v>3</v>
      </c>
      <c r="D156" s="1121">
        <v>2300</v>
      </c>
      <c r="E156" s="1114">
        <f t="shared" si="2"/>
        <v>6900</v>
      </c>
      <c r="F156" s="1265" t="s">
        <v>1701</v>
      </c>
      <c r="G156" s="1209"/>
    </row>
    <row r="157" spans="1:7" x14ac:dyDescent="0.25">
      <c r="A157" s="1412"/>
      <c r="B157" s="1188" t="s">
        <v>4120</v>
      </c>
      <c r="C157" s="1120">
        <v>1</v>
      </c>
      <c r="D157" s="1121"/>
      <c r="E157" s="1114">
        <f t="shared" si="2"/>
        <v>0</v>
      </c>
      <c r="F157" s="1209"/>
      <c r="G157" s="1209"/>
    </row>
    <row r="158" spans="1:7" x14ac:dyDescent="0.25">
      <c r="A158" s="1412"/>
      <c r="B158" s="1188" t="s">
        <v>4121</v>
      </c>
      <c r="C158" s="1120">
        <v>1</v>
      </c>
      <c r="D158" s="1121"/>
      <c r="E158" s="1114">
        <f t="shared" si="2"/>
        <v>0</v>
      </c>
      <c r="F158" s="1209"/>
      <c r="G158" s="1209"/>
    </row>
    <row r="159" spans="1:7" x14ac:dyDescent="0.25">
      <c r="A159" s="1412"/>
      <c r="B159" s="1188" t="s">
        <v>4122</v>
      </c>
      <c r="C159" s="1120">
        <v>1</v>
      </c>
      <c r="D159" s="1121"/>
      <c r="E159" s="1114">
        <f t="shared" si="2"/>
        <v>0</v>
      </c>
      <c r="F159" s="1209"/>
      <c r="G159" s="1209"/>
    </row>
    <row r="160" spans="1:7" x14ac:dyDescent="0.25">
      <c r="A160" s="1412"/>
      <c r="B160" s="1188" t="s">
        <v>3956</v>
      </c>
      <c r="C160" s="1120">
        <v>2</v>
      </c>
      <c r="D160" s="1121">
        <v>5700</v>
      </c>
      <c r="E160" s="1114">
        <f t="shared" si="2"/>
        <v>11400</v>
      </c>
      <c r="F160" s="1271" t="s">
        <v>399</v>
      </c>
      <c r="G160" s="1209"/>
    </row>
    <row r="161" spans="1:7" ht="16.5" thickBot="1" x14ac:dyDescent="0.3">
      <c r="A161" s="1413"/>
      <c r="B161" s="1189" t="s">
        <v>3957</v>
      </c>
      <c r="C161" s="1126">
        <v>1</v>
      </c>
      <c r="D161" s="1127">
        <v>370000</v>
      </c>
      <c r="E161" s="1114">
        <f t="shared" si="2"/>
        <v>370000</v>
      </c>
      <c r="F161" s="1263" t="s">
        <v>184</v>
      </c>
      <c r="G161" s="1209"/>
    </row>
    <row r="162" spans="1:7" x14ac:dyDescent="0.25">
      <c r="A162" s="1411" t="s">
        <v>4123</v>
      </c>
      <c r="B162" s="1190" t="s">
        <v>3958</v>
      </c>
      <c r="C162" s="1112">
        <v>1</v>
      </c>
      <c r="D162" s="1168">
        <v>2565000</v>
      </c>
      <c r="E162" s="1114">
        <f t="shared" si="2"/>
        <v>2565000</v>
      </c>
      <c r="F162" s="1263" t="s">
        <v>184</v>
      </c>
      <c r="G162" s="1209"/>
    </row>
    <row r="163" spans="1:7" x14ac:dyDescent="0.25">
      <c r="A163" s="1412"/>
      <c r="B163" s="1161" t="s">
        <v>3959</v>
      </c>
      <c r="C163" s="1120">
        <v>1</v>
      </c>
      <c r="D163" s="1121">
        <v>59000</v>
      </c>
      <c r="E163" s="1114">
        <f t="shared" si="2"/>
        <v>59000</v>
      </c>
      <c r="F163" s="1263" t="s">
        <v>184</v>
      </c>
      <c r="G163" s="1209"/>
    </row>
    <row r="164" spans="1:7" ht="31.5" x14ac:dyDescent="0.25">
      <c r="A164" s="1412"/>
      <c r="B164" s="1191" t="s">
        <v>3960</v>
      </c>
      <c r="C164" s="1120">
        <v>1</v>
      </c>
      <c r="D164" s="1121">
        <v>600000</v>
      </c>
      <c r="E164" s="1114">
        <f t="shared" si="2"/>
        <v>600000</v>
      </c>
      <c r="F164" s="1263" t="s">
        <v>184</v>
      </c>
      <c r="G164" s="1209"/>
    </row>
    <row r="165" spans="1:7" x14ac:dyDescent="0.25">
      <c r="A165" s="1412"/>
      <c r="B165" s="1285" t="s">
        <v>4124</v>
      </c>
      <c r="C165" s="1120">
        <v>1</v>
      </c>
      <c r="D165" s="1121"/>
      <c r="E165" s="1114">
        <f t="shared" si="2"/>
        <v>0</v>
      </c>
      <c r="F165" s="1209"/>
      <c r="G165" s="1209"/>
    </row>
    <row r="166" spans="1:7" x14ac:dyDescent="0.25">
      <c r="A166" s="1412"/>
      <c r="B166" s="1161" t="s">
        <v>4125</v>
      </c>
      <c r="C166" s="1120">
        <v>1</v>
      </c>
      <c r="D166" s="1121"/>
      <c r="E166" s="1114">
        <f t="shared" si="2"/>
        <v>0</v>
      </c>
      <c r="F166" s="1209"/>
      <c r="G166" s="1209"/>
    </row>
    <row r="167" spans="1:7" x14ac:dyDescent="0.25">
      <c r="A167" s="1412"/>
      <c r="B167" s="1161" t="s">
        <v>3961</v>
      </c>
      <c r="C167" s="1120">
        <v>1</v>
      </c>
      <c r="D167" s="1121">
        <v>1380000</v>
      </c>
      <c r="E167" s="1114">
        <f t="shared" si="2"/>
        <v>1380000</v>
      </c>
      <c r="F167" s="1263" t="s">
        <v>184</v>
      </c>
      <c r="G167" s="1209"/>
    </row>
    <row r="168" spans="1:7" x14ac:dyDescent="0.25">
      <c r="A168" s="1412"/>
      <c r="B168" s="1161" t="s">
        <v>3962</v>
      </c>
      <c r="C168" s="1120">
        <v>12</v>
      </c>
      <c r="D168" s="1121">
        <v>11500</v>
      </c>
      <c r="E168" s="1114">
        <f t="shared" si="2"/>
        <v>138000</v>
      </c>
      <c r="F168" s="1265" t="s">
        <v>1701</v>
      </c>
      <c r="G168" s="1209"/>
    </row>
    <row r="169" spans="1:7" x14ac:dyDescent="0.25">
      <c r="A169" s="1412"/>
      <c r="B169" s="1161" t="s">
        <v>3963</v>
      </c>
      <c r="C169" s="1120">
        <v>4</v>
      </c>
      <c r="D169" s="1121">
        <v>6700</v>
      </c>
      <c r="E169" s="1114">
        <f t="shared" si="2"/>
        <v>26800</v>
      </c>
      <c r="F169" s="1209" t="s">
        <v>399</v>
      </c>
      <c r="G169" s="1209"/>
    </row>
    <row r="170" spans="1:7" x14ac:dyDescent="0.25">
      <c r="A170" s="1412"/>
      <c r="B170" s="1286" t="s">
        <v>4126</v>
      </c>
      <c r="C170" s="1120">
        <v>1</v>
      </c>
      <c r="D170" s="1121"/>
      <c r="E170" s="1114">
        <f t="shared" si="2"/>
        <v>0</v>
      </c>
      <c r="F170" s="1209"/>
      <c r="G170" s="1209"/>
    </row>
    <row r="171" spans="1:7" ht="32.25" thickBot="1" x14ac:dyDescent="0.3">
      <c r="A171" s="1413"/>
      <c r="B171" s="1192" t="s">
        <v>3964</v>
      </c>
      <c r="C171" s="1126">
        <v>1</v>
      </c>
      <c r="D171" s="1127">
        <v>4200000</v>
      </c>
      <c r="E171" s="1114">
        <f t="shared" si="2"/>
        <v>4200000</v>
      </c>
      <c r="F171" s="1263" t="s">
        <v>184</v>
      </c>
      <c r="G171" s="1209"/>
    </row>
    <row r="172" spans="1:7" x14ac:dyDescent="0.25">
      <c r="A172" s="1411" t="s">
        <v>4127</v>
      </c>
      <c r="B172" s="1193" t="s">
        <v>3965</v>
      </c>
      <c r="C172" s="1112">
        <v>1</v>
      </c>
      <c r="D172" s="1168">
        <v>165528</v>
      </c>
      <c r="E172" s="1114">
        <f t="shared" si="2"/>
        <v>165528</v>
      </c>
      <c r="F172" s="1209" t="s">
        <v>1661</v>
      </c>
      <c r="G172" s="1209"/>
    </row>
    <row r="173" spans="1:7" x14ac:dyDescent="0.25">
      <c r="A173" s="1412"/>
      <c r="B173" s="1161" t="s">
        <v>3966</v>
      </c>
      <c r="C173" s="1120">
        <v>4</v>
      </c>
      <c r="D173" s="1121">
        <v>7000</v>
      </c>
      <c r="E173" s="1114">
        <f t="shared" si="2"/>
        <v>28000</v>
      </c>
      <c r="F173" s="1209" t="s">
        <v>399</v>
      </c>
      <c r="G173" s="1209"/>
    </row>
    <row r="174" spans="1:7" x14ac:dyDescent="0.25">
      <c r="A174" s="1412"/>
      <c r="B174" s="1161" t="s">
        <v>3967</v>
      </c>
      <c r="C174" s="1120">
        <v>4</v>
      </c>
      <c r="D174" s="1121">
        <v>5951.63</v>
      </c>
      <c r="E174" s="1114">
        <f t="shared" si="2"/>
        <v>23806.52</v>
      </c>
      <c r="F174" s="1209" t="s">
        <v>399</v>
      </c>
      <c r="G174" s="1209"/>
    </row>
    <row r="175" spans="1:7" x14ac:dyDescent="0.25">
      <c r="A175" s="1412"/>
      <c r="B175" s="1161" t="s">
        <v>3968</v>
      </c>
      <c r="C175" s="1120">
        <v>1</v>
      </c>
      <c r="D175" s="1121">
        <v>70000</v>
      </c>
      <c r="E175" s="1114">
        <f t="shared" si="2"/>
        <v>70000</v>
      </c>
      <c r="F175" s="1265" t="s">
        <v>1701</v>
      </c>
      <c r="G175" s="1209"/>
    </row>
    <row r="176" spans="1:7" x14ac:dyDescent="0.25">
      <c r="A176" s="1412"/>
      <c r="B176" s="1161" t="s">
        <v>4128</v>
      </c>
      <c r="C176" s="1120">
        <v>1</v>
      </c>
      <c r="D176" s="1121"/>
      <c r="E176" s="1114">
        <f t="shared" si="2"/>
        <v>0</v>
      </c>
      <c r="F176" s="1209"/>
      <c r="G176" s="1209"/>
    </row>
    <row r="177" spans="1:7" x14ac:dyDescent="0.25">
      <c r="A177" s="1432"/>
      <c r="B177" s="1194" t="s">
        <v>3969</v>
      </c>
      <c r="C177" s="1195">
        <v>1</v>
      </c>
      <c r="D177" s="1196">
        <v>7000</v>
      </c>
      <c r="E177" s="1114">
        <f t="shared" si="2"/>
        <v>7000</v>
      </c>
      <c r="F177" s="1209" t="s">
        <v>399</v>
      </c>
      <c r="G177" s="1209"/>
    </row>
    <row r="178" spans="1:7" x14ac:dyDescent="0.25">
      <c r="A178" s="1432"/>
      <c r="B178" s="1194" t="s">
        <v>3970</v>
      </c>
      <c r="C178" s="1195">
        <v>15</v>
      </c>
      <c r="D178" s="1196">
        <v>12000</v>
      </c>
      <c r="E178" s="1114">
        <f t="shared" si="2"/>
        <v>180000</v>
      </c>
      <c r="F178" s="1209" t="s">
        <v>399</v>
      </c>
      <c r="G178" s="1209"/>
    </row>
    <row r="179" spans="1:7" x14ac:dyDescent="0.25">
      <c r="A179" s="1432"/>
      <c r="B179" s="1194" t="s">
        <v>3971</v>
      </c>
      <c r="C179" s="1195">
        <v>2</v>
      </c>
      <c r="D179" s="1196">
        <v>54200</v>
      </c>
      <c r="E179" s="1114">
        <f t="shared" si="2"/>
        <v>108400</v>
      </c>
      <c r="F179" s="1209" t="s">
        <v>275</v>
      </c>
      <c r="G179" s="1209"/>
    </row>
    <row r="180" spans="1:7" x14ac:dyDescent="0.25">
      <c r="A180" s="1432"/>
      <c r="B180" s="1194" t="s">
        <v>3972</v>
      </c>
      <c r="C180" s="1195">
        <v>2</v>
      </c>
      <c r="D180" s="1196">
        <v>5600</v>
      </c>
      <c r="E180" s="1114">
        <f t="shared" si="2"/>
        <v>11200</v>
      </c>
      <c r="F180" s="1265" t="s">
        <v>1701</v>
      </c>
      <c r="G180" s="1209"/>
    </row>
    <row r="181" spans="1:7" x14ac:dyDescent="0.25">
      <c r="A181" s="1432"/>
      <c r="B181" s="1194" t="s">
        <v>3973</v>
      </c>
      <c r="C181" s="1195">
        <v>2</v>
      </c>
      <c r="D181" s="1196">
        <v>7680</v>
      </c>
      <c r="E181" s="1114">
        <f t="shared" si="2"/>
        <v>15360</v>
      </c>
      <c r="F181" s="1265" t="s">
        <v>1701</v>
      </c>
      <c r="G181" s="1209"/>
    </row>
    <row r="182" spans="1:7" ht="16.5" thickBot="1" x14ac:dyDescent="0.3">
      <c r="A182" s="1432"/>
      <c r="B182" s="1194" t="s">
        <v>4129</v>
      </c>
      <c r="C182" s="1195">
        <v>1</v>
      </c>
      <c r="D182" s="1196"/>
      <c r="E182" s="1114">
        <f t="shared" si="2"/>
        <v>0</v>
      </c>
      <c r="F182" s="1209"/>
      <c r="G182" s="1209"/>
    </row>
    <row r="183" spans="1:7" x14ac:dyDescent="0.25">
      <c r="A183" s="1433" t="s">
        <v>4130</v>
      </c>
      <c r="B183" s="1197" t="s">
        <v>3974</v>
      </c>
      <c r="C183" s="1198">
        <v>1</v>
      </c>
      <c r="D183" s="1199">
        <v>1350000</v>
      </c>
      <c r="E183" s="1114">
        <f t="shared" si="2"/>
        <v>1350000</v>
      </c>
      <c r="F183" s="1209" t="s">
        <v>1795</v>
      </c>
      <c r="G183" s="1209"/>
    </row>
    <row r="184" spans="1:7" x14ac:dyDescent="0.25">
      <c r="A184" s="1434"/>
      <c r="B184" s="1200" t="s">
        <v>3975</v>
      </c>
      <c r="C184" s="1201">
        <v>1</v>
      </c>
      <c r="D184" s="1202">
        <v>37000</v>
      </c>
      <c r="E184" s="1114">
        <f t="shared" si="2"/>
        <v>37000</v>
      </c>
      <c r="F184" s="1209" t="s">
        <v>399</v>
      </c>
      <c r="G184" s="1209"/>
    </row>
    <row r="185" spans="1:7" x14ac:dyDescent="0.25">
      <c r="A185" s="1434"/>
      <c r="B185" s="1200" t="s">
        <v>3976</v>
      </c>
      <c r="C185" s="1201">
        <v>3</v>
      </c>
      <c r="D185" s="1202">
        <v>8900</v>
      </c>
      <c r="E185" s="1114">
        <f t="shared" si="2"/>
        <v>26700</v>
      </c>
      <c r="F185" s="1209" t="s">
        <v>275</v>
      </c>
      <c r="G185" s="1209"/>
    </row>
    <row r="186" spans="1:7" x14ac:dyDescent="0.25">
      <c r="A186" s="1434"/>
      <c r="B186" s="1200" t="s">
        <v>4131</v>
      </c>
      <c r="C186" s="1201">
        <v>12</v>
      </c>
      <c r="D186" s="1202"/>
      <c r="E186" s="1114">
        <f t="shared" si="2"/>
        <v>0</v>
      </c>
      <c r="F186" s="1209"/>
      <c r="G186" s="1209"/>
    </row>
    <row r="187" spans="1:7" ht="16.5" thickBot="1" x14ac:dyDescent="0.3">
      <c r="A187" s="1435"/>
      <c r="B187" s="1203" t="s">
        <v>3977</v>
      </c>
      <c r="C187" s="1204">
        <v>6</v>
      </c>
      <c r="D187" s="1205">
        <v>6200</v>
      </c>
      <c r="E187" s="1114">
        <f t="shared" si="2"/>
        <v>37200</v>
      </c>
      <c r="F187" s="1209" t="s">
        <v>399</v>
      </c>
      <c r="G187" s="1209"/>
    </row>
    <row r="188" spans="1:7" x14ac:dyDescent="0.25">
      <c r="A188" s="1436" t="s">
        <v>4132</v>
      </c>
      <c r="B188" s="1206" t="s">
        <v>3978</v>
      </c>
      <c r="C188" s="1207">
        <v>4</v>
      </c>
      <c r="D188" s="1208">
        <v>5400</v>
      </c>
      <c r="E188" s="1114">
        <f t="shared" si="2"/>
        <v>21600</v>
      </c>
      <c r="F188" s="1209" t="s">
        <v>399</v>
      </c>
      <c r="G188" s="1209"/>
    </row>
    <row r="189" spans="1:7" x14ac:dyDescent="0.25">
      <c r="A189" s="1437"/>
      <c r="B189" s="1209" t="s">
        <v>3979</v>
      </c>
      <c r="C189" s="1129">
        <v>4</v>
      </c>
      <c r="D189" s="1130">
        <v>6200</v>
      </c>
      <c r="E189" s="1114">
        <f t="shared" si="2"/>
        <v>24800</v>
      </c>
      <c r="F189" s="1209" t="s">
        <v>399</v>
      </c>
      <c r="G189" s="1209"/>
    </row>
    <row r="190" spans="1:7" x14ac:dyDescent="0.25">
      <c r="A190" s="1437"/>
      <c r="B190" s="1209" t="s">
        <v>4133</v>
      </c>
      <c r="C190" s="1129">
        <v>4</v>
      </c>
      <c r="D190" s="1130"/>
      <c r="E190" s="1114">
        <f t="shared" si="2"/>
        <v>0</v>
      </c>
      <c r="F190" s="1209"/>
      <c r="G190" s="1209"/>
    </row>
    <row r="191" spans="1:7" x14ac:dyDescent="0.25">
      <c r="A191" s="1437"/>
      <c r="B191" s="1209" t="s">
        <v>4134</v>
      </c>
      <c r="C191" s="1129">
        <v>4</v>
      </c>
      <c r="D191" s="1130"/>
      <c r="E191" s="1114">
        <f t="shared" si="2"/>
        <v>0</v>
      </c>
      <c r="F191" s="1209"/>
      <c r="G191" s="1209"/>
    </row>
    <row r="192" spans="1:7" x14ac:dyDescent="0.25">
      <c r="A192" s="1437"/>
      <c r="B192" s="1209" t="s">
        <v>3980</v>
      </c>
      <c r="C192" s="1129">
        <v>2</v>
      </c>
      <c r="D192" s="1130">
        <v>54200</v>
      </c>
      <c r="E192" s="1114">
        <f t="shared" si="2"/>
        <v>108400</v>
      </c>
      <c r="F192" s="1209" t="s">
        <v>275</v>
      </c>
      <c r="G192" s="1209"/>
    </row>
    <row r="193" spans="1:7" ht="16.5" thickBot="1" x14ac:dyDescent="0.3">
      <c r="A193" s="1438"/>
      <c r="B193" s="1213"/>
      <c r="C193" s="1214"/>
      <c r="D193" s="1215"/>
      <c r="E193" s="1114">
        <f t="shared" si="2"/>
        <v>0</v>
      </c>
      <c r="F193" s="1209"/>
      <c r="G193" s="1209"/>
    </row>
    <row r="194" spans="1:7" ht="43.5" customHeight="1" thickBot="1" x14ac:dyDescent="0.3">
      <c r="A194" s="1287" t="s">
        <v>4135</v>
      </c>
      <c r="B194" s="1210" t="s">
        <v>3981</v>
      </c>
      <c r="C194" s="1211">
        <v>1</v>
      </c>
      <c r="D194" s="1212">
        <v>6200</v>
      </c>
      <c r="E194" s="1114">
        <f t="shared" si="2"/>
        <v>6200</v>
      </c>
      <c r="F194" s="1209" t="s">
        <v>399</v>
      </c>
      <c r="G194" s="1209"/>
    </row>
    <row r="195" spans="1:7" x14ac:dyDescent="0.25">
      <c r="A195" s="1436" t="s">
        <v>4136</v>
      </c>
      <c r="B195" s="1206" t="s">
        <v>3982</v>
      </c>
      <c r="C195" s="1207">
        <v>1</v>
      </c>
      <c r="D195" s="1208">
        <v>1400000</v>
      </c>
      <c r="E195" s="1114">
        <f t="shared" si="2"/>
        <v>1400000</v>
      </c>
      <c r="F195" s="1209" t="s">
        <v>1795</v>
      </c>
      <c r="G195" s="1209"/>
    </row>
    <row r="196" spans="1:7" x14ac:dyDescent="0.25">
      <c r="A196" s="1437"/>
      <c r="B196" s="1209" t="s">
        <v>3983</v>
      </c>
      <c r="C196" s="1129">
        <v>2</v>
      </c>
      <c r="D196" s="1130">
        <v>54000</v>
      </c>
      <c r="E196" s="1114">
        <f t="shared" ref="E196:E259" si="3">+D196*C196</f>
        <v>108000</v>
      </c>
      <c r="F196" s="1209" t="s">
        <v>275</v>
      </c>
      <c r="G196" s="1209"/>
    </row>
    <row r="197" spans="1:7" ht="16.5" thickBot="1" x14ac:dyDescent="0.3">
      <c r="A197" s="1438"/>
      <c r="B197" s="1213" t="s">
        <v>3984</v>
      </c>
      <c r="C197" s="1214">
        <v>1</v>
      </c>
      <c r="D197" s="1215">
        <v>9000</v>
      </c>
      <c r="E197" s="1114">
        <f t="shared" si="3"/>
        <v>9000</v>
      </c>
      <c r="F197" s="1209" t="s">
        <v>275</v>
      </c>
      <c r="G197" s="1209"/>
    </row>
    <row r="198" spans="1:7" x14ac:dyDescent="0.25">
      <c r="A198" s="1439" t="s">
        <v>4137</v>
      </c>
      <c r="B198" s="1206" t="s">
        <v>3985</v>
      </c>
      <c r="C198" s="1207">
        <v>1</v>
      </c>
      <c r="D198" s="1208">
        <v>8200</v>
      </c>
      <c r="E198" s="1114">
        <f t="shared" si="3"/>
        <v>8200</v>
      </c>
      <c r="F198" s="1209" t="s">
        <v>275</v>
      </c>
      <c r="G198" s="1209"/>
    </row>
    <row r="199" spans="1:7" x14ac:dyDescent="0.25">
      <c r="A199" s="1440"/>
      <c r="B199" s="1209" t="s">
        <v>3986</v>
      </c>
      <c r="C199" s="1129">
        <v>1</v>
      </c>
      <c r="D199" s="1130">
        <v>6520</v>
      </c>
      <c r="E199" s="1114">
        <f t="shared" si="3"/>
        <v>6520</v>
      </c>
      <c r="F199" s="1209" t="s">
        <v>399</v>
      </c>
      <c r="G199" s="1209"/>
    </row>
    <row r="200" spans="1:7" x14ac:dyDescent="0.25">
      <c r="A200" s="1440"/>
      <c r="B200" s="1209" t="s">
        <v>3987</v>
      </c>
      <c r="C200" s="1129">
        <v>1</v>
      </c>
      <c r="D200" s="1130">
        <v>54200</v>
      </c>
      <c r="E200" s="1114">
        <f t="shared" si="3"/>
        <v>54200</v>
      </c>
      <c r="F200" s="1209" t="s">
        <v>275</v>
      </c>
      <c r="G200" s="1209"/>
    </row>
    <row r="201" spans="1:7" ht="16.5" thickBot="1" x14ac:dyDescent="0.3">
      <c r="A201" s="1441"/>
      <c r="B201" s="1213" t="s">
        <v>3988</v>
      </c>
      <c r="C201" s="1214">
        <v>2</v>
      </c>
      <c r="D201" s="1215">
        <v>3509</v>
      </c>
      <c r="E201" s="1114">
        <f t="shared" si="3"/>
        <v>7018</v>
      </c>
      <c r="F201" s="1209" t="s">
        <v>399</v>
      </c>
      <c r="G201" s="1209"/>
    </row>
    <row r="202" spans="1:7" x14ac:dyDescent="0.25">
      <c r="A202" s="1439" t="s">
        <v>4138</v>
      </c>
      <c r="B202" s="1206" t="s">
        <v>3989</v>
      </c>
      <c r="C202" s="1207">
        <v>1</v>
      </c>
      <c r="D202" s="1208">
        <v>8900</v>
      </c>
      <c r="E202" s="1114">
        <f t="shared" si="3"/>
        <v>8900</v>
      </c>
      <c r="F202" s="1209" t="s">
        <v>1688</v>
      </c>
      <c r="G202" s="1209"/>
    </row>
    <row r="203" spans="1:7" x14ac:dyDescent="0.25">
      <c r="A203" s="1440"/>
      <c r="B203" s="1209" t="s">
        <v>3990</v>
      </c>
      <c r="C203" s="1129">
        <v>1</v>
      </c>
      <c r="D203" s="1130">
        <v>4650</v>
      </c>
      <c r="E203" s="1114">
        <f t="shared" si="3"/>
        <v>4650</v>
      </c>
      <c r="F203" s="1209" t="s">
        <v>1688</v>
      </c>
      <c r="G203" s="1209"/>
    </row>
    <row r="204" spans="1:7" x14ac:dyDescent="0.25">
      <c r="A204" s="1440"/>
      <c r="B204" s="1209" t="s">
        <v>3991</v>
      </c>
      <c r="C204" s="1129">
        <v>1</v>
      </c>
      <c r="D204" s="1130">
        <v>5951.63</v>
      </c>
      <c r="E204" s="1114">
        <f t="shared" si="3"/>
        <v>5951.63</v>
      </c>
      <c r="F204" s="1209" t="s">
        <v>399</v>
      </c>
      <c r="G204" s="1209"/>
    </row>
    <row r="205" spans="1:7" x14ac:dyDescent="0.25">
      <c r="A205" s="1440"/>
      <c r="B205" s="1209" t="s">
        <v>3992</v>
      </c>
      <c r="C205" s="1129">
        <v>1</v>
      </c>
      <c r="D205" s="1130">
        <v>22000</v>
      </c>
      <c r="E205" s="1114">
        <f t="shared" si="3"/>
        <v>22000</v>
      </c>
      <c r="F205" s="1209" t="s">
        <v>1740</v>
      </c>
      <c r="G205" s="1209"/>
    </row>
    <row r="206" spans="1:7" x14ac:dyDescent="0.25">
      <c r="A206" s="1440"/>
      <c r="B206" s="1209" t="s">
        <v>3993</v>
      </c>
      <c r="C206" s="1129">
        <v>1</v>
      </c>
      <c r="D206" s="1130">
        <v>2800</v>
      </c>
      <c r="E206" s="1114">
        <f t="shared" si="3"/>
        <v>2800</v>
      </c>
      <c r="F206" s="1209" t="s">
        <v>1688</v>
      </c>
      <c r="G206" s="1209"/>
    </row>
    <row r="207" spans="1:7" x14ac:dyDescent="0.25">
      <c r="A207" s="1440"/>
      <c r="B207" s="1209" t="s">
        <v>3994</v>
      </c>
      <c r="C207" s="1129">
        <v>1</v>
      </c>
      <c r="D207" s="1130">
        <v>9000</v>
      </c>
      <c r="E207" s="1114">
        <f t="shared" si="3"/>
        <v>9000</v>
      </c>
      <c r="F207" s="1209" t="s">
        <v>275</v>
      </c>
      <c r="G207" s="1209"/>
    </row>
    <row r="208" spans="1:7" ht="16.5" thickBot="1" x14ac:dyDescent="0.3">
      <c r="A208" s="1441"/>
      <c r="B208" s="1213" t="s">
        <v>3995</v>
      </c>
      <c r="C208" s="1214">
        <v>1</v>
      </c>
      <c r="D208" s="1215">
        <v>7976.8</v>
      </c>
      <c r="E208" s="1114">
        <f t="shared" si="3"/>
        <v>7976.8</v>
      </c>
      <c r="F208" s="1209" t="s">
        <v>275</v>
      </c>
      <c r="G208" s="1209"/>
    </row>
    <row r="209" spans="1:7" x14ac:dyDescent="0.25">
      <c r="A209" s="1439" t="s">
        <v>4139</v>
      </c>
      <c r="B209" s="1206"/>
      <c r="C209" s="1207"/>
      <c r="D209" s="1208"/>
      <c r="E209" s="1114">
        <f t="shared" si="3"/>
        <v>0</v>
      </c>
      <c r="F209" s="1209"/>
      <c r="G209" s="1209"/>
    </row>
    <row r="210" spans="1:7" ht="16.5" thickBot="1" x14ac:dyDescent="0.3">
      <c r="A210" s="1441"/>
      <c r="B210" s="1213"/>
      <c r="C210" s="1214"/>
      <c r="D210" s="1215"/>
      <c r="E210" s="1114">
        <f t="shared" si="3"/>
        <v>0</v>
      </c>
      <c r="F210" s="1209"/>
      <c r="G210" s="1209"/>
    </row>
    <row r="211" spans="1:7" x14ac:dyDescent="0.25">
      <c r="A211" s="1439" t="s">
        <v>4140</v>
      </c>
      <c r="B211" s="1206" t="s">
        <v>3996</v>
      </c>
      <c r="C211" s="1207">
        <v>1</v>
      </c>
      <c r="D211" s="1208">
        <v>5951.63</v>
      </c>
      <c r="E211" s="1114">
        <f t="shared" si="3"/>
        <v>5951.63</v>
      </c>
      <c r="F211" s="1209" t="s">
        <v>399</v>
      </c>
      <c r="G211" s="1209"/>
    </row>
    <row r="212" spans="1:7" x14ac:dyDescent="0.25">
      <c r="A212" s="1440"/>
      <c r="B212" s="1209" t="s">
        <v>3997</v>
      </c>
      <c r="C212" s="1129">
        <v>1</v>
      </c>
      <c r="D212" s="1130">
        <v>6200</v>
      </c>
      <c r="E212" s="1114">
        <f t="shared" si="3"/>
        <v>6200</v>
      </c>
      <c r="F212" s="1209" t="s">
        <v>399</v>
      </c>
      <c r="G212" s="1209"/>
    </row>
    <row r="213" spans="1:7" x14ac:dyDescent="0.25">
      <c r="A213" s="1440"/>
      <c r="B213" s="1288" t="s">
        <v>4141</v>
      </c>
      <c r="C213" s="1129">
        <v>1</v>
      </c>
      <c r="D213" s="1130"/>
      <c r="E213" s="1114">
        <f t="shared" si="3"/>
        <v>0</v>
      </c>
      <c r="F213" s="1209"/>
      <c r="G213" s="1209"/>
    </row>
    <row r="214" spans="1:7" x14ac:dyDescent="0.25">
      <c r="A214" s="1440"/>
      <c r="B214" s="1288" t="s">
        <v>4142</v>
      </c>
      <c r="C214" s="1129">
        <v>1</v>
      </c>
      <c r="D214" s="1130"/>
      <c r="E214" s="1114">
        <f t="shared" si="3"/>
        <v>0</v>
      </c>
      <c r="F214" s="1209"/>
      <c r="G214" s="1209"/>
    </row>
    <row r="215" spans="1:7" x14ac:dyDescent="0.25">
      <c r="A215" s="1440"/>
      <c r="B215" s="1209" t="s">
        <v>3998</v>
      </c>
      <c r="C215" s="1129">
        <v>2</v>
      </c>
      <c r="D215" s="1130">
        <v>14260</v>
      </c>
      <c r="E215" s="1114">
        <f t="shared" si="3"/>
        <v>28520</v>
      </c>
      <c r="F215" s="1209" t="s">
        <v>166</v>
      </c>
      <c r="G215" s="1209"/>
    </row>
    <row r="216" spans="1:7" ht="16.5" thickBot="1" x14ac:dyDescent="0.3">
      <c r="A216" s="1441"/>
      <c r="B216" s="1289" t="s">
        <v>4143</v>
      </c>
      <c r="C216" s="1214">
        <v>1</v>
      </c>
      <c r="D216" s="1215"/>
      <c r="E216" s="1114">
        <f t="shared" si="3"/>
        <v>0</v>
      </c>
      <c r="F216" s="1209"/>
      <c r="G216" s="1209"/>
    </row>
    <row r="217" spans="1:7" x14ac:dyDescent="0.25">
      <c r="A217" s="1439" t="s">
        <v>4144</v>
      </c>
      <c r="B217" s="1206" t="s">
        <v>3999</v>
      </c>
      <c r="C217" s="1207">
        <v>1</v>
      </c>
      <c r="D217" s="1208">
        <v>7200</v>
      </c>
      <c r="E217" s="1114">
        <f t="shared" si="3"/>
        <v>7200</v>
      </c>
      <c r="F217" s="1209" t="s">
        <v>399</v>
      </c>
      <c r="G217" s="1209"/>
    </row>
    <row r="218" spans="1:7" x14ac:dyDescent="0.25">
      <c r="A218" s="1440"/>
      <c r="B218" s="1209" t="s">
        <v>4000</v>
      </c>
      <c r="C218" s="1129">
        <v>1</v>
      </c>
      <c r="D218" s="1130">
        <v>54200</v>
      </c>
      <c r="E218" s="1114">
        <f t="shared" si="3"/>
        <v>54200</v>
      </c>
      <c r="F218" s="1209" t="s">
        <v>275</v>
      </c>
      <c r="G218" s="1209"/>
    </row>
    <row r="219" spans="1:7" x14ac:dyDescent="0.25">
      <c r="A219" s="1440"/>
      <c r="B219" s="1209" t="s">
        <v>4001</v>
      </c>
      <c r="C219" s="1129">
        <v>1</v>
      </c>
      <c r="D219" s="1130">
        <v>6700</v>
      </c>
      <c r="E219" s="1114">
        <f t="shared" si="3"/>
        <v>6700</v>
      </c>
      <c r="F219" s="1209" t="s">
        <v>399</v>
      </c>
      <c r="G219" s="1209"/>
    </row>
    <row r="220" spans="1:7" x14ac:dyDescent="0.25">
      <c r="A220" s="1440"/>
      <c r="B220" s="1209" t="s">
        <v>4002</v>
      </c>
      <c r="C220" s="1129">
        <v>1</v>
      </c>
      <c r="D220" s="1130">
        <v>8900</v>
      </c>
      <c r="E220" s="1114">
        <f t="shared" si="3"/>
        <v>8900</v>
      </c>
      <c r="F220" s="1209" t="s">
        <v>1688</v>
      </c>
      <c r="G220" s="1209"/>
    </row>
    <row r="221" spans="1:7" ht="16.5" thickBot="1" x14ac:dyDescent="0.3">
      <c r="A221" s="1440"/>
      <c r="B221" s="1209" t="s">
        <v>4003</v>
      </c>
      <c r="C221" s="1129">
        <v>3</v>
      </c>
      <c r="D221" s="1130">
        <v>7000</v>
      </c>
      <c r="E221" s="1114">
        <f t="shared" si="3"/>
        <v>21000</v>
      </c>
      <c r="F221" s="1209" t="s">
        <v>399</v>
      </c>
      <c r="G221" s="1209"/>
    </row>
    <row r="222" spans="1:7" x14ac:dyDescent="0.25">
      <c r="A222" s="1439" t="s">
        <v>4145</v>
      </c>
      <c r="B222" s="1206" t="s">
        <v>4004</v>
      </c>
      <c r="C222" s="1207">
        <v>5</v>
      </c>
      <c r="D222" s="1208">
        <v>54200</v>
      </c>
      <c r="E222" s="1114">
        <f t="shared" si="3"/>
        <v>271000</v>
      </c>
      <c r="F222" s="1209" t="s">
        <v>275</v>
      </c>
      <c r="G222" s="1209"/>
    </row>
    <row r="223" spans="1:7" x14ac:dyDescent="0.25">
      <c r="A223" s="1440"/>
      <c r="B223" s="1209" t="s">
        <v>4146</v>
      </c>
      <c r="C223" s="1129">
        <v>4</v>
      </c>
      <c r="D223" s="1130"/>
      <c r="E223" s="1114">
        <f t="shared" si="3"/>
        <v>0</v>
      </c>
      <c r="F223" s="1209" t="s">
        <v>275</v>
      </c>
      <c r="G223" s="1209"/>
    </row>
    <row r="224" spans="1:7" x14ac:dyDescent="0.25">
      <c r="A224" s="1440"/>
      <c r="B224" s="1209" t="s">
        <v>4005</v>
      </c>
      <c r="C224" s="1129">
        <v>1</v>
      </c>
      <c r="D224" s="1130">
        <v>7000</v>
      </c>
      <c r="E224" s="1114">
        <f t="shared" si="3"/>
        <v>7000</v>
      </c>
      <c r="F224" s="1209" t="s">
        <v>399</v>
      </c>
      <c r="G224" s="1209"/>
    </row>
    <row r="225" spans="1:7" x14ac:dyDescent="0.25">
      <c r="A225" s="1440"/>
      <c r="B225" s="1209" t="s">
        <v>4006</v>
      </c>
      <c r="C225" s="1129">
        <v>1</v>
      </c>
      <c r="D225" s="1130">
        <v>6350</v>
      </c>
      <c r="E225" s="1114">
        <f t="shared" si="3"/>
        <v>6350</v>
      </c>
      <c r="F225" s="1209" t="s">
        <v>166</v>
      </c>
      <c r="G225" s="1209"/>
    </row>
    <row r="226" spans="1:7" x14ac:dyDescent="0.25">
      <c r="A226" s="1440"/>
      <c r="B226" s="1209" t="s">
        <v>4007</v>
      </c>
      <c r="C226" s="1129">
        <v>8</v>
      </c>
      <c r="D226" s="1130">
        <v>7000</v>
      </c>
      <c r="E226" s="1114">
        <f t="shared" si="3"/>
        <v>56000</v>
      </c>
      <c r="F226" s="1209" t="s">
        <v>399</v>
      </c>
      <c r="G226" s="1209"/>
    </row>
    <row r="227" spans="1:7" x14ac:dyDescent="0.25">
      <c r="A227" s="1440"/>
      <c r="B227" s="1209" t="s">
        <v>4008</v>
      </c>
      <c r="C227" s="1129">
        <v>1</v>
      </c>
      <c r="D227" s="1130">
        <v>6520</v>
      </c>
      <c r="E227" s="1114">
        <f t="shared" si="3"/>
        <v>6520</v>
      </c>
      <c r="F227" s="1209" t="s">
        <v>399</v>
      </c>
      <c r="G227" s="1209"/>
    </row>
    <row r="228" spans="1:7" ht="16.5" thickBot="1" x14ac:dyDescent="0.3">
      <c r="A228" s="1441"/>
      <c r="B228" s="1213" t="s">
        <v>4009</v>
      </c>
      <c r="C228" s="1214">
        <v>1</v>
      </c>
      <c r="D228" s="1215">
        <v>3975</v>
      </c>
      <c r="E228" s="1114">
        <f t="shared" si="3"/>
        <v>3975</v>
      </c>
      <c r="F228" s="1209" t="s">
        <v>282</v>
      </c>
      <c r="G228" s="1209"/>
    </row>
    <row r="229" spans="1:7" x14ac:dyDescent="0.25">
      <c r="A229" s="1290"/>
      <c r="B229" s="1291"/>
      <c r="C229" s="1291"/>
      <c r="D229" s="1292"/>
      <c r="E229" s="1114">
        <f t="shared" si="3"/>
        <v>0</v>
      </c>
      <c r="F229" s="1209"/>
      <c r="G229" s="1209"/>
    </row>
    <row r="230" spans="1:7" x14ac:dyDescent="0.25">
      <c r="A230" s="1430" t="s">
        <v>4147</v>
      </c>
      <c r="B230" s="1209" t="s">
        <v>4010</v>
      </c>
      <c r="C230" s="1216">
        <v>1</v>
      </c>
      <c r="D230" s="1217">
        <v>16800</v>
      </c>
      <c r="E230" s="1114">
        <f t="shared" si="3"/>
        <v>16800</v>
      </c>
      <c r="F230" s="1209" t="s">
        <v>166</v>
      </c>
      <c r="G230" s="1209"/>
    </row>
    <row r="231" spans="1:7" x14ac:dyDescent="0.25">
      <c r="A231" s="1430"/>
      <c r="B231" s="1209"/>
      <c r="C231" s="1216"/>
      <c r="D231" s="1217"/>
      <c r="E231" s="1114">
        <f t="shared" si="3"/>
        <v>0</v>
      </c>
      <c r="F231" s="1209"/>
      <c r="G231" s="1209"/>
    </row>
    <row r="232" spans="1:7" ht="16.5" thickBot="1" x14ac:dyDescent="0.3">
      <c r="A232" s="1431"/>
      <c r="B232" s="1213" t="s">
        <v>4011</v>
      </c>
      <c r="C232" s="1218">
        <v>1</v>
      </c>
      <c r="D232" s="1219">
        <v>20389.330000000002</v>
      </c>
      <c r="E232" s="1114">
        <f t="shared" si="3"/>
        <v>20389.330000000002</v>
      </c>
      <c r="F232" s="1209" t="s">
        <v>166</v>
      </c>
      <c r="G232" s="1209"/>
    </row>
    <row r="233" spans="1:7" ht="16.5" thickBot="1" x14ac:dyDescent="0.3">
      <c r="A233" s="1293"/>
      <c r="B233" s="1294"/>
      <c r="C233" s="1295"/>
      <c r="D233" s="1296"/>
      <c r="E233" s="1114">
        <f t="shared" si="3"/>
        <v>0</v>
      </c>
      <c r="F233" s="1209"/>
      <c r="G233" s="1209"/>
    </row>
    <row r="234" spans="1:7" x14ac:dyDescent="0.25">
      <c r="A234" s="1297"/>
      <c r="B234" s="1206"/>
      <c r="C234" s="1298"/>
      <c r="D234" s="1225"/>
      <c r="E234" s="1114">
        <f t="shared" si="3"/>
        <v>0</v>
      </c>
      <c r="F234" s="1209"/>
      <c r="G234" s="1209"/>
    </row>
    <row r="235" spans="1:7" ht="16.5" thickBot="1" x14ac:dyDescent="0.3">
      <c r="A235" s="1299"/>
      <c r="B235" s="1213" t="s">
        <v>4012</v>
      </c>
      <c r="C235" s="1218">
        <v>1</v>
      </c>
      <c r="D235" s="1219">
        <v>54200</v>
      </c>
      <c r="E235" s="1114">
        <f t="shared" si="3"/>
        <v>54200</v>
      </c>
      <c r="F235" s="1209" t="s">
        <v>275</v>
      </c>
      <c r="G235" s="1209"/>
    </row>
    <row r="236" spans="1:7" x14ac:dyDescent="0.25">
      <c r="A236" s="1293"/>
      <c r="B236" s="1294"/>
      <c r="C236" s="1295"/>
      <c r="D236" s="1296"/>
      <c r="E236" s="1114">
        <f t="shared" si="3"/>
        <v>0</v>
      </c>
      <c r="F236" s="1209"/>
      <c r="G236" s="1209"/>
    </row>
    <row r="237" spans="1:7" ht="15" customHeight="1" x14ac:dyDescent="0.25">
      <c r="A237" s="1430" t="s">
        <v>4148</v>
      </c>
      <c r="B237" s="1209" t="s">
        <v>4013</v>
      </c>
      <c r="C237" s="1216">
        <v>1</v>
      </c>
      <c r="D237" s="1217">
        <v>54200</v>
      </c>
      <c r="E237" s="1114">
        <f t="shared" si="3"/>
        <v>54200</v>
      </c>
      <c r="F237" s="1209" t="s">
        <v>275</v>
      </c>
      <c r="G237" s="1209"/>
    </row>
    <row r="238" spans="1:7" x14ac:dyDescent="0.25">
      <c r="A238" s="1430"/>
      <c r="B238" s="1209" t="s">
        <v>4014</v>
      </c>
      <c r="C238" s="1216">
        <v>2</v>
      </c>
      <c r="D238" s="1217">
        <v>6700</v>
      </c>
      <c r="E238" s="1114">
        <f t="shared" si="3"/>
        <v>13400</v>
      </c>
      <c r="F238" s="1209" t="s">
        <v>275</v>
      </c>
      <c r="G238" s="1209"/>
    </row>
    <row r="239" spans="1:7" x14ac:dyDescent="0.25">
      <c r="A239" s="1430"/>
      <c r="B239" s="1209" t="s">
        <v>4015</v>
      </c>
      <c r="C239" s="1216">
        <v>3</v>
      </c>
      <c r="D239" s="1217">
        <v>27000</v>
      </c>
      <c r="E239" s="1114">
        <f t="shared" si="3"/>
        <v>81000</v>
      </c>
      <c r="F239" s="1263" t="s">
        <v>184</v>
      </c>
      <c r="G239" s="1209"/>
    </row>
    <row r="240" spans="1:7" ht="16.5" thickBot="1" x14ac:dyDescent="0.3">
      <c r="A240" s="1430"/>
      <c r="B240" s="1209" t="s">
        <v>4016</v>
      </c>
      <c r="C240" s="1216">
        <v>4</v>
      </c>
      <c r="D240" s="1217">
        <v>3200</v>
      </c>
      <c r="E240" s="1114">
        <f t="shared" si="3"/>
        <v>12800</v>
      </c>
      <c r="F240" s="1265" t="s">
        <v>1701</v>
      </c>
      <c r="G240" s="1209"/>
    </row>
    <row r="241" spans="1:7" x14ac:dyDescent="0.25">
      <c r="A241" s="1297"/>
      <c r="B241" s="1206"/>
      <c r="C241" s="1298"/>
      <c r="D241" s="1225"/>
      <c r="E241" s="1114">
        <f t="shared" si="3"/>
        <v>0</v>
      </c>
      <c r="F241" s="1209"/>
      <c r="G241" s="1209"/>
    </row>
    <row r="242" spans="1:7" x14ac:dyDescent="0.25">
      <c r="A242" s="1300" t="s">
        <v>4149</v>
      </c>
      <c r="B242" s="1209" t="s">
        <v>4017</v>
      </c>
      <c r="C242" s="1216">
        <v>1</v>
      </c>
      <c r="D242" s="1217">
        <v>5200</v>
      </c>
      <c r="E242" s="1114">
        <f t="shared" si="3"/>
        <v>5200</v>
      </c>
      <c r="F242" s="1265" t="s">
        <v>1701</v>
      </c>
      <c r="G242" s="1209"/>
    </row>
    <row r="243" spans="1:7" x14ac:dyDescent="0.25">
      <c r="A243" s="1300"/>
      <c r="B243" s="1209" t="s">
        <v>4018</v>
      </c>
      <c r="C243" s="1216">
        <v>1</v>
      </c>
      <c r="D243" s="1217">
        <v>960</v>
      </c>
      <c r="E243" s="1114">
        <f t="shared" si="3"/>
        <v>960</v>
      </c>
      <c r="F243" s="1265" t="s">
        <v>1701</v>
      </c>
      <c r="G243" s="1209"/>
    </row>
    <row r="244" spans="1:7" ht="16.5" thickBot="1" x14ac:dyDescent="0.3">
      <c r="A244" s="1301"/>
      <c r="B244" s="1213" t="s">
        <v>4019</v>
      </c>
      <c r="C244" s="1218">
        <v>1</v>
      </c>
      <c r="D244" s="1219">
        <v>57187.51</v>
      </c>
      <c r="E244" s="1114">
        <f t="shared" si="3"/>
        <v>57187.51</v>
      </c>
      <c r="F244" s="1209" t="s">
        <v>275</v>
      </c>
      <c r="G244" s="1209"/>
    </row>
    <row r="245" spans="1:7" ht="16.5" thickBot="1" x14ac:dyDescent="0.3">
      <c r="A245" s="1293"/>
      <c r="B245" s="1294"/>
      <c r="C245" s="1295"/>
      <c r="D245" s="1296"/>
      <c r="E245" s="1114">
        <f t="shared" si="3"/>
        <v>0</v>
      </c>
      <c r="F245" s="1209"/>
      <c r="G245" s="1209"/>
    </row>
    <row r="246" spans="1:7" x14ac:dyDescent="0.25">
      <c r="A246" s="1297"/>
      <c r="B246" s="1206"/>
      <c r="C246" s="1298"/>
      <c r="D246" s="1225"/>
      <c r="E246" s="1114">
        <f t="shared" si="3"/>
        <v>0</v>
      </c>
      <c r="F246" s="1209"/>
      <c r="G246" s="1209"/>
    </row>
    <row r="247" spans="1:7" x14ac:dyDescent="0.25">
      <c r="A247" s="1430" t="s">
        <v>4150</v>
      </c>
      <c r="B247" s="1209" t="s">
        <v>4020</v>
      </c>
      <c r="C247" s="1216">
        <v>1</v>
      </c>
      <c r="D247" s="1217">
        <v>40000</v>
      </c>
      <c r="E247" s="1114">
        <f t="shared" si="3"/>
        <v>40000</v>
      </c>
      <c r="F247" s="1209" t="s">
        <v>275</v>
      </c>
      <c r="G247" s="1209"/>
    </row>
    <row r="248" spans="1:7" x14ac:dyDescent="0.25">
      <c r="A248" s="1430"/>
      <c r="B248" s="1220" t="s">
        <v>4021</v>
      </c>
      <c r="C248" s="1216">
        <v>1</v>
      </c>
      <c r="D248" s="1217">
        <v>340000</v>
      </c>
      <c r="E248" s="1114">
        <f t="shared" si="3"/>
        <v>340000</v>
      </c>
      <c r="F248" s="1209" t="s">
        <v>1795</v>
      </c>
      <c r="G248" s="1209"/>
    </row>
    <row r="249" spans="1:7" x14ac:dyDescent="0.25">
      <c r="A249" s="1430"/>
      <c r="B249" s="1302" t="s">
        <v>4151</v>
      </c>
      <c r="C249" s="1216">
        <v>1</v>
      </c>
      <c r="D249" s="1217"/>
      <c r="E249" s="1114">
        <f t="shared" si="3"/>
        <v>0</v>
      </c>
      <c r="F249" s="1209"/>
      <c r="G249" s="1209"/>
    </row>
    <row r="250" spans="1:7" x14ac:dyDescent="0.25">
      <c r="A250" s="1430"/>
      <c r="B250" s="1221" t="s">
        <v>4022</v>
      </c>
      <c r="C250" s="1216">
        <v>1</v>
      </c>
      <c r="D250" s="1217">
        <v>1850000</v>
      </c>
      <c r="E250" s="1114">
        <f t="shared" si="3"/>
        <v>1850000</v>
      </c>
      <c r="F250" s="1209" t="s">
        <v>1795</v>
      </c>
      <c r="G250" s="1209"/>
    </row>
    <row r="251" spans="1:7" x14ac:dyDescent="0.25">
      <c r="A251" s="1430"/>
      <c r="B251" s="1222" t="s">
        <v>4023</v>
      </c>
      <c r="C251" s="1216">
        <v>1</v>
      </c>
      <c r="D251" s="1217">
        <v>1200000</v>
      </c>
      <c r="E251" s="1114">
        <f t="shared" si="3"/>
        <v>1200000</v>
      </c>
      <c r="F251" s="1209" t="s">
        <v>1795</v>
      </c>
      <c r="G251" s="1209"/>
    </row>
    <row r="252" spans="1:7" x14ac:dyDescent="0.25">
      <c r="A252" s="1430"/>
      <c r="B252" s="1223" t="s">
        <v>4024</v>
      </c>
      <c r="C252" s="1216">
        <v>1</v>
      </c>
      <c r="D252" s="1217">
        <v>400000</v>
      </c>
      <c r="E252" s="1114">
        <f t="shared" si="3"/>
        <v>400000</v>
      </c>
      <c r="F252" s="1209" t="s">
        <v>1795</v>
      </c>
      <c r="G252" s="1209"/>
    </row>
    <row r="253" spans="1:7" x14ac:dyDescent="0.25">
      <c r="A253" s="1430"/>
      <c r="B253" s="1223" t="s">
        <v>4025</v>
      </c>
      <c r="C253" s="1216">
        <v>1</v>
      </c>
      <c r="D253" s="1217">
        <f>3400*51</f>
        <v>173400</v>
      </c>
      <c r="E253" s="1114">
        <f t="shared" si="3"/>
        <v>173400</v>
      </c>
      <c r="F253" s="1209" t="s">
        <v>1795</v>
      </c>
      <c r="G253" s="1209"/>
    </row>
    <row r="254" spans="1:7" x14ac:dyDescent="0.25">
      <c r="A254" s="1430"/>
      <c r="B254" s="1223" t="s">
        <v>4026</v>
      </c>
      <c r="C254" s="1216">
        <v>1</v>
      </c>
      <c r="D254" s="1217">
        <v>1966559</v>
      </c>
      <c r="E254" s="1114">
        <f t="shared" si="3"/>
        <v>1966559</v>
      </c>
      <c r="F254" s="1209" t="s">
        <v>1795</v>
      </c>
      <c r="G254" s="1209"/>
    </row>
    <row r="255" spans="1:7" x14ac:dyDescent="0.25">
      <c r="A255" s="1430"/>
      <c r="B255" s="1223" t="s">
        <v>4027</v>
      </c>
      <c r="C255" s="1216">
        <v>12</v>
      </c>
      <c r="D255" s="1217">
        <v>15000</v>
      </c>
      <c r="E255" s="1114">
        <f t="shared" si="3"/>
        <v>180000</v>
      </c>
      <c r="F255" s="1209" t="s">
        <v>1795</v>
      </c>
      <c r="G255" s="1209"/>
    </row>
    <row r="256" spans="1:7" x14ac:dyDescent="0.25">
      <c r="A256" s="1430"/>
      <c r="B256" s="1223" t="s">
        <v>4028</v>
      </c>
      <c r="C256" s="1216">
        <v>1</v>
      </c>
      <c r="D256" s="1217">
        <v>70000</v>
      </c>
      <c r="E256" s="1114">
        <f t="shared" si="3"/>
        <v>70000</v>
      </c>
      <c r="F256" s="1209" t="s">
        <v>1795</v>
      </c>
      <c r="G256" s="1209"/>
    </row>
    <row r="257" spans="1:7" x14ac:dyDescent="0.25">
      <c r="A257" s="1430"/>
      <c r="B257" s="1223" t="s">
        <v>4029</v>
      </c>
      <c r="C257" s="1216">
        <v>1</v>
      </c>
      <c r="D257" s="1217">
        <v>68000</v>
      </c>
      <c r="E257" s="1114">
        <f t="shared" si="3"/>
        <v>68000</v>
      </c>
      <c r="F257" s="1209" t="s">
        <v>275</v>
      </c>
      <c r="G257" s="1209"/>
    </row>
    <row r="258" spans="1:7" x14ac:dyDescent="0.25">
      <c r="A258" s="1430"/>
      <c r="B258" s="1223" t="s">
        <v>4030</v>
      </c>
      <c r="C258" s="1216">
        <v>1</v>
      </c>
      <c r="D258" s="1217">
        <v>120000</v>
      </c>
      <c r="E258" s="1114">
        <f t="shared" si="3"/>
        <v>120000</v>
      </c>
      <c r="F258" s="1209" t="s">
        <v>275</v>
      </c>
      <c r="G258" s="1209"/>
    </row>
    <row r="259" spans="1:7" ht="16.5" thickBot="1" x14ac:dyDescent="0.3">
      <c r="A259" s="1301"/>
      <c r="B259" s="1213"/>
      <c r="C259" s="1218"/>
      <c r="D259" s="1219"/>
      <c r="E259" s="1114">
        <f t="shared" si="3"/>
        <v>0</v>
      </c>
      <c r="F259" s="1209"/>
      <c r="G259" s="1209"/>
    </row>
    <row r="260" spans="1:7" ht="16.5" thickBot="1" x14ac:dyDescent="0.3">
      <c r="A260" s="1293"/>
      <c r="B260" s="1294"/>
      <c r="C260" s="1295"/>
      <c r="D260" s="1296"/>
      <c r="E260" s="1114">
        <f t="shared" ref="E260:E323" si="4">+D260*C260</f>
        <v>0</v>
      </c>
      <c r="F260" s="1209"/>
      <c r="G260" s="1209"/>
    </row>
    <row r="261" spans="1:7" x14ac:dyDescent="0.25">
      <c r="A261" s="1446" t="s">
        <v>4152</v>
      </c>
      <c r="B261" s="1206"/>
      <c r="C261" s="1298"/>
      <c r="D261" s="1225"/>
      <c r="E261" s="1114">
        <f t="shared" si="4"/>
        <v>0</v>
      </c>
      <c r="F261" s="1209"/>
      <c r="G261" s="1209"/>
    </row>
    <row r="262" spans="1:7" ht="15" customHeight="1" x14ac:dyDescent="0.25">
      <c r="A262" s="1430"/>
      <c r="B262" s="1224" t="s">
        <v>4153</v>
      </c>
      <c r="C262" s="1216">
        <v>1</v>
      </c>
      <c r="D262" s="1217"/>
      <c r="E262" s="1114">
        <f t="shared" si="4"/>
        <v>0</v>
      </c>
      <c r="F262" s="1209"/>
      <c r="G262" s="1209"/>
    </row>
    <row r="263" spans="1:7" x14ac:dyDescent="0.25">
      <c r="A263" s="1430"/>
      <c r="B263" s="1224" t="s">
        <v>4031</v>
      </c>
      <c r="C263" s="1216">
        <v>1</v>
      </c>
      <c r="D263" s="1217">
        <v>6200</v>
      </c>
      <c r="E263" s="1114">
        <f t="shared" si="4"/>
        <v>6200</v>
      </c>
      <c r="F263" s="1209" t="s">
        <v>399</v>
      </c>
      <c r="G263" s="1209"/>
    </row>
    <row r="264" spans="1:7" x14ac:dyDescent="0.25">
      <c r="A264" s="1430"/>
      <c r="B264" s="1224" t="s">
        <v>4032</v>
      </c>
      <c r="C264" s="1216">
        <v>1</v>
      </c>
      <c r="D264" s="1217">
        <v>54200</v>
      </c>
      <c r="E264" s="1114">
        <f t="shared" si="4"/>
        <v>54200</v>
      </c>
      <c r="F264" s="1209" t="s">
        <v>275</v>
      </c>
      <c r="G264" s="1209"/>
    </row>
    <row r="265" spans="1:7" x14ac:dyDescent="0.25">
      <c r="A265" s="1430"/>
      <c r="B265" s="1224" t="s">
        <v>4033</v>
      </c>
      <c r="C265" s="1216">
        <v>1</v>
      </c>
      <c r="D265" s="1217">
        <v>17000</v>
      </c>
      <c r="E265" s="1114">
        <f t="shared" si="4"/>
        <v>17000</v>
      </c>
      <c r="F265" s="1209" t="s">
        <v>275</v>
      </c>
      <c r="G265" s="1209"/>
    </row>
    <row r="266" spans="1:7" x14ac:dyDescent="0.25">
      <c r="A266" s="1430"/>
      <c r="B266" s="1209"/>
      <c r="C266" s="1216"/>
      <c r="D266" s="1217"/>
      <c r="E266" s="1114">
        <f t="shared" si="4"/>
        <v>0</v>
      </c>
      <c r="F266" s="1209"/>
      <c r="G266" s="1209"/>
    </row>
    <row r="267" spans="1:7" ht="16.5" thickBot="1" x14ac:dyDescent="0.3">
      <c r="A267" s="1431"/>
      <c r="B267" s="1213"/>
      <c r="C267" s="1218"/>
      <c r="D267" s="1219"/>
      <c r="E267" s="1114">
        <f t="shared" si="4"/>
        <v>0</v>
      </c>
      <c r="F267" s="1209"/>
      <c r="G267" s="1209"/>
    </row>
    <row r="268" spans="1:7" ht="16.5" thickBot="1" x14ac:dyDescent="0.3">
      <c r="A268" s="1293"/>
      <c r="B268" s="1294"/>
      <c r="C268" s="1295"/>
      <c r="D268" s="1296"/>
      <c r="E268" s="1114">
        <f t="shared" si="4"/>
        <v>0</v>
      </c>
      <c r="F268" s="1209"/>
      <c r="G268" s="1209"/>
    </row>
    <row r="269" spans="1:7" x14ac:dyDescent="0.25">
      <c r="A269" s="1430"/>
      <c r="B269" s="1223" t="s">
        <v>4032</v>
      </c>
      <c r="C269" s="1216">
        <v>1</v>
      </c>
      <c r="D269" s="1225">
        <v>54200</v>
      </c>
      <c r="E269" s="1114">
        <f t="shared" si="4"/>
        <v>54200</v>
      </c>
      <c r="F269" s="1209" t="s">
        <v>275</v>
      </c>
      <c r="G269" s="1209"/>
    </row>
    <row r="270" spans="1:7" x14ac:dyDescent="0.25">
      <c r="A270" s="1430"/>
      <c r="B270" s="1223" t="s">
        <v>4034</v>
      </c>
      <c r="C270" s="1216">
        <v>1</v>
      </c>
      <c r="D270" s="1217">
        <v>6520</v>
      </c>
      <c r="E270" s="1114">
        <f t="shared" si="4"/>
        <v>6520</v>
      </c>
      <c r="F270" s="1209" t="s">
        <v>399</v>
      </c>
      <c r="G270" s="1209"/>
    </row>
    <row r="271" spans="1:7" x14ac:dyDescent="0.25">
      <c r="A271" s="1430"/>
      <c r="B271" s="1223" t="s">
        <v>4035</v>
      </c>
      <c r="C271" s="1216">
        <v>1</v>
      </c>
      <c r="D271" s="1217">
        <v>8200</v>
      </c>
      <c r="E271" s="1114">
        <f t="shared" si="4"/>
        <v>8200</v>
      </c>
      <c r="F271" s="1209" t="s">
        <v>275</v>
      </c>
      <c r="G271" s="1209"/>
    </row>
    <row r="272" spans="1:7" x14ac:dyDescent="0.25">
      <c r="A272" s="1430"/>
      <c r="B272" s="1223" t="s">
        <v>4036</v>
      </c>
      <c r="C272" s="1216">
        <v>1</v>
      </c>
      <c r="D272" s="1217">
        <v>7200</v>
      </c>
      <c r="E272" s="1114">
        <f t="shared" si="4"/>
        <v>7200</v>
      </c>
      <c r="F272" s="1209" t="s">
        <v>399</v>
      </c>
      <c r="G272" s="1209"/>
    </row>
    <row r="273" spans="1:7" x14ac:dyDescent="0.25">
      <c r="A273" s="1430"/>
      <c r="B273" s="1223" t="s">
        <v>4037</v>
      </c>
      <c r="C273" s="1216">
        <v>2</v>
      </c>
      <c r="D273" s="1217">
        <v>3509.8</v>
      </c>
      <c r="E273" s="1114">
        <f t="shared" si="4"/>
        <v>7019.6</v>
      </c>
      <c r="F273" s="1209" t="s">
        <v>399</v>
      </c>
      <c r="G273" s="1209"/>
    </row>
    <row r="274" spans="1:7" ht="16.5" thickBot="1" x14ac:dyDescent="0.3">
      <c r="A274" s="1431"/>
      <c r="B274" s="1213"/>
      <c r="C274" s="1218"/>
      <c r="D274" s="1219"/>
      <c r="E274" s="1114">
        <f t="shared" si="4"/>
        <v>0</v>
      </c>
      <c r="F274" s="1209"/>
      <c r="G274" s="1209"/>
    </row>
    <row r="275" spans="1:7" ht="16.5" thickBot="1" x14ac:dyDescent="0.3">
      <c r="A275" s="1293"/>
      <c r="B275" s="1294"/>
      <c r="C275" s="1295"/>
      <c r="D275" s="1296"/>
      <c r="E275" s="1114">
        <f t="shared" si="4"/>
        <v>0</v>
      </c>
      <c r="F275" s="1209"/>
      <c r="G275" s="1209"/>
    </row>
    <row r="276" spans="1:7" x14ac:dyDescent="0.25">
      <c r="A276" s="1446" t="s">
        <v>4154</v>
      </c>
      <c r="B276" s="1303"/>
      <c r="C276" s="1298"/>
      <c r="D276" s="1225"/>
      <c r="E276" s="1114">
        <f t="shared" si="4"/>
        <v>0</v>
      </c>
      <c r="F276" s="1209"/>
      <c r="G276" s="1209"/>
    </row>
    <row r="277" spans="1:7" x14ac:dyDescent="0.25">
      <c r="A277" s="1430"/>
      <c r="B277" s="1223" t="s">
        <v>4038</v>
      </c>
      <c r="C277" s="1216">
        <v>1</v>
      </c>
      <c r="D277" s="1217">
        <v>5951.63</v>
      </c>
      <c r="E277" s="1114">
        <f t="shared" si="4"/>
        <v>5951.63</v>
      </c>
      <c r="F277" s="1209" t="s">
        <v>399</v>
      </c>
      <c r="G277" s="1209"/>
    </row>
    <row r="278" spans="1:7" ht="16.5" thickBot="1" x14ac:dyDescent="0.3">
      <c r="A278" s="1431"/>
      <c r="B278" s="1304"/>
      <c r="C278" s="1218"/>
      <c r="D278" s="1219"/>
      <c r="E278" s="1114">
        <f t="shared" si="4"/>
        <v>0</v>
      </c>
      <c r="F278" s="1209"/>
      <c r="G278" s="1209"/>
    </row>
    <row r="279" spans="1:7" ht="16.5" thickBot="1" x14ac:dyDescent="0.3">
      <c r="A279" s="1293"/>
      <c r="B279" s="1305"/>
      <c r="C279" s="1295"/>
      <c r="D279" s="1296"/>
      <c r="E279" s="1114">
        <f t="shared" si="4"/>
        <v>0</v>
      </c>
      <c r="F279" s="1209"/>
      <c r="G279" s="1209"/>
    </row>
    <row r="280" spans="1:7" ht="31.5" customHeight="1" thickBot="1" x14ac:dyDescent="0.3">
      <c r="A280" s="1306" t="s">
        <v>4155</v>
      </c>
      <c r="B280" s="1210"/>
      <c r="C280" s="1307"/>
      <c r="D280" s="1308"/>
      <c r="E280" s="1114">
        <f t="shared" si="4"/>
        <v>0</v>
      </c>
      <c r="F280" s="1209"/>
      <c r="G280" s="1209"/>
    </row>
    <row r="281" spans="1:7" x14ac:dyDescent="0.25">
      <c r="A281" s="1309"/>
      <c r="B281" s="1264"/>
      <c r="C281" s="1310"/>
      <c r="D281" s="1311"/>
      <c r="E281" s="1114">
        <f t="shared" si="4"/>
        <v>0</v>
      </c>
      <c r="F281" s="1209"/>
      <c r="G281" s="1209"/>
    </row>
    <row r="282" spans="1:7" x14ac:dyDescent="0.25">
      <c r="A282" s="1312"/>
      <c r="B282" s="1209"/>
      <c r="C282" s="1216"/>
      <c r="D282" s="1217"/>
      <c r="E282" s="1114">
        <f t="shared" si="4"/>
        <v>0</v>
      </c>
      <c r="F282" s="1209"/>
      <c r="G282" s="1209"/>
    </row>
    <row r="283" spans="1:7" x14ac:dyDescent="0.25">
      <c r="A283" s="1312"/>
      <c r="B283" s="1209"/>
      <c r="C283" s="1216"/>
      <c r="D283" s="1217"/>
      <c r="E283" s="1114">
        <f t="shared" si="4"/>
        <v>0</v>
      </c>
      <c r="F283" s="1209"/>
      <c r="G283" s="1209"/>
    </row>
    <row r="284" spans="1:7" ht="16.5" thickBot="1" x14ac:dyDescent="0.3">
      <c r="A284" s="1313"/>
      <c r="B284" s="1314"/>
      <c r="C284" s="1315"/>
      <c r="D284" s="1316"/>
      <c r="E284" s="1114">
        <f t="shared" si="4"/>
        <v>0</v>
      </c>
      <c r="F284" s="1209"/>
      <c r="G284" s="1209"/>
    </row>
    <row r="285" spans="1:7" x14ac:dyDescent="0.25">
      <c r="A285" s="1439" t="s">
        <v>4156</v>
      </c>
      <c r="B285" s="1317" t="s">
        <v>4157</v>
      </c>
      <c r="C285" s="1318">
        <v>23</v>
      </c>
      <c r="D285" s="1319"/>
      <c r="E285" s="1114">
        <f t="shared" si="4"/>
        <v>0</v>
      </c>
      <c r="F285" s="1209"/>
      <c r="G285" s="1209"/>
    </row>
    <row r="286" spans="1:7" x14ac:dyDescent="0.25">
      <c r="A286" s="1440"/>
      <c r="B286" s="1229" t="s">
        <v>4158</v>
      </c>
      <c r="C286" s="1227">
        <v>1</v>
      </c>
      <c r="D286" s="1228"/>
      <c r="E286" s="1114">
        <f t="shared" si="4"/>
        <v>0</v>
      </c>
      <c r="F286" s="1209"/>
      <c r="G286" s="1209"/>
    </row>
    <row r="287" spans="1:7" x14ac:dyDescent="0.25">
      <c r="A287" s="1440"/>
      <c r="B287" s="1229" t="s">
        <v>4159</v>
      </c>
      <c r="C287" s="1227">
        <v>1</v>
      </c>
      <c r="D287" s="1228"/>
      <c r="E287" s="1114">
        <f t="shared" si="4"/>
        <v>0</v>
      </c>
      <c r="F287" s="1209"/>
      <c r="G287" s="1209"/>
    </row>
    <row r="288" spans="1:7" x14ac:dyDescent="0.25">
      <c r="A288" s="1440"/>
      <c r="B288" s="1226" t="s">
        <v>4039</v>
      </c>
      <c r="C288" s="1227">
        <v>1</v>
      </c>
      <c r="D288" s="1228">
        <v>121540</v>
      </c>
      <c r="E288" s="1114">
        <f t="shared" si="4"/>
        <v>121540</v>
      </c>
      <c r="F288" s="1209" t="s">
        <v>558</v>
      </c>
      <c r="G288" s="1209"/>
    </row>
    <row r="289" spans="1:7" x14ac:dyDescent="0.25">
      <c r="A289" s="1440"/>
      <c r="B289" s="1229" t="s">
        <v>4040</v>
      </c>
      <c r="C289" s="1227">
        <v>1</v>
      </c>
      <c r="D289" s="1228">
        <v>150000</v>
      </c>
      <c r="E289" s="1114">
        <f t="shared" si="4"/>
        <v>150000</v>
      </c>
      <c r="F289" s="1209" t="s">
        <v>558</v>
      </c>
      <c r="G289" s="1209"/>
    </row>
    <row r="290" spans="1:7" x14ac:dyDescent="0.25">
      <c r="A290" s="1440"/>
      <c r="B290" s="1229" t="s">
        <v>4041</v>
      </c>
      <c r="C290" s="1227">
        <v>1</v>
      </c>
      <c r="D290" s="1228">
        <v>90000</v>
      </c>
      <c r="E290" s="1114">
        <f t="shared" si="4"/>
        <v>90000</v>
      </c>
      <c r="F290" s="1209" t="s">
        <v>558</v>
      </c>
      <c r="G290" s="1209"/>
    </row>
    <row r="291" spans="1:7" ht="16.5" thickBot="1" x14ac:dyDescent="0.3">
      <c r="A291" s="1441"/>
      <c r="B291" s="1320"/>
      <c r="C291" s="1321"/>
      <c r="D291" s="1322"/>
      <c r="E291" s="1114">
        <f t="shared" si="4"/>
        <v>0</v>
      </c>
      <c r="F291" s="1209"/>
      <c r="G291" s="1209"/>
    </row>
    <row r="292" spans="1:7" x14ac:dyDescent="0.25">
      <c r="A292" s="1309"/>
      <c r="B292" s="1264"/>
      <c r="C292" s="1310"/>
      <c r="D292" s="1311"/>
      <c r="E292" s="1114">
        <f t="shared" si="4"/>
        <v>0</v>
      </c>
      <c r="F292" s="1209"/>
      <c r="G292" s="1209"/>
    </row>
    <row r="293" spans="1:7" x14ac:dyDescent="0.25">
      <c r="A293" s="1312"/>
      <c r="B293" s="1209"/>
      <c r="C293" s="1216"/>
      <c r="D293" s="1217"/>
      <c r="E293" s="1114">
        <f t="shared" si="4"/>
        <v>0</v>
      </c>
      <c r="F293" s="1209"/>
      <c r="G293" s="1209"/>
    </row>
    <row r="294" spans="1:7" ht="16.5" thickBot="1" x14ac:dyDescent="0.3">
      <c r="A294" s="1313"/>
      <c r="B294" s="1314"/>
      <c r="C294" s="1315"/>
      <c r="D294" s="1316"/>
      <c r="E294" s="1114">
        <f t="shared" si="4"/>
        <v>0</v>
      </c>
      <c r="F294" s="1209"/>
      <c r="G294" s="1209"/>
    </row>
    <row r="295" spans="1:7" x14ac:dyDescent="0.25">
      <c r="A295" s="1439" t="s">
        <v>4160</v>
      </c>
      <c r="B295" s="1206"/>
      <c r="C295" s="1298"/>
      <c r="D295" s="1225"/>
      <c r="E295" s="1114">
        <f t="shared" si="4"/>
        <v>0</v>
      </c>
      <c r="F295" s="1209"/>
      <c r="G295" s="1209"/>
    </row>
    <row r="296" spans="1:7" ht="16.5" thickBot="1" x14ac:dyDescent="0.3">
      <c r="A296" s="1441"/>
      <c r="B296" s="1213"/>
      <c r="C296" s="1218"/>
      <c r="D296" s="1219"/>
      <c r="E296" s="1114">
        <f t="shared" si="4"/>
        <v>0</v>
      </c>
      <c r="F296" s="1209"/>
      <c r="G296" s="1209"/>
    </row>
    <row r="297" spans="1:7" x14ac:dyDescent="0.25">
      <c r="A297" s="1309"/>
      <c r="B297" s="1264"/>
      <c r="C297" s="1310"/>
      <c r="D297" s="1311"/>
      <c r="E297" s="1114">
        <f t="shared" si="4"/>
        <v>0</v>
      </c>
      <c r="F297" s="1209"/>
      <c r="G297" s="1209"/>
    </row>
    <row r="298" spans="1:7" x14ac:dyDescent="0.25">
      <c r="A298" s="1312"/>
      <c r="B298" s="1209"/>
      <c r="C298" s="1216"/>
      <c r="D298" s="1217"/>
      <c r="E298" s="1114">
        <f t="shared" si="4"/>
        <v>0</v>
      </c>
      <c r="F298" s="1209"/>
      <c r="G298" s="1209"/>
    </row>
    <row r="299" spans="1:7" ht="16.5" thickBot="1" x14ac:dyDescent="0.3">
      <c r="A299" s="1313"/>
      <c r="B299" s="1314"/>
      <c r="C299" s="1315"/>
      <c r="D299" s="1316"/>
      <c r="E299" s="1114">
        <f t="shared" si="4"/>
        <v>0</v>
      </c>
      <c r="F299" s="1209"/>
      <c r="G299" s="1209"/>
    </row>
    <row r="300" spans="1:7" x14ac:dyDescent="0.25">
      <c r="A300" s="1439" t="s">
        <v>4161</v>
      </c>
      <c r="B300" s="1206" t="s">
        <v>4032</v>
      </c>
      <c r="C300" s="1298">
        <v>1</v>
      </c>
      <c r="D300" s="1225">
        <v>54200</v>
      </c>
      <c r="E300" s="1114">
        <f t="shared" si="4"/>
        <v>54200</v>
      </c>
      <c r="F300" s="1209" t="s">
        <v>275</v>
      </c>
      <c r="G300" s="1209"/>
    </row>
    <row r="301" spans="1:7" x14ac:dyDescent="0.25">
      <c r="A301" s="1440"/>
      <c r="B301" s="1209" t="s">
        <v>4162</v>
      </c>
      <c r="C301" s="1216">
        <v>34</v>
      </c>
      <c r="D301" s="1217"/>
      <c r="E301" s="1114">
        <f t="shared" si="4"/>
        <v>0</v>
      </c>
      <c r="F301" s="1209"/>
      <c r="G301" s="1209"/>
    </row>
    <row r="302" spans="1:7" x14ac:dyDescent="0.25">
      <c r="A302" s="1440"/>
      <c r="B302" s="1209" t="s">
        <v>4163</v>
      </c>
      <c r="C302" s="1216">
        <v>10</v>
      </c>
      <c r="D302" s="1217"/>
      <c r="E302" s="1114">
        <f t="shared" si="4"/>
        <v>0</v>
      </c>
      <c r="F302" s="1209"/>
      <c r="G302" s="1209"/>
    </row>
    <row r="303" spans="1:7" x14ac:dyDescent="0.25">
      <c r="A303" s="1440"/>
      <c r="B303" s="1209" t="s">
        <v>4164</v>
      </c>
      <c r="C303" s="1216">
        <v>10</v>
      </c>
      <c r="D303" s="1217"/>
      <c r="E303" s="1114">
        <f t="shared" si="4"/>
        <v>0</v>
      </c>
      <c r="F303" s="1209"/>
      <c r="G303" s="1209"/>
    </row>
    <row r="304" spans="1:7" x14ac:dyDescent="0.25">
      <c r="A304" s="1440"/>
      <c r="B304" s="1209" t="s">
        <v>4165</v>
      </c>
      <c r="C304" s="1216">
        <v>10</v>
      </c>
      <c r="D304" s="1217"/>
      <c r="E304" s="1114">
        <f t="shared" si="4"/>
        <v>0</v>
      </c>
      <c r="F304" s="1209"/>
      <c r="G304" s="1209"/>
    </row>
    <row r="305" spans="1:7" x14ac:dyDescent="0.25">
      <c r="A305" s="1440"/>
      <c r="B305" s="1209" t="s">
        <v>4166</v>
      </c>
      <c r="C305" s="1216">
        <v>88</v>
      </c>
      <c r="D305" s="1217"/>
      <c r="E305" s="1114">
        <f t="shared" si="4"/>
        <v>0</v>
      </c>
      <c r="F305" s="1209"/>
      <c r="G305" s="1209"/>
    </row>
    <row r="306" spans="1:7" x14ac:dyDescent="0.25">
      <c r="A306" s="1440"/>
      <c r="B306" s="1209"/>
      <c r="C306" s="1216"/>
      <c r="D306" s="1217"/>
      <c r="E306" s="1114">
        <f t="shared" si="4"/>
        <v>0</v>
      </c>
      <c r="F306" s="1209"/>
      <c r="G306" s="1209"/>
    </row>
    <row r="307" spans="1:7" x14ac:dyDescent="0.25">
      <c r="A307" s="1440"/>
      <c r="B307" s="1209"/>
      <c r="C307" s="1216"/>
      <c r="D307" s="1217"/>
      <c r="E307" s="1114">
        <f t="shared" si="4"/>
        <v>0</v>
      </c>
      <c r="F307" s="1209"/>
      <c r="G307" s="1209"/>
    </row>
    <row r="308" spans="1:7" x14ac:dyDescent="0.25">
      <c r="A308" s="1440"/>
      <c r="B308" s="1209"/>
      <c r="C308" s="1216"/>
      <c r="D308" s="1217"/>
      <c r="E308" s="1114">
        <f t="shared" si="4"/>
        <v>0</v>
      </c>
      <c r="F308" s="1209"/>
      <c r="G308" s="1209"/>
    </row>
    <row r="309" spans="1:7" x14ac:dyDescent="0.25">
      <c r="A309" s="1440"/>
      <c r="B309" s="1209"/>
      <c r="C309" s="1216"/>
      <c r="D309" s="1217"/>
      <c r="E309" s="1114">
        <f t="shared" si="4"/>
        <v>0</v>
      </c>
      <c r="F309" s="1209"/>
      <c r="G309" s="1209"/>
    </row>
    <row r="310" spans="1:7" ht="18.75" x14ac:dyDescent="0.3">
      <c r="A310" s="1440"/>
      <c r="B310" s="1323" t="s">
        <v>4042</v>
      </c>
      <c r="C310" s="1216"/>
      <c r="D310" s="1217"/>
      <c r="E310" s="1114">
        <f t="shared" si="4"/>
        <v>0</v>
      </c>
      <c r="F310" s="1209"/>
      <c r="G310" s="1209"/>
    </row>
    <row r="311" spans="1:7" ht="16.5" thickBot="1" x14ac:dyDescent="0.3">
      <c r="A311" s="1441"/>
      <c r="B311" s="1213"/>
      <c r="C311" s="1315"/>
      <c r="D311" s="1316"/>
      <c r="E311" s="1114">
        <f t="shared" si="4"/>
        <v>0</v>
      </c>
      <c r="F311" s="1209"/>
      <c r="G311" s="1209"/>
    </row>
    <row r="312" spans="1:7" x14ac:dyDescent="0.25">
      <c r="A312" s="1442" t="s">
        <v>4042</v>
      </c>
      <c r="B312" s="1324" t="s">
        <v>4043</v>
      </c>
      <c r="C312" s="1129">
        <v>1</v>
      </c>
      <c r="D312" s="1130">
        <v>1650000</v>
      </c>
      <c r="E312" s="1114">
        <f t="shared" si="4"/>
        <v>1650000</v>
      </c>
      <c r="F312" s="1209"/>
      <c r="G312" s="1209"/>
    </row>
    <row r="313" spans="1:7" ht="27.75" customHeight="1" thickBot="1" x14ac:dyDescent="0.3">
      <c r="A313" s="1443"/>
      <c r="B313" s="1243" t="s">
        <v>4044</v>
      </c>
      <c r="C313" s="1129">
        <v>1</v>
      </c>
      <c r="D313" s="1130">
        <v>60000</v>
      </c>
      <c r="E313" s="1114">
        <f t="shared" si="4"/>
        <v>60000</v>
      </c>
      <c r="F313" s="1209"/>
      <c r="G313" s="1209"/>
    </row>
    <row r="314" spans="1:7" ht="15.75" customHeight="1" thickBot="1" x14ac:dyDescent="0.3">
      <c r="A314" s="1443"/>
      <c r="B314" s="1246" t="s">
        <v>4045</v>
      </c>
      <c r="C314" s="1129">
        <v>3</v>
      </c>
      <c r="D314" s="1130">
        <v>180000</v>
      </c>
      <c r="E314" s="1114">
        <f t="shared" si="4"/>
        <v>540000</v>
      </c>
      <c r="F314" s="1209"/>
      <c r="G314" s="1209"/>
    </row>
    <row r="315" spans="1:7" x14ac:dyDescent="0.25">
      <c r="A315" s="1443"/>
      <c r="B315" s="1247" t="s">
        <v>4046</v>
      </c>
      <c r="C315" s="1129">
        <v>1</v>
      </c>
      <c r="D315" s="1130">
        <v>195000</v>
      </c>
      <c r="E315" s="1114">
        <f t="shared" si="4"/>
        <v>195000</v>
      </c>
      <c r="F315" s="1209"/>
      <c r="G315" s="1209"/>
    </row>
    <row r="316" spans="1:7" x14ac:dyDescent="0.25">
      <c r="A316" s="1443"/>
      <c r="B316" s="1248" t="s">
        <v>4047</v>
      </c>
      <c r="C316" s="1129">
        <v>1</v>
      </c>
      <c r="D316" s="1130">
        <v>145000</v>
      </c>
      <c r="E316" s="1114">
        <f t="shared" si="4"/>
        <v>145000</v>
      </c>
      <c r="F316" s="1209"/>
      <c r="G316" s="1209"/>
    </row>
    <row r="317" spans="1:7" x14ac:dyDescent="0.25">
      <c r="A317" s="1443"/>
      <c r="B317" s="1248" t="s">
        <v>4167</v>
      </c>
      <c r="C317" s="1129">
        <v>1</v>
      </c>
      <c r="D317" s="1130">
        <v>45000</v>
      </c>
      <c r="E317" s="1114">
        <f t="shared" si="4"/>
        <v>45000</v>
      </c>
      <c r="F317" s="1209"/>
      <c r="G317" s="1209"/>
    </row>
    <row r="318" spans="1:7" x14ac:dyDescent="0.25">
      <c r="A318" s="1443"/>
      <c r="B318" s="1248"/>
      <c r="C318" s="1129"/>
      <c r="D318" s="1130"/>
      <c r="E318" s="1114">
        <f t="shared" si="4"/>
        <v>0</v>
      </c>
      <c r="F318" s="1209"/>
      <c r="G318" s="1209"/>
    </row>
    <row r="319" spans="1:7" ht="16.5" thickBot="1" x14ac:dyDescent="0.3">
      <c r="A319" s="1443"/>
      <c r="B319" s="1325"/>
      <c r="C319" s="1129"/>
      <c r="D319" s="1130"/>
      <c r="E319" s="1114">
        <f t="shared" si="4"/>
        <v>0</v>
      </c>
      <c r="F319" s="1209"/>
      <c r="G319" s="1209"/>
    </row>
    <row r="320" spans="1:7" x14ac:dyDescent="0.25">
      <c r="A320" s="1443"/>
      <c r="B320" s="1249" t="s">
        <v>4048</v>
      </c>
      <c r="C320" s="1129">
        <v>1</v>
      </c>
      <c r="D320" s="1130">
        <v>85000</v>
      </c>
      <c r="E320" s="1114">
        <f t="shared" si="4"/>
        <v>85000</v>
      </c>
      <c r="F320" s="1209"/>
      <c r="G320" s="1209"/>
    </row>
    <row r="321" spans="1:7" x14ac:dyDescent="0.25">
      <c r="A321" s="1443"/>
      <c r="B321" s="1250"/>
      <c r="C321" s="1129"/>
      <c r="D321" s="1130"/>
      <c r="E321" s="1114">
        <f t="shared" si="4"/>
        <v>0</v>
      </c>
      <c r="F321" s="1209"/>
      <c r="G321" s="1209"/>
    </row>
    <row r="322" spans="1:7" x14ac:dyDescent="0.25">
      <c r="A322" s="1443"/>
      <c r="B322" s="1326"/>
      <c r="C322" s="1129"/>
      <c r="D322" s="1130"/>
      <c r="E322" s="1114">
        <f t="shared" si="4"/>
        <v>0</v>
      </c>
      <c r="F322" s="1209"/>
      <c r="G322" s="1209"/>
    </row>
    <row r="323" spans="1:7" x14ac:dyDescent="0.25">
      <c r="A323" s="1443"/>
      <c r="B323" s="1250" t="s">
        <v>4049</v>
      </c>
      <c r="C323" s="1129">
        <v>1</v>
      </c>
      <c r="D323" s="1130">
        <v>285000</v>
      </c>
      <c r="E323" s="1114">
        <f t="shared" si="4"/>
        <v>285000</v>
      </c>
      <c r="F323" s="1209"/>
      <c r="G323" s="1209"/>
    </row>
    <row r="324" spans="1:7" x14ac:dyDescent="0.25">
      <c r="A324" s="1443"/>
      <c r="B324" s="1248" t="s">
        <v>4050</v>
      </c>
      <c r="C324" s="1129">
        <v>1</v>
      </c>
      <c r="D324" s="1130">
        <v>180000</v>
      </c>
      <c r="E324" s="1114">
        <f t="shared" ref="E324:E387" si="5">+D324*C324</f>
        <v>180000</v>
      </c>
      <c r="F324" s="1209"/>
      <c r="G324" s="1209"/>
    </row>
    <row r="325" spans="1:7" x14ac:dyDescent="0.25">
      <c r="A325" s="1443"/>
      <c r="B325" s="1248" t="s">
        <v>4051</v>
      </c>
      <c r="C325" s="1129">
        <v>1</v>
      </c>
      <c r="D325" s="1130">
        <v>180000</v>
      </c>
      <c r="E325" s="1114">
        <f t="shared" si="5"/>
        <v>180000</v>
      </c>
      <c r="F325" s="1209"/>
      <c r="G325" s="1209"/>
    </row>
    <row r="326" spans="1:7" x14ac:dyDescent="0.25">
      <c r="A326" s="1443"/>
      <c r="B326" s="1250"/>
      <c r="C326" s="1129"/>
      <c r="D326" s="1130"/>
      <c r="E326" s="1114">
        <f t="shared" si="5"/>
        <v>0</v>
      </c>
      <c r="F326" s="1209"/>
      <c r="G326" s="1209"/>
    </row>
    <row r="327" spans="1:7" ht="16.5" thickBot="1" x14ac:dyDescent="0.3">
      <c r="A327" s="1443"/>
      <c r="B327" s="1326"/>
      <c r="C327" s="1129"/>
      <c r="D327" s="1130"/>
      <c r="E327" s="1114">
        <f t="shared" si="5"/>
        <v>0</v>
      </c>
      <c r="F327" s="1209"/>
      <c r="G327" s="1209"/>
    </row>
    <row r="328" spans="1:7" ht="31.5" x14ac:dyDescent="0.25">
      <c r="A328" s="1443"/>
      <c r="B328" s="1247" t="s">
        <v>4052</v>
      </c>
      <c r="C328" s="1129">
        <v>1</v>
      </c>
      <c r="D328" s="1130">
        <v>40000</v>
      </c>
      <c r="E328" s="1114">
        <f t="shared" si="5"/>
        <v>40000</v>
      </c>
      <c r="F328" s="1209"/>
      <c r="G328" s="1209"/>
    </row>
    <row r="329" spans="1:7" x14ac:dyDescent="0.25">
      <c r="A329" s="1443"/>
      <c r="B329" s="1248" t="s">
        <v>4053</v>
      </c>
      <c r="C329" s="1129">
        <v>1</v>
      </c>
      <c r="D329" s="1130">
        <v>300000</v>
      </c>
      <c r="E329" s="1114">
        <f t="shared" si="5"/>
        <v>300000</v>
      </c>
      <c r="F329" s="1209"/>
      <c r="G329" s="1209"/>
    </row>
    <row r="330" spans="1:7" x14ac:dyDescent="0.25">
      <c r="A330" s="1443"/>
      <c r="B330" s="1248"/>
      <c r="C330" s="1129"/>
      <c r="D330" s="1130"/>
      <c r="E330" s="1114">
        <f t="shared" si="5"/>
        <v>0</v>
      </c>
      <c r="F330" s="1209"/>
      <c r="G330" s="1209"/>
    </row>
    <row r="331" spans="1:7" x14ac:dyDescent="0.25">
      <c r="A331" s="1443"/>
      <c r="B331" s="1327" t="s">
        <v>4168</v>
      </c>
      <c r="C331" s="1129"/>
      <c r="D331" s="1130"/>
      <c r="E331" s="1114">
        <f t="shared" si="5"/>
        <v>0</v>
      </c>
      <c r="F331" s="1209"/>
      <c r="G331" s="1209"/>
    </row>
    <row r="332" spans="1:7" x14ac:dyDescent="0.25">
      <c r="A332" s="1443"/>
      <c r="B332" s="1251" t="s">
        <v>4054</v>
      </c>
      <c r="C332" s="1129">
        <v>1</v>
      </c>
      <c r="D332" s="1130">
        <v>500000</v>
      </c>
      <c r="E332" s="1114">
        <f t="shared" si="5"/>
        <v>500000</v>
      </c>
      <c r="F332" s="1209"/>
      <c r="G332" s="1209"/>
    </row>
    <row r="333" spans="1:7" ht="16.5" thickBot="1" x14ac:dyDescent="0.3">
      <c r="A333" s="1443"/>
      <c r="B333" s="1326"/>
      <c r="C333" s="1129"/>
      <c r="D333" s="1130"/>
      <c r="E333" s="1114">
        <f t="shared" si="5"/>
        <v>0</v>
      </c>
      <c r="F333" s="1209"/>
      <c r="G333" s="1209"/>
    </row>
    <row r="334" spans="1:7" x14ac:dyDescent="0.25">
      <c r="A334" s="1443"/>
      <c r="B334" s="1328" t="s">
        <v>4169</v>
      </c>
      <c r="C334" s="1129">
        <v>1</v>
      </c>
      <c r="D334" s="1130"/>
      <c r="E334" s="1114">
        <f t="shared" si="5"/>
        <v>0</v>
      </c>
      <c r="F334" s="1209"/>
      <c r="G334" s="1209"/>
    </row>
    <row r="335" spans="1:7" x14ac:dyDescent="0.25">
      <c r="A335" s="1443"/>
      <c r="B335" s="1250"/>
      <c r="C335" s="1129"/>
      <c r="D335" s="1130"/>
      <c r="E335" s="1114">
        <f t="shared" si="5"/>
        <v>0</v>
      </c>
      <c r="F335" s="1209"/>
      <c r="G335" s="1209"/>
    </row>
    <row r="336" spans="1:7" ht="16.5" thickBot="1" x14ac:dyDescent="0.3">
      <c r="A336" s="1443"/>
      <c r="B336" s="1326"/>
      <c r="C336" s="1129"/>
      <c r="D336" s="1130"/>
      <c r="E336" s="1114">
        <f t="shared" si="5"/>
        <v>0</v>
      </c>
      <c r="F336" s="1209"/>
      <c r="G336" s="1209"/>
    </row>
    <row r="337" spans="1:7" x14ac:dyDescent="0.25">
      <c r="A337" s="1443"/>
      <c r="B337" s="1247" t="s">
        <v>4055</v>
      </c>
      <c r="C337" s="1129">
        <v>1</v>
      </c>
      <c r="D337" s="1130">
        <v>52000</v>
      </c>
      <c r="E337" s="1114">
        <f t="shared" si="5"/>
        <v>52000</v>
      </c>
      <c r="F337" s="1209"/>
      <c r="G337" s="1209"/>
    </row>
    <row r="338" spans="1:7" x14ac:dyDescent="0.25">
      <c r="A338" s="1443"/>
      <c r="B338" s="1248" t="s">
        <v>4056</v>
      </c>
      <c r="C338" s="1129">
        <v>1</v>
      </c>
      <c r="D338" s="1130">
        <v>200000</v>
      </c>
      <c r="E338" s="1114">
        <f t="shared" si="5"/>
        <v>200000</v>
      </c>
      <c r="F338" s="1209"/>
      <c r="G338" s="1209"/>
    </row>
    <row r="339" spans="1:7" x14ac:dyDescent="0.25">
      <c r="A339" s="1443"/>
      <c r="B339" s="1248" t="s">
        <v>4057</v>
      </c>
      <c r="C339" s="1129">
        <v>1</v>
      </c>
      <c r="D339" s="1130">
        <v>40500</v>
      </c>
      <c r="E339" s="1114">
        <f t="shared" si="5"/>
        <v>40500</v>
      </c>
      <c r="F339" s="1209"/>
      <c r="G339" s="1209"/>
    </row>
    <row r="340" spans="1:7" x14ac:dyDescent="0.25">
      <c r="A340" s="1443"/>
      <c r="B340" s="1329"/>
      <c r="C340" s="1129"/>
      <c r="D340" s="1130"/>
      <c r="E340" s="1114">
        <f t="shared" si="5"/>
        <v>0</v>
      </c>
      <c r="F340" s="1209"/>
      <c r="G340" s="1209"/>
    </row>
    <row r="341" spans="1:7" ht="16.5" thickBot="1" x14ac:dyDescent="0.3">
      <c r="A341" s="1443"/>
      <c r="B341" s="1326"/>
      <c r="C341" s="1129"/>
      <c r="D341" s="1130"/>
      <c r="E341" s="1114">
        <f t="shared" si="5"/>
        <v>0</v>
      </c>
      <c r="F341" s="1209"/>
      <c r="G341" s="1209"/>
    </row>
    <row r="342" spans="1:7" ht="31.5" x14ac:dyDescent="0.25">
      <c r="A342" s="1443"/>
      <c r="B342" s="1247" t="s">
        <v>4058</v>
      </c>
      <c r="C342" s="1129">
        <v>1</v>
      </c>
      <c r="D342" s="1130">
        <v>82700</v>
      </c>
      <c r="E342" s="1114">
        <f t="shared" si="5"/>
        <v>82700</v>
      </c>
      <c r="F342" s="1209"/>
      <c r="G342" s="1209"/>
    </row>
    <row r="343" spans="1:7" x14ac:dyDescent="0.25">
      <c r="A343" s="1443"/>
      <c r="B343" s="1248" t="s">
        <v>4059</v>
      </c>
      <c r="C343" s="1129">
        <v>1</v>
      </c>
      <c r="D343" s="1130">
        <f>5600*50</f>
        <v>280000</v>
      </c>
      <c r="E343" s="1114">
        <f t="shared" si="5"/>
        <v>280000</v>
      </c>
      <c r="F343" s="1209"/>
      <c r="G343" s="1209"/>
    </row>
    <row r="344" spans="1:7" x14ac:dyDescent="0.25">
      <c r="A344" s="1443"/>
      <c r="B344" s="1248" t="s">
        <v>4060</v>
      </c>
      <c r="C344" s="1129">
        <v>1</v>
      </c>
      <c r="D344" s="1130">
        <v>59800</v>
      </c>
      <c r="E344" s="1114">
        <f t="shared" si="5"/>
        <v>59800</v>
      </c>
      <c r="F344" s="1209"/>
      <c r="G344" s="1209"/>
    </row>
    <row r="345" spans="1:7" ht="16.5" thickBot="1" x14ac:dyDescent="0.3">
      <c r="A345" s="1443"/>
      <c r="B345" s="1326"/>
      <c r="C345" s="1129"/>
      <c r="D345" s="1130"/>
      <c r="E345" s="1114">
        <f t="shared" si="5"/>
        <v>0</v>
      </c>
      <c r="F345" s="1209"/>
      <c r="G345" s="1209"/>
    </row>
    <row r="346" spans="1:7" x14ac:dyDescent="0.25">
      <c r="A346" s="1443"/>
      <c r="B346" s="1249" t="s">
        <v>4061</v>
      </c>
      <c r="C346" s="1129">
        <v>1</v>
      </c>
      <c r="D346" s="1130">
        <v>20000</v>
      </c>
      <c r="E346" s="1114">
        <f t="shared" si="5"/>
        <v>20000</v>
      </c>
      <c r="F346" s="1209"/>
      <c r="G346" s="1209"/>
    </row>
    <row r="347" spans="1:7" x14ac:dyDescent="0.25">
      <c r="A347" s="1443"/>
      <c r="B347" s="1330"/>
      <c r="C347" s="1129"/>
      <c r="D347" s="1130"/>
      <c r="E347" s="1114">
        <f t="shared" si="5"/>
        <v>0</v>
      </c>
      <c r="F347" s="1209"/>
      <c r="G347" s="1209"/>
    </row>
    <row r="348" spans="1:7" x14ac:dyDescent="0.25">
      <c r="A348" s="1443"/>
      <c r="B348" s="1331"/>
      <c r="C348" s="1129"/>
      <c r="D348" s="1130"/>
      <c r="E348" s="1114">
        <f t="shared" si="5"/>
        <v>0</v>
      </c>
      <c r="F348" s="1209"/>
      <c r="G348" s="1209"/>
    </row>
    <row r="349" spans="1:7" x14ac:dyDescent="0.25">
      <c r="A349" s="1443"/>
      <c r="B349" s="1250" t="s">
        <v>4062</v>
      </c>
      <c r="C349" s="1129">
        <v>1</v>
      </c>
      <c r="D349" s="1130">
        <v>19870</v>
      </c>
      <c r="E349" s="1114">
        <f t="shared" si="5"/>
        <v>19870</v>
      </c>
      <c r="F349" s="1209"/>
      <c r="G349" s="1209"/>
    </row>
    <row r="350" spans="1:7" x14ac:dyDescent="0.25">
      <c r="A350" s="1443"/>
      <c r="B350" s="1250" t="s">
        <v>4063</v>
      </c>
      <c r="C350" s="1129">
        <v>1</v>
      </c>
      <c r="D350" s="1130">
        <v>170000</v>
      </c>
      <c r="E350" s="1114">
        <f t="shared" si="5"/>
        <v>170000</v>
      </c>
      <c r="F350" s="1209"/>
      <c r="G350" s="1209"/>
    </row>
    <row r="351" spans="1:7" x14ac:dyDescent="0.25">
      <c r="A351" s="1443"/>
      <c r="B351" s="1250" t="s">
        <v>4064</v>
      </c>
      <c r="C351" s="1129">
        <v>1</v>
      </c>
      <c r="D351" s="1130">
        <v>195000</v>
      </c>
      <c r="E351" s="1114">
        <f t="shared" si="5"/>
        <v>195000</v>
      </c>
      <c r="F351" s="1209"/>
      <c r="G351" s="1209"/>
    </row>
    <row r="352" spans="1:7" x14ac:dyDescent="0.25">
      <c r="A352" s="1443"/>
      <c r="B352" s="1250" t="s">
        <v>4065</v>
      </c>
      <c r="C352" s="1129">
        <v>1</v>
      </c>
      <c r="D352" s="1130">
        <v>258000</v>
      </c>
      <c r="E352" s="1114">
        <f t="shared" si="5"/>
        <v>258000</v>
      </c>
      <c r="F352" s="1209"/>
      <c r="G352" s="1209"/>
    </row>
    <row r="353" spans="1:7" x14ac:dyDescent="0.25">
      <c r="A353" s="1443"/>
      <c r="B353" s="1250"/>
      <c r="C353" s="1129"/>
      <c r="D353" s="1130"/>
      <c r="E353" s="1114">
        <f t="shared" si="5"/>
        <v>0</v>
      </c>
      <c r="F353" s="1209"/>
      <c r="G353" s="1209"/>
    </row>
    <row r="354" spans="1:7" ht="16.5" thickBot="1" x14ac:dyDescent="0.3">
      <c r="A354" s="1443"/>
      <c r="B354" s="1326"/>
      <c r="C354" s="1129"/>
      <c r="D354" s="1130"/>
      <c r="E354" s="1114">
        <f t="shared" si="5"/>
        <v>0</v>
      </c>
      <c r="F354" s="1209"/>
      <c r="G354" s="1209"/>
    </row>
    <row r="355" spans="1:7" ht="16.5" thickBot="1" x14ac:dyDescent="0.3">
      <c r="A355" s="1443"/>
      <c r="B355" s="1252" t="s">
        <v>4066</v>
      </c>
      <c r="C355" s="1129">
        <v>1</v>
      </c>
      <c r="D355" s="1130">
        <v>250000</v>
      </c>
      <c r="E355" s="1114">
        <f t="shared" si="5"/>
        <v>250000</v>
      </c>
      <c r="F355" s="1209"/>
      <c r="G355" s="1209"/>
    </row>
    <row r="356" spans="1:7" ht="16.5" thickBot="1" x14ac:dyDescent="0.3">
      <c r="A356" s="1443"/>
      <c r="B356" s="1254"/>
      <c r="C356" s="1129"/>
      <c r="D356" s="1130"/>
      <c r="E356" s="1114">
        <f t="shared" si="5"/>
        <v>0</v>
      </c>
      <c r="F356" s="1209"/>
      <c r="G356" s="1209"/>
    </row>
    <row r="357" spans="1:7" x14ac:dyDescent="0.25">
      <c r="A357" s="1443"/>
      <c r="B357" s="1252" t="s">
        <v>4067</v>
      </c>
      <c r="C357" s="1129">
        <v>1</v>
      </c>
      <c r="D357" s="1130">
        <v>250000</v>
      </c>
      <c r="E357" s="1114">
        <f t="shared" si="5"/>
        <v>250000</v>
      </c>
      <c r="F357" s="1209"/>
      <c r="G357" s="1209"/>
    </row>
    <row r="358" spans="1:7" x14ac:dyDescent="0.25">
      <c r="A358" s="1443"/>
      <c r="B358" s="1250" t="s">
        <v>4068</v>
      </c>
      <c r="C358" s="1129">
        <v>1</v>
      </c>
      <c r="D358" s="1130">
        <v>185000</v>
      </c>
      <c r="E358" s="1114">
        <f t="shared" si="5"/>
        <v>185000</v>
      </c>
      <c r="F358" s="1209"/>
      <c r="G358" s="1209"/>
    </row>
    <row r="359" spans="1:7" ht="16.5" thickBot="1" x14ac:dyDescent="0.3">
      <c r="A359" s="1443"/>
      <c r="B359" s="1258"/>
      <c r="C359" s="1129"/>
      <c r="D359" s="1130"/>
      <c r="E359" s="1114">
        <f t="shared" si="5"/>
        <v>0</v>
      </c>
      <c r="F359" s="1209"/>
      <c r="G359" s="1209"/>
    </row>
    <row r="360" spans="1:7" ht="16.5" thickBot="1" x14ac:dyDescent="0.3">
      <c r="A360" s="1443"/>
      <c r="B360" s="1258"/>
      <c r="C360" s="1129"/>
      <c r="D360" s="1130"/>
      <c r="E360" s="1114">
        <f t="shared" si="5"/>
        <v>0</v>
      </c>
      <c r="F360" s="1209"/>
      <c r="G360" s="1209"/>
    </row>
    <row r="361" spans="1:7" x14ac:dyDescent="0.25">
      <c r="A361" s="1443"/>
      <c r="B361" s="1252" t="s">
        <v>4069</v>
      </c>
      <c r="C361" s="1129">
        <v>1</v>
      </c>
      <c r="D361" s="1130">
        <v>325000</v>
      </c>
      <c r="E361" s="1114">
        <f t="shared" si="5"/>
        <v>325000</v>
      </c>
      <c r="F361" s="1209"/>
      <c r="G361" s="1209"/>
    </row>
    <row r="362" spans="1:7" x14ac:dyDescent="0.25">
      <c r="A362" s="1443"/>
      <c r="B362" s="1250" t="s">
        <v>4070</v>
      </c>
      <c r="C362" s="1129">
        <v>1</v>
      </c>
      <c r="D362" s="1130">
        <v>25000</v>
      </c>
      <c r="E362" s="1114">
        <f t="shared" si="5"/>
        <v>25000</v>
      </c>
      <c r="F362" s="1209"/>
      <c r="G362" s="1209"/>
    </row>
    <row r="363" spans="1:7" ht="16.5" thickBot="1" x14ac:dyDescent="0.3">
      <c r="A363" s="1443"/>
      <c r="B363" s="1250"/>
      <c r="C363" s="1129"/>
      <c r="D363" s="1130"/>
      <c r="E363" s="1114">
        <f t="shared" si="5"/>
        <v>0</v>
      </c>
      <c r="F363" s="1209"/>
      <c r="G363" s="1209"/>
    </row>
    <row r="364" spans="1:7" x14ac:dyDescent="0.25">
      <c r="A364" s="1443"/>
      <c r="B364" s="1252" t="s">
        <v>4071</v>
      </c>
      <c r="C364" s="1129">
        <v>1</v>
      </c>
      <c r="D364" s="1130">
        <v>185000</v>
      </c>
      <c r="E364" s="1114">
        <f t="shared" si="5"/>
        <v>185000</v>
      </c>
      <c r="F364" s="1209"/>
      <c r="G364" s="1209"/>
    </row>
    <row r="365" spans="1:7" ht="16.5" thickBot="1" x14ac:dyDescent="0.3">
      <c r="A365" s="1443"/>
      <c r="B365" s="1250"/>
      <c r="C365" s="1129"/>
      <c r="D365" s="1130"/>
      <c r="E365" s="1114">
        <f t="shared" si="5"/>
        <v>0</v>
      </c>
      <c r="F365" s="1209"/>
      <c r="G365" s="1209"/>
    </row>
    <row r="366" spans="1:7" ht="30" x14ac:dyDescent="0.25">
      <c r="A366" s="1443"/>
      <c r="B366" s="1252" t="s">
        <v>4072</v>
      </c>
      <c r="C366" s="1129">
        <v>2</v>
      </c>
      <c r="D366" s="1130">
        <v>145000</v>
      </c>
      <c r="E366" s="1114">
        <f t="shared" si="5"/>
        <v>290000</v>
      </c>
      <c r="F366" s="1209"/>
      <c r="G366" s="1209"/>
    </row>
    <row r="367" spans="1:7" x14ac:dyDescent="0.25">
      <c r="A367" s="1443"/>
      <c r="B367" s="1250" t="s">
        <v>4073</v>
      </c>
      <c r="C367" s="1129">
        <v>4</v>
      </c>
      <c r="D367" s="1130">
        <v>17000</v>
      </c>
      <c r="E367" s="1114">
        <f t="shared" si="5"/>
        <v>68000</v>
      </c>
      <c r="F367" s="1209"/>
      <c r="G367" s="1209"/>
    </row>
    <row r="368" spans="1:7" ht="16.5" thickBot="1" x14ac:dyDescent="0.3">
      <c r="A368" s="1443"/>
      <c r="B368" s="1250"/>
      <c r="C368" s="1129"/>
      <c r="D368" s="1130"/>
      <c r="E368" s="1114">
        <f t="shared" si="5"/>
        <v>0</v>
      </c>
      <c r="F368" s="1209"/>
      <c r="G368" s="1209"/>
    </row>
    <row r="369" spans="1:7" x14ac:dyDescent="0.25">
      <c r="A369" s="1443"/>
      <c r="B369" s="1252"/>
      <c r="C369" s="1129"/>
      <c r="D369" s="1130"/>
      <c r="E369" s="1114">
        <f t="shared" si="5"/>
        <v>0</v>
      </c>
      <c r="F369" s="1209"/>
      <c r="G369" s="1209"/>
    </row>
    <row r="370" spans="1:7" ht="16.5" thickBot="1" x14ac:dyDescent="0.3">
      <c r="A370" s="1443"/>
      <c r="B370" s="1332"/>
      <c r="C370" s="1129"/>
      <c r="D370" s="1130"/>
      <c r="E370" s="1114">
        <f t="shared" si="5"/>
        <v>0</v>
      </c>
      <c r="F370" s="1209"/>
      <c r="G370" s="1209"/>
    </row>
    <row r="371" spans="1:7" x14ac:dyDescent="0.25">
      <c r="A371" s="1443"/>
      <c r="B371" s="1252"/>
      <c r="C371" s="1129"/>
      <c r="D371" s="1130"/>
      <c r="E371" s="1114">
        <f t="shared" si="5"/>
        <v>0</v>
      </c>
      <c r="F371" s="1209"/>
      <c r="G371" s="1209"/>
    </row>
    <row r="372" spans="1:7" ht="16.5" thickBot="1" x14ac:dyDescent="0.3">
      <c r="A372" s="1443"/>
      <c r="B372" s="1332"/>
      <c r="C372" s="1129"/>
      <c r="D372" s="1130"/>
      <c r="E372" s="1114">
        <f t="shared" si="5"/>
        <v>0</v>
      </c>
      <c r="F372" s="1209"/>
      <c r="G372" s="1209"/>
    </row>
    <row r="373" spans="1:7" x14ac:dyDescent="0.25">
      <c r="A373" s="1443"/>
      <c r="B373" s="1253" t="s">
        <v>4074</v>
      </c>
      <c r="C373" s="1129">
        <v>1</v>
      </c>
      <c r="D373" s="1130">
        <f>89600+8000</f>
        <v>97600</v>
      </c>
      <c r="E373" s="1114">
        <f t="shared" si="5"/>
        <v>97600</v>
      </c>
      <c r="F373" s="1209"/>
      <c r="G373" s="1209"/>
    </row>
    <row r="374" spans="1:7" ht="16.5" thickBot="1" x14ac:dyDescent="0.3">
      <c r="A374" s="1443"/>
      <c r="B374" s="1332"/>
      <c r="C374" s="1129"/>
      <c r="D374" s="1130"/>
      <c r="E374" s="1114">
        <f t="shared" si="5"/>
        <v>0</v>
      </c>
      <c r="F374" s="1209"/>
      <c r="G374" s="1209"/>
    </row>
    <row r="375" spans="1:7" x14ac:dyDescent="0.25">
      <c r="A375" s="1443"/>
      <c r="B375" s="1252"/>
      <c r="C375" s="1129"/>
      <c r="D375" s="1130"/>
      <c r="E375" s="1114">
        <f t="shared" si="5"/>
        <v>0</v>
      </c>
      <c r="F375" s="1209"/>
      <c r="G375" s="1209"/>
    </row>
    <row r="376" spans="1:7" x14ac:dyDescent="0.25">
      <c r="A376" s="1444"/>
      <c r="B376" s="1229" t="s">
        <v>4075</v>
      </c>
      <c r="C376" s="1129">
        <v>1</v>
      </c>
      <c r="D376" s="1130">
        <v>168000</v>
      </c>
      <c r="E376" s="1114">
        <f t="shared" si="5"/>
        <v>168000</v>
      </c>
      <c r="F376" s="1209"/>
      <c r="G376" s="1209"/>
    </row>
    <row r="377" spans="1:7" x14ac:dyDescent="0.25">
      <c r="A377" s="1443"/>
      <c r="B377" s="1333"/>
      <c r="C377" s="1129"/>
      <c r="D377" s="1130"/>
      <c r="E377" s="1114">
        <f t="shared" si="5"/>
        <v>0</v>
      </c>
      <c r="F377" s="1209"/>
      <c r="G377" s="1209"/>
    </row>
    <row r="378" spans="1:7" ht="16.5" thickBot="1" x14ac:dyDescent="0.3">
      <c r="A378" s="1443"/>
      <c r="B378" s="1332"/>
      <c r="C378" s="1129"/>
      <c r="D378" s="1130"/>
      <c r="E378" s="1114">
        <f t="shared" si="5"/>
        <v>0</v>
      </c>
      <c r="F378" s="1209"/>
      <c r="G378" s="1209"/>
    </row>
    <row r="379" spans="1:7" ht="16.5" thickBot="1" x14ac:dyDescent="0.3">
      <c r="A379" s="1443"/>
      <c r="B379" s="1254" t="s">
        <v>4076</v>
      </c>
      <c r="C379" s="1129">
        <v>1</v>
      </c>
      <c r="D379" s="1130">
        <v>1250000</v>
      </c>
      <c r="E379" s="1114">
        <f t="shared" si="5"/>
        <v>1250000</v>
      </c>
      <c r="F379" s="1209"/>
      <c r="G379" s="1209"/>
    </row>
    <row r="380" spans="1:7" ht="16.5" thickBot="1" x14ac:dyDescent="0.3">
      <c r="A380" s="1443"/>
      <c r="B380" s="1334"/>
      <c r="C380" s="1129"/>
      <c r="D380" s="1130"/>
      <c r="E380" s="1114">
        <f t="shared" si="5"/>
        <v>0</v>
      </c>
      <c r="F380" s="1209"/>
      <c r="G380" s="1209"/>
    </row>
    <row r="381" spans="1:7" x14ac:dyDescent="0.25">
      <c r="A381" s="1443"/>
      <c r="B381" s="1255" t="s">
        <v>4077</v>
      </c>
      <c r="C381" s="1129">
        <v>1</v>
      </c>
      <c r="D381" s="1130">
        <v>185000</v>
      </c>
      <c r="E381" s="1114">
        <f t="shared" si="5"/>
        <v>185000</v>
      </c>
      <c r="F381" s="1209"/>
      <c r="G381" s="1209"/>
    </row>
    <row r="382" spans="1:7" ht="30" x14ac:dyDescent="0.25">
      <c r="A382" s="1443"/>
      <c r="B382" s="1256" t="s">
        <v>4078</v>
      </c>
      <c r="C382" s="1129">
        <v>1</v>
      </c>
      <c r="D382" s="1130">
        <v>210000</v>
      </c>
      <c r="E382" s="1114">
        <f t="shared" si="5"/>
        <v>210000</v>
      </c>
      <c r="F382" s="1209"/>
      <c r="G382" s="1209"/>
    </row>
    <row r="383" spans="1:7" x14ac:dyDescent="0.25">
      <c r="A383" s="1443"/>
      <c r="B383" s="1256" t="s">
        <v>4079</v>
      </c>
      <c r="C383" s="1129">
        <v>1</v>
      </c>
      <c r="D383" s="1130">
        <v>240000</v>
      </c>
      <c r="E383" s="1114">
        <f t="shared" si="5"/>
        <v>240000</v>
      </c>
      <c r="F383" s="1209"/>
      <c r="G383" s="1209"/>
    </row>
    <row r="384" spans="1:7" x14ac:dyDescent="0.25">
      <c r="A384" s="1443"/>
      <c r="B384" s="1256" t="s">
        <v>4080</v>
      </c>
      <c r="C384" s="1129">
        <v>1</v>
      </c>
      <c r="D384" s="1130">
        <v>12300</v>
      </c>
      <c r="E384" s="1114">
        <f t="shared" si="5"/>
        <v>12300</v>
      </c>
      <c r="F384" s="1209"/>
      <c r="G384" s="1209"/>
    </row>
    <row r="385" spans="1:7" ht="16.5" thickBot="1" x14ac:dyDescent="0.3">
      <c r="A385" s="1443"/>
      <c r="B385" s="1256" t="s">
        <v>4081</v>
      </c>
      <c r="C385" s="1129">
        <v>1</v>
      </c>
      <c r="D385" s="1130">
        <v>15000</v>
      </c>
      <c r="E385" s="1114">
        <f t="shared" si="5"/>
        <v>15000</v>
      </c>
      <c r="F385" s="1209"/>
      <c r="G385" s="1209"/>
    </row>
    <row r="386" spans="1:7" ht="45" x14ac:dyDescent="0.25">
      <c r="A386" s="1443"/>
      <c r="B386" s="1257" t="s">
        <v>4082</v>
      </c>
      <c r="C386" s="1129">
        <v>1</v>
      </c>
      <c r="D386" s="1130">
        <v>68000</v>
      </c>
      <c r="E386" s="1114">
        <f t="shared" si="5"/>
        <v>68000</v>
      </c>
      <c r="F386" s="1209"/>
      <c r="G386" s="1209"/>
    </row>
    <row r="387" spans="1:7" ht="16.5" thickBot="1" x14ac:dyDescent="0.3">
      <c r="A387" s="1443"/>
      <c r="B387" s="1258" t="s">
        <v>4083</v>
      </c>
      <c r="C387" s="1129">
        <v>1</v>
      </c>
      <c r="D387" s="1130">
        <v>2762190.62</v>
      </c>
      <c r="E387" s="1114">
        <f t="shared" si="5"/>
        <v>2762190.62</v>
      </c>
      <c r="F387" s="1209"/>
      <c r="G387" s="1209"/>
    </row>
    <row r="388" spans="1:7" x14ac:dyDescent="0.25">
      <c r="A388" s="1443"/>
      <c r="B388" s="1259" t="s">
        <v>4084</v>
      </c>
      <c r="C388" s="1129">
        <v>1</v>
      </c>
      <c r="D388" s="1130">
        <v>230000</v>
      </c>
      <c r="E388" s="1114">
        <f t="shared" ref="E388:E398" si="6">+D388*C388</f>
        <v>230000</v>
      </c>
      <c r="F388" s="1209"/>
      <c r="G388" s="1209"/>
    </row>
    <row r="389" spans="1:7" x14ac:dyDescent="0.25">
      <c r="A389" s="1443"/>
      <c r="B389" s="1250" t="s">
        <v>4085</v>
      </c>
      <c r="C389" s="1129">
        <v>1</v>
      </c>
      <c r="D389" s="1130">
        <v>580500</v>
      </c>
      <c r="E389" s="1114">
        <f t="shared" si="6"/>
        <v>580500</v>
      </c>
      <c r="F389" s="1209"/>
      <c r="G389" s="1209"/>
    </row>
    <row r="390" spans="1:7" x14ac:dyDescent="0.25">
      <c r="A390" s="1443"/>
      <c r="B390" s="1256" t="s">
        <v>4086</v>
      </c>
      <c r="C390" s="1129">
        <v>1</v>
      </c>
      <c r="D390" s="1130">
        <v>1850000</v>
      </c>
      <c r="E390" s="1114">
        <f t="shared" si="6"/>
        <v>1850000</v>
      </c>
      <c r="F390" s="1209"/>
      <c r="G390" s="1209"/>
    </row>
    <row r="391" spans="1:7" x14ac:dyDescent="0.25">
      <c r="A391" s="1443"/>
      <c r="B391" s="1250" t="s">
        <v>4087</v>
      </c>
      <c r="C391" s="1129">
        <v>1</v>
      </c>
      <c r="D391" s="1130">
        <v>1560000</v>
      </c>
      <c r="E391" s="1114">
        <f t="shared" si="6"/>
        <v>1560000</v>
      </c>
      <c r="F391" s="1209"/>
      <c r="G391" s="1209"/>
    </row>
    <row r="392" spans="1:7" x14ac:dyDescent="0.25">
      <c r="A392" s="1443"/>
      <c r="B392" s="1250" t="s">
        <v>4088</v>
      </c>
      <c r="C392" s="1129">
        <v>1</v>
      </c>
      <c r="D392" s="1130">
        <v>158895</v>
      </c>
      <c r="E392" s="1114">
        <f t="shared" si="6"/>
        <v>158895</v>
      </c>
      <c r="F392" s="1209"/>
      <c r="G392" s="1209"/>
    </row>
    <row r="393" spans="1:7" x14ac:dyDescent="0.25">
      <c r="A393" s="1443"/>
      <c r="B393" s="1250" t="s">
        <v>4089</v>
      </c>
      <c r="C393" s="1129">
        <v>1</v>
      </c>
      <c r="D393" s="1130">
        <v>130000</v>
      </c>
      <c r="E393" s="1114">
        <f t="shared" si="6"/>
        <v>130000</v>
      </c>
      <c r="F393" s="1209"/>
      <c r="G393" s="1209"/>
    </row>
    <row r="394" spans="1:7" x14ac:dyDescent="0.25">
      <c r="A394" s="1443"/>
      <c r="B394" s="1250" t="s">
        <v>4090</v>
      </c>
      <c r="C394" s="1129">
        <v>1</v>
      </c>
      <c r="D394" s="1130">
        <v>2250000</v>
      </c>
      <c r="E394" s="1114">
        <f t="shared" si="6"/>
        <v>2250000</v>
      </c>
      <c r="F394" s="1209"/>
      <c r="G394" s="1209"/>
    </row>
    <row r="395" spans="1:7" x14ac:dyDescent="0.25">
      <c r="A395" s="1443"/>
      <c r="B395" s="1250" t="s">
        <v>4091</v>
      </c>
      <c r="C395" s="1129">
        <v>12</v>
      </c>
      <c r="D395" s="1130">
        <v>40000</v>
      </c>
      <c r="E395" s="1114">
        <f t="shared" si="6"/>
        <v>480000</v>
      </c>
      <c r="F395" s="1209"/>
      <c r="G395" s="1209"/>
    </row>
    <row r="396" spans="1:7" x14ac:dyDescent="0.25">
      <c r="A396" s="1443"/>
      <c r="B396" s="1256" t="s">
        <v>4092</v>
      </c>
      <c r="C396" s="1129">
        <v>1</v>
      </c>
      <c r="D396" s="1130">
        <v>295280</v>
      </c>
      <c r="E396" s="1114">
        <f t="shared" si="6"/>
        <v>295280</v>
      </c>
      <c r="F396" s="1209"/>
      <c r="G396" s="1209"/>
    </row>
    <row r="397" spans="1:7" x14ac:dyDescent="0.25">
      <c r="A397" s="1443"/>
      <c r="B397" s="1250" t="s">
        <v>4093</v>
      </c>
      <c r="C397" s="1129">
        <v>1</v>
      </c>
      <c r="D397" s="1130">
        <v>2939793</v>
      </c>
      <c r="E397" s="1114">
        <f t="shared" si="6"/>
        <v>2939793</v>
      </c>
      <c r="F397" s="1209"/>
      <c r="G397" s="1209"/>
    </row>
    <row r="398" spans="1:7" ht="16.5" thickBot="1" x14ac:dyDescent="0.3">
      <c r="A398" s="1445"/>
      <c r="B398" s="1258" t="s">
        <v>4094</v>
      </c>
      <c r="C398" s="1129">
        <v>1</v>
      </c>
      <c r="D398" s="1130">
        <v>3850000</v>
      </c>
      <c r="E398" s="1114">
        <f t="shared" si="6"/>
        <v>3850000</v>
      </c>
      <c r="F398" s="1209"/>
      <c r="G398" s="1209"/>
    </row>
    <row r="399" spans="1:7" x14ac:dyDescent="0.25">
      <c r="E399" s="1260">
        <f>SUM(E4:E398)</f>
        <v>105978173.57999998</v>
      </c>
    </row>
  </sheetData>
  <autoFilter ref="A3:G3"/>
  <mergeCells count="33">
    <mergeCell ref="A295:A296"/>
    <mergeCell ref="A300:A311"/>
    <mergeCell ref="A312:A398"/>
    <mergeCell ref="A237:A240"/>
    <mergeCell ref="A247:A258"/>
    <mergeCell ref="A261:A267"/>
    <mergeCell ref="A269:A274"/>
    <mergeCell ref="A276:A278"/>
    <mergeCell ref="A285:A291"/>
    <mergeCell ref="A230:A232"/>
    <mergeCell ref="A172:A176"/>
    <mergeCell ref="A177:A182"/>
    <mergeCell ref="A183:A187"/>
    <mergeCell ref="A188:A193"/>
    <mergeCell ref="A195:A197"/>
    <mergeCell ref="A198:A201"/>
    <mergeCell ref="A202:A208"/>
    <mergeCell ref="A209:A210"/>
    <mergeCell ref="A211:A216"/>
    <mergeCell ref="A217:A221"/>
    <mergeCell ref="A222:A228"/>
    <mergeCell ref="A162:A171"/>
    <mergeCell ref="A4:A13"/>
    <mergeCell ref="A14:A25"/>
    <mergeCell ref="A26:A29"/>
    <mergeCell ref="A30:A52"/>
    <mergeCell ref="A53:A64"/>
    <mergeCell ref="A65:A75"/>
    <mergeCell ref="A76:A80"/>
    <mergeCell ref="A81:A83"/>
    <mergeCell ref="A84:A146"/>
    <mergeCell ref="A148:A150"/>
    <mergeCell ref="A151:A16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D436"/>
  <sheetViews>
    <sheetView showGridLines="0" showWhiteSpace="0" zoomScale="70" zoomScaleNormal="70" workbookViewId="0">
      <selection activeCell="F9" sqref="F9:F77"/>
    </sheetView>
  </sheetViews>
  <sheetFormatPr baseColWidth="10" defaultColWidth="9.140625" defaultRowHeight="15" x14ac:dyDescent="0.25"/>
  <cols>
    <col min="1" max="1" width="17.85546875" style="607" customWidth="1"/>
    <col min="2" max="2" width="29.5703125" style="607" customWidth="1"/>
    <col min="3" max="3" width="21.42578125" style="607" customWidth="1"/>
    <col min="4" max="4" width="18.140625" style="656" customWidth="1"/>
    <col min="5" max="5" width="25.42578125" style="607" customWidth="1"/>
    <col min="6" max="11" width="5.42578125" style="607" customWidth="1"/>
    <col min="12" max="12" width="5.42578125" style="606" customWidth="1"/>
    <col min="13" max="13" width="5.42578125" style="597" customWidth="1"/>
    <col min="14" max="17" width="5.42578125" style="598" customWidth="1"/>
    <col min="18" max="18" width="9.140625" style="598"/>
    <col min="19" max="21" width="13.140625" style="598" customWidth="1"/>
    <col min="22" max="22" width="14" style="599" customWidth="1"/>
    <col min="23" max="23" width="24.7109375" style="599" customWidth="1"/>
    <col min="24" max="24" width="9.140625" style="599"/>
    <col min="25" max="25" width="9.140625" style="600"/>
    <col min="26" max="29" width="9.140625" style="599"/>
    <col min="30" max="30" width="190.7109375" style="599" bestFit="1" customWidth="1"/>
    <col min="31" max="82" width="9.140625" style="599"/>
    <col min="83" max="16384" width="9.140625" style="604"/>
  </cols>
  <sheetData>
    <row r="1" spans="1:82" s="598" customFormat="1" x14ac:dyDescent="0.25">
      <c r="A1" s="1362" t="e">
        <f>+#REF!</f>
        <v>#REF!</v>
      </c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597"/>
      <c r="M1" s="597"/>
      <c r="X1" s="599"/>
      <c r="Y1" s="600"/>
      <c r="Z1" s="599"/>
      <c r="AA1" s="599"/>
      <c r="AB1" s="599"/>
      <c r="AC1" s="599"/>
      <c r="AD1" s="599"/>
      <c r="AE1" s="599"/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</row>
    <row r="2" spans="1:82" s="598" customFormat="1" ht="15.75" x14ac:dyDescent="0.25">
      <c r="A2" s="1363" t="s">
        <v>101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597"/>
      <c r="M2" s="597"/>
      <c r="X2" s="599"/>
      <c r="Y2" s="600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</row>
    <row r="3" spans="1:82" s="598" customFormat="1" x14ac:dyDescent="0.25">
      <c r="A3" s="1364" t="s">
        <v>102</v>
      </c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601" t="s">
        <v>113</v>
      </c>
      <c r="M3" s="597"/>
      <c r="X3" s="599"/>
      <c r="Y3" s="600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</row>
    <row r="4" spans="1:82" s="598" customFormat="1" x14ac:dyDescent="0.25">
      <c r="A4" s="1365" t="s">
        <v>846</v>
      </c>
      <c r="B4" s="1365"/>
      <c r="C4" s="1365"/>
      <c r="D4" s="1365"/>
      <c r="E4" s="1365"/>
      <c r="F4" s="1365"/>
      <c r="G4" s="1365"/>
      <c r="H4" s="1365"/>
      <c r="I4" s="1365"/>
      <c r="J4" s="1365"/>
      <c r="K4" s="1365"/>
      <c r="L4" s="601" t="s">
        <v>119</v>
      </c>
      <c r="M4" s="597"/>
      <c r="X4" s="599"/>
      <c r="Y4" s="600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</row>
    <row r="5" spans="1:82" s="598" customFormat="1" x14ac:dyDescent="0.25">
      <c r="A5" s="1365" t="e">
        <f>#REF!</f>
        <v>#REF!</v>
      </c>
      <c r="B5" s="1365"/>
      <c r="C5" s="1365"/>
      <c r="D5" s="1365"/>
      <c r="E5" s="1365"/>
      <c r="F5" s="1365"/>
      <c r="G5" s="1365"/>
      <c r="H5" s="1365"/>
      <c r="I5" s="1365"/>
      <c r="J5" s="1365"/>
      <c r="K5" s="1365"/>
      <c r="L5" s="601" t="s">
        <v>114</v>
      </c>
      <c r="M5" s="602"/>
      <c r="X5" s="599"/>
      <c r="Y5" s="600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599"/>
      <c r="BD5" s="599"/>
      <c r="BE5" s="599"/>
      <c r="BF5" s="599"/>
    </row>
    <row r="6" spans="1:82" x14ac:dyDescent="0.25">
      <c r="A6" s="603" t="s">
        <v>74</v>
      </c>
      <c r="B6" s="1360" t="e">
        <f>#REF!</f>
        <v>#REF!</v>
      </c>
      <c r="C6" s="1360"/>
      <c r="D6" s="1360"/>
      <c r="E6" s="1360"/>
      <c r="F6" s="1360"/>
      <c r="G6" s="1360"/>
      <c r="H6" s="1360"/>
      <c r="I6" s="1360"/>
      <c r="J6" s="1360"/>
      <c r="K6" s="1360"/>
      <c r="L6" s="601" t="s">
        <v>752</v>
      </c>
    </row>
    <row r="7" spans="1:82" s="598" customFormat="1" x14ac:dyDescent="0.25">
      <c r="A7" s="605" t="s">
        <v>754</v>
      </c>
      <c r="B7" s="1361" t="e">
        <f>#REF!</f>
        <v>#REF!</v>
      </c>
      <c r="C7" s="1361"/>
      <c r="D7" s="1361"/>
      <c r="E7" s="1361"/>
      <c r="F7" s="1361"/>
      <c r="G7" s="1361"/>
      <c r="H7" s="1361"/>
      <c r="I7" s="1361"/>
      <c r="J7" s="1361"/>
      <c r="K7" s="1361"/>
      <c r="L7" s="606"/>
      <c r="M7" s="602"/>
      <c r="V7" s="599"/>
      <c r="W7" s="599"/>
      <c r="X7" s="599"/>
      <c r="Y7" s="600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599"/>
      <c r="BA7" s="599"/>
      <c r="BB7" s="599"/>
      <c r="BC7" s="599"/>
      <c r="BD7" s="599"/>
      <c r="BE7" s="599"/>
      <c r="BF7" s="599"/>
      <c r="BG7" s="599"/>
      <c r="BH7" s="599"/>
      <c r="BI7" s="599"/>
      <c r="BJ7" s="599"/>
      <c r="BK7" s="599"/>
      <c r="BL7" s="599"/>
      <c r="BM7" s="599"/>
      <c r="BN7" s="599"/>
      <c r="BO7" s="599"/>
      <c r="BP7" s="599"/>
      <c r="BQ7" s="599"/>
      <c r="BR7" s="599"/>
      <c r="BS7" s="599"/>
      <c r="BT7" s="599"/>
      <c r="BU7" s="599"/>
      <c r="BV7" s="599"/>
      <c r="BW7" s="599"/>
      <c r="BX7" s="599"/>
      <c r="BY7" s="599"/>
      <c r="BZ7" s="599"/>
      <c r="CA7" s="599"/>
      <c r="CB7" s="599"/>
      <c r="CC7" s="599"/>
      <c r="CD7" s="599"/>
    </row>
    <row r="8" spans="1:82" s="176" customFormat="1" ht="25.5" x14ac:dyDescent="0.25">
      <c r="A8" s="220" t="s">
        <v>757</v>
      </c>
      <c r="B8" s="220" t="s">
        <v>758</v>
      </c>
      <c r="C8" s="220" t="s">
        <v>759</v>
      </c>
      <c r="D8" s="220" t="s">
        <v>760</v>
      </c>
      <c r="E8" s="220" t="s">
        <v>761</v>
      </c>
      <c r="F8" s="220" t="s">
        <v>762</v>
      </c>
      <c r="G8" s="220" t="s">
        <v>763</v>
      </c>
      <c r="H8" s="220" t="s">
        <v>764</v>
      </c>
      <c r="I8" s="220" t="s">
        <v>765</v>
      </c>
      <c r="J8" s="220" t="s">
        <v>766</v>
      </c>
      <c r="K8" s="220" t="s">
        <v>767</v>
      </c>
      <c r="L8" s="220" t="s">
        <v>768</v>
      </c>
      <c r="M8" s="220" t="s">
        <v>769</v>
      </c>
      <c r="N8" s="220" t="s">
        <v>770</v>
      </c>
      <c r="O8" s="220" t="s">
        <v>771</v>
      </c>
      <c r="P8" s="220" t="s">
        <v>772</v>
      </c>
      <c r="Q8" s="220" t="s">
        <v>773</v>
      </c>
      <c r="R8" s="220" t="s">
        <v>774</v>
      </c>
      <c r="S8" s="220" t="s">
        <v>775</v>
      </c>
      <c r="T8" s="220" t="s">
        <v>776</v>
      </c>
      <c r="U8" s="220" t="s">
        <v>777</v>
      </c>
      <c r="V8" s="220" t="s">
        <v>778</v>
      </c>
      <c r="W8" s="220" t="s">
        <v>779</v>
      </c>
      <c r="Y8" s="218"/>
      <c r="AC8" s="177"/>
      <c r="AD8" s="178"/>
    </row>
    <row r="9" spans="1:82" s="8" customFormat="1" ht="38.25" customHeight="1" x14ac:dyDescent="0.2">
      <c r="A9" s="1352" t="s">
        <v>789</v>
      </c>
      <c r="B9" s="1352" t="s">
        <v>788</v>
      </c>
      <c r="C9" s="225" t="s">
        <v>847</v>
      </c>
      <c r="D9" s="695" t="s">
        <v>2760</v>
      </c>
      <c r="E9" s="179" t="s">
        <v>848</v>
      </c>
      <c r="F9" s="1335"/>
      <c r="G9" s="180"/>
      <c r="H9" s="180"/>
      <c r="I9" s="180"/>
      <c r="J9" s="180"/>
      <c r="K9" s="180"/>
      <c r="L9" s="180"/>
      <c r="M9" s="180">
        <v>1</v>
      </c>
      <c r="N9" s="180"/>
      <c r="O9" s="180"/>
      <c r="P9" s="180"/>
      <c r="Q9" s="180"/>
      <c r="R9" s="181">
        <f>SUM(F9:Q9)</f>
        <v>1</v>
      </c>
      <c r="S9" s="179" t="s">
        <v>793</v>
      </c>
      <c r="T9" s="179"/>
      <c r="U9" s="179"/>
      <c r="V9" s="179"/>
      <c r="W9" s="182" t="s">
        <v>913</v>
      </c>
      <c r="Y9" s="219"/>
      <c r="AC9" s="178"/>
      <c r="AD9" s="178"/>
    </row>
    <row r="10" spans="1:82" s="8" customFormat="1" ht="38.25" customHeight="1" x14ac:dyDescent="0.2">
      <c r="A10" s="1353"/>
      <c r="B10" s="1353"/>
      <c r="C10" s="622"/>
      <c r="D10" s="695" t="s">
        <v>2761</v>
      </c>
      <c r="E10" s="183" t="s">
        <v>849</v>
      </c>
      <c r="F10" s="1335"/>
      <c r="G10" s="184"/>
      <c r="H10" s="184"/>
      <c r="I10" s="184"/>
      <c r="J10" s="184"/>
      <c r="K10" s="184"/>
      <c r="L10" s="184"/>
      <c r="M10" s="184">
        <v>1</v>
      </c>
      <c r="N10" s="184"/>
      <c r="O10" s="184"/>
      <c r="P10" s="184"/>
      <c r="Q10" s="184"/>
      <c r="R10" s="181">
        <f t="shared" ref="R10:R63" si="0">SUM(F10:Q10)</f>
        <v>1</v>
      </c>
      <c r="S10" s="179" t="s">
        <v>793</v>
      </c>
      <c r="T10" s="179"/>
      <c r="U10" s="179"/>
      <c r="V10" s="183"/>
      <c r="W10" s="185" t="s">
        <v>909</v>
      </c>
      <c r="Y10" s="219"/>
      <c r="Z10" s="8" t="s">
        <v>780</v>
      </c>
      <c r="AC10" s="178" t="s">
        <v>781</v>
      </c>
      <c r="AD10" s="178" t="s">
        <v>782</v>
      </c>
    </row>
    <row r="11" spans="1:82" s="8" customFormat="1" ht="38.25" customHeight="1" x14ac:dyDescent="0.2">
      <c r="A11" s="1353"/>
      <c r="B11" s="1353"/>
      <c r="C11" s="622"/>
      <c r="D11" s="695" t="s">
        <v>2762</v>
      </c>
      <c r="E11" s="179" t="s">
        <v>2732</v>
      </c>
      <c r="F11" s="1335"/>
      <c r="G11" s="180">
        <v>1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1">
        <f t="shared" si="0"/>
        <v>1</v>
      </c>
      <c r="S11" s="179" t="s">
        <v>815</v>
      </c>
      <c r="T11" s="179"/>
      <c r="U11" s="179"/>
      <c r="V11" s="179"/>
      <c r="W11" s="182" t="s">
        <v>910</v>
      </c>
      <c r="Y11" s="219"/>
      <c r="Z11" s="8" t="s">
        <v>783</v>
      </c>
      <c r="AC11" s="178" t="s">
        <v>784</v>
      </c>
      <c r="AD11" s="178" t="s">
        <v>785</v>
      </c>
    </row>
    <row r="12" spans="1:82" s="8" customFormat="1" ht="51" x14ac:dyDescent="0.2">
      <c r="A12" s="1353"/>
      <c r="B12" s="1353"/>
      <c r="C12" s="622"/>
      <c r="D12" s="695" t="s">
        <v>2763</v>
      </c>
      <c r="E12" s="183" t="s">
        <v>850</v>
      </c>
      <c r="F12" s="1335"/>
      <c r="G12" s="184"/>
      <c r="H12" s="184">
        <v>1</v>
      </c>
      <c r="I12" s="184"/>
      <c r="J12" s="184"/>
      <c r="K12" s="184"/>
      <c r="L12" s="184"/>
      <c r="M12" s="184"/>
      <c r="N12" s="184"/>
      <c r="O12" s="184">
        <v>1</v>
      </c>
      <c r="P12" s="184"/>
      <c r="Q12" s="184"/>
      <c r="R12" s="181">
        <f t="shared" si="0"/>
        <v>2</v>
      </c>
      <c r="S12" s="179" t="s">
        <v>781</v>
      </c>
      <c r="T12" s="179"/>
      <c r="U12" s="179"/>
      <c r="V12" s="183"/>
      <c r="W12" s="185"/>
      <c r="Y12" s="219"/>
      <c r="Z12" s="8" t="s">
        <v>786</v>
      </c>
      <c r="AC12" s="178" t="s">
        <v>787</v>
      </c>
      <c r="AD12" s="178" t="s">
        <v>788</v>
      </c>
    </row>
    <row r="13" spans="1:82" s="8" customFormat="1" ht="38.25" customHeight="1" x14ac:dyDescent="0.2">
      <c r="A13" s="1353"/>
      <c r="B13" s="1353"/>
      <c r="C13" s="660"/>
      <c r="D13" s="695" t="s">
        <v>2764</v>
      </c>
      <c r="E13" s="179" t="s">
        <v>851</v>
      </c>
      <c r="F13" s="1335">
        <v>1</v>
      </c>
      <c r="G13" s="180">
        <v>1</v>
      </c>
      <c r="H13" s="180">
        <v>1</v>
      </c>
      <c r="I13" s="180">
        <v>1</v>
      </c>
      <c r="J13" s="180">
        <v>1</v>
      </c>
      <c r="K13" s="180">
        <v>1</v>
      </c>
      <c r="L13" s="180">
        <v>1</v>
      </c>
      <c r="M13" s="180">
        <v>1</v>
      </c>
      <c r="N13" s="180">
        <v>1</v>
      </c>
      <c r="O13" s="180">
        <v>1</v>
      </c>
      <c r="P13" s="180">
        <v>1</v>
      </c>
      <c r="Q13" s="180">
        <v>1</v>
      </c>
      <c r="R13" s="181">
        <f t="shared" si="0"/>
        <v>12</v>
      </c>
      <c r="S13" s="179" t="s">
        <v>781</v>
      </c>
      <c r="T13" s="179"/>
      <c r="U13" s="179"/>
      <c r="V13" s="179"/>
      <c r="W13" s="182"/>
      <c r="Y13" s="219"/>
      <c r="Z13" s="8" t="s">
        <v>789</v>
      </c>
      <c r="AC13" s="178" t="s">
        <v>790</v>
      </c>
      <c r="AD13" s="178" t="s">
        <v>791</v>
      </c>
    </row>
    <row r="14" spans="1:82" s="8" customFormat="1" ht="25.5" x14ac:dyDescent="0.2">
      <c r="A14" s="1354"/>
      <c r="B14" s="1354"/>
      <c r="C14" s="659" t="s">
        <v>2731</v>
      </c>
      <c r="D14" s="695" t="s">
        <v>2765</v>
      </c>
      <c r="E14" s="179" t="s">
        <v>852</v>
      </c>
      <c r="F14" s="1335">
        <v>1</v>
      </c>
      <c r="G14" s="180">
        <v>1</v>
      </c>
      <c r="H14" s="180">
        <v>1</v>
      </c>
      <c r="I14" s="180">
        <v>1</v>
      </c>
      <c r="J14" s="180">
        <v>1</v>
      </c>
      <c r="K14" s="180">
        <v>1</v>
      </c>
      <c r="L14" s="180">
        <v>1</v>
      </c>
      <c r="M14" s="180">
        <v>1</v>
      </c>
      <c r="N14" s="180">
        <v>1</v>
      </c>
      <c r="O14" s="180">
        <v>1</v>
      </c>
      <c r="P14" s="180">
        <v>1</v>
      </c>
      <c r="Q14" s="180">
        <v>1</v>
      </c>
      <c r="R14" s="181">
        <f t="shared" si="0"/>
        <v>12</v>
      </c>
      <c r="S14" s="179" t="s">
        <v>784</v>
      </c>
      <c r="T14" s="179" t="s">
        <v>807</v>
      </c>
      <c r="U14" s="179"/>
      <c r="V14" s="179"/>
      <c r="W14" s="182" t="s">
        <v>911</v>
      </c>
      <c r="Y14" s="219"/>
      <c r="Z14" s="8" t="s">
        <v>799</v>
      </c>
      <c r="AC14" s="178" t="s">
        <v>800</v>
      </c>
      <c r="AD14" s="178" t="s">
        <v>801</v>
      </c>
    </row>
    <row r="15" spans="1:82" s="8" customFormat="1" ht="38.25" x14ac:dyDescent="0.2">
      <c r="A15" s="1352" t="s">
        <v>2733</v>
      </c>
      <c r="B15" s="179" t="s">
        <v>812</v>
      </c>
      <c r="C15" s="179" t="s">
        <v>853</v>
      </c>
      <c r="D15" s="695" t="s">
        <v>2766</v>
      </c>
      <c r="E15" s="179" t="s">
        <v>854</v>
      </c>
      <c r="F15" s="1335">
        <v>1</v>
      </c>
      <c r="G15" s="180">
        <v>1</v>
      </c>
      <c r="H15" s="180">
        <v>1</v>
      </c>
      <c r="I15" s="180">
        <v>1</v>
      </c>
      <c r="J15" s="180">
        <v>1</v>
      </c>
      <c r="K15" s="180">
        <v>1</v>
      </c>
      <c r="L15" s="180">
        <v>1</v>
      </c>
      <c r="M15" s="180">
        <v>1</v>
      </c>
      <c r="N15" s="180">
        <v>1</v>
      </c>
      <c r="O15" s="180">
        <v>1</v>
      </c>
      <c r="P15" s="180">
        <v>1</v>
      </c>
      <c r="Q15" s="180">
        <v>1</v>
      </c>
      <c r="R15" s="181">
        <f t="shared" si="0"/>
        <v>12</v>
      </c>
      <c r="S15" s="179" t="s">
        <v>781</v>
      </c>
      <c r="T15" s="179"/>
      <c r="U15" s="179"/>
      <c r="V15" s="179"/>
      <c r="W15" s="182"/>
      <c r="Y15" s="219"/>
      <c r="Z15" s="8" t="s">
        <v>803</v>
      </c>
      <c r="AC15" s="178" t="s">
        <v>804</v>
      </c>
      <c r="AD15" s="178" t="s">
        <v>805</v>
      </c>
    </row>
    <row r="16" spans="1:82" s="8" customFormat="1" ht="63.75" customHeight="1" x14ac:dyDescent="0.2">
      <c r="A16" s="1353"/>
      <c r="B16" s="1352" t="s">
        <v>814</v>
      </c>
      <c r="C16" s="183" t="s">
        <v>855</v>
      </c>
      <c r="D16" s="695" t="s">
        <v>2767</v>
      </c>
      <c r="E16" s="621" t="s">
        <v>856</v>
      </c>
      <c r="F16" s="1335"/>
      <c r="G16" s="184"/>
      <c r="H16" s="184"/>
      <c r="I16" s="184"/>
      <c r="J16" s="184"/>
      <c r="K16" s="184">
        <v>1</v>
      </c>
      <c r="L16" s="184"/>
      <c r="M16" s="184"/>
      <c r="N16" s="184"/>
      <c r="O16" s="184"/>
      <c r="P16" s="184"/>
      <c r="Q16" s="184"/>
      <c r="R16" s="181">
        <f t="shared" si="0"/>
        <v>1</v>
      </c>
      <c r="S16" s="179" t="s">
        <v>781</v>
      </c>
      <c r="T16" s="179"/>
      <c r="U16" s="179"/>
      <c r="V16" s="183"/>
      <c r="W16" s="185"/>
      <c r="Y16" s="219"/>
      <c r="Z16" s="8" t="s">
        <v>806</v>
      </c>
      <c r="AC16" s="178" t="s">
        <v>807</v>
      </c>
      <c r="AD16" s="178" t="s">
        <v>808</v>
      </c>
    </row>
    <row r="17" spans="1:30" s="8" customFormat="1" ht="77.25" customHeight="1" x14ac:dyDescent="0.2">
      <c r="A17" s="1354"/>
      <c r="B17" s="1353"/>
      <c r="C17" s="225" t="s">
        <v>857</v>
      </c>
      <c r="D17" s="695" t="s">
        <v>2768</v>
      </c>
      <c r="E17" s="179" t="s">
        <v>858</v>
      </c>
      <c r="F17" s="1335">
        <v>1</v>
      </c>
      <c r="G17" s="180">
        <v>1</v>
      </c>
      <c r="H17" s="180">
        <v>1</v>
      </c>
      <c r="I17" s="180">
        <v>1</v>
      </c>
      <c r="J17" s="180">
        <v>1</v>
      </c>
      <c r="K17" s="180">
        <v>1</v>
      </c>
      <c r="L17" s="180">
        <v>1</v>
      </c>
      <c r="M17" s="180">
        <v>1</v>
      </c>
      <c r="N17" s="8">
        <v>1</v>
      </c>
      <c r="O17" s="180">
        <v>1</v>
      </c>
      <c r="P17" s="180">
        <v>1</v>
      </c>
      <c r="Q17" s="180">
        <v>1</v>
      </c>
      <c r="R17" s="181">
        <f t="shared" si="0"/>
        <v>12</v>
      </c>
      <c r="S17" s="179" t="s">
        <v>804</v>
      </c>
      <c r="T17" s="179"/>
      <c r="U17" s="179"/>
      <c r="V17" s="179"/>
      <c r="W17" s="182"/>
      <c r="Y17" s="219"/>
      <c r="AC17" s="178" t="s">
        <v>809</v>
      </c>
      <c r="AD17" s="178" t="s">
        <v>810</v>
      </c>
    </row>
    <row r="18" spans="1:30" s="8" customFormat="1" ht="51" customHeight="1" x14ac:dyDescent="0.2">
      <c r="A18" s="1352" t="s">
        <v>799</v>
      </c>
      <c r="B18" s="1352" t="s">
        <v>808</v>
      </c>
      <c r="C18" s="179" t="s">
        <v>859</v>
      </c>
      <c r="D18" s="695" t="s">
        <v>2769</v>
      </c>
      <c r="E18" s="179" t="s">
        <v>861</v>
      </c>
      <c r="F18" s="1335"/>
      <c r="G18" s="180"/>
      <c r="H18" s="180"/>
      <c r="I18" s="180">
        <v>1</v>
      </c>
      <c r="J18" s="180"/>
      <c r="K18" s="180"/>
      <c r="L18" s="180"/>
      <c r="M18" s="180">
        <v>1</v>
      </c>
      <c r="N18" s="180"/>
      <c r="O18" s="180"/>
      <c r="P18" s="180"/>
      <c r="Q18" s="180">
        <v>1</v>
      </c>
      <c r="R18" s="181">
        <f t="shared" si="0"/>
        <v>3</v>
      </c>
      <c r="S18" s="179" t="s">
        <v>804</v>
      </c>
      <c r="T18" s="179"/>
      <c r="U18" s="179"/>
      <c r="V18" s="179"/>
      <c r="W18" s="182"/>
      <c r="Y18" s="219"/>
      <c r="AC18" s="178" t="s">
        <v>813</v>
      </c>
      <c r="AD18" s="178" t="s">
        <v>814</v>
      </c>
    </row>
    <row r="19" spans="1:30" s="8" customFormat="1" ht="51" x14ac:dyDescent="0.2">
      <c r="A19" s="1353"/>
      <c r="B19" s="1353"/>
      <c r="C19" s="1355" t="s">
        <v>860</v>
      </c>
      <c r="D19" s="696" t="s">
        <v>2770</v>
      </c>
      <c r="E19" s="621" t="s">
        <v>2707</v>
      </c>
      <c r="F19" s="1335">
        <v>1</v>
      </c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1">
        <f t="shared" si="0"/>
        <v>1</v>
      </c>
      <c r="S19" s="179" t="s">
        <v>793</v>
      </c>
      <c r="T19" s="179"/>
      <c r="U19" s="179"/>
      <c r="V19" s="183"/>
      <c r="W19" s="185"/>
      <c r="Y19" s="219"/>
      <c r="AC19" s="178" t="s">
        <v>815</v>
      </c>
      <c r="AD19" s="178" t="s">
        <v>816</v>
      </c>
    </row>
    <row r="20" spans="1:30" s="8" customFormat="1" ht="51" x14ac:dyDescent="0.2">
      <c r="A20" s="1354"/>
      <c r="B20" s="1354"/>
      <c r="C20" s="1357"/>
      <c r="D20" s="696" t="s">
        <v>2771</v>
      </c>
      <c r="E20" s="621" t="s">
        <v>2706</v>
      </c>
      <c r="F20" s="1335"/>
      <c r="G20" s="184">
        <v>1</v>
      </c>
      <c r="H20" s="184">
        <v>1</v>
      </c>
      <c r="I20" s="184">
        <v>1</v>
      </c>
      <c r="J20" s="184">
        <v>1</v>
      </c>
      <c r="K20" s="184">
        <v>1</v>
      </c>
      <c r="L20" s="184">
        <v>1</v>
      </c>
      <c r="M20" s="184">
        <v>1</v>
      </c>
      <c r="N20" s="184">
        <v>1</v>
      </c>
      <c r="O20" s="184">
        <v>1</v>
      </c>
      <c r="P20" s="184">
        <v>1</v>
      </c>
      <c r="Q20" s="184">
        <v>1</v>
      </c>
      <c r="R20" s="181"/>
      <c r="S20" s="179" t="s">
        <v>804</v>
      </c>
      <c r="T20" s="179"/>
      <c r="U20" s="179"/>
      <c r="V20" s="183"/>
      <c r="W20" s="185"/>
      <c r="Y20" s="219"/>
      <c r="AC20" s="178"/>
      <c r="AD20" s="178"/>
    </row>
    <row r="21" spans="1:30" s="8" customFormat="1" ht="38.25" customHeight="1" x14ac:dyDescent="0.2">
      <c r="A21" s="1352" t="s">
        <v>780</v>
      </c>
      <c r="B21" s="1352" t="s">
        <v>801</v>
      </c>
      <c r="C21" s="1352" t="s">
        <v>862</v>
      </c>
      <c r="D21" s="695" t="s">
        <v>2772</v>
      </c>
      <c r="E21" s="179" t="s">
        <v>863</v>
      </c>
      <c r="F21" s="1335"/>
      <c r="G21" s="180"/>
      <c r="H21" s="180">
        <v>1</v>
      </c>
      <c r="I21" s="180"/>
      <c r="J21" s="180"/>
      <c r="K21" s="180">
        <v>1</v>
      </c>
      <c r="L21" s="180"/>
      <c r="M21" s="180"/>
      <c r="N21" s="180">
        <v>1</v>
      </c>
      <c r="O21" s="180"/>
      <c r="P21" s="180"/>
      <c r="Q21" s="180">
        <v>1</v>
      </c>
      <c r="R21" s="181">
        <f t="shared" si="0"/>
        <v>4</v>
      </c>
      <c r="S21" s="179" t="s">
        <v>811</v>
      </c>
      <c r="T21" s="179"/>
      <c r="U21" s="179"/>
      <c r="V21" s="179"/>
      <c r="W21" s="182"/>
      <c r="Y21" s="219"/>
      <c r="AC21" s="178" t="s">
        <v>817</v>
      </c>
      <c r="AD21" s="178" t="s">
        <v>818</v>
      </c>
    </row>
    <row r="22" spans="1:30" s="8" customFormat="1" ht="60" customHeight="1" x14ac:dyDescent="0.2">
      <c r="A22" s="1353"/>
      <c r="B22" s="1353"/>
      <c r="C22" s="1353"/>
      <c r="D22" s="695" t="s">
        <v>2773</v>
      </c>
      <c r="E22" s="183" t="s">
        <v>864</v>
      </c>
      <c r="F22" s="1335"/>
      <c r="G22" s="184"/>
      <c r="H22" s="184"/>
      <c r="I22" s="184">
        <v>1</v>
      </c>
      <c r="J22" s="184"/>
      <c r="K22" s="184"/>
      <c r="L22" s="184"/>
      <c r="M22" s="184"/>
      <c r="N22" s="184">
        <v>1</v>
      </c>
      <c r="O22" s="184"/>
      <c r="P22" s="184"/>
      <c r="Q22" s="184"/>
      <c r="R22" s="181">
        <f t="shared" si="0"/>
        <v>2</v>
      </c>
      <c r="S22" s="179" t="s">
        <v>793</v>
      </c>
      <c r="T22" s="179"/>
      <c r="U22" s="179"/>
      <c r="V22" s="183"/>
      <c r="W22" s="185"/>
      <c r="Y22" s="219"/>
      <c r="AC22" s="178" t="s">
        <v>819</v>
      </c>
      <c r="AD22" s="178" t="s">
        <v>820</v>
      </c>
    </row>
    <row r="23" spans="1:30" s="8" customFormat="1" ht="69" customHeight="1" x14ac:dyDescent="0.2">
      <c r="A23" s="1353"/>
      <c r="B23" s="1353"/>
      <c r="C23" s="1353"/>
      <c r="D23" s="695" t="s">
        <v>2774</v>
      </c>
      <c r="E23" s="179" t="s">
        <v>865</v>
      </c>
      <c r="F23" s="1335"/>
      <c r="G23" s="180"/>
      <c r="H23" s="180"/>
      <c r="I23" s="180"/>
      <c r="J23" s="180">
        <v>1</v>
      </c>
      <c r="K23" s="180"/>
      <c r="L23" s="180"/>
      <c r="M23" s="180"/>
      <c r="N23" s="180"/>
      <c r="O23" s="180">
        <v>1</v>
      </c>
      <c r="P23" s="180"/>
      <c r="Q23" s="180"/>
      <c r="R23" s="181">
        <f t="shared" si="0"/>
        <v>2</v>
      </c>
      <c r="S23" s="179" t="s">
        <v>804</v>
      </c>
      <c r="T23" s="179"/>
      <c r="U23" s="179"/>
      <c r="V23" s="179"/>
      <c r="W23" s="182"/>
      <c r="Y23" s="219"/>
      <c r="AC23" s="178" t="s">
        <v>73</v>
      </c>
      <c r="AD23" s="178" t="s">
        <v>821</v>
      </c>
    </row>
    <row r="24" spans="1:30" s="8" customFormat="1" ht="25.5" x14ac:dyDescent="0.2">
      <c r="A24" s="1353"/>
      <c r="B24" s="1354"/>
      <c r="C24" s="1354"/>
      <c r="D24" s="695" t="s">
        <v>2775</v>
      </c>
      <c r="E24" s="183" t="s">
        <v>866</v>
      </c>
      <c r="F24" s="1335"/>
      <c r="G24" s="184"/>
      <c r="H24" s="184"/>
      <c r="I24" s="184">
        <v>1</v>
      </c>
      <c r="J24" s="184"/>
      <c r="K24" s="184"/>
      <c r="L24" s="184"/>
      <c r="M24" s="184">
        <v>1</v>
      </c>
      <c r="N24" s="184"/>
      <c r="O24" s="184"/>
      <c r="P24" s="184"/>
      <c r="Q24" s="184">
        <v>1</v>
      </c>
      <c r="R24" s="181">
        <f t="shared" si="0"/>
        <v>3</v>
      </c>
      <c r="S24" s="179" t="s">
        <v>804</v>
      </c>
      <c r="T24" s="179"/>
      <c r="U24" s="179"/>
      <c r="V24" s="183"/>
      <c r="W24" s="185"/>
      <c r="Y24" s="219"/>
      <c r="AC24" s="178" t="s">
        <v>18</v>
      </c>
      <c r="AD24" s="178" t="s">
        <v>822</v>
      </c>
    </row>
    <row r="25" spans="1:30" s="8" customFormat="1" ht="89.25" customHeight="1" x14ac:dyDescent="0.2">
      <c r="A25" s="1353"/>
      <c r="B25" s="1352" t="s">
        <v>798</v>
      </c>
      <c r="C25" s="1352" t="s">
        <v>867</v>
      </c>
      <c r="D25" s="695" t="s">
        <v>2776</v>
      </c>
      <c r="E25" s="621" t="s">
        <v>868</v>
      </c>
      <c r="F25" s="1335"/>
      <c r="G25" s="180"/>
      <c r="H25" s="180"/>
      <c r="I25" s="180"/>
      <c r="J25" s="180"/>
      <c r="K25" s="180">
        <v>1</v>
      </c>
      <c r="L25" s="180"/>
      <c r="M25" s="180"/>
      <c r="N25" s="180"/>
      <c r="O25" s="180"/>
      <c r="P25" s="180"/>
      <c r="Q25" s="180"/>
      <c r="R25" s="181">
        <f t="shared" si="0"/>
        <v>1</v>
      </c>
      <c r="S25" s="179" t="s">
        <v>781</v>
      </c>
      <c r="T25" s="179"/>
      <c r="U25" s="179"/>
      <c r="V25" s="179"/>
      <c r="W25" s="182"/>
      <c r="Y25" s="219"/>
      <c r="AC25" s="178"/>
      <c r="AD25" s="178" t="s">
        <v>823</v>
      </c>
    </row>
    <row r="26" spans="1:30" s="8" customFormat="1" ht="25.5" x14ac:dyDescent="0.2">
      <c r="A26" s="1353"/>
      <c r="B26" s="1353"/>
      <c r="C26" s="1354"/>
      <c r="D26" s="695" t="s">
        <v>2777</v>
      </c>
      <c r="E26" s="621" t="s">
        <v>869</v>
      </c>
      <c r="F26" s="1335"/>
      <c r="G26" s="184"/>
      <c r="H26" s="184"/>
      <c r="I26" s="184"/>
      <c r="J26" s="184"/>
      <c r="K26" s="184"/>
      <c r="L26" s="184">
        <v>1</v>
      </c>
      <c r="M26" s="184"/>
      <c r="N26" s="184"/>
      <c r="O26" s="184"/>
      <c r="P26" s="184"/>
      <c r="Q26" s="184"/>
      <c r="R26" s="181">
        <f t="shared" si="0"/>
        <v>1</v>
      </c>
      <c r="S26" s="179" t="s">
        <v>793</v>
      </c>
      <c r="T26" s="179"/>
      <c r="U26" s="179"/>
      <c r="V26" s="183"/>
      <c r="W26" s="185"/>
      <c r="Y26" s="219"/>
      <c r="AC26" s="178"/>
      <c r="AD26" s="178" t="s">
        <v>824</v>
      </c>
    </row>
    <row r="27" spans="1:30" s="8" customFormat="1" ht="54.75" customHeight="1" x14ac:dyDescent="0.2">
      <c r="A27" s="1353"/>
      <c r="B27" s="1353"/>
      <c r="C27" s="1352" t="s">
        <v>870</v>
      </c>
      <c r="D27" s="695" t="s">
        <v>2778</v>
      </c>
      <c r="E27" s="179" t="s">
        <v>871</v>
      </c>
      <c r="F27" s="1335"/>
      <c r="G27" s="180"/>
      <c r="H27" s="180">
        <v>1</v>
      </c>
      <c r="I27" s="180"/>
      <c r="J27" s="180"/>
      <c r="K27" s="180">
        <v>1</v>
      </c>
      <c r="L27" s="180"/>
      <c r="M27" s="180"/>
      <c r="N27" s="180">
        <v>1</v>
      </c>
      <c r="O27" s="180"/>
      <c r="P27" s="180"/>
      <c r="Q27" s="180">
        <v>1</v>
      </c>
      <c r="R27" s="181">
        <f t="shared" si="0"/>
        <v>4</v>
      </c>
      <c r="S27" s="179" t="s">
        <v>781</v>
      </c>
      <c r="T27" s="179"/>
      <c r="U27" s="179"/>
      <c r="V27" s="179"/>
      <c r="W27" s="182"/>
      <c r="Y27" s="219"/>
      <c r="AC27" s="178"/>
      <c r="AD27" s="178" t="s">
        <v>825</v>
      </c>
    </row>
    <row r="28" spans="1:30" s="8" customFormat="1" ht="37.5" customHeight="1" x14ac:dyDescent="0.2">
      <c r="A28" s="1353"/>
      <c r="B28" s="1353"/>
      <c r="C28" s="1353"/>
      <c r="D28" s="695" t="s">
        <v>2779</v>
      </c>
      <c r="E28" s="183" t="s">
        <v>872</v>
      </c>
      <c r="F28" s="1335">
        <v>1</v>
      </c>
      <c r="G28" s="184">
        <v>1</v>
      </c>
      <c r="H28" s="184">
        <v>1</v>
      </c>
      <c r="I28" s="184">
        <v>1</v>
      </c>
      <c r="J28" s="184">
        <v>1</v>
      </c>
      <c r="K28" s="184">
        <v>1</v>
      </c>
      <c r="L28" s="184">
        <v>1</v>
      </c>
      <c r="M28" s="184">
        <v>1</v>
      </c>
      <c r="N28" s="184">
        <v>1</v>
      </c>
      <c r="O28" s="184">
        <v>1</v>
      </c>
      <c r="P28" s="184">
        <v>1</v>
      </c>
      <c r="Q28" s="184">
        <v>1</v>
      </c>
      <c r="R28" s="181">
        <f t="shared" si="0"/>
        <v>12</v>
      </c>
      <c r="S28" s="179" t="s">
        <v>781</v>
      </c>
      <c r="T28" s="179"/>
      <c r="U28" s="179"/>
      <c r="V28" s="183"/>
      <c r="W28" s="185"/>
      <c r="Y28" s="219"/>
      <c r="AC28" s="178"/>
      <c r="AD28" s="178" t="s">
        <v>826</v>
      </c>
    </row>
    <row r="29" spans="1:30" s="8" customFormat="1" ht="31.5" customHeight="1" x14ac:dyDescent="0.2">
      <c r="A29" s="1353"/>
      <c r="B29" s="1353"/>
      <c r="C29" s="1353"/>
      <c r="D29" s="695" t="s">
        <v>2780</v>
      </c>
      <c r="E29" s="179" t="s">
        <v>873</v>
      </c>
      <c r="F29" s="1335">
        <v>1</v>
      </c>
      <c r="G29" s="180">
        <v>1</v>
      </c>
      <c r="H29" s="180">
        <v>1</v>
      </c>
      <c r="I29" s="180">
        <v>1</v>
      </c>
      <c r="J29" s="180">
        <v>1</v>
      </c>
      <c r="K29" s="180">
        <v>1</v>
      </c>
      <c r="L29" s="180">
        <v>1</v>
      </c>
      <c r="M29" s="180">
        <v>1</v>
      </c>
      <c r="N29" s="180">
        <v>1</v>
      </c>
      <c r="O29" s="180">
        <v>1</v>
      </c>
      <c r="P29" s="180">
        <v>1</v>
      </c>
      <c r="Q29" s="180">
        <v>1</v>
      </c>
      <c r="R29" s="181">
        <f t="shared" si="0"/>
        <v>12</v>
      </c>
      <c r="S29" s="179" t="s">
        <v>781</v>
      </c>
      <c r="T29" s="179"/>
      <c r="U29" s="179"/>
      <c r="V29" s="179"/>
      <c r="W29" s="182"/>
      <c r="Y29" s="219"/>
      <c r="AC29" s="178"/>
      <c r="AD29" s="178" t="s">
        <v>827</v>
      </c>
    </row>
    <row r="30" spans="1:30" s="8" customFormat="1" ht="54.75" customHeight="1" x14ac:dyDescent="0.2">
      <c r="A30" s="1353"/>
      <c r="B30" s="1353"/>
      <c r="C30" s="1353"/>
      <c r="D30" s="695" t="s">
        <v>2781</v>
      </c>
      <c r="E30" s="179" t="s">
        <v>874</v>
      </c>
      <c r="F30" s="1335">
        <v>1</v>
      </c>
      <c r="G30" s="180">
        <v>1</v>
      </c>
      <c r="H30" s="180">
        <v>1</v>
      </c>
      <c r="I30" s="180">
        <v>1</v>
      </c>
      <c r="J30" s="180">
        <v>1</v>
      </c>
      <c r="K30" s="180">
        <v>1</v>
      </c>
      <c r="L30" s="180">
        <v>1</v>
      </c>
      <c r="M30" s="180">
        <v>1</v>
      </c>
      <c r="N30" s="180">
        <v>1</v>
      </c>
      <c r="O30" s="180">
        <v>1</v>
      </c>
      <c r="P30" s="180">
        <v>1</v>
      </c>
      <c r="Q30" s="180">
        <v>1</v>
      </c>
      <c r="R30" s="181">
        <f t="shared" si="0"/>
        <v>12</v>
      </c>
      <c r="S30" s="179" t="s">
        <v>781</v>
      </c>
      <c r="T30" s="179"/>
      <c r="U30" s="179"/>
      <c r="V30" s="179"/>
      <c r="W30" s="182"/>
      <c r="Y30" s="219"/>
      <c r="AC30" s="178"/>
      <c r="AD30" s="178" t="s">
        <v>829</v>
      </c>
    </row>
    <row r="31" spans="1:30" s="8" customFormat="1" ht="25.5" x14ac:dyDescent="0.2">
      <c r="A31" s="1353"/>
      <c r="B31" s="1353"/>
      <c r="C31" s="1353"/>
      <c r="D31" s="695" t="s">
        <v>2782</v>
      </c>
      <c r="E31" s="621" t="s">
        <v>875</v>
      </c>
      <c r="F31" s="1335">
        <v>1</v>
      </c>
      <c r="G31" s="184">
        <v>1</v>
      </c>
      <c r="H31" s="184">
        <v>1</v>
      </c>
      <c r="I31" s="184">
        <v>1</v>
      </c>
      <c r="J31" s="184">
        <v>1</v>
      </c>
      <c r="K31" s="184">
        <v>1</v>
      </c>
      <c r="L31" s="184">
        <v>1</v>
      </c>
      <c r="M31" s="184">
        <v>1</v>
      </c>
      <c r="N31" s="184">
        <v>1</v>
      </c>
      <c r="O31" s="184">
        <v>1</v>
      </c>
      <c r="P31" s="184">
        <v>1</v>
      </c>
      <c r="Q31" s="184">
        <v>1</v>
      </c>
      <c r="R31" s="181">
        <f t="shared" si="0"/>
        <v>12</v>
      </c>
      <c r="S31" s="179" t="s">
        <v>781</v>
      </c>
      <c r="T31" s="179"/>
      <c r="U31" s="179"/>
      <c r="V31" s="183"/>
      <c r="W31" s="185"/>
      <c r="Y31" s="219"/>
      <c r="AC31" s="178"/>
      <c r="AD31" s="178" t="s">
        <v>830</v>
      </c>
    </row>
    <row r="32" spans="1:30" s="8" customFormat="1" ht="65.25" customHeight="1" x14ac:dyDescent="0.2">
      <c r="A32" s="1353"/>
      <c r="B32" s="1353"/>
      <c r="C32" s="1353"/>
      <c r="D32" s="695" t="s">
        <v>2783</v>
      </c>
      <c r="E32" s="621" t="s">
        <v>876</v>
      </c>
      <c r="F32" s="1335"/>
      <c r="G32" s="180"/>
      <c r="H32" s="180">
        <v>1</v>
      </c>
      <c r="I32" s="180"/>
      <c r="J32" s="180"/>
      <c r="K32" s="180">
        <v>1</v>
      </c>
      <c r="L32" s="180"/>
      <c r="M32" s="180"/>
      <c r="N32" s="180">
        <v>1</v>
      </c>
      <c r="O32" s="180"/>
      <c r="P32" s="180"/>
      <c r="Q32" s="180">
        <v>1</v>
      </c>
      <c r="R32" s="181">
        <f t="shared" si="0"/>
        <v>4</v>
      </c>
      <c r="S32" s="179" t="s">
        <v>781</v>
      </c>
      <c r="T32" s="179"/>
      <c r="U32" s="179"/>
      <c r="V32" s="179"/>
      <c r="W32" s="182"/>
      <c r="Y32" s="219"/>
      <c r="AC32" s="178"/>
      <c r="AD32" s="661" t="s">
        <v>891</v>
      </c>
    </row>
    <row r="33" spans="1:30" s="8" customFormat="1" ht="51" x14ac:dyDescent="0.2">
      <c r="A33" s="1353"/>
      <c r="B33" s="1354"/>
      <c r="C33" s="1354"/>
      <c r="D33" s="695" t="s">
        <v>2784</v>
      </c>
      <c r="E33" s="621" t="s">
        <v>877</v>
      </c>
      <c r="F33" s="1335">
        <v>1</v>
      </c>
      <c r="G33" s="184">
        <v>1</v>
      </c>
      <c r="H33" s="184">
        <v>1</v>
      </c>
      <c r="I33" s="184">
        <v>1</v>
      </c>
      <c r="J33" s="184">
        <v>1</v>
      </c>
      <c r="K33" s="184">
        <v>1</v>
      </c>
      <c r="L33" s="184">
        <v>1</v>
      </c>
      <c r="M33" s="184">
        <v>1</v>
      </c>
      <c r="N33" s="184">
        <v>1</v>
      </c>
      <c r="O33" s="184">
        <v>1</v>
      </c>
      <c r="P33" s="184">
        <v>1</v>
      </c>
      <c r="Q33" s="184">
        <v>1</v>
      </c>
      <c r="R33" s="181">
        <f t="shared" si="0"/>
        <v>12</v>
      </c>
      <c r="S33" s="179" t="s">
        <v>781</v>
      </c>
      <c r="T33" s="179"/>
      <c r="U33" s="179"/>
      <c r="V33" s="183"/>
      <c r="W33" s="185"/>
      <c r="Y33" s="219"/>
      <c r="AC33" s="178"/>
      <c r="AD33" s="178" t="s">
        <v>831</v>
      </c>
    </row>
    <row r="34" spans="1:30" s="8" customFormat="1" ht="51" customHeight="1" x14ac:dyDescent="0.2">
      <c r="A34" s="1352" t="s">
        <v>783</v>
      </c>
      <c r="B34" s="1352" t="s">
        <v>795</v>
      </c>
      <c r="C34" s="1355" t="s">
        <v>878</v>
      </c>
      <c r="D34" s="696" t="s">
        <v>2785</v>
      </c>
      <c r="E34" s="621" t="s">
        <v>879</v>
      </c>
      <c r="F34" s="1335">
        <v>1</v>
      </c>
      <c r="G34" s="184">
        <v>1</v>
      </c>
      <c r="H34" s="184">
        <v>1</v>
      </c>
      <c r="I34" s="184">
        <v>1</v>
      </c>
      <c r="J34" s="184"/>
      <c r="K34" s="184"/>
      <c r="L34" s="184"/>
      <c r="M34" s="184">
        <v>1</v>
      </c>
      <c r="N34" s="184"/>
      <c r="O34" s="184"/>
      <c r="P34" s="184"/>
      <c r="Q34" s="184">
        <v>1</v>
      </c>
      <c r="R34" s="181">
        <f t="shared" si="0"/>
        <v>6</v>
      </c>
      <c r="S34" s="179" t="s">
        <v>819</v>
      </c>
      <c r="T34" s="179"/>
      <c r="U34" s="179"/>
      <c r="V34" s="183"/>
      <c r="W34" s="185"/>
      <c r="Y34" s="219"/>
      <c r="AC34" s="178"/>
      <c r="AD34" s="178" t="s">
        <v>832</v>
      </c>
    </row>
    <row r="35" spans="1:30" s="8" customFormat="1" ht="59.25" customHeight="1" x14ac:dyDescent="0.2">
      <c r="A35" s="1353"/>
      <c r="B35" s="1353"/>
      <c r="C35" s="1356"/>
      <c r="D35" s="696" t="s">
        <v>2786</v>
      </c>
      <c r="E35" s="621" t="s">
        <v>880</v>
      </c>
      <c r="F35" s="1335"/>
      <c r="G35" s="180"/>
      <c r="H35" s="180"/>
      <c r="I35" s="180"/>
      <c r="J35" s="180"/>
      <c r="K35" s="180">
        <v>1</v>
      </c>
      <c r="L35" s="180"/>
      <c r="M35" s="180"/>
      <c r="N35" s="180"/>
      <c r="O35" s="180"/>
      <c r="P35" s="180"/>
      <c r="Q35" s="180"/>
      <c r="R35" s="181">
        <f t="shared" si="0"/>
        <v>1</v>
      </c>
      <c r="S35" s="179" t="s">
        <v>800</v>
      </c>
      <c r="T35" s="179"/>
      <c r="U35" s="179"/>
      <c r="V35" s="179"/>
      <c r="W35" s="182"/>
      <c r="Y35" s="219"/>
      <c r="AC35" s="178"/>
      <c r="AD35" s="178" t="s">
        <v>833</v>
      </c>
    </row>
    <row r="36" spans="1:30" s="8" customFormat="1" ht="25.5" x14ac:dyDescent="0.2">
      <c r="A36" s="1353"/>
      <c r="B36" s="1353"/>
      <c r="C36" s="1356"/>
      <c r="D36" s="696" t="s">
        <v>2787</v>
      </c>
      <c r="E36" s="621" t="s">
        <v>881</v>
      </c>
      <c r="F36" s="1335"/>
      <c r="G36" s="184"/>
      <c r="H36" s="184"/>
      <c r="I36" s="184"/>
      <c r="J36" s="184"/>
      <c r="K36" s="184"/>
      <c r="L36" s="184">
        <v>1</v>
      </c>
      <c r="M36" s="184"/>
      <c r="N36" s="184"/>
      <c r="O36" s="184"/>
      <c r="P36" s="184">
        <v>1</v>
      </c>
      <c r="Q36" s="184"/>
      <c r="R36" s="181">
        <f t="shared" si="0"/>
        <v>2</v>
      </c>
      <c r="S36" s="179" t="s">
        <v>784</v>
      </c>
      <c r="T36" s="179" t="s">
        <v>807</v>
      </c>
      <c r="U36" s="179"/>
      <c r="V36" s="183"/>
      <c r="W36" s="185"/>
      <c r="Y36" s="219"/>
      <c r="AC36" s="178"/>
      <c r="AD36" s="178" t="s">
        <v>834</v>
      </c>
    </row>
    <row r="37" spans="1:30" s="8" customFormat="1" ht="65.25" customHeight="1" x14ac:dyDescent="0.2">
      <c r="A37" s="1353"/>
      <c r="B37" s="1353"/>
      <c r="C37" s="1356"/>
      <c r="D37" s="696" t="s">
        <v>2788</v>
      </c>
      <c r="E37" s="621" t="s">
        <v>882</v>
      </c>
      <c r="F37" s="1335"/>
      <c r="G37" s="180"/>
      <c r="H37" s="180"/>
      <c r="I37" s="180">
        <v>1</v>
      </c>
      <c r="J37" s="180"/>
      <c r="K37" s="180"/>
      <c r="L37" s="180"/>
      <c r="M37" s="180">
        <v>1</v>
      </c>
      <c r="N37" s="180"/>
      <c r="O37" s="180"/>
      <c r="P37" s="180"/>
      <c r="Q37" s="180">
        <v>1</v>
      </c>
      <c r="R37" s="181">
        <f t="shared" si="0"/>
        <v>3</v>
      </c>
      <c r="S37" s="179" t="s">
        <v>819</v>
      </c>
      <c r="T37" s="179"/>
      <c r="U37" s="179"/>
      <c r="V37" s="179"/>
      <c r="W37" s="182"/>
      <c r="Y37" s="219"/>
      <c r="AC37" s="178"/>
      <c r="AD37" s="178" t="s">
        <v>835</v>
      </c>
    </row>
    <row r="38" spans="1:30" s="8" customFormat="1" ht="51" x14ac:dyDescent="0.2">
      <c r="A38" s="1354"/>
      <c r="B38" s="1354"/>
      <c r="C38" s="1357"/>
      <c r="D38" s="696" t="s">
        <v>2789</v>
      </c>
      <c r="E38" s="662" t="s">
        <v>2717</v>
      </c>
      <c r="F38" s="1335"/>
      <c r="G38" s="184"/>
      <c r="H38" s="184">
        <v>1</v>
      </c>
      <c r="I38" s="184"/>
      <c r="J38" s="184"/>
      <c r="K38" s="184"/>
      <c r="L38" s="184">
        <v>1</v>
      </c>
      <c r="M38" s="184"/>
      <c r="N38" s="184"/>
      <c r="O38" s="184"/>
      <c r="P38" s="184">
        <v>1</v>
      </c>
      <c r="Q38" s="184"/>
      <c r="R38" s="181">
        <f t="shared" si="0"/>
        <v>3</v>
      </c>
      <c r="S38" s="179" t="s">
        <v>781</v>
      </c>
      <c r="T38" s="179"/>
      <c r="U38" s="179"/>
      <c r="V38" s="183"/>
      <c r="W38" s="185"/>
      <c r="Y38" s="219"/>
      <c r="AC38" s="178"/>
      <c r="AD38" s="178" t="s">
        <v>888</v>
      </c>
    </row>
    <row r="39" spans="1:30" s="8" customFormat="1" ht="52.5" customHeight="1" x14ac:dyDescent="0.2">
      <c r="A39" s="1352" t="s">
        <v>806</v>
      </c>
      <c r="B39" s="1352" t="s">
        <v>890</v>
      </c>
      <c r="C39" s="1352" t="s">
        <v>883</v>
      </c>
      <c r="D39" s="695" t="s">
        <v>2790</v>
      </c>
      <c r="E39" s="621" t="s">
        <v>884</v>
      </c>
      <c r="F39" s="1335"/>
      <c r="G39" s="180"/>
      <c r="H39" s="180"/>
      <c r="I39" s="180">
        <v>1</v>
      </c>
      <c r="J39" s="180"/>
      <c r="K39" s="180"/>
      <c r="L39" s="180"/>
      <c r="M39" s="180">
        <v>1</v>
      </c>
      <c r="N39" s="180"/>
      <c r="O39" s="180"/>
      <c r="P39" s="180"/>
      <c r="Q39" s="180">
        <v>1</v>
      </c>
      <c r="R39" s="181">
        <f t="shared" si="0"/>
        <v>3</v>
      </c>
      <c r="S39" s="179" t="s">
        <v>781</v>
      </c>
      <c r="T39" s="179"/>
      <c r="U39" s="179"/>
      <c r="V39" s="179"/>
      <c r="W39" s="182"/>
      <c r="Y39" s="219"/>
      <c r="AC39" s="178"/>
      <c r="AD39" s="178" t="s">
        <v>889</v>
      </c>
    </row>
    <row r="40" spans="1:30" s="8" customFormat="1" ht="38.25" x14ac:dyDescent="0.2">
      <c r="A40" s="1353"/>
      <c r="B40" s="1353"/>
      <c r="C40" s="1353"/>
      <c r="D40" s="695" t="s">
        <v>2791</v>
      </c>
      <c r="E40" s="621" t="s">
        <v>885</v>
      </c>
      <c r="F40" s="1335">
        <v>1</v>
      </c>
      <c r="G40" s="180">
        <v>1</v>
      </c>
      <c r="H40" s="180">
        <v>1</v>
      </c>
      <c r="I40" s="180">
        <v>1</v>
      </c>
      <c r="J40" s="180">
        <v>1</v>
      </c>
      <c r="K40" s="180">
        <v>1</v>
      </c>
      <c r="L40" s="180">
        <v>1</v>
      </c>
      <c r="M40" s="180">
        <v>1</v>
      </c>
      <c r="N40" s="180">
        <v>1</v>
      </c>
      <c r="O40" s="180">
        <v>1</v>
      </c>
      <c r="P40" s="180">
        <v>1</v>
      </c>
      <c r="Q40" s="180">
        <v>1</v>
      </c>
      <c r="R40" s="181">
        <f t="shared" si="0"/>
        <v>12</v>
      </c>
      <c r="S40" s="179" t="s">
        <v>804</v>
      </c>
      <c r="T40" s="179"/>
      <c r="U40" s="179"/>
      <c r="V40" s="179"/>
      <c r="W40" s="182"/>
      <c r="Y40" s="219"/>
      <c r="AC40" s="178"/>
      <c r="AD40" s="178" t="s">
        <v>2730</v>
      </c>
    </row>
    <row r="41" spans="1:30" s="8" customFormat="1" ht="24.75" customHeight="1" x14ac:dyDescent="0.2">
      <c r="A41" s="1353"/>
      <c r="B41" s="1358"/>
      <c r="C41" s="1352" t="s">
        <v>2720</v>
      </c>
      <c r="D41" s="697" t="s">
        <v>2792</v>
      </c>
      <c r="E41" s="621" t="s">
        <v>2721</v>
      </c>
      <c r="F41" s="1335">
        <v>1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1"/>
      <c r="S41" s="179" t="s">
        <v>787</v>
      </c>
      <c r="T41" s="179" t="s">
        <v>784</v>
      </c>
      <c r="U41" s="179"/>
      <c r="V41" s="179"/>
      <c r="W41" s="182"/>
      <c r="Y41" s="219"/>
      <c r="AC41" s="178"/>
      <c r="AD41" s="178"/>
    </row>
    <row r="42" spans="1:30" s="8" customFormat="1" ht="52.5" customHeight="1" x14ac:dyDescent="0.2">
      <c r="A42" s="1353"/>
      <c r="B42" s="1358"/>
      <c r="C42" s="1353"/>
      <c r="D42" s="697" t="s">
        <v>2793</v>
      </c>
      <c r="E42" s="621" t="s">
        <v>2722</v>
      </c>
      <c r="F42" s="1335"/>
      <c r="G42" s="180"/>
      <c r="H42" s="180">
        <v>1</v>
      </c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79" t="s">
        <v>781</v>
      </c>
      <c r="T42" s="179"/>
      <c r="U42" s="179"/>
      <c r="V42" s="179"/>
      <c r="W42" s="182"/>
      <c r="Y42" s="219"/>
      <c r="AC42" s="178"/>
      <c r="AD42" s="178"/>
    </row>
    <row r="43" spans="1:30" s="8" customFormat="1" ht="41.25" customHeight="1" x14ac:dyDescent="0.2">
      <c r="A43" s="1353"/>
      <c r="B43" s="1358"/>
      <c r="C43" s="1353"/>
      <c r="D43" s="697" t="s">
        <v>2794</v>
      </c>
      <c r="E43" s="621" t="s">
        <v>2723</v>
      </c>
      <c r="F43" s="1335"/>
      <c r="G43" s="180"/>
      <c r="H43" s="180"/>
      <c r="I43" s="180"/>
      <c r="J43" s="180">
        <v>1</v>
      </c>
      <c r="K43" s="180"/>
      <c r="L43" s="180"/>
      <c r="M43" s="180"/>
      <c r="N43" s="180"/>
      <c r="O43" s="180"/>
      <c r="P43" s="180"/>
      <c r="Q43" s="180"/>
      <c r="R43" s="181"/>
      <c r="S43" s="179" t="s">
        <v>797</v>
      </c>
      <c r="T43" s="179"/>
      <c r="U43" s="179"/>
      <c r="V43" s="179"/>
      <c r="W43" s="182"/>
      <c r="Y43" s="219"/>
      <c r="AC43" s="178"/>
      <c r="AD43" s="178"/>
    </row>
    <row r="44" spans="1:30" s="8" customFormat="1" ht="45" customHeight="1" x14ac:dyDescent="0.2">
      <c r="A44" s="1353"/>
      <c r="B44" s="1358"/>
      <c r="C44" s="1353"/>
      <c r="D44" s="697" t="s">
        <v>2795</v>
      </c>
      <c r="E44" s="621" t="s">
        <v>2724</v>
      </c>
      <c r="F44" s="1335"/>
      <c r="G44" s="180"/>
      <c r="H44" s="180"/>
      <c r="I44" s="180"/>
      <c r="J44" s="180"/>
      <c r="K44" s="180"/>
      <c r="L44" s="180">
        <v>1</v>
      </c>
      <c r="M44" s="180"/>
      <c r="N44" s="180">
        <v>1</v>
      </c>
      <c r="O44" s="180"/>
      <c r="P44" s="180">
        <v>1</v>
      </c>
      <c r="Q44" s="180"/>
      <c r="R44" s="181"/>
      <c r="S44" s="179" t="s">
        <v>784</v>
      </c>
      <c r="T44" s="179" t="s">
        <v>790</v>
      </c>
      <c r="U44" s="179"/>
      <c r="V44" s="179"/>
      <c r="W44" s="182"/>
      <c r="Y44" s="219"/>
      <c r="AC44" s="178"/>
      <c r="AD44" s="178"/>
    </row>
    <row r="45" spans="1:30" s="8" customFormat="1" ht="34.5" customHeight="1" x14ac:dyDescent="0.2">
      <c r="A45" s="1354"/>
      <c r="B45" s="1359"/>
      <c r="C45" s="1354"/>
      <c r="D45" s="697" t="s">
        <v>2796</v>
      </c>
      <c r="E45" s="621" t="s">
        <v>2725</v>
      </c>
      <c r="F45" s="1335"/>
      <c r="G45" s="180"/>
      <c r="H45" s="180"/>
      <c r="I45" s="180"/>
      <c r="J45" s="180"/>
      <c r="K45" s="180"/>
      <c r="L45" s="180"/>
      <c r="M45" s="180">
        <v>1</v>
      </c>
      <c r="N45" s="180"/>
      <c r="O45" s="180"/>
      <c r="P45" s="180"/>
      <c r="Q45" s="180"/>
      <c r="R45" s="181"/>
      <c r="S45" s="179" t="s">
        <v>781</v>
      </c>
      <c r="T45" s="179"/>
      <c r="U45" s="179"/>
      <c r="V45" s="179"/>
      <c r="W45" s="182"/>
      <c r="Y45" s="219"/>
      <c r="AC45" s="178"/>
      <c r="AD45" s="178"/>
    </row>
    <row r="46" spans="1:30" s="8" customFormat="1" ht="38.25" x14ac:dyDescent="0.2">
      <c r="A46" s="651" t="s">
        <v>806</v>
      </c>
      <c r="B46" s="699" t="s">
        <v>889</v>
      </c>
      <c r="C46" s="657" t="s">
        <v>886</v>
      </c>
      <c r="D46" s="696" t="s">
        <v>2749</v>
      </c>
      <c r="E46" s="621" t="s">
        <v>887</v>
      </c>
      <c r="F46" s="1335"/>
      <c r="G46" s="184"/>
      <c r="H46" s="184"/>
      <c r="I46" s="184">
        <v>1</v>
      </c>
      <c r="J46" s="184"/>
      <c r="K46" s="184"/>
      <c r="L46" s="184"/>
      <c r="M46" s="184"/>
      <c r="N46" s="184">
        <v>1</v>
      </c>
      <c r="O46" s="184"/>
      <c r="P46" s="184"/>
      <c r="Q46" s="184"/>
      <c r="R46" s="181">
        <f t="shared" si="0"/>
        <v>2</v>
      </c>
      <c r="S46" s="179" t="s">
        <v>781</v>
      </c>
      <c r="T46" s="179"/>
      <c r="U46" s="179"/>
      <c r="V46" s="183"/>
      <c r="W46" s="185"/>
      <c r="Y46" s="219"/>
      <c r="AC46" s="178"/>
      <c r="AD46" s="178"/>
    </row>
    <row r="47" spans="1:30" s="8" customFormat="1" ht="51" customHeight="1" x14ac:dyDescent="0.2">
      <c r="A47" s="1352" t="s">
        <v>806</v>
      </c>
      <c r="B47" s="1352" t="s">
        <v>888</v>
      </c>
      <c r="C47" s="1352" t="s">
        <v>892</v>
      </c>
      <c r="D47" s="695" t="s">
        <v>2750</v>
      </c>
      <c r="E47" s="621" t="s">
        <v>893</v>
      </c>
      <c r="F47" s="1335"/>
      <c r="G47" s="180"/>
      <c r="H47" s="180">
        <v>1</v>
      </c>
      <c r="I47" s="180"/>
      <c r="J47" s="180"/>
      <c r="K47" s="180">
        <v>1</v>
      </c>
      <c r="L47" s="180"/>
      <c r="M47" s="180"/>
      <c r="N47" s="180">
        <v>1</v>
      </c>
      <c r="O47" s="180"/>
      <c r="P47" s="180"/>
      <c r="Q47" s="180">
        <v>1</v>
      </c>
      <c r="R47" s="181">
        <f t="shared" si="0"/>
        <v>4</v>
      </c>
      <c r="S47" s="179" t="s">
        <v>784</v>
      </c>
      <c r="T47" s="179" t="s">
        <v>807</v>
      </c>
      <c r="U47" s="179"/>
      <c r="V47" s="179"/>
      <c r="W47" s="182"/>
      <c r="Y47" s="219"/>
      <c r="AC47" s="178"/>
      <c r="AD47" s="178"/>
    </row>
    <row r="48" spans="1:30" s="8" customFormat="1" ht="63.75" x14ac:dyDescent="0.2">
      <c r="A48" s="1353"/>
      <c r="B48" s="1353"/>
      <c r="C48" s="1353"/>
      <c r="D48" s="695" t="s">
        <v>2751</v>
      </c>
      <c r="E48" s="621" t="s">
        <v>894</v>
      </c>
      <c r="F48" s="1335"/>
      <c r="G48" s="180">
        <v>1</v>
      </c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1">
        <f t="shared" si="0"/>
        <v>1</v>
      </c>
      <c r="S48" s="179" t="s">
        <v>781</v>
      </c>
      <c r="T48" s="179"/>
      <c r="U48" s="179"/>
      <c r="V48" s="179"/>
      <c r="W48" s="182"/>
      <c r="Y48" s="219"/>
      <c r="AC48" s="178"/>
      <c r="AD48" s="178"/>
    </row>
    <row r="49" spans="1:30" s="8" customFormat="1" ht="63" customHeight="1" x14ac:dyDescent="0.2">
      <c r="A49" s="1354"/>
      <c r="B49" s="1354"/>
      <c r="C49" s="1354"/>
      <c r="D49" s="696" t="s">
        <v>2752</v>
      </c>
      <c r="E49" s="621" t="s">
        <v>2726</v>
      </c>
      <c r="F49" s="1335"/>
      <c r="G49" s="184"/>
      <c r="H49" s="184"/>
      <c r="I49" s="184"/>
      <c r="J49" s="184"/>
      <c r="K49" s="184"/>
      <c r="L49" s="184"/>
      <c r="M49" s="184">
        <v>1</v>
      </c>
      <c r="N49" s="184"/>
      <c r="O49" s="184"/>
      <c r="P49" s="184"/>
      <c r="Q49" s="184"/>
      <c r="R49" s="181">
        <f t="shared" si="0"/>
        <v>1</v>
      </c>
      <c r="S49" s="179" t="s">
        <v>793</v>
      </c>
      <c r="T49" s="179"/>
      <c r="U49" s="179"/>
      <c r="V49" s="183"/>
      <c r="W49" s="185"/>
      <c r="Y49" s="219"/>
      <c r="AC49" s="178"/>
      <c r="AD49" s="178"/>
    </row>
    <row r="50" spans="1:30" s="8" customFormat="1" ht="89.25" customHeight="1" x14ac:dyDescent="0.2">
      <c r="A50" s="1352" t="s">
        <v>796</v>
      </c>
      <c r="B50" s="1352" t="s">
        <v>827</v>
      </c>
      <c r="C50" s="1352" t="s">
        <v>895</v>
      </c>
      <c r="D50" s="695" t="s">
        <v>2753</v>
      </c>
      <c r="E50" s="621" t="s">
        <v>896</v>
      </c>
      <c r="F50" s="1335">
        <v>1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1">
        <f t="shared" si="0"/>
        <v>1</v>
      </c>
      <c r="S50" s="179" t="s">
        <v>793</v>
      </c>
      <c r="T50" s="179"/>
      <c r="U50" s="179"/>
      <c r="V50" s="179"/>
      <c r="W50" s="182"/>
      <c r="Y50" s="219"/>
      <c r="AC50" s="178"/>
      <c r="AD50" s="178"/>
    </row>
    <row r="51" spans="1:30" s="8" customFormat="1" ht="60.75" customHeight="1" x14ac:dyDescent="0.2">
      <c r="A51" s="1353"/>
      <c r="B51" s="1354"/>
      <c r="C51" s="1354"/>
      <c r="D51" s="695" t="s">
        <v>2754</v>
      </c>
      <c r="E51" s="621" t="s">
        <v>897</v>
      </c>
      <c r="F51" s="1335"/>
      <c r="G51" s="184"/>
      <c r="H51" s="184"/>
      <c r="I51" s="184">
        <v>1</v>
      </c>
      <c r="J51" s="184"/>
      <c r="K51" s="184"/>
      <c r="L51" s="184"/>
      <c r="M51" s="184"/>
      <c r="N51" s="184">
        <v>1</v>
      </c>
      <c r="O51" s="184"/>
      <c r="P51" s="184"/>
      <c r="Q51" s="184"/>
      <c r="R51" s="181">
        <f t="shared" si="0"/>
        <v>2</v>
      </c>
      <c r="S51" s="179" t="s">
        <v>781</v>
      </c>
      <c r="T51" s="179"/>
      <c r="U51" s="179"/>
      <c r="V51" s="183"/>
      <c r="W51" s="185"/>
      <c r="Y51" s="219"/>
      <c r="AC51" s="178"/>
      <c r="AD51" s="178"/>
    </row>
    <row r="52" spans="1:30" s="8" customFormat="1" ht="63.75" customHeight="1" x14ac:dyDescent="0.2">
      <c r="A52" s="1353"/>
      <c r="B52" s="1352" t="s">
        <v>828</v>
      </c>
      <c r="C52" s="1352" t="s">
        <v>898</v>
      </c>
      <c r="D52" s="695" t="s">
        <v>2755</v>
      </c>
      <c r="E52" s="621" t="s">
        <v>899</v>
      </c>
      <c r="F52" s="1335"/>
      <c r="G52" s="180"/>
      <c r="H52" s="180">
        <v>1</v>
      </c>
      <c r="I52" s="180"/>
      <c r="J52" s="180"/>
      <c r="K52" s="180"/>
      <c r="L52" s="180"/>
      <c r="M52" s="180">
        <v>1</v>
      </c>
      <c r="N52" s="180"/>
      <c r="O52" s="180"/>
      <c r="P52" s="180"/>
      <c r="Q52" s="180"/>
      <c r="R52" s="181">
        <f t="shared" si="0"/>
        <v>2</v>
      </c>
      <c r="S52" s="179" t="s">
        <v>817</v>
      </c>
      <c r="T52" s="179"/>
      <c r="U52" s="179"/>
      <c r="V52" s="179"/>
      <c r="W52" s="182"/>
      <c r="Y52" s="219"/>
      <c r="AC52" s="178"/>
      <c r="AD52" s="178"/>
    </row>
    <row r="53" spans="1:30" s="8" customFormat="1" ht="25.5" x14ac:dyDescent="0.2">
      <c r="A53" s="1353"/>
      <c r="B53" s="1353"/>
      <c r="C53" s="1353"/>
      <c r="D53" s="695" t="s">
        <v>2756</v>
      </c>
      <c r="E53" s="621" t="s">
        <v>900</v>
      </c>
      <c r="F53" s="1335">
        <v>1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1">
        <f t="shared" si="0"/>
        <v>1</v>
      </c>
      <c r="S53" s="179" t="s">
        <v>804</v>
      </c>
      <c r="T53" s="179"/>
      <c r="U53" s="179"/>
      <c r="V53" s="183"/>
      <c r="W53" s="185"/>
      <c r="Y53" s="219"/>
      <c r="AC53" s="178"/>
      <c r="AD53" s="178"/>
    </row>
    <row r="54" spans="1:30" s="8" customFormat="1" ht="57" customHeight="1" x14ac:dyDescent="0.2">
      <c r="A54" s="1353"/>
      <c r="B54" s="1353"/>
      <c r="C54" s="1353"/>
      <c r="D54" s="695" t="s">
        <v>2757</v>
      </c>
      <c r="E54" s="621" t="s">
        <v>901</v>
      </c>
      <c r="F54" s="1335"/>
      <c r="G54" s="180"/>
      <c r="H54" s="180">
        <v>1</v>
      </c>
      <c r="I54" s="180"/>
      <c r="J54" s="180"/>
      <c r="K54" s="180">
        <v>1</v>
      </c>
      <c r="L54" s="180"/>
      <c r="M54" s="180"/>
      <c r="N54" s="180">
        <v>1</v>
      </c>
      <c r="O54" s="180"/>
      <c r="P54" s="180"/>
      <c r="Q54" s="180">
        <v>1</v>
      </c>
      <c r="R54" s="181">
        <f t="shared" si="0"/>
        <v>4</v>
      </c>
      <c r="S54" s="179" t="s">
        <v>781</v>
      </c>
      <c r="T54" s="179"/>
      <c r="U54" s="179"/>
      <c r="V54" s="179"/>
      <c r="W54" s="182"/>
      <c r="Y54" s="219"/>
      <c r="AC54" s="178"/>
      <c r="AD54" s="178"/>
    </row>
    <row r="55" spans="1:30" s="8" customFormat="1" ht="24.75" customHeight="1" x14ac:dyDescent="0.2">
      <c r="A55" s="1354"/>
      <c r="B55" s="1354"/>
      <c r="C55" s="1354"/>
      <c r="D55" s="695" t="s">
        <v>2758</v>
      </c>
      <c r="E55" s="621" t="s">
        <v>902</v>
      </c>
      <c r="F55" s="1335"/>
      <c r="G55" s="184"/>
      <c r="H55" s="184"/>
      <c r="I55" s="184"/>
      <c r="J55" s="184"/>
      <c r="K55" s="184"/>
      <c r="L55" s="184"/>
      <c r="M55" s="184">
        <v>1</v>
      </c>
      <c r="N55" s="184"/>
      <c r="O55" s="184"/>
      <c r="P55" s="184"/>
      <c r="Q55" s="184"/>
      <c r="R55" s="181">
        <f t="shared" si="0"/>
        <v>1</v>
      </c>
      <c r="S55" s="179" t="s">
        <v>804</v>
      </c>
      <c r="T55" s="179"/>
      <c r="U55" s="179"/>
      <c r="V55" s="183"/>
      <c r="W55" s="185"/>
      <c r="Y55" s="219"/>
      <c r="AC55" s="178"/>
      <c r="AD55" s="178"/>
    </row>
    <row r="56" spans="1:30" s="8" customFormat="1" ht="51" customHeight="1" x14ac:dyDescent="0.2">
      <c r="A56" s="1352" t="s">
        <v>802</v>
      </c>
      <c r="B56" s="1352" t="s">
        <v>891</v>
      </c>
      <c r="C56" s="1355" t="s">
        <v>903</v>
      </c>
      <c r="D56" s="698" t="s">
        <v>2759</v>
      </c>
      <c r="E56" s="621" t="s">
        <v>904</v>
      </c>
      <c r="F56" s="1335">
        <v>1</v>
      </c>
      <c r="G56" s="184"/>
      <c r="H56" s="184"/>
      <c r="I56" s="184"/>
      <c r="J56" s="184"/>
      <c r="K56" s="184">
        <v>1</v>
      </c>
      <c r="L56" s="184"/>
      <c r="M56" s="184"/>
      <c r="N56" s="184"/>
      <c r="O56" s="184"/>
      <c r="P56" s="184"/>
      <c r="Q56" s="184"/>
      <c r="R56" s="181">
        <f t="shared" si="0"/>
        <v>2</v>
      </c>
      <c r="S56" s="179" t="s">
        <v>804</v>
      </c>
      <c r="T56" s="179"/>
      <c r="U56" s="179"/>
      <c r="V56" s="183"/>
      <c r="W56" s="185"/>
      <c r="Y56" s="219"/>
      <c r="AC56" s="178"/>
      <c r="AD56" s="178"/>
    </row>
    <row r="57" spans="1:30" s="8" customFormat="1" ht="25.5" x14ac:dyDescent="0.2">
      <c r="A57" s="1354"/>
      <c r="B57" s="1354"/>
      <c r="C57" s="1357"/>
      <c r="D57" s="698" t="s">
        <v>2751</v>
      </c>
      <c r="E57" s="621" t="s">
        <v>905</v>
      </c>
      <c r="F57" s="1335"/>
      <c r="G57" s="180">
        <v>1</v>
      </c>
      <c r="H57" s="180"/>
      <c r="I57" s="180"/>
      <c r="J57" s="180"/>
      <c r="K57" s="180">
        <v>1</v>
      </c>
      <c r="L57" s="180">
        <v>1</v>
      </c>
      <c r="M57" s="180"/>
      <c r="N57" s="180"/>
      <c r="O57" s="180"/>
      <c r="P57" s="180">
        <v>1</v>
      </c>
      <c r="Q57" s="180"/>
      <c r="R57" s="181">
        <f t="shared" si="0"/>
        <v>4</v>
      </c>
      <c r="S57" s="179" t="s">
        <v>781</v>
      </c>
      <c r="T57" s="179"/>
      <c r="U57" s="179"/>
      <c r="V57" s="179"/>
      <c r="W57" s="182" t="s">
        <v>912</v>
      </c>
      <c r="Y57" s="219"/>
      <c r="AC57" s="178"/>
      <c r="AD57" s="178"/>
    </row>
    <row r="58" spans="1:30" s="8" customFormat="1" ht="67.5" customHeight="1" x14ac:dyDescent="0.2">
      <c r="A58" s="1352" t="s">
        <v>802</v>
      </c>
      <c r="B58" s="225" t="s">
        <v>2690</v>
      </c>
      <c r="C58" s="1355" t="s">
        <v>2745</v>
      </c>
      <c r="D58" s="698" t="s">
        <v>2797</v>
      </c>
      <c r="E58" s="621" t="s">
        <v>2691</v>
      </c>
      <c r="F58" s="1335"/>
      <c r="G58" s="184"/>
      <c r="H58" s="184"/>
      <c r="I58" s="184"/>
      <c r="J58" s="184"/>
      <c r="K58" s="184">
        <v>1</v>
      </c>
      <c r="L58" s="184"/>
      <c r="M58" s="184"/>
      <c r="N58" s="184"/>
      <c r="O58" s="184"/>
      <c r="P58" s="184"/>
      <c r="Q58" s="184"/>
      <c r="R58" s="181">
        <f t="shared" si="0"/>
        <v>1</v>
      </c>
      <c r="S58" s="179" t="s">
        <v>784</v>
      </c>
      <c r="T58" s="179" t="s">
        <v>787</v>
      </c>
      <c r="U58" s="179"/>
      <c r="V58" s="183"/>
      <c r="W58" s="185"/>
      <c r="Y58" s="219"/>
      <c r="AC58" s="178"/>
      <c r="AD58" s="178"/>
    </row>
    <row r="59" spans="1:30" s="8" customFormat="1" ht="38.25" x14ac:dyDescent="0.2">
      <c r="A59" s="1353"/>
      <c r="B59" s="622"/>
      <c r="C59" s="1356"/>
      <c r="D59" s="698" t="s">
        <v>2798</v>
      </c>
      <c r="E59" s="621" t="s">
        <v>2692</v>
      </c>
      <c r="F59" s="1335"/>
      <c r="G59" s="180"/>
      <c r="H59" s="180"/>
      <c r="I59" s="180"/>
      <c r="J59" s="180"/>
      <c r="K59" s="180"/>
      <c r="L59" s="180">
        <v>1</v>
      </c>
      <c r="M59" s="180"/>
      <c r="N59" s="180"/>
      <c r="O59" s="180"/>
      <c r="P59" s="180"/>
      <c r="Q59" s="180"/>
      <c r="R59" s="181">
        <f t="shared" si="0"/>
        <v>1</v>
      </c>
      <c r="S59" s="179" t="s">
        <v>787</v>
      </c>
      <c r="T59" s="179"/>
      <c r="U59" s="179"/>
      <c r="V59" s="179"/>
      <c r="W59" s="182"/>
      <c r="Y59" s="219"/>
      <c r="AC59" s="178"/>
      <c r="AD59" s="178"/>
    </row>
    <row r="60" spans="1:30" s="8" customFormat="1" ht="91.5" customHeight="1" x14ac:dyDescent="0.2">
      <c r="A60" s="1353"/>
      <c r="B60" s="658" t="s">
        <v>794</v>
      </c>
      <c r="C60" s="1356"/>
      <c r="D60" s="698" t="s">
        <v>2842</v>
      </c>
      <c r="E60" s="621" t="s">
        <v>2716</v>
      </c>
      <c r="F60" s="1335"/>
      <c r="G60" s="180"/>
      <c r="H60" s="180">
        <v>1</v>
      </c>
      <c r="I60" s="180"/>
      <c r="J60" s="180"/>
      <c r="K60" s="180"/>
      <c r="L60" s="180"/>
      <c r="M60" s="180"/>
      <c r="N60" s="180"/>
      <c r="O60" s="180"/>
      <c r="P60" s="180"/>
      <c r="Q60" s="180"/>
      <c r="R60" s="181"/>
      <c r="S60" s="179" t="s">
        <v>804</v>
      </c>
      <c r="T60" s="179" t="s">
        <v>787</v>
      </c>
      <c r="U60" s="179"/>
      <c r="V60" s="179"/>
      <c r="W60" s="182"/>
      <c r="Y60" s="219"/>
      <c r="AC60" s="178"/>
      <c r="AD60" s="178"/>
    </row>
    <row r="61" spans="1:30" s="8" customFormat="1" ht="114" customHeight="1" x14ac:dyDescent="0.2">
      <c r="A61" s="179" t="s">
        <v>806</v>
      </c>
      <c r="B61" s="179" t="s">
        <v>810</v>
      </c>
      <c r="C61" s="1356"/>
      <c r="D61" s="698" t="s">
        <v>2799</v>
      </c>
      <c r="E61" s="621" t="s">
        <v>2693</v>
      </c>
      <c r="F61" s="1335"/>
      <c r="G61" s="180"/>
      <c r="H61" s="180"/>
      <c r="I61" s="180">
        <v>1</v>
      </c>
      <c r="J61" s="180"/>
      <c r="K61" s="180"/>
      <c r="L61" s="180"/>
      <c r="M61" s="180">
        <v>1</v>
      </c>
      <c r="N61" s="180"/>
      <c r="O61" s="180"/>
      <c r="P61" s="180"/>
      <c r="Q61" s="180">
        <v>1</v>
      </c>
      <c r="R61" s="181">
        <f t="shared" si="0"/>
        <v>3</v>
      </c>
      <c r="S61" s="179" t="s">
        <v>781</v>
      </c>
      <c r="T61" s="179"/>
      <c r="U61" s="179"/>
      <c r="V61" s="179"/>
      <c r="W61" s="182"/>
      <c r="Y61" s="219"/>
      <c r="AC61" s="178"/>
      <c r="AD61" s="178"/>
    </row>
    <row r="62" spans="1:30" s="8" customFormat="1" ht="102" x14ac:dyDescent="0.2">
      <c r="A62" s="179" t="s">
        <v>792</v>
      </c>
      <c r="B62" s="179" t="s">
        <v>816</v>
      </c>
      <c r="C62" s="1356"/>
      <c r="D62" s="696" t="s">
        <v>2800</v>
      </c>
      <c r="E62" s="621" t="s">
        <v>2694</v>
      </c>
      <c r="F62" s="1335">
        <v>1</v>
      </c>
      <c r="G62" s="184">
        <v>1</v>
      </c>
      <c r="H62" s="184">
        <v>1</v>
      </c>
      <c r="I62" s="184">
        <v>1</v>
      </c>
      <c r="J62" s="184">
        <v>1</v>
      </c>
      <c r="K62" s="184">
        <v>1</v>
      </c>
      <c r="L62" s="184">
        <v>1</v>
      </c>
      <c r="M62" s="184">
        <v>1</v>
      </c>
      <c r="N62" s="184">
        <v>1</v>
      </c>
      <c r="O62" s="184">
        <v>1</v>
      </c>
      <c r="P62" s="184">
        <v>1</v>
      </c>
      <c r="Q62" s="184">
        <v>1</v>
      </c>
      <c r="R62" s="181">
        <f t="shared" si="0"/>
        <v>12</v>
      </c>
      <c r="S62" s="179" t="s">
        <v>787</v>
      </c>
      <c r="T62" s="179"/>
      <c r="U62" s="179"/>
      <c r="V62" s="183"/>
      <c r="W62" s="185"/>
      <c r="Y62" s="219"/>
      <c r="AC62" s="178"/>
      <c r="AD62" s="178"/>
    </row>
    <row r="63" spans="1:30" s="8" customFormat="1" ht="60.75" customHeight="1" x14ac:dyDescent="0.2">
      <c r="A63" s="179" t="s">
        <v>780</v>
      </c>
      <c r="B63" s="179" t="s">
        <v>2730</v>
      </c>
      <c r="C63" s="1357"/>
      <c r="D63" s="696" t="s">
        <v>2801</v>
      </c>
      <c r="E63" s="621" t="s">
        <v>2695</v>
      </c>
      <c r="F63" s="1335"/>
      <c r="G63" s="180"/>
      <c r="H63" s="180">
        <v>1</v>
      </c>
      <c r="I63" s="180"/>
      <c r="J63" s="180"/>
      <c r="K63" s="180"/>
      <c r="L63" s="180"/>
      <c r="M63" s="180"/>
      <c r="N63" s="180"/>
      <c r="O63" s="180"/>
      <c r="P63" s="180"/>
      <c r="Q63" s="180"/>
      <c r="R63" s="181">
        <f t="shared" si="0"/>
        <v>1</v>
      </c>
      <c r="S63" s="179" t="s">
        <v>781</v>
      </c>
      <c r="T63" s="179"/>
      <c r="U63" s="179"/>
      <c r="V63" s="179"/>
      <c r="W63" s="182"/>
      <c r="Y63" s="219"/>
      <c r="AC63" s="178"/>
      <c r="AD63" s="178"/>
    </row>
    <row r="64" spans="1:30" s="8" customFormat="1" ht="51" customHeight="1" x14ac:dyDescent="0.2">
      <c r="A64" s="1352" t="s">
        <v>780</v>
      </c>
      <c r="B64" s="1352" t="s">
        <v>888</v>
      </c>
      <c r="C64" s="1355" t="s">
        <v>2696</v>
      </c>
      <c r="D64" s="696" t="s">
        <v>2802</v>
      </c>
      <c r="E64" s="621" t="s">
        <v>2697</v>
      </c>
      <c r="F64" s="1335"/>
      <c r="G64" s="184"/>
      <c r="H64" s="184"/>
      <c r="I64" s="184"/>
      <c r="J64" s="184"/>
      <c r="K64" s="184"/>
      <c r="L64" s="184">
        <v>1</v>
      </c>
      <c r="M64" s="184"/>
      <c r="N64" s="184"/>
      <c r="O64" s="184"/>
      <c r="P64" s="184"/>
      <c r="Q64" s="184"/>
      <c r="R64" s="181">
        <f t="shared" ref="R64:R126" si="1">SUM(F64:Q64)</f>
        <v>1</v>
      </c>
      <c r="S64" s="179" t="s">
        <v>781</v>
      </c>
      <c r="T64" s="179"/>
      <c r="U64" s="179"/>
      <c r="V64" s="183"/>
      <c r="W64" s="185"/>
      <c r="Y64" s="219"/>
      <c r="AC64" s="178"/>
      <c r="AD64" s="178"/>
    </row>
    <row r="65" spans="1:30" s="8" customFormat="1" ht="84" customHeight="1" x14ac:dyDescent="0.2">
      <c r="A65" s="1353"/>
      <c r="B65" s="1353"/>
      <c r="C65" s="1356"/>
      <c r="D65" s="696" t="s">
        <v>2803</v>
      </c>
      <c r="E65" s="621" t="s">
        <v>2698</v>
      </c>
      <c r="F65" s="1335"/>
      <c r="G65" s="180"/>
      <c r="H65" s="180"/>
      <c r="I65" s="180">
        <v>1</v>
      </c>
      <c r="J65" s="180"/>
      <c r="K65" s="180"/>
      <c r="L65" s="180"/>
      <c r="M65" s="180"/>
      <c r="N65" s="180"/>
      <c r="O65" s="180">
        <v>1</v>
      </c>
      <c r="P65" s="180"/>
      <c r="Q65" s="180"/>
      <c r="R65" s="181">
        <f t="shared" si="1"/>
        <v>2</v>
      </c>
      <c r="S65" s="179" t="s">
        <v>784</v>
      </c>
      <c r="T65" s="179"/>
      <c r="U65" s="179"/>
      <c r="V65" s="179"/>
      <c r="W65" s="182"/>
      <c r="Y65" s="219"/>
      <c r="AC65" s="178"/>
      <c r="AD65" s="178"/>
    </row>
    <row r="66" spans="1:30" s="8" customFormat="1" ht="45.75" customHeight="1" x14ac:dyDescent="0.2">
      <c r="A66" s="1353"/>
      <c r="B66" s="1353"/>
      <c r="C66" s="1357"/>
      <c r="D66" s="696" t="s">
        <v>2804</v>
      </c>
      <c r="E66" s="621" t="s">
        <v>2699</v>
      </c>
      <c r="F66" s="1335"/>
      <c r="G66" s="184"/>
      <c r="H66" s="184"/>
      <c r="I66" s="184">
        <v>1</v>
      </c>
      <c r="J66" s="184"/>
      <c r="K66" s="184"/>
      <c r="L66" s="184"/>
      <c r="M66" s="184"/>
      <c r="N66" s="184"/>
      <c r="O66" s="184">
        <v>1</v>
      </c>
      <c r="P66" s="184"/>
      <c r="Q66" s="184"/>
      <c r="R66" s="181">
        <f t="shared" si="1"/>
        <v>2</v>
      </c>
      <c r="S66" s="179" t="s">
        <v>804</v>
      </c>
      <c r="T66" s="179"/>
      <c r="U66" s="179"/>
      <c r="V66" s="183"/>
      <c r="W66" s="185"/>
      <c r="Y66" s="219"/>
      <c r="AC66" s="178"/>
      <c r="AD66" s="178"/>
    </row>
    <row r="67" spans="1:30" s="8" customFormat="1" ht="81.75" customHeight="1" x14ac:dyDescent="0.2">
      <c r="A67" s="1353"/>
      <c r="B67" s="1354"/>
      <c r="C67" s="179" t="s">
        <v>2700</v>
      </c>
      <c r="D67" s="695" t="s">
        <v>2801</v>
      </c>
      <c r="E67" s="621" t="s">
        <v>2729</v>
      </c>
      <c r="F67" s="1335"/>
      <c r="G67" s="180"/>
      <c r="H67" s="180"/>
      <c r="I67" s="180"/>
      <c r="J67" s="180"/>
      <c r="K67" s="180"/>
      <c r="L67" s="180">
        <v>1</v>
      </c>
      <c r="M67" s="180"/>
      <c r="N67" s="180"/>
      <c r="O67" s="180"/>
      <c r="P67" s="180"/>
      <c r="Q67" s="180"/>
      <c r="R67" s="181">
        <f t="shared" si="1"/>
        <v>1</v>
      </c>
      <c r="S67" s="179" t="s">
        <v>781</v>
      </c>
      <c r="T67" s="179"/>
      <c r="U67" s="179"/>
      <c r="V67" s="179"/>
      <c r="W67" s="182"/>
      <c r="Y67" s="219"/>
      <c r="AC67" s="178"/>
      <c r="AD67" s="178"/>
    </row>
    <row r="68" spans="1:30" s="8" customFormat="1" ht="93" customHeight="1" x14ac:dyDescent="0.2">
      <c r="A68" s="1353"/>
      <c r="B68" s="1352" t="s">
        <v>794</v>
      </c>
      <c r="C68" s="1355" t="s">
        <v>2701</v>
      </c>
      <c r="D68" s="696" t="s">
        <v>2805</v>
      </c>
      <c r="E68" s="621" t="s">
        <v>2727</v>
      </c>
      <c r="F68" s="1335"/>
      <c r="G68" s="184"/>
      <c r="H68" s="184">
        <v>1</v>
      </c>
      <c r="I68" s="184"/>
      <c r="J68" s="184"/>
      <c r="K68" s="184"/>
      <c r="L68" s="184"/>
      <c r="M68" s="184"/>
      <c r="N68" s="184"/>
      <c r="O68" s="184"/>
      <c r="P68" s="184"/>
      <c r="Q68" s="184"/>
      <c r="R68" s="181">
        <f t="shared" si="1"/>
        <v>1</v>
      </c>
      <c r="S68" s="179" t="s">
        <v>784</v>
      </c>
      <c r="T68" s="179"/>
      <c r="U68" s="179"/>
      <c r="V68" s="183"/>
      <c r="W68" s="185"/>
      <c r="Y68" s="219"/>
      <c r="AC68" s="178"/>
      <c r="AD68" s="178"/>
    </row>
    <row r="69" spans="1:30" s="8" customFormat="1" ht="67.5" customHeight="1" x14ac:dyDescent="0.2">
      <c r="A69" s="1353"/>
      <c r="B69" s="1353"/>
      <c r="C69" s="1356"/>
      <c r="D69" s="696" t="s">
        <v>2806</v>
      </c>
      <c r="E69" s="621" t="s">
        <v>2702</v>
      </c>
      <c r="F69" s="1335"/>
      <c r="G69" s="180"/>
      <c r="H69" s="180">
        <v>1</v>
      </c>
      <c r="I69" s="180"/>
      <c r="J69" s="180"/>
      <c r="K69" s="180"/>
      <c r="L69" s="180"/>
      <c r="M69" s="180"/>
      <c r="N69" s="180"/>
      <c r="O69" s="180"/>
      <c r="P69" s="180"/>
      <c r="Q69" s="180"/>
      <c r="R69" s="181">
        <f t="shared" si="1"/>
        <v>1</v>
      </c>
      <c r="S69" s="179" t="s">
        <v>787</v>
      </c>
      <c r="T69" s="179"/>
      <c r="U69" s="179"/>
      <c r="V69" s="179"/>
      <c r="W69" s="182"/>
      <c r="Y69" s="219"/>
      <c r="AC69" s="178"/>
      <c r="AD69" s="178"/>
    </row>
    <row r="70" spans="1:30" s="8" customFormat="1" ht="25.5" x14ac:dyDescent="0.2">
      <c r="A70" s="1353"/>
      <c r="B70" s="1353"/>
      <c r="C70" s="1356"/>
      <c r="D70" s="696" t="s">
        <v>2807</v>
      </c>
      <c r="E70" s="621" t="s">
        <v>2703</v>
      </c>
      <c r="F70" s="1335"/>
      <c r="G70" s="184"/>
      <c r="H70" s="184"/>
      <c r="I70" s="184"/>
      <c r="J70" s="184"/>
      <c r="K70" s="184"/>
      <c r="L70" s="184"/>
      <c r="M70" s="184"/>
      <c r="N70" s="184"/>
      <c r="O70" s="184"/>
      <c r="P70" s="184">
        <v>1</v>
      </c>
      <c r="Q70" s="184"/>
      <c r="R70" s="181">
        <f t="shared" si="1"/>
        <v>1</v>
      </c>
      <c r="S70" s="179" t="s">
        <v>781</v>
      </c>
      <c r="T70" s="179"/>
      <c r="U70" s="179"/>
      <c r="V70" s="183"/>
      <c r="W70" s="185"/>
      <c r="Y70" s="219"/>
      <c r="AC70" s="178"/>
      <c r="AD70" s="178"/>
    </row>
    <row r="71" spans="1:30" s="8" customFormat="1" ht="25.5" x14ac:dyDescent="0.2">
      <c r="A71" s="1353"/>
      <c r="B71" s="1353"/>
      <c r="C71" s="1356"/>
      <c r="D71" s="696" t="s">
        <v>2808</v>
      </c>
      <c r="E71" s="621" t="s">
        <v>2704</v>
      </c>
      <c r="F71" s="1335"/>
      <c r="G71" s="184"/>
      <c r="H71" s="184">
        <v>1</v>
      </c>
      <c r="I71" s="184"/>
      <c r="J71" s="184"/>
      <c r="K71" s="184"/>
      <c r="L71" s="184"/>
      <c r="M71" s="184"/>
      <c r="N71" s="184"/>
      <c r="O71" s="184"/>
      <c r="P71" s="184"/>
      <c r="Q71" s="184"/>
      <c r="R71" s="181">
        <f t="shared" si="1"/>
        <v>1</v>
      </c>
      <c r="S71" s="179" t="s">
        <v>781</v>
      </c>
      <c r="T71" s="179"/>
      <c r="U71" s="179"/>
      <c r="V71" s="183"/>
      <c r="W71" s="185"/>
      <c r="Y71" s="219"/>
      <c r="AC71" s="178"/>
      <c r="AD71" s="178"/>
    </row>
    <row r="72" spans="1:30" s="8" customFormat="1" ht="51" x14ac:dyDescent="0.2">
      <c r="A72" s="1354"/>
      <c r="B72" s="1354"/>
      <c r="C72" s="1357"/>
      <c r="D72" s="696" t="s">
        <v>2809</v>
      </c>
      <c r="E72" s="621" t="s">
        <v>2705</v>
      </c>
      <c r="F72" s="1335"/>
      <c r="G72" s="180"/>
      <c r="H72" s="180"/>
      <c r="I72" s="180">
        <v>1</v>
      </c>
      <c r="J72" s="180"/>
      <c r="K72" s="180"/>
      <c r="L72" s="180"/>
      <c r="M72" s="180"/>
      <c r="N72" s="180"/>
      <c r="O72" s="180"/>
      <c r="P72" s="180"/>
      <c r="Q72" s="180"/>
      <c r="R72" s="181">
        <f t="shared" si="1"/>
        <v>1</v>
      </c>
      <c r="S72" s="179" t="s">
        <v>781</v>
      </c>
      <c r="T72" s="179"/>
      <c r="U72" s="179"/>
      <c r="V72" s="179"/>
      <c r="W72" s="182"/>
      <c r="Y72" s="219"/>
      <c r="AC72" s="178"/>
      <c r="AD72" s="178"/>
    </row>
    <row r="73" spans="1:30" s="8" customFormat="1" ht="72.75" customHeight="1" x14ac:dyDescent="0.2">
      <c r="A73" s="179" t="s">
        <v>780</v>
      </c>
      <c r="B73" s="179" t="s">
        <v>788</v>
      </c>
      <c r="C73" s="183" t="s">
        <v>2709</v>
      </c>
      <c r="D73" s="696" t="s">
        <v>2810</v>
      </c>
      <c r="E73" s="621" t="s">
        <v>2708</v>
      </c>
      <c r="F73" s="1335"/>
      <c r="G73" s="184"/>
      <c r="H73" s="184"/>
      <c r="I73" s="184"/>
      <c r="J73" s="184"/>
      <c r="K73" s="184"/>
      <c r="L73" s="184"/>
      <c r="M73" s="184"/>
      <c r="N73" s="184">
        <v>1</v>
      </c>
      <c r="O73" s="184"/>
      <c r="P73" s="184"/>
      <c r="Q73" s="184"/>
      <c r="R73" s="181">
        <f t="shared" si="1"/>
        <v>1</v>
      </c>
      <c r="S73" s="179" t="s">
        <v>784</v>
      </c>
      <c r="T73" s="179" t="s">
        <v>790</v>
      </c>
      <c r="U73" s="179"/>
      <c r="V73" s="183"/>
      <c r="W73" s="185"/>
      <c r="Y73" s="219"/>
      <c r="AC73" s="178"/>
      <c r="AD73" s="178"/>
    </row>
    <row r="74" spans="1:30" s="8" customFormat="1" ht="94.5" customHeight="1" x14ac:dyDescent="0.2">
      <c r="A74" s="179" t="s">
        <v>799</v>
      </c>
      <c r="B74" s="179" t="s">
        <v>814</v>
      </c>
      <c r="C74" s="179" t="s">
        <v>2711</v>
      </c>
      <c r="D74" s="695" t="s">
        <v>2811</v>
      </c>
      <c r="E74" s="621" t="s">
        <v>2710</v>
      </c>
      <c r="F74" s="1335">
        <v>1</v>
      </c>
      <c r="G74" s="180">
        <v>1</v>
      </c>
      <c r="H74" s="180">
        <v>1</v>
      </c>
      <c r="I74" s="180">
        <v>1</v>
      </c>
      <c r="J74" s="180">
        <v>1</v>
      </c>
      <c r="K74" s="180">
        <v>1</v>
      </c>
      <c r="L74" s="180">
        <v>1</v>
      </c>
      <c r="M74" s="180">
        <v>1</v>
      </c>
      <c r="N74" s="180">
        <v>1</v>
      </c>
      <c r="O74" s="180">
        <v>1</v>
      </c>
      <c r="P74" s="180">
        <v>1</v>
      </c>
      <c r="Q74" s="180">
        <v>1</v>
      </c>
      <c r="R74" s="181">
        <f t="shared" si="1"/>
        <v>12</v>
      </c>
      <c r="S74" s="179" t="s">
        <v>790</v>
      </c>
      <c r="T74" s="179"/>
      <c r="U74" s="179"/>
      <c r="V74" s="179"/>
      <c r="W74" s="182"/>
      <c r="Y74" s="219"/>
      <c r="AC74" s="178"/>
      <c r="AD74" s="178"/>
    </row>
    <row r="75" spans="1:30" s="8" customFormat="1" ht="68.25" customHeight="1" x14ac:dyDescent="0.2">
      <c r="A75" s="179" t="s">
        <v>803</v>
      </c>
      <c r="B75" s="179" t="s">
        <v>795</v>
      </c>
      <c r="C75" s="183" t="s">
        <v>2728</v>
      </c>
      <c r="D75" s="696" t="s">
        <v>2812</v>
      </c>
      <c r="E75" s="621" t="s">
        <v>2712</v>
      </c>
      <c r="F75" s="1335"/>
      <c r="G75" s="184"/>
      <c r="H75" s="184">
        <v>1</v>
      </c>
      <c r="I75" s="184"/>
      <c r="J75" s="184"/>
      <c r="K75" s="184"/>
      <c r="L75" s="184"/>
      <c r="M75" s="184"/>
      <c r="N75" s="184"/>
      <c r="O75" s="184"/>
      <c r="P75" s="184"/>
      <c r="Q75" s="184"/>
      <c r="R75" s="181">
        <f t="shared" si="1"/>
        <v>1</v>
      </c>
      <c r="S75" s="179" t="s">
        <v>804</v>
      </c>
      <c r="T75" s="179"/>
      <c r="U75" s="179"/>
      <c r="V75" s="183"/>
      <c r="W75" s="185"/>
      <c r="Y75" s="219"/>
      <c r="AC75" s="178"/>
      <c r="AD75" s="178"/>
    </row>
    <row r="76" spans="1:30" s="8" customFormat="1" ht="138.75" customHeight="1" x14ac:dyDescent="0.2">
      <c r="A76" s="1352" t="s">
        <v>806</v>
      </c>
      <c r="B76" s="179" t="s">
        <v>835</v>
      </c>
      <c r="C76" s="179" t="s">
        <v>2714</v>
      </c>
      <c r="D76" s="695" t="s">
        <v>2813</v>
      </c>
      <c r="E76" s="179" t="s">
        <v>2713</v>
      </c>
      <c r="F76" s="1335">
        <v>1</v>
      </c>
      <c r="G76" s="180">
        <v>1</v>
      </c>
      <c r="H76" s="180">
        <v>1</v>
      </c>
      <c r="I76" s="180">
        <v>1</v>
      </c>
      <c r="J76" s="180">
        <v>1</v>
      </c>
      <c r="K76" s="180">
        <v>1</v>
      </c>
      <c r="L76" s="180">
        <v>1</v>
      </c>
      <c r="M76" s="180">
        <v>1</v>
      </c>
      <c r="N76" s="180">
        <v>1</v>
      </c>
      <c r="O76" s="180">
        <v>1</v>
      </c>
      <c r="P76" s="180">
        <v>1</v>
      </c>
      <c r="Q76" s="180">
        <v>1</v>
      </c>
      <c r="R76" s="181">
        <f t="shared" si="1"/>
        <v>12</v>
      </c>
      <c r="S76" s="179" t="s">
        <v>784</v>
      </c>
      <c r="T76" s="179" t="s">
        <v>807</v>
      </c>
      <c r="U76" s="179"/>
      <c r="V76" s="179"/>
      <c r="W76" s="182"/>
      <c r="Y76" s="219"/>
      <c r="AC76" s="178"/>
      <c r="AD76" s="178"/>
    </row>
    <row r="77" spans="1:30" s="8" customFormat="1" ht="72.75" customHeight="1" x14ac:dyDescent="0.2">
      <c r="A77" s="1354"/>
      <c r="B77" s="179" t="s">
        <v>822</v>
      </c>
      <c r="C77" s="183"/>
      <c r="D77" s="696" t="s">
        <v>2814</v>
      </c>
      <c r="E77" s="183" t="s">
        <v>2715</v>
      </c>
      <c r="F77" s="1335"/>
      <c r="G77" s="184"/>
      <c r="H77" s="184"/>
      <c r="I77" s="184">
        <v>1</v>
      </c>
      <c r="J77" s="184"/>
      <c r="K77" s="184"/>
      <c r="L77" s="184"/>
      <c r="M77" s="184"/>
      <c r="N77" s="184">
        <v>1</v>
      </c>
      <c r="O77" s="184"/>
      <c r="P77" s="184"/>
      <c r="Q77" s="184"/>
      <c r="R77" s="181">
        <f t="shared" si="1"/>
        <v>2</v>
      </c>
      <c r="S77" s="179" t="s">
        <v>781</v>
      </c>
      <c r="T77" s="179"/>
      <c r="U77" s="179"/>
      <c r="V77" s="183"/>
      <c r="W77" s="185"/>
      <c r="Y77" s="219"/>
      <c r="AC77" s="178"/>
      <c r="AD77" s="178"/>
    </row>
    <row r="78" spans="1:30" s="8" customFormat="1" ht="12.75" x14ac:dyDescent="0.2">
      <c r="A78" s="179"/>
      <c r="B78" s="179"/>
      <c r="C78" s="179"/>
      <c r="D78" s="652"/>
      <c r="E78" s="179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1">
        <f t="shared" si="1"/>
        <v>0</v>
      </c>
      <c r="S78" s="179"/>
      <c r="T78" s="179"/>
      <c r="U78" s="179"/>
      <c r="V78" s="179"/>
      <c r="W78" s="182"/>
      <c r="Y78" s="219"/>
      <c r="AC78" s="178"/>
      <c r="AD78" s="178"/>
    </row>
    <row r="79" spans="1:30" s="8" customFormat="1" ht="12.75" x14ac:dyDescent="0.2">
      <c r="A79" s="179"/>
      <c r="B79" s="179"/>
      <c r="C79" s="183"/>
      <c r="D79" s="653"/>
      <c r="E79" s="183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1">
        <f t="shared" si="1"/>
        <v>0</v>
      </c>
      <c r="S79" s="179"/>
      <c r="T79" s="179"/>
      <c r="U79" s="179"/>
      <c r="V79" s="183"/>
      <c r="W79" s="185"/>
      <c r="Y79" s="219"/>
      <c r="AC79" s="178"/>
      <c r="AD79" s="178"/>
    </row>
    <row r="80" spans="1:30" s="8" customFormat="1" ht="12.75" x14ac:dyDescent="0.2">
      <c r="A80" s="179"/>
      <c r="B80" s="179"/>
      <c r="C80" s="179"/>
      <c r="D80" s="652"/>
      <c r="E80" s="179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1">
        <f t="shared" si="1"/>
        <v>0</v>
      </c>
      <c r="S80" s="179"/>
      <c r="T80" s="179"/>
      <c r="U80" s="179"/>
      <c r="V80" s="179"/>
      <c r="W80" s="182"/>
      <c r="Y80" s="219"/>
      <c r="AC80" s="178"/>
      <c r="AD80" s="178"/>
    </row>
    <row r="81" spans="1:30" s="8" customFormat="1" ht="12.75" x14ac:dyDescent="0.2">
      <c r="A81" s="179"/>
      <c r="B81" s="179"/>
      <c r="C81" s="183"/>
      <c r="D81" s="653"/>
      <c r="E81" s="183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1">
        <f t="shared" si="1"/>
        <v>0</v>
      </c>
      <c r="S81" s="179"/>
      <c r="T81" s="179"/>
      <c r="U81" s="179"/>
      <c r="V81" s="183"/>
      <c r="W81" s="185"/>
      <c r="Y81" s="219"/>
      <c r="AC81" s="178"/>
      <c r="AD81" s="178"/>
    </row>
    <row r="82" spans="1:30" s="8" customFormat="1" ht="12.75" x14ac:dyDescent="0.2">
      <c r="A82" s="179"/>
      <c r="B82" s="179"/>
      <c r="C82" s="179"/>
      <c r="D82" s="652"/>
      <c r="E82" s="179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1">
        <f t="shared" si="1"/>
        <v>0</v>
      </c>
      <c r="S82" s="179"/>
      <c r="T82" s="179"/>
      <c r="U82" s="179"/>
      <c r="V82" s="179"/>
      <c r="W82" s="182"/>
      <c r="Y82" s="219"/>
      <c r="AC82" s="178"/>
      <c r="AD82" s="178"/>
    </row>
    <row r="83" spans="1:30" s="8" customFormat="1" ht="12.75" x14ac:dyDescent="0.2">
      <c r="A83" s="179"/>
      <c r="B83" s="179"/>
      <c r="C83" s="183"/>
      <c r="D83" s="653"/>
      <c r="E83" s="183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1">
        <f t="shared" si="1"/>
        <v>0</v>
      </c>
      <c r="S83" s="179"/>
      <c r="T83" s="179"/>
      <c r="U83" s="179"/>
      <c r="V83" s="183"/>
      <c r="W83" s="185"/>
      <c r="Y83" s="219"/>
      <c r="AC83" s="178"/>
      <c r="AD83" s="178"/>
    </row>
    <row r="84" spans="1:30" s="8" customFormat="1" ht="12.75" x14ac:dyDescent="0.2">
      <c r="A84" s="179"/>
      <c r="B84" s="179"/>
      <c r="C84" s="179"/>
      <c r="D84" s="652"/>
      <c r="E84" s="179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1">
        <f t="shared" si="1"/>
        <v>0</v>
      </c>
      <c r="S84" s="179"/>
      <c r="T84" s="179"/>
      <c r="U84" s="179"/>
      <c r="V84" s="179"/>
      <c r="W84" s="182"/>
      <c r="Y84" s="219"/>
      <c r="AC84" s="178"/>
      <c r="AD84" s="178"/>
    </row>
    <row r="85" spans="1:30" s="8" customFormat="1" ht="12.75" x14ac:dyDescent="0.2">
      <c r="A85" s="179"/>
      <c r="B85" s="179"/>
      <c r="C85" s="183"/>
      <c r="D85" s="653"/>
      <c r="E85" s="183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1">
        <f t="shared" si="1"/>
        <v>0</v>
      </c>
      <c r="S85" s="179"/>
      <c r="T85" s="179"/>
      <c r="U85" s="179"/>
      <c r="V85" s="183"/>
      <c r="W85" s="185"/>
      <c r="Y85" s="219"/>
      <c r="AC85" s="178"/>
      <c r="AD85" s="178"/>
    </row>
    <row r="86" spans="1:30" s="8" customFormat="1" ht="12.75" x14ac:dyDescent="0.2">
      <c r="A86" s="179"/>
      <c r="B86" s="179"/>
      <c r="C86" s="179"/>
      <c r="D86" s="652"/>
      <c r="E86" s="179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1">
        <f t="shared" si="1"/>
        <v>0</v>
      </c>
      <c r="S86" s="179"/>
      <c r="T86" s="179"/>
      <c r="U86" s="179"/>
      <c r="V86" s="179"/>
      <c r="W86" s="182"/>
      <c r="Y86" s="219"/>
      <c r="AC86" s="178"/>
      <c r="AD86" s="178"/>
    </row>
    <row r="87" spans="1:30" s="8" customFormat="1" ht="12.75" x14ac:dyDescent="0.2">
      <c r="A87" s="179"/>
      <c r="B87" s="179"/>
      <c r="C87" s="183"/>
      <c r="D87" s="653"/>
      <c r="E87" s="183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1">
        <f t="shared" si="1"/>
        <v>0</v>
      </c>
      <c r="S87" s="179"/>
      <c r="T87" s="179"/>
      <c r="U87" s="179"/>
      <c r="V87" s="183"/>
      <c r="W87" s="185"/>
      <c r="Y87" s="219"/>
      <c r="AC87" s="178"/>
      <c r="AD87" s="178"/>
    </row>
    <row r="88" spans="1:30" s="8" customFormat="1" ht="12.75" x14ac:dyDescent="0.2">
      <c r="A88" s="179"/>
      <c r="B88" s="179"/>
      <c r="C88" s="179"/>
      <c r="D88" s="652"/>
      <c r="E88" s="179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1">
        <f t="shared" si="1"/>
        <v>0</v>
      </c>
      <c r="S88" s="179"/>
      <c r="T88" s="179"/>
      <c r="U88" s="179"/>
      <c r="V88" s="179"/>
      <c r="W88" s="182"/>
      <c r="Y88" s="219"/>
      <c r="AC88" s="178"/>
      <c r="AD88" s="178"/>
    </row>
    <row r="89" spans="1:30" s="8" customFormat="1" ht="12.75" x14ac:dyDescent="0.2">
      <c r="A89" s="179"/>
      <c r="B89" s="179"/>
      <c r="C89" s="183"/>
      <c r="D89" s="653"/>
      <c r="E89" s="183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1">
        <f t="shared" si="1"/>
        <v>0</v>
      </c>
      <c r="S89" s="179"/>
      <c r="T89" s="179"/>
      <c r="U89" s="179"/>
      <c r="V89" s="183"/>
      <c r="W89" s="185"/>
      <c r="Y89" s="219"/>
      <c r="AC89" s="178"/>
      <c r="AD89" s="178"/>
    </row>
    <row r="90" spans="1:30" s="8" customFormat="1" ht="12.75" x14ac:dyDescent="0.2">
      <c r="A90" s="179"/>
      <c r="B90" s="179"/>
      <c r="C90" s="179"/>
      <c r="D90" s="652"/>
      <c r="E90" s="179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1">
        <f t="shared" si="1"/>
        <v>0</v>
      </c>
      <c r="S90" s="179"/>
      <c r="T90" s="179"/>
      <c r="U90" s="179"/>
      <c r="V90" s="179"/>
      <c r="W90" s="182"/>
      <c r="Y90" s="219"/>
      <c r="AC90" s="178"/>
      <c r="AD90" s="178"/>
    </row>
    <row r="91" spans="1:30" s="8" customFormat="1" ht="12.75" x14ac:dyDescent="0.2">
      <c r="A91" s="179"/>
      <c r="B91" s="179"/>
      <c r="C91" s="183"/>
      <c r="D91" s="653"/>
      <c r="E91" s="183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1">
        <f t="shared" si="1"/>
        <v>0</v>
      </c>
      <c r="S91" s="179"/>
      <c r="T91" s="179"/>
      <c r="U91" s="179"/>
      <c r="V91" s="183"/>
      <c r="W91" s="185"/>
      <c r="Y91" s="219"/>
      <c r="AC91" s="178"/>
      <c r="AD91" s="178"/>
    </row>
    <row r="92" spans="1:30" s="8" customFormat="1" ht="12.75" x14ac:dyDescent="0.2">
      <c r="A92" s="179"/>
      <c r="B92" s="179"/>
      <c r="C92" s="179"/>
      <c r="D92" s="652"/>
      <c r="E92" s="179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1">
        <f t="shared" si="1"/>
        <v>0</v>
      </c>
      <c r="S92" s="179"/>
      <c r="T92" s="179"/>
      <c r="U92" s="179"/>
      <c r="V92" s="179"/>
      <c r="W92" s="182"/>
      <c r="Y92" s="219"/>
      <c r="AC92" s="178"/>
      <c r="AD92" s="178"/>
    </row>
    <row r="93" spans="1:30" s="8" customFormat="1" ht="12.75" x14ac:dyDescent="0.2">
      <c r="A93" s="179"/>
      <c r="B93" s="179"/>
      <c r="C93" s="183"/>
      <c r="D93" s="653"/>
      <c r="E93" s="183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1">
        <f t="shared" si="1"/>
        <v>0</v>
      </c>
      <c r="S93" s="179"/>
      <c r="T93" s="179"/>
      <c r="U93" s="179"/>
      <c r="V93" s="183"/>
      <c r="W93" s="185"/>
      <c r="Y93" s="219"/>
      <c r="AC93" s="178"/>
      <c r="AD93" s="178"/>
    </row>
    <row r="94" spans="1:30" s="8" customFormat="1" ht="12.75" x14ac:dyDescent="0.2">
      <c r="A94" s="179"/>
      <c r="B94" s="179"/>
      <c r="C94" s="179"/>
      <c r="D94" s="652"/>
      <c r="E94" s="179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1">
        <f t="shared" si="1"/>
        <v>0</v>
      </c>
      <c r="S94" s="179"/>
      <c r="T94" s="179"/>
      <c r="U94" s="179"/>
      <c r="V94" s="179"/>
      <c r="W94" s="182"/>
      <c r="Y94" s="219"/>
      <c r="AC94" s="178"/>
      <c r="AD94" s="178"/>
    </row>
    <row r="95" spans="1:30" s="8" customFormat="1" ht="12.75" x14ac:dyDescent="0.2">
      <c r="A95" s="179"/>
      <c r="B95" s="179"/>
      <c r="C95" s="183"/>
      <c r="D95" s="653"/>
      <c r="E95" s="183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1">
        <f t="shared" si="1"/>
        <v>0</v>
      </c>
      <c r="S95" s="179"/>
      <c r="T95" s="179"/>
      <c r="U95" s="179"/>
      <c r="V95" s="183"/>
      <c r="W95" s="185"/>
      <c r="Y95" s="219"/>
      <c r="AC95" s="178"/>
      <c r="AD95" s="178"/>
    </row>
    <row r="96" spans="1:30" s="8" customFormat="1" ht="12.75" x14ac:dyDescent="0.2">
      <c r="A96" s="179"/>
      <c r="B96" s="179"/>
      <c r="C96" s="179"/>
      <c r="D96" s="652"/>
      <c r="E96" s="179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1">
        <f t="shared" si="1"/>
        <v>0</v>
      </c>
      <c r="S96" s="179"/>
      <c r="T96" s="179"/>
      <c r="U96" s="179"/>
      <c r="V96" s="179"/>
      <c r="W96" s="182"/>
      <c r="Y96" s="219"/>
      <c r="AC96" s="178"/>
      <c r="AD96" s="178"/>
    </row>
    <row r="97" spans="1:30" s="8" customFormat="1" ht="12.75" x14ac:dyDescent="0.2">
      <c r="A97" s="179"/>
      <c r="B97" s="179"/>
      <c r="C97" s="183"/>
      <c r="D97" s="653"/>
      <c r="E97" s="183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1">
        <f t="shared" si="1"/>
        <v>0</v>
      </c>
      <c r="S97" s="179"/>
      <c r="T97" s="179"/>
      <c r="U97" s="179"/>
      <c r="V97" s="183"/>
      <c r="W97" s="185"/>
      <c r="Y97" s="219"/>
      <c r="AC97" s="178"/>
      <c r="AD97" s="178"/>
    </row>
    <row r="98" spans="1:30" s="8" customFormat="1" ht="12.75" x14ac:dyDescent="0.2">
      <c r="A98" s="179"/>
      <c r="B98" s="179"/>
      <c r="C98" s="179"/>
      <c r="D98" s="652"/>
      <c r="E98" s="179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1">
        <f t="shared" si="1"/>
        <v>0</v>
      </c>
      <c r="S98" s="179"/>
      <c r="T98" s="179"/>
      <c r="U98" s="179"/>
      <c r="V98" s="179"/>
      <c r="W98" s="182"/>
      <c r="Y98" s="219"/>
      <c r="AC98" s="178"/>
      <c r="AD98" s="178"/>
    </row>
    <row r="99" spans="1:30" s="8" customFormat="1" ht="12.75" x14ac:dyDescent="0.2">
      <c r="A99" s="179"/>
      <c r="B99" s="179"/>
      <c r="C99" s="183"/>
      <c r="D99" s="653"/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1">
        <f t="shared" si="1"/>
        <v>0</v>
      </c>
      <c r="S99" s="179"/>
      <c r="T99" s="179"/>
      <c r="U99" s="179"/>
      <c r="V99" s="183"/>
      <c r="W99" s="185"/>
      <c r="Y99" s="219"/>
      <c r="AC99" s="178"/>
      <c r="AD99" s="178"/>
    </row>
    <row r="100" spans="1:30" s="8" customFormat="1" ht="12.75" x14ac:dyDescent="0.2">
      <c r="A100" s="179"/>
      <c r="B100" s="179"/>
      <c r="C100" s="179"/>
      <c r="D100" s="652"/>
      <c r="E100" s="179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1">
        <f t="shared" si="1"/>
        <v>0</v>
      </c>
      <c r="S100" s="179"/>
      <c r="T100" s="179"/>
      <c r="U100" s="179"/>
      <c r="V100" s="179"/>
      <c r="W100" s="182"/>
      <c r="Y100" s="219"/>
      <c r="AC100" s="178"/>
      <c r="AD100" s="178"/>
    </row>
    <row r="101" spans="1:30" s="8" customFormat="1" ht="12.75" x14ac:dyDescent="0.2">
      <c r="A101" s="179"/>
      <c r="B101" s="179"/>
      <c r="C101" s="183"/>
      <c r="D101" s="653"/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1">
        <f t="shared" si="1"/>
        <v>0</v>
      </c>
      <c r="S101" s="179"/>
      <c r="T101" s="179"/>
      <c r="U101" s="179"/>
      <c r="V101" s="183"/>
      <c r="W101" s="185"/>
      <c r="Y101" s="219"/>
      <c r="AC101" s="178"/>
      <c r="AD101" s="178"/>
    </row>
    <row r="102" spans="1:30" s="8" customFormat="1" ht="12.75" x14ac:dyDescent="0.2">
      <c r="A102" s="179"/>
      <c r="B102" s="179"/>
      <c r="C102" s="179"/>
      <c r="D102" s="652"/>
      <c r="E102" s="179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1">
        <f t="shared" si="1"/>
        <v>0</v>
      </c>
      <c r="S102" s="179"/>
      <c r="T102" s="179"/>
      <c r="U102" s="179"/>
      <c r="V102" s="179"/>
      <c r="W102" s="182"/>
      <c r="Y102" s="219"/>
      <c r="AC102" s="178"/>
      <c r="AD102" s="178"/>
    </row>
    <row r="103" spans="1:30" s="8" customFormat="1" ht="12.75" x14ac:dyDescent="0.2">
      <c r="A103" s="179"/>
      <c r="B103" s="179"/>
      <c r="C103" s="183"/>
      <c r="D103" s="653"/>
      <c r="E103" s="183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1">
        <f t="shared" si="1"/>
        <v>0</v>
      </c>
      <c r="S103" s="179"/>
      <c r="T103" s="179"/>
      <c r="U103" s="179"/>
      <c r="V103" s="183"/>
      <c r="W103" s="185"/>
      <c r="Y103" s="219"/>
      <c r="AC103" s="178"/>
      <c r="AD103" s="178"/>
    </row>
    <row r="104" spans="1:30" s="8" customFormat="1" ht="12.75" x14ac:dyDescent="0.2">
      <c r="A104" s="179"/>
      <c r="B104" s="179"/>
      <c r="C104" s="179"/>
      <c r="D104" s="652"/>
      <c r="E104" s="179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1">
        <f t="shared" si="1"/>
        <v>0</v>
      </c>
      <c r="S104" s="179"/>
      <c r="T104" s="179"/>
      <c r="U104" s="179"/>
      <c r="V104" s="179"/>
      <c r="W104" s="182"/>
      <c r="Y104" s="219"/>
      <c r="AC104" s="178"/>
      <c r="AD104" s="178"/>
    </row>
    <row r="105" spans="1:30" s="8" customFormat="1" ht="12.75" x14ac:dyDescent="0.2">
      <c r="A105" s="179"/>
      <c r="B105" s="179"/>
      <c r="C105" s="183"/>
      <c r="D105" s="653"/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1">
        <f t="shared" si="1"/>
        <v>0</v>
      </c>
      <c r="S105" s="179"/>
      <c r="T105" s="179"/>
      <c r="U105" s="179"/>
      <c r="V105" s="183"/>
      <c r="W105" s="185"/>
      <c r="Y105" s="219"/>
      <c r="AC105" s="178"/>
      <c r="AD105" s="178"/>
    </row>
    <row r="106" spans="1:30" s="8" customFormat="1" ht="12.75" x14ac:dyDescent="0.2">
      <c r="A106" s="179"/>
      <c r="B106" s="179"/>
      <c r="C106" s="179"/>
      <c r="D106" s="652"/>
      <c r="E106" s="179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1">
        <f t="shared" si="1"/>
        <v>0</v>
      </c>
      <c r="S106" s="179"/>
      <c r="T106" s="179"/>
      <c r="U106" s="179"/>
      <c r="V106" s="179"/>
      <c r="W106" s="182"/>
      <c r="Y106" s="219"/>
      <c r="AC106" s="178"/>
      <c r="AD106" s="178"/>
    </row>
    <row r="107" spans="1:30" s="8" customFormat="1" ht="12.75" x14ac:dyDescent="0.2">
      <c r="A107" s="179"/>
      <c r="B107" s="179"/>
      <c r="C107" s="183"/>
      <c r="D107" s="653"/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1">
        <f t="shared" si="1"/>
        <v>0</v>
      </c>
      <c r="S107" s="179"/>
      <c r="T107" s="179"/>
      <c r="U107" s="179"/>
      <c r="V107" s="183"/>
      <c r="W107" s="185"/>
      <c r="Y107" s="219"/>
      <c r="AC107" s="178"/>
      <c r="AD107" s="178"/>
    </row>
    <row r="108" spans="1:30" s="8" customFormat="1" ht="12.75" x14ac:dyDescent="0.2">
      <c r="A108" s="179"/>
      <c r="B108" s="179"/>
      <c r="C108" s="179"/>
      <c r="D108" s="652"/>
      <c r="E108" s="179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1">
        <f t="shared" si="1"/>
        <v>0</v>
      </c>
      <c r="S108" s="179"/>
      <c r="T108" s="179"/>
      <c r="U108" s="179"/>
      <c r="V108" s="179"/>
      <c r="W108" s="182"/>
      <c r="Y108" s="219"/>
      <c r="AC108" s="178"/>
      <c r="AD108" s="178"/>
    </row>
    <row r="109" spans="1:30" s="8" customFormat="1" ht="12.75" x14ac:dyDescent="0.2">
      <c r="A109" s="179"/>
      <c r="B109" s="179"/>
      <c r="C109" s="183"/>
      <c r="D109" s="653"/>
      <c r="E109" s="183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1">
        <f t="shared" si="1"/>
        <v>0</v>
      </c>
      <c r="S109" s="179"/>
      <c r="T109" s="179"/>
      <c r="U109" s="179"/>
      <c r="V109" s="183"/>
      <c r="W109" s="185"/>
      <c r="Y109" s="219"/>
      <c r="AC109" s="178"/>
      <c r="AD109" s="178"/>
    </row>
    <row r="110" spans="1:30" s="8" customFormat="1" ht="12.75" x14ac:dyDescent="0.2">
      <c r="A110" s="179"/>
      <c r="B110" s="179"/>
      <c r="C110" s="179"/>
      <c r="D110" s="652"/>
      <c r="E110" s="179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1">
        <f t="shared" si="1"/>
        <v>0</v>
      </c>
      <c r="S110" s="179"/>
      <c r="T110" s="179"/>
      <c r="U110" s="179"/>
      <c r="V110" s="179"/>
      <c r="W110" s="182"/>
      <c r="Y110" s="219"/>
      <c r="AC110" s="178"/>
      <c r="AD110" s="178"/>
    </row>
    <row r="111" spans="1:30" s="8" customFormat="1" ht="12.75" x14ac:dyDescent="0.2">
      <c r="A111" s="179"/>
      <c r="B111" s="179"/>
      <c r="C111" s="183"/>
      <c r="D111" s="653"/>
      <c r="E111" s="183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1">
        <f t="shared" si="1"/>
        <v>0</v>
      </c>
      <c r="S111" s="179"/>
      <c r="T111" s="179"/>
      <c r="U111" s="179"/>
      <c r="V111" s="183"/>
      <c r="W111" s="185"/>
      <c r="Y111" s="219"/>
      <c r="AC111" s="178"/>
      <c r="AD111" s="178"/>
    </row>
    <row r="112" spans="1:30" s="8" customFormat="1" ht="12.75" x14ac:dyDescent="0.2">
      <c r="A112" s="179"/>
      <c r="B112" s="179"/>
      <c r="C112" s="179"/>
      <c r="D112" s="652"/>
      <c r="E112" s="179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1">
        <f t="shared" si="1"/>
        <v>0</v>
      </c>
      <c r="S112" s="179"/>
      <c r="T112" s="179"/>
      <c r="U112" s="179"/>
      <c r="V112" s="179"/>
      <c r="W112" s="182"/>
      <c r="Y112" s="219"/>
      <c r="AC112" s="178"/>
      <c r="AD112" s="178"/>
    </row>
    <row r="113" spans="1:30" s="8" customFormat="1" ht="12.75" x14ac:dyDescent="0.2">
      <c r="A113" s="179"/>
      <c r="B113" s="179"/>
      <c r="C113" s="183"/>
      <c r="D113" s="653"/>
      <c r="E113" s="18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1">
        <f t="shared" si="1"/>
        <v>0</v>
      </c>
      <c r="S113" s="179"/>
      <c r="T113" s="179"/>
      <c r="U113" s="179"/>
      <c r="V113" s="183"/>
      <c r="W113" s="185"/>
      <c r="Y113" s="219"/>
      <c r="AC113" s="178"/>
      <c r="AD113" s="178"/>
    </row>
    <row r="114" spans="1:30" s="8" customFormat="1" ht="12.75" x14ac:dyDescent="0.2">
      <c r="A114" s="179"/>
      <c r="B114" s="179"/>
      <c r="C114" s="179"/>
      <c r="D114" s="652"/>
      <c r="E114" s="179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1">
        <f t="shared" si="1"/>
        <v>0</v>
      </c>
      <c r="S114" s="179"/>
      <c r="T114" s="179"/>
      <c r="U114" s="179"/>
      <c r="V114" s="179"/>
      <c r="W114" s="182"/>
      <c r="Y114" s="219"/>
      <c r="AC114" s="178"/>
      <c r="AD114" s="178"/>
    </row>
    <row r="115" spans="1:30" s="8" customFormat="1" ht="12.75" x14ac:dyDescent="0.2">
      <c r="A115" s="179"/>
      <c r="B115" s="179"/>
      <c r="C115" s="183"/>
      <c r="D115" s="653"/>
      <c r="E115" s="183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1">
        <f t="shared" si="1"/>
        <v>0</v>
      </c>
      <c r="S115" s="179"/>
      <c r="T115" s="179"/>
      <c r="U115" s="179"/>
      <c r="V115" s="183"/>
      <c r="W115" s="185"/>
      <c r="Y115" s="219"/>
      <c r="AC115" s="178"/>
      <c r="AD115" s="178"/>
    </row>
    <row r="116" spans="1:30" s="8" customFormat="1" ht="12.75" x14ac:dyDescent="0.2">
      <c r="A116" s="179"/>
      <c r="B116" s="179"/>
      <c r="C116" s="179"/>
      <c r="D116" s="652"/>
      <c r="E116" s="179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1">
        <f t="shared" si="1"/>
        <v>0</v>
      </c>
      <c r="S116" s="179"/>
      <c r="T116" s="179"/>
      <c r="U116" s="179"/>
      <c r="V116" s="179"/>
      <c r="W116" s="182"/>
      <c r="Y116" s="219"/>
      <c r="AC116" s="178"/>
      <c r="AD116" s="178"/>
    </row>
    <row r="117" spans="1:30" s="8" customFormat="1" ht="12.75" x14ac:dyDescent="0.2">
      <c r="A117" s="179"/>
      <c r="B117" s="179"/>
      <c r="C117" s="183"/>
      <c r="D117" s="653"/>
      <c r="E117" s="18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1">
        <f t="shared" si="1"/>
        <v>0</v>
      </c>
      <c r="S117" s="179"/>
      <c r="T117" s="179"/>
      <c r="U117" s="179"/>
      <c r="V117" s="183"/>
      <c r="W117" s="185"/>
      <c r="Y117" s="219"/>
      <c r="AC117" s="178"/>
      <c r="AD117" s="178"/>
    </row>
    <row r="118" spans="1:30" s="8" customFormat="1" ht="12.75" x14ac:dyDescent="0.2">
      <c r="A118" s="179"/>
      <c r="B118" s="179"/>
      <c r="C118" s="179"/>
      <c r="D118" s="652"/>
      <c r="E118" s="179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1">
        <f t="shared" si="1"/>
        <v>0</v>
      </c>
      <c r="S118" s="179"/>
      <c r="T118" s="179"/>
      <c r="U118" s="179"/>
      <c r="V118" s="179"/>
      <c r="W118" s="182"/>
      <c r="Y118" s="219"/>
      <c r="AC118" s="178"/>
      <c r="AD118" s="178"/>
    </row>
    <row r="119" spans="1:30" s="8" customFormat="1" ht="12.75" x14ac:dyDescent="0.2">
      <c r="A119" s="179"/>
      <c r="B119" s="179"/>
      <c r="C119" s="183"/>
      <c r="D119" s="653"/>
      <c r="E119" s="183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1">
        <f t="shared" si="1"/>
        <v>0</v>
      </c>
      <c r="S119" s="179"/>
      <c r="T119" s="179"/>
      <c r="U119" s="179"/>
      <c r="V119" s="183"/>
      <c r="W119" s="185"/>
      <c r="Y119" s="219"/>
      <c r="AC119" s="178"/>
      <c r="AD119" s="178"/>
    </row>
    <row r="120" spans="1:30" s="8" customFormat="1" ht="12.75" x14ac:dyDescent="0.2">
      <c r="A120" s="179"/>
      <c r="B120" s="179"/>
      <c r="C120" s="179"/>
      <c r="D120" s="652"/>
      <c r="E120" s="179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1">
        <f t="shared" si="1"/>
        <v>0</v>
      </c>
      <c r="S120" s="179"/>
      <c r="T120" s="179"/>
      <c r="U120" s="179"/>
      <c r="V120" s="179"/>
      <c r="W120" s="182"/>
      <c r="Y120" s="219"/>
      <c r="AC120" s="178"/>
      <c r="AD120" s="178"/>
    </row>
    <row r="121" spans="1:30" s="8" customFormat="1" ht="12.75" x14ac:dyDescent="0.2">
      <c r="A121" s="179"/>
      <c r="B121" s="179"/>
      <c r="C121" s="183"/>
      <c r="D121" s="653"/>
      <c r="E121" s="183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1">
        <f t="shared" si="1"/>
        <v>0</v>
      </c>
      <c r="S121" s="179"/>
      <c r="T121" s="179"/>
      <c r="U121" s="179"/>
      <c r="V121" s="183"/>
      <c r="W121" s="185"/>
      <c r="Y121" s="219"/>
      <c r="AC121" s="178"/>
      <c r="AD121" s="178"/>
    </row>
    <row r="122" spans="1:30" s="8" customFormat="1" ht="12.75" x14ac:dyDescent="0.2">
      <c r="A122" s="179"/>
      <c r="B122" s="179"/>
      <c r="C122" s="179"/>
      <c r="D122" s="652"/>
      <c r="E122" s="179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1">
        <f t="shared" si="1"/>
        <v>0</v>
      </c>
      <c r="S122" s="179"/>
      <c r="T122" s="179"/>
      <c r="U122" s="179"/>
      <c r="V122" s="179"/>
      <c r="W122" s="182"/>
      <c r="Y122" s="219"/>
      <c r="AC122" s="178"/>
      <c r="AD122" s="178"/>
    </row>
    <row r="123" spans="1:30" s="8" customFormat="1" ht="12.75" x14ac:dyDescent="0.2">
      <c r="A123" s="179"/>
      <c r="B123" s="179"/>
      <c r="C123" s="183"/>
      <c r="D123" s="653"/>
      <c r="E123" s="183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1">
        <f t="shared" si="1"/>
        <v>0</v>
      </c>
      <c r="S123" s="179"/>
      <c r="T123" s="179"/>
      <c r="U123" s="179"/>
      <c r="V123" s="183"/>
      <c r="W123" s="185"/>
      <c r="Y123" s="219"/>
      <c r="AC123" s="178"/>
      <c r="AD123" s="178"/>
    </row>
    <row r="124" spans="1:30" s="8" customFormat="1" ht="12.75" x14ac:dyDescent="0.2">
      <c r="A124" s="179"/>
      <c r="B124" s="179"/>
      <c r="C124" s="179"/>
      <c r="D124" s="652"/>
      <c r="E124" s="179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1">
        <f t="shared" si="1"/>
        <v>0</v>
      </c>
      <c r="S124" s="179"/>
      <c r="T124" s="179"/>
      <c r="U124" s="179"/>
      <c r="V124" s="179"/>
      <c r="W124" s="182"/>
      <c r="Y124" s="219"/>
      <c r="AC124" s="178"/>
      <c r="AD124" s="178"/>
    </row>
    <row r="125" spans="1:30" s="8" customFormat="1" ht="12.75" x14ac:dyDescent="0.2">
      <c r="A125" s="179"/>
      <c r="B125" s="179"/>
      <c r="C125" s="183"/>
      <c r="D125" s="653"/>
      <c r="E125" s="183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1">
        <f t="shared" si="1"/>
        <v>0</v>
      </c>
      <c r="S125" s="179"/>
      <c r="T125" s="179"/>
      <c r="U125" s="179"/>
      <c r="V125" s="183"/>
      <c r="W125" s="185"/>
      <c r="Y125" s="219"/>
      <c r="AC125" s="178"/>
      <c r="AD125" s="178"/>
    </row>
    <row r="126" spans="1:30" s="8" customFormat="1" ht="12.75" x14ac:dyDescent="0.2">
      <c r="A126" s="179"/>
      <c r="B126" s="179"/>
      <c r="C126" s="179"/>
      <c r="D126" s="652"/>
      <c r="E126" s="179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1">
        <f t="shared" si="1"/>
        <v>0</v>
      </c>
      <c r="S126" s="179"/>
      <c r="T126" s="179"/>
      <c r="U126" s="179"/>
      <c r="V126" s="179"/>
      <c r="W126" s="182"/>
      <c r="Y126" s="219"/>
      <c r="AC126" s="178"/>
      <c r="AD126" s="178"/>
    </row>
    <row r="127" spans="1:30" s="8" customFormat="1" ht="12.75" x14ac:dyDescent="0.2">
      <c r="A127" s="179"/>
      <c r="B127" s="179"/>
      <c r="C127" s="183"/>
      <c r="D127" s="653"/>
      <c r="E127" s="183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1">
        <f t="shared" ref="R127:R190" si="2">SUM(F127:Q127)</f>
        <v>0</v>
      </c>
      <c r="S127" s="179"/>
      <c r="T127" s="179"/>
      <c r="U127" s="179"/>
      <c r="V127" s="183"/>
      <c r="W127" s="185"/>
      <c r="Y127" s="219"/>
      <c r="AC127" s="178"/>
      <c r="AD127" s="178"/>
    </row>
    <row r="128" spans="1:30" s="8" customFormat="1" ht="12.75" x14ac:dyDescent="0.2">
      <c r="A128" s="179"/>
      <c r="B128" s="179"/>
      <c r="C128" s="179"/>
      <c r="D128" s="652"/>
      <c r="E128" s="179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1">
        <f t="shared" si="2"/>
        <v>0</v>
      </c>
      <c r="S128" s="179"/>
      <c r="T128" s="179"/>
      <c r="U128" s="179"/>
      <c r="V128" s="179"/>
      <c r="W128" s="182"/>
      <c r="Y128" s="219"/>
      <c r="AC128" s="178"/>
      <c r="AD128" s="178"/>
    </row>
    <row r="129" spans="1:30" s="8" customFormat="1" ht="12.75" x14ac:dyDescent="0.2">
      <c r="A129" s="179"/>
      <c r="B129" s="179"/>
      <c r="C129" s="183"/>
      <c r="D129" s="653"/>
      <c r="E129" s="183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1">
        <f t="shared" si="2"/>
        <v>0</v>
      </c>
      <c r="S129" s="179"/>
      <c r="T129" s="179"/>
      <c r="U129" s="179"/>
      <c r="V129" s="183"/>
      <c r="W129" s="185"/>
      <c r="Y129" s="219"/>
      <c r="AC129" s="178"/>
      <c r="AD129" s="178"/>
    </row>
    <row r="130" spans="1:30" s="8" customFormat="1" ht="12.75" x14ac:dyDescent="0.2">
      <c r="A130" s="179"/>
      <c r="B130" s="179"/>
      <c r="C130" s="179"/>
      <c r="D130" s="652"/>
      <c r="E130" s="179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1">
        <f t="shared" si="2"/>
        <v>0</v>
      </c>
      <c r="S130" s="179"/>
      <c r="T130" s="179"/>
      <c r="U130" s="179"/>
      <c r="V130" s="179"/>
      <c r="W130" s="182"/>
      <c r="Y130" s="219"/>
      <c r="AC130" s="178"/>
      <c r="AD130" s="178"/>
    </row>
    <row r="131" spans="1:30" s="8" customFormat="1" ht="12.75" x14ac:dyDescent="0.2">
      <c r="A131" s="179"/>
      <c r="B131" s="179"/>
      <c r="C131" s="183"/>
      <c r="D131" s="653"/>
      <c r="E131" s="183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1">
        <f t="shared" si="2"/>
        <v>0</v>
      </c>
      <c r="S131" s="179"/>
      <c r="T131" s="179"/>
      <c r="U131" s="179"/>
      <c r="V131" s="183"/>
      <c r="W131" s="185"/>
      <c r="Y131" s="219"/>
      <c r="AC131" s="178"/>
      <c r="AD131" s="178"/>
    </row>
    <row r="132" spans="1:30" s="8" customFormat="1" ht="12.75" x14ac:dyDescent="0.2">
      <c r="A132" s="179"/>
      <c r="B132" s="179"/>
      <c r="C132" s="179"/>
      <c r="D132" s="652"/>
      <c r="E132" s="179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1">
        <f t="shared" si="2"/>
        <v>0</v>
      </c>
      <c r="S132" s="179"/>
      <c r="T132" s="179"/>
      <c r="U132" s="179"/>
      <c r="V132" s="179"/>
      <c r="W132" s="182"/>
      <c r="Y132" s="219"/>
      <c r="AC132" s="178"/>
      <c r="AD132" s="178"/>
    </row>
    <row r="133" spans="1:30" s="8" customFormat="1" ht="12.75" x14ac:dyDescent="0.2">
      <c r="A133" s="179"/>
      <c r="B133" s="179"/>
      <c r="C133" s="183"/>
      <c r="D133" s="653"/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1">
        <f t="shared" si="2"/>
        <v>0</v>
      </c>
      <c r="S133" s="179"/>
      <c r="T133" s="179"/>
      <c r="U133" s="179"/>
      <c r="V133" s="183"/>
      <c r="W133" s="185"/>
      <c r="Y133" s="219"/>
      <c r="AC133" s="178"/>
      <c r="AD133" s="178"/>
    </row>
    <row r="134" spans="1:30" s="8" customFormat="1" ht="12.75" x14ac:dyDescent="0.2">
      <c r="A134" s="179"/>
      <c r="B134" s="179"/>
      <c r="C134" s="179"/>
      <c r="D134" s="652"/>
      <c r="E134" s="179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1">
        <f t="shared" si="2"/>
        <v>0</v>
      </c>
      <c r="S134" s="179"/>
      <c r="T134" s="179"/>
      <c r="U134" s="179"/>
      <c r="V134" s="179"/>
      <c r="W134" s="182"/>
      <c r="Y134" s="219"/>
      <c r="AC134" s="178"/>
      <c r="AD134" s="178"/>
    </row>
    <row r="135" spans="1:30" s="8" customFormat="1" ht="12.75" x14ac:dyDescent="0.2">
      <c r="A135" s="179"/>
      <c r="B135" s="179"/>
      <c r="C135" s="183"/>
      <c r="D135" s="653"/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1">
        <f t="shared" si="2"/>
        <v>0</v>
      </c>
      <c r="S135" s="179"/>
      <c r="T135" s="179"/>
      <c r="U135" s="179"/>
      <c r="V135" s="183"/>
      <c r="W135" s="185"/>
      <c r="Y135" s="219"/>
      <c r="AC135" s="178"/>
      <c r="AD135" s="178"/>
    </row>
    <row r="136" spans="1:30" s="8" customFormat="1" ht="12.75" x14ac:dyDescent="0.2">
      <c r="A136" s="179"/>
      <c r="B136" s="179"/>
      <c r="C136" s="179"/>
      <c r="D136" s="652"/>
      <c r="E136" s="179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1">
        <f t="shared" si="2"/>
        <v>0</v>
      </c>
      <c r="S136" s="179"/>
      <c r="T136" s="179"/>
      <c r="U136" s="179"/>
      <c r="V136" s="179"/>
      <c r="W136" s="182"/>
      <c r="Y136" s="219"/>
      <c r="AC136" s="178"/>
      <c r="AD136" s="178"/>
    </row>
    <row r="137" spans="1:30" s="8" customFormat="1" ht="12.75" x14ac:dyDescent="0.2">
      <c r="A137" s="179"/>
      <c r="B137" s="179"/>
      <c r="C137" s="183"/>
      <c r="D137" s="653"/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1">
        <f t="shared" si="2"/>
        <v>0</v>
      </c>
      <c r="S137" s="179"/>
      <c r="T137" s="179"/>
      <c r="U137" s="179"/>
      <c r="V137" s="183"/>
      <c r="W137" s="185"/>
      <c r="Y137" s="219"/>
      <c r="AC137" s="178"/>
      <c r="AD137" s="178"/>
    </row>
    <row r="138" spans="1:30" s="8" customFormat="1" ht="12.75" x14ac:dyDescent="0.2">
      <c r="A138" s="179"/>
      <c r="B138" s="179"/>
      <c r="C138" s="179"/>
      <c r="D138" s="652"/>
      <c r="E138" s="179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1">
        <f t="shared" si="2"/>
        <v>0</v>
      </c>
      <c r="S138" s="179"/>
      <c r="T138" s="179"/>
      <c r="U138" s="179"/>
      <c r="V138" s="179"/>
      <c r="W138" s="182"/>
      <c r="Y138" s="219"/>
      <c r="AC138" s="178"/>
      <c r="AD138" s="178"/>
    </row>
    <row r="139" spans="1:30" s="8" customFormat="1" ht="12.75" x14ac:dyDescent="0.2">
      <c r="A139" s="179"/>
      <c r="B139" s="179"/>
      <c r="C139" s="183"/>
      <c r="D139" s="653"/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1">
        <f t="shared" si="2"/>
        <v>0</v>
      </c>
      <c r="S139" s="179"/>
      <c r="T139" s="179"/>
      <c r="U139" s="179"/>
      <c r="V139" s="183"/>
      <c r="W139" s="185"/>
      <c r="Y139" s="219"/>
      <c r="AC139" s="178"/>
      <c r="AD139" s="178"/>
    </row>
    <row r="140" spans="1:30" s="8" customFormat="1" ht="12.75" x14ac:dyDescent="0.2">
      <c r="A140" s="179"/>
      <c r="B140" s="179"/>
      <c r="C140" s="179"/>
      <c r="D140" s="652"/>
      <c r="E140" s="179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1">
        <f t="shared" si="2"/>
        <v>0</v>
      </c>
      <c r="S140" s="179"/>
      <c r="T140" s="179"/>
      <c r="U140" s="179"/>
      <c r="V140" s="179"/>
      <c r="W140" s="182"/>
      <c r="Y140" s="219"/>
      <c r="AC140" s="178"/>
      <c r="AD140" s="178"/>
    </row>
    <row r="141" spans="1:30" s="8" customFormat="1" ht="12.75" x14ac:dyDescent="0.2">
      <c r="A141" s="179"/>
      <c r="B141" s="179"/>
      <c r="C141" s="183"/>
      <c r="D141" s="653"/>
      <c r="E141" s="183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1">
        <f t="shared" si="2"/>
        <v>0</v>
      </c>
      <c r="S141" s="179"/>
      <c r="T141" s="179"/>
      <c r="U141" s="179"/>
      <c r="V141" s="183"/>
      <c r="W141" s="185"/>
      <c r="Y141" s="219"/>
      <c r="AC141" s="178"/>
      <c r="AD141" s="178"/>
    </row>
    <row r="142" spans="1:30" s="8" customFormat="1" ht="12.75" x14ac:dyDescent="0.2">
      <c r="A142" s="179"/>
      <c r="B142" s="179"/>
      <c r="C142" s="179"/>
      <c r="D142" s="652"/>
      <c r="E142" s="179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1">
        <f t="shared" si="2"/>
        <v>0</v>
      </c>
      <c r="S142" s="179"/>
      <c r="T142" s="179"/>
      <c r="U142" s="179"/>
      <c r="V142" s="179"/>
      <c r="W142" s="182"/>
      <c r="Y142" s="219"/>
      <c r="AC142" s="178"/>
      <c r="AD142" s="178"/>
    </row>
    <row r="143" spans="1:30" s="8" customFormat="1" ht="12.75" x14ac:dyDescent="0.2">
      <c r="A143" s="179"/>
      <c r="B143" s="179"/>
      <c r="C143" s="183"/>
      <c r="D143" s="653"/>
      <c r="E143" s="183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1">
        <f t="shared" si="2"/>
        <v>0</v>
      </c>
      <c r="S143" s="179"/>
      <c r="T143" s="179"/>
      <c r="U143" s="179"/>
      <c r="V143" s="183"/>
      <c r="W143" s="185"/>
      <c r="Y143" s="219"/>
      <c r="AC143" s="178"/>
      <c r="AD143" s="178"/>
    </row>
    <row r="144" spans="1:30" s="8" customFormat="1" ht="12.75" x14ac:dyDescent="0.2">
      <c r="A144" s="179"/>
      <c r="B144" s="179"/>
      <c r="C144" s="179"/>
      <c r="D144" s="652"/>
      <c r="E144" s="179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1">
        <f t="shared" si="2"/>
        <v>0</v>
      </c>
      <c r="S144" s="179"/>
      <c r="T144" s="179"/>
      <c r="U144" s="179"/>
      <c r="V144" s="179"/>
      <c r="W144" s="182"/>
      <c r="Y144" s="219"/>
      <c r="AC144" s="178"/>
      <c r="AD144" s="178"/>
    </row>
    <row r="145" spans="1:30" s="8" customFormat="1" ht="12.75" x14ac:dyDescent="0.2">
      <c r="A145" s="179"/>
      <c r="B145" s="179"/>
      <c r="C145" s="183"/>
      <c r="D145" s="653"/>
      <c r="E145" s="183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1">
        <f t="shared" si="2"/>
        <v>0</v>
      </c>
      <c r="S145" s="179"/>
      <c r="T145" s="179"/>
      <c r="U145" s="179"/>
      <c r="V145" s="183"/>
      <c r="W145" s="185"/>
      <c r="Y145" s="219"/>
      <c r="AC145" s="178"/>
      <c r="AD145" s="178"/>
    </row>
    <row r="146" spans="1:30" s="8" customFormat="1" ht="12.75" x14ac:dyDescent="0.2">
      <c r="A146" s="179"/>
      <c r="B146" s="179"/>
      <c r="C146" s="179"/>
      <c r="D146" s="652"/>
      <c r="E146" s="179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1">
        <f t="shared" si="2"/>
        <v>0</v>
      </c>
      <c r="S146" s="179"/>
      <c r="T146" s="179"/>
      <c r="U146" s="179"/>
      <c r="V146" s="179"/>
      <c r="W146" s="182"/>
      <c r="Y146" s="219"/>
      <c r="AC146" s="178"/>
      <c r="AD146" s="178"/>
    </row>
    <row r="147" spans="1:30" s="8" customFormat="1" ht="12.75" x14ac:dyDescent="0.2">
      <c r="A147" s="179"/>
      <c r="B147" s="179"/>
      <c r="C147" s="183"/>
      <c r="D147" s="653"/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1">
        <f t="shared" si="2"/>
        <v>0</v>
      </c>
      <c r="S147" s="179"/>
      <c r="T147" s="179"/>
      <c r="U147" s="179"/>
      <c r="V147" s="183"/>
      <c r="W147" s="185"/>
      <c r="Y147" s="219"/>
      <c r="AC147" s="178"/>
      <c r="AD147" s="178"/>
    </row>
    <row r="148" spans="1:30" s="8" customFormat="1" ht="12.75" x14ac:dyDescent="0.2">
      <c r="A148" s="179"/>
      <c r="B148" s="179"/>
      <c r="C148" s="179"/>
      <c r="D148" s="652"/>
      <c r="E148" s="179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1">
        <f t="shared" si="2"/>
        <v>0</v>
      </c>
      <c r="S148" s="179"/>
      <c r="T148" s="179"/>
      <c r="U148" s="179"/>
      <c r="V148" s="179"/>
      <c r="W148" s="182"/>
      <c r="Y148" s="219"/>
      <c r="AC148" s="178"/>
      <c r="AD148" s="178"/>
    </row>
    <row r="149" spans="1:30" s="8" customFormat="1" ht="12.75" x14ac:dyDescent="0.2">
      <c r="A149" s="179"/>
      <c r="B149" s="179"/>
      <c r="C149" s="183"/>
      <c r="D149" s="653"/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1">
        <f t="shared" si="2"/>
        <v>0</v>
      </c>
      <c r="S149" s="179"/>
      <c r="T149" s="179"/>
      <c r="U149" s="179"/>
      <c r="V149" s="183"/>
      <c r="W149" s="185"/>
      <c r="Y149" s="219"/>
      <c r="AC149" s="178"/>
      <c r="AD149" s="178"/>
    </row>
    <row r="150" spans="1:30" s="8" customFormat="1" ht="12.75" x14ac:dyDescent="0.2">
      <c r="A150" s="179"/>
      <c r="B150" s="179"/>
      <c r="C150" s="179"/>
      <c r="D150" s="652"/>
      <c r="E150" s="179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1">
        <f t="shared" si="2"/>
        <v>0</v>
      </c>
      <c r="S150" s="179"/>
      <c r="T150" s="179"/>
      <c r="U150" s="179"/>
      <c r="V150" s="179"/>
      <c r="W150" s="182"/>
      <c r="Y150" s="219"/>
      <c r="AC150" s="178"/>
      <c r="AD150" s="178"/>
    </row>
    <row r="151" spans="1:30" s="8" customFormat="1" ht="12.75" x14ac:dyDescent="0.2">
      <c r="A151" s="179"/>
      <c r="B151" s="179"/>
      <c r="C151" s="183"/>
      <c r="D151" s="653"/>
      <c r="E151" s="183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1">
        <f t="shared" si="2"/>
        <v>0</v>
      </c>
      <c r="S151" s="179"/>
      <c r="T151" s="179"/>
      <c r="U151" s="179"/>
      <c r="V151" s="183"/>
      <c r="W151" s="185"/>
      <c r="Y151" s="219"/>
      <c r="AC151" s="178"/>
      <c r="AD151" s="178"/>
    </row>
    <row r="152" spans="1:30" s="8" customFormat="1" ht="12.75" x14ac:dyDescent="0.2">
      <c r="A152" s="179"/>
      <c r="B152" s="179"/>
      <c r="C152" s="179"/>
      <c r="D152" s="652"/>
      <c r="E152" s="179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1">
        <f t="shared" si="2"/>
        <v>0</v>
      </c>
      <c r="S152" s="179"/>
      <c r="T152" s="179"/>
      <c r="U152" s="179"/>
      <c r="V152" s="179"/>
      <c r="W152" s="182"/>
      <c r="Y152" s="219"/>
      <c r="AC152" s="178"/>
      <c r="AD152" s="178"/>
    </row>
    <row r="153" spans="1:30" s="8" customFormat="1" ht="12.75" x14ac:dyDescent="0.2">
      <c r="A153" s="179"/>
      <c r="B153" s="179"/>
      <c r="C153" s="183"/>
      <c r="D153" s="653"/>
      <c r="E153" s="18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1">
        <f t="shared" si="2"/>
        <v>0</v>
      </c>
      <c r="S153" s="179"/>
      <c r="T153" s="179"/>
      <c r="U153" s="179"/>
      <c r="V153" s="183"/>
      <c r="W153" s="185"/>
      <c r="Y153" s="219"/>
      <c r="AC153" s="178"/>
      <c r="AD153" s="178"/>
    </row>
    <row r="154" spans="1:30" s="8" customFormat="1" ht="12.75" x14ac:dyDescent="0.2">
      <c r="A154" s="179"/>
      <c r="B154" s="179"/>
      <c r="C154" s="179"/>
      <c r="D154" s="652"/>
      <c r="E154" s="179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1">
        <f t="shared" si="2"/>
        <v>0</v>
      </c>
      <c r="S154" s="179"/>
      <c r="T154" s="179"/>
      <c r="U154" s="179"/>
      <c r="V154" s="179"/>
      <c r="W154" s="182"/>
      <c r="Y154" s="219"/>
      <c r="AC154" s="178"/>
      <c r="AD154" s="178"/>
    </row>
    <row r="155" spans="1:30" s="8" customFormat="1" ht="12.75" x14ac:dyDescent="0.2">
      <c r="A155" s="179"/>
      <c r="B155" s="179"/>
      <c r="C155" s="183"/>
      <c r="D155" s="653"/>
      <c r="E155" s="183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1">
        <f t="shared" si="2"/>
        <v>0</v>
      </c>
      <c r="S155" s="179"/>
      <c r="T155" s="179"/>
      <c r="U155" s="179"/>
      <c r="V155" s="183"/>
      <c r="W155" s="185"/>
      <c r="Y155" s="219"/>
      <c r="AC155" s="178"/>
      <c r="AD155" s="178"/>
    </row>
    <row r="156" spans="1:30" s="8" customFormat="1" ht="12.75" x14ac:dyDescent="0.2">
      <c r="A156" s="179"/>
      <c r="B156" s="179"/>
      <c r="C156" s="179"/>
      <c r="D156" s="652"/>
      <c r="E156" s="179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1">
        <f t="shared" si="2"/>
        <v>0</v>
      </c>
      <c r="S156" s="179"/>
      <c r="T156" s="179"/>
      <c r="U156" s="179"/>
      <c r="V156" s="179"/>
      <c r="W156" s="182"/>
      <c r="Y156" s="219"/>
      <c r="AC156" s="178"/>
      <c r="AD156" s="178"/>
    </row>
    <row r="157" spans="1:30" s="8" customFormat="1" ht="12.75" x14ac:dyDescent="0.2">
      <c r="A157" s="179"/>
      <c r="B157" s="179"/>
      <c r="C157" s="183"/>
      <c r="D157" s="653"/>
      <c r="E157" s="18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1">
        <f t="shared" si="2"/>
        <v>0</v>
      </c>
      <c r="S157" s="179"/>
      <c r="T157" s="179"/>
      <c r="U157" s="179"/>
      <c r="V157" s="183"/>
      <c r="W157" s="185"/>
      <c r="Y157" s="219"/>
      <c r="AC157" s="178"/>
      <c r="AD157" s="178"/>
    </row>
    <row r="158" spans="1:30" s="8" customFormat="1" ht="12.75" x14ac:dyDescent="0.2">
      <c r="A158" s="179"/>
      <c r="B158" s="179"/>
      <c r="C158" s="179"/>
      <c r="D158" s="652"/>
      <c r="E158" s="179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1">
        <f t="shared" si="2"/>
        <v>0</v>
      </c>
      <c r="S158" s="179"/>
      <c r="T158" s="179"/>
      <c r="U158" s="179"/>
      <c r="V158" s="179"/>
      <c r="W158" s="182"/>
      <c r="Y158" s="219"/>
      <c r="AC158" s="178"/>
      <c r="AD158" s="178"/>
    </row>
    <row r="159" spans="1:30" s="8" customFormat="1" ht="12.75" x14ac:dyDescent="0.2">
      <c r="A159" s="179"/>
      <c r="B159" s="179"/>
      <c r="C159" s="183"/>
      <c r="D159" s="653"/>
      <c r="E159" s="183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1">
        <f t="shared" si="2"/>
        <v>0</v>
      </c>
      <c r="S159" s="179"/>
      <c r="T159" s="179"/>
      <c r="U159" s="179"/>
      <c r="V159" s="183"/>
      <c r="W159" s="185"/>
      <c r="Y159" s="219"/>
      <c r="AC159" s="178"/>
      <c r="AD159" s="178"/>
    </row>
    <row r="160" spans="1:30" s="8" customFormat="1" ht="12.75" x14ac:dyDescent="0.2">
      <c r="A160" s="179"/>
      <c r="B160" s="179"/>
      <c r="C160" s="179"/>
      <c r="D160" s="652"/>
      <c r="E160" s="179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1">
        <f t="shared" si="2"/>
        <v>0</v>
      </c>
      <c r="S160" s="179"/>
      <c r="T160" s="179"/>
      <c r="U160" s="179"/>
      <c r="V160" s="179"/>
      <c r="W160" s="182"/>
      <c r="Y160" s="219"/>
      <c r="AC160" s="178"/>
      <c r="AD160" s="178"/>
    </row>
    <row r="161" spans="1:30" s="8" customFormat="1" ht="12.75" x14ac:dyDescent="0.2">
      <c r="A161" s="179"/>
      <c r="B161" s="179"/>
      <c r="C161" s="183"/>
      <c r="D161" s="653"/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1">
        <f t="shared" si="2"/>
        <v>0</v>
      </c>
      <c r="S161" s="179"/>
      <c r="T161" s="179"/>
      <c r="U161" s="179"/>
      <c r="V161" s="183"/>
      <c r="W161" s="185"/>
      <c r="Y161" s="219"/>
      <c r="AC161" s="178"/>
      <c r="AD161" s="178"/>
    </row>
    <row r="162" spans="1:30" s="8" customFormat="1" ht="12.75" x14ac:dyDescent="0.2">
      <c r="A162" s="179"/>
      <c r="B162" s="179"/>
      <c r="C162" s="179"/>
      <c r="D162" s="652"/>
      <c r="E162" s="179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1">
        <f t="shared" si="2"/>
        <v>0</v>
      </c>
      <c r="S162" s="179"/>
      <c r="T162" s="179"/>
      <c r="U162" s="179"/>
      <c r="V162" s="179"/>
      <c r="W162" s="182"/>
      <c r="Y162" s="219"/>
      <c r="AC162" s="178"/>
      <c r="AD162" s="178"/>
    </row>
    <row r="163" spans="1:30" s="8" customFormat="1" ht="12.75" x14ac:dyDescent="0.2">
      <c r="A163" s="179"/>
      <c r="B163" s="179"/>
      <c r="C163" s="183"/>
      <c r="D163" s="653"/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1">
        <f t="shared" si="2"/>
        <v>0</v>
      </c>
      <c r="S163" s="179"/>
      <c r="T163" s="179"/>
      <c r="U163" s="179"/>
      <c r="V163" s="183"/>
      <c r="W163" s="185"/>
      <c r="Y163" s="219"/>
      <c r="AC163" s="178"/>
      <c r="AD163" s="178"/>
    </row>
    <row r="164" spans="1:30" s="8" customFormat="1" ht="12.75" x14ac:dyDescent="0.2">
      <c r="A164" s="179"/>
      <c r="B164" s="179"/>
      <c r="C164" s="179"/>
      <c r="D164" s="652"/>
      <c r="E164" s="179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1">
        <f t="shared" si="2"/>
        <v>0</v>
      </c>
      <c r="S164" s="179"/>
      <c r="T164" s="179"/>
      <c r="U164" s="179"/>
      <c r="V164" s="179"/>
      <c r="W164" s="182"/>
      <c r="Y164" s="219"/>
      <c r="AC164" s="178"/>
      <c r="AD164" s="178"/>
    </row>
    <row r="165" spans="1:30" s="8" customFormat="1" ht="12.75" x14ac:dyDescent="0.2">
      <c r="A165" s="179"/>
      <c r="B165" s="179"/>
      <c r="C165" s="183"/>
      <c r="D165" s="653"/>
      <c r="E165" s="183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1">
        <f t="shared" si="2"/>
        <v>0</v>
      </c>
      <c r="S165" s="179"/>
      <c r="T165" s="179"/>
      <c r="U165" s="179"/>
      <c r="V165" s="183"/>
      <c r="W165" s="185"/>
      <c r="Y165" s="219"/>
      <c r="AC165" s="178"/>
      <c r="AD165" s="178"/>
    </row>
    <row r="166" spans="1:30" s="8" customFormat="1" ht="12.75" x14ac:dyDescent="0.2">
      <c r="A166" s="179"/>
      <c r="B166" s="179"/>
      <c r="C166" s="179"/>
      <c r="D166" s="652"/>
      <c r="E166" s="179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1">
        <f t="shared" si="2"/>
        <v>0</v>
      </c>
      <c r="S166" s="179"/>
      <c r="T166" s="179"/>
      <c r="U166" s="179"/>
      <c r="V166" s="179"/>
      <c r="W166" s="182"/>
      <c r="Y166" s="219"/>
      <c r="AC166" s="178"/>
      <c r="AD166" s="178"/>
    </row>
    <row r="167" spans="1:30" s="8" customFormat="1" ht="12.75" x14ac:dyDescent="0.2">
      <c r="A167" s="179"/>
      <c r="B167" s="179"/>
      <c r="C167" s="183"/>
      <c r="D167" s="653"/>
      <c r="E167" s="183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1">
        <f t="shared" si="2"/>
        <v>0</v>
      </c>
      <c r="S167" s="179"/>
      <c r="T167" s="179"/>
      <c r="U167" s="179"/>
      <c r="V167" s="183"/>
      <c r="W167" s="185"/>
      <c r="Y167" s="219"/>
      <c r="AC167" s="178"/>
      <c r="AD167" s="178"/>
    </row>
    <row r="168" spans="1:30" s="8" customFormat="1" ht="12.75" x14ac:dyDescent="0.2">
      <c r="A168" s="179"/>
      <c r="B168" s="179"/>
      <c r="C168" s="179"/>
      <c r="D168" s="652"/>
      <c r="E168" s="179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1">
        <f t="shared" si="2"/>
        <v>0</v>
      </c>
      <c r="S168" s="179"/>
      <c r="T168" s="179"/>
      <c r="U168" s="179"/>
      <c r="V168" s="179"/>
      <c r="W168" s="182"/>
      <c r="Y168" s="219"/>
      <c r="AC168" s="178"/>
      <c r="AD168" s="178"/>
    </row>
    <row r="169" spans="1:30" s="8" customFormat="1" ht="12.75" x14ac:dyDescent="0.2">
      <c r="A169" s="179"/>
      <c r="B169" s="179"/>
      <c r="C169" s="183"/>
      <c r="D169" s="653"/>
      <c r="E169" s="183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1">
        <f t="shared" si="2"/>
        <v>0</v>
      </c>
      <c r="S169" s="179"/>
      <c r="T169" s="179"/>
      <c r="U169" s="179"/>
      <c r="V169" s="183"/>
      <c r="W169" s="185"/>
      <c r="Y169" s="219"/>
      <c r="AC169" s="178"/>
      <c r="AD169" s="178"/>
    </row>
    <row r="170" spans="1:30" s="8" customFormat="1" ht="12.75" x14ac:dyDescent="0.2">
      <c r="A170" s="179"/>
      <c r="B170" s="179"/>
      <c r="C170" s="179"/>
      <c r="D170" s="652"/>
      <c r="E170" s="179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1">
        <f t="shared" si="2"/>
        <v>0</v>
      </c>
      <c r="S170" s="179"/>
      <c r="T170" s="179"/>
      <c r="U170" s="179"/>
      <c r="V170" s="179"/>
      <c r="W170" s="182"/>
      <c r="Y170" s="219"/>
      <c r="AC170" s="178"/>
      <c r="AD170" s="178"/>
    </row>
    <row r="171" spans="1:30" s="8" customFormat="1" ht="12.75" x14ac:dyDescent="0.2">
      <c r="A171" s="179"/>
      <c r="B171" s="179"/>
      <c r="C171" s="183"/>
      <c r="D171" s="653"/>
      <c r="E171" s="183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1">
        <f t="shared" si="2"/>
        <v>0</v>
      </c>
      <c r="S171" s="179"/>
      <c r="T171" s="179"/>
      <c r="U171" s="179"/>
      <c r="V171" s="183"/>
      <c r="W171" s="185"/>
      <c r="Y171" s="219"/>
      <c r="AC171" s="178"/>
      <c r="AD171" s="178"/>
    </row>
    <row r="172" spans="1:30" s="8" customFormat="1" ht="12.75" x14ac:dyDescent="0.2">
      <c r="A172" s="179"/>
      <c r="B172" s="179"/>
      <c r="C172" s="179"/>
      <c r="D172" s="652"/>
      <c r="E172" s="179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1">
        <f t="shared" si="2"/>
        <v>0</v>
      </c>
      <c r="S172" s="179"/>
      <c r="T172" s="179"/>
      <c r="U172" s="179"/>
      <c r="V172" s="179"/>
      <c r="W172" s="182"/>
      <c r="Y172" s="219"/>
      <c r="AC172" s="178"/>
      <c r="AD172" s="178"/>
    </row>
    <row r="173" spans="1:30" s="8" customFormat="1" ht="12.75" x14ac:dyDescent="0.2">
      <c r="A173" s="179"/>
      <c r="B173" s="179"/>
      <c r="C173" s="183"/>
      <c r="D173" s="653"/>
      <c r="E173" s="183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1">
        <f t="shared" si="2"/>
        <v>0</v>
      </c>
      <c r="S173" s="179"/>
      <c r="T173" s="179"/>
      <c r="U173" s="179"/>
      <c r="V173" s="183"/>
      <c r="W173" s="185"/>
      <c r="Y173" s="219"/>
      <c r="AC173" s="178"/>
      <c r="AD173" s="178"/>
    </row>
    <row r="174" spans="1:30" s="8" customFormat="1" ht="12.75" x14ac:dyDescent="0.2">
      <c r="A174" s="179"/>
      <c r="B174" s="179"/>
      <c r="C174" s="179"/>
      <c r="D174" s="652"/>
      <c r="E174" s="179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1">
        <f t="shared" si="2"/>
        <v>0</v>
      </c>
      <c r="S174" s="179"/>
      <c r="T174" s="179"/>
      <c r="U174" s="179"/>
      <c r="V174" s="179"/>
      <c r="W174" s="182"/>
      <c r="Y174" s="219"/>
      <c r="AC174" s="178"/>
      <c r="AD174" s="178"/>
    </row>
    <row r="175" spans="1:30" s="8" customFormat="1" ht="12.75" x14ac:dyDescent="0.2">
      <c r="A175" s="179"/>
      <c r="B175" s="179"/>
      <c r="C175" s="183"/>
      <c r="D175" s="653"/>
      <c r="E175" s="183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1">
        <f t="shared" si="2"/>
        <v>0</v>
      </c>
      <c r="S175" s="179"/>
      <c r="T175" s="179"/>
      <c r="U175" s="179"/>
      <c r="V175" s="183"/>
      <c r="W175" s="185"/>
      <c r="Y175" s="219"/>
      <c r="AC175" s="178"/>
      <c r="AD175" s="178"/>
    </row>
    <row r="176" spans="1:30" s="8" customFormat="1" ht="12.75" x14ac:dyDescent="0.2">
      <c r="A176" s="179"/>
      <c r="B176" s="179"/>
      <c r="C176" s="179"/>
      <c r="D176" s="652"/>
      <c r="E176" s="179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1">
        <f t="shared" si="2"/>
        <v>0</v>
      </c>
      <c r="S176" s="179"/>
      <c r="T176" s="179"/>
      <c r="U176" s="179"/>
      <c r="V176" s="179"/>
      <c r="W176" s="182"/>
      <c r="Y176" s="219"/>
      <c r="AC176" s="178"/>
      <c r="AD176" s="178"/>
    </row>
    <row r="177" spans="1:30" s="8" customFormat="1" ht="12.75" x14ac:dyDescent="0.2">
      <c r="A177" s="179"/>
      <c r="B177" s="179"/>
      <c r="C177" s="183"/>
      <c r="D177" s="653"/>
      <c r="E177" s="183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1">
        <f t="shared" si="2"/>
        <v>0</v>
      </c>
      <c r="S177" s="179"/>
      <c r="T177" s="179"/>
      <c r="U177" s="179"/>
      <c r="V177" s="183"/>
      <c r="W177" s="185"/>
      <c r="Y177" s="219"/>
      <c r="AC177" s="178"/>
      <c r="AD177" s="178"/>
    </row>
    <row r="178" spans="1:30" s="8" customFormat="1" ht="12.75" x14ac:dyDescent="0.2">
      <c r="A178" s="179"/>
      <c r="B178" s="179"/>
      <c r="C178" s="179"/>
      <c r="D178" s="652"/>
      <c r="E178" s="179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1">
        <f t="shared" si="2"/>
        <v>0</v>
      </c>
      <c r="S178" s="179"/>
      <c r="T178" s="179"/>
      <c r="U178" s="179"/>
      <c r="V178" s="179"/>
      <c r="W178" s="182"/>
      <c r="Y178" s="219"/>
      <c r="AC178" s="178"/>
      <c r="AD178" s="178"/>
    </row>
    <row r="179" spans="1:30" s="8" customFormat="1" ht="12.75" x14ac:dyDescent="0.2">
      <c r="A179" s="179"/>
      <c r="B179" s="179"/>
      <c r="C179" s="183"/>
      <c r="D179" s="653"/>
      <c r="E179" s="183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1">
        <f t="shared" si="2"/>
        <v>0</v>
      </c>
      <c r="S179" s="179"/>
      <c r="T179" s="179"/>
      <c r="U179" s="179"/>
      <c r="V179" s="183"/>
      <c r="W179" s="185"/>
      <c r="Y179" s="219"/>
      <c r="AC179" s="178"/>
      <c r="AD179" s="178"/>
    </row>
    <row r="180" spans="1:30" s="8" customFormat="1" ht="12.75" x14ac:dyDescent="0.2">
      <c r="A180" s="179"/>
      <c r="B180" s="179"/>
      <c r="C180" s="179"/>
      <c r="D180" s="652"/>
      <c r="E180" s="179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1">
        <f t="shared" si="2"/>
        <v>0</v>
      </c>
      <c r="S180" s="179"/>
      <c r="T180" s="179"/>
      <c r="U180" s="179"/>
      <c r="V180" s="179"/>
      <c r="W180" s="182"/>
      <c r="Y180" s="219"/>
      <c r="AC180" s="178"/>
      <c r="AD180" s="178"/>
    </row>
    <row r="181" spans="1:30" s="8" customFormat="1" ht="12.75" x14ac:dyDescent="0.2">
      <c r="A181" s="179"/>
      <c r="B181" s="179"/>
      <c r="C181" s="183"/>
      <c r="D181" s="653"/>
      <c r="E181" s="183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1">
        <f t="shared" si="2"/>
        <v>0</v>
      </c>
      <c r="S181" s="179"/>
      <c r="T181" s="179"/>
      <c r="U181" s="179"/>
      <c r="V181" s="183"/>
      <c r="W181" s="185"/>
      <c r="Y181" s="219"/>
      <c r="AC181" s="178"/>
      <c r="AD181" s="178"/>
    </row>
    <row r="182" spans="1:30" s="8" customFormat="1" ht="12.75" x14ac:dyDescent="0.2">
      <c r="A182" s="179"/>
      <c r="B182" s="179"/>
      <c r="C182" s="179"/>
      <c r="D182" s="652"/>
      <c r="E182" s="179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1">
        <f t="shared" si="2"/>
        <v>0</v>
      </c>
      <c r="S182" s="179"/>
      <c r="T182" s="179"/>
      <c r="U182" s="179"/>
      <c r="V182" s="179"/>
      <c r="W182" s="182"/>
      <c r="Y182" s="219"/>
      <c r="AC182" s="178"/>
      <c r="AD182" s="178"/>
    </row>
    <row r="183" spans="1:30" s="8" customFormat="1" ht="12.75" x14ac:dyDescent="0.2">
      <c r="A183" s="179"/>
      <c r="B183" s="179"/>
      <c r="C183" s="183"/>
      <c r="D183" s="653"/>
      <c r="E183" s="183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1">
        <f t="shared" si="2"/>
        <v>0</v>
      </c>
      <c r="S183" s="179"/>
      <c r="T183" s="179"/>
      <c r="U183" s="179"/>
      <c r="V183" s="183"/>
      <c r="W183" s="185"/>
      <c r="Y183" s="219"/>
      <c r="AC183" s="178"/>
      <c r="AD183" s="178"/>
    </row>
    <row r="184" spans="1:30" s="8" customFormat="1" ht="12.75" x14ac:dyDescent="0.2">
      <c r="A184" s="179"/>
      <c r="B184" s="179"/>
      <c r="C184" s="179"/>
      <c r="D184" s="652"/>
      <c r="E184" s="179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1">
        <f t="shared" si="2"/>
        <v>0</v>
      </c>
      <c r="S184" s="179"/>
      <c r="T184" s="179"/>
      <c r="U184" s="179"/>
      <c r="V184" s="179"/>
      <c r="W184" s="182"/>
      <c r="Y184" s="219"/>
      <c r="AC184" s="178"/>
      <c r="AD184" s="178"/>
    </row>
    <row r="185" spans="1:30" s="8" customFormat="1" ht="12.75" x14ac:dyDescent="0.2">
      <c r="A185" s="179"/>
      <c r="B185" s="179"/>
      <c r="C185" s="183"/>
      <c r="D185" s="653"/>
      <c r="E185" s="183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1">
        <f t="shared" si="2"/>
        <v>0</v>
      </c>
      <c r="S185" s="179"/>
      <c r="T185" s="179"/>
      <c r="U185" s="179"/>
      <c r="V185" s="183"/>
      <c r="W185" s="185"/>
      <c r="Y185" s="219"/>
      <c r="AC185" s="178"/>
      <c r="AD185" s="178"/>
    </row>
    <row r="186" spans="1:30" s="8" customFormat="1" ht="12.75" x14ac:dyDescent="0.2">
      <c r="A186" s="179"/>
      <c r="B186" s="179"/>
      <c r="C186" s="179"/>
      <c r="D186" s="652"/>
      <c r="E186" s="186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1">
        <f t="shared" si="2"/>
        <v>0</v>
      </c>
      <c r="S186" s="179"/>
      <c r="T186" s="179"/>
      <c r="U186" s="179"/>
      <c r="V186" s="179"/>
      <c r="W186" s="182"/>
      <c r="Y186" s="219"/>
      <c r="AC186" s="178"/>
      <c r="AD186" s="178"/>
    </row>
    <row r="187" spans="1:30" s="8" customFormat="1" ht="12.75" x14ac:dyDescent="0.2">
      <c r="A187" s="179"/>
      <c r="B187" s="179"/>
      <c r="C187" s="183"/>
      <c r="D187" s="653"/>
      <c r="E187" s="187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1">
        <f t="shared" si="2"/>
        <v>0</v>
      </c>
      <c r="S187" s="179"/>
      <c r="T187" s="179"/>
      <c r="U187" s="179"/>
      <c r="V187" s="183"/>
      <c r="W187" s="185"/>
      <c r="Y187" s="219"/>
      <c r="AC187" s="178"/>
      <c r="AD187" s="178"/>
    </row>
    <row r="188" spans="1:30" s="8" customFormat="1" ht="12.75" x14ac:dyDescent="0.2">
      <c r="A188" s="179"/>
      <c r="B188" s="179"/>
      <c r="C188" s="179"/>
      <c r="D188" s="652"/>
      <c r="E188" s="186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1">
        <f t="shared" si="2"/>
        <v>0</v>
      </c>
      <c r="S188" s="179"/>
      <c r="T188" s="179"/>
      <c r="U188" s="179"/>
      <c r="V188" s="179"/>
      <c r="W188" s="182"/>
      <c r="Y188" s="219"/>
      <c r="AC188" s="178"/>
      <c r="AD188" s="178"/>
    </row>
    <row r="189" spans="1:30" s="8" customFormat="1" ht="12.75" x14ac:dyDescent="0.2">
      <c r="A189" s="179"/>
      <c r="B189" s="179"/>
      <c r="C189" s="183"/>
      <c r="D189" s="653"/>
      <c r="E189" s="187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1">
        <f t="shared" si="2"/>
        <v>0</v>
      </c>
      <c r="S189" s="179"/>
      <c r="T189" s="179"/>
      <c r="U189" s="179"/>
      <c r="V189" s="183"/>
      <c r="W189" s="185"/>
      <c r="Y189" s="219"/>
      <c r="AC189" s="178"/>
      <c r="AD189" s="178"/>
    </row>
    <row r="190" spans="1:30" s="8" customFormat="1" ht="12.75" x14ac:dyDescent="0.2">
      <c r="A190" s="179"/>
      <c r="B190" s="179"/>
      <c r="C190" s="179"/>
      <c r="D190" s="652"/>
      <c r="E190" s="186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1">
        <f t="shared" si="2"/>
        <v>0</v>
      </c>
      <c r="S190" s="179"/>
      <c r="T190" s="179"/>
      <c r="U190" s="179"/>
      <c r="V190" s="179"/>
      <c r="W190" s="182"/>
      <c r="Y190" s="219"/>
      <c r="AC190" s="178"/>
      <c r="AD190" s="178"/>
    </row>
    <row r="191" spans="1:30" s="8" customFormat="1" ht="12.75" x14ac:dyDescent="0.2">
      <c r="A191" s="179"/>
      <c r="B191" s="179"/>
      <c r="C191" s="183"/>
      <c r="D191" s="653"/>
      <c r="E191" s="187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1">
        <f t="shared" ref="R191:R254" si="3">SUM(F191:Q191)</f>
        <v>0</v>
      </c>
      <c r="S191" s="179"/>
      <c r="T191" s="179"/>
      <c r="U191" s="179"/>
      <c r="V191" s="183"/>
      <c r="W191" s="185"/>
      <c r="Y191" s="219"/>
      <c r="AC191" s="178"/>
      <c r="AD191" s="178"/>
    </row>
    <row r="192" spans="1:30" s="8" customFormat="1" ht="12.75" x14ac:dyDescent="0.2">
      <c r="A192" s="179"/>
      <c r="B192" s="179"/>
      <c r="C192" s="179"/>
      <c r="D192" s="652"/>
      <c r="E192" s="186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1">
        <f t="shared" si="3"/>
        <v>0</v>
      </c>
      <c r="S192" s="179"/>
      <c r="T192" s="179"/>
      <c r="U192" s="179"/>
      <c r="V192" s="179"/>
      <c r="W192" s="182"/>
      <c r="Y192" s="219"/>
      <c r="AC192" s="178"/>
      <c r="AD192" s="178"/>
    </row>
    <row r="193" spans="1:30" s="8" customFormat="1" ht="12.75" x14ac:dyDescent="0.2">
      <c r="A193" s="179"/>
      <c r="B193" s="179"/>
      <c r="C193" s="183"/>
      <c r="D193" s="653"/>
      <c r="E193" s="187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1">
        <f t="shared" si="3"/>
        <v>0</v>
      </c>
      <c r="S193" s="179"/>
      <c r="T193" s="179"/>
      <c r="U193" s="179"/>
      <c r="V193" s="183"/>
      <c r="W193" s="185"/>
      <c r="Y193" s="219"/>
      <c r="AC193" s="178"/>
      <c r="AD193" s="178"/>
    </row>
    <row r="194" spans="1:30" s="8" customFormat="1" ht="12.75" x14ac:dyDescent="0.2">
      <c r="A194" s="179"/>
      <c r="B194" s="179"/>
      <c r="C194" s="179"/>
      <c r="D194" s="652"/>
      <c r="E194" s="186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1">
        <f t="shared" si="3"/>
        <v>0</v>
      </c>
      <c r="S194" s="179"/>
      <c r="T194" s="179"/>
      <c r="U194" s="179"/>
      <c r="V194" s="179"/>
      <c r="W194" s="182"/>
      <c r="Y194" s="219"/>
      <c r="AC194" s="178"/>
      <c r="AD194" s="178"/>
    </row>
    <row r="195" spans="1:30" s="8" customFormat="1" ht="12.75" x14ac:dyDescent="0.2">
      <c r="A195" s="179"/>
      <c r="B195" s="179"/>
      <c r="C195" s="183"/>
      <c r="D195" s="653"/>
      <c r="E195" s="187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1">
        <f t="shared" si="3"/>
        <v>0</v>
      </c>
      <c r="S195" s="179"/>
      <c r="T195" s="179"/>
      <c r="U195" s="179"/>
      <c r="V195" s="183"/>
      <c r="W195" s="185"/>
      <c r="Y195" s="219"/>
      <c r="AC195" s="178"/>
      <c r="AD195" s="178"/>
    </row>
    <row r="196" spans="1:30" s="8" customFormat="1" ht="12.75" x14ac:dyDescent="0.2">
      <c r="A196" s="179"/>
      <c r="B196" s="179"/>
      <c r="C196" s="179"/>
      <c r="D196" s="652"/>
      <c r="E196" s="186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1">
        <f t="shared" si="3"/>
        <v>0</v>
      </c>
      <c r="S196" s="179"/>
      <c r="T196" s="179"/>
      <c r="U196" s="179"/>
      <c r="V196" s="179"/>
      <c r="W196" s="182"/>
      <c r="Y196" s="219"/>
      <c r="AC196" s="178"/>
      <c r="AD196" s="178"/>
    </row>
    <row r="197" spans="1:30" s="8" customFormat="1" ht="12.75" x14ac:dyDescent="0.2">
      <c r="A197" s="179"/>
      <c r="B197" s="179"/>
      <c r="C197" s="183"/>
      <c r="D197" s="653"/>
      <c r="E197" s="187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1">
        <f t="shared" si="3"/>
        <v>0</v>
      </c>
      <c r="S197" s="179"/>
      <c r="T197" s="179"/>
      <c r="U197" s="179"/>
      <c r="V197" s="183"/>
      <c r="W197" s="185"/>
      <c r="Y197" s="219"/>
      <c r="AC197" s="178"/>
      <c r="AD197" s="178"/>
    </row>
    <row r="198" spans="1:30" s="8" customFormat="1" ht="12.75" x14ac:dyDescent="0.2">
      <c r="A198" s="179"/>
      <c r="B198" s="179"/>
      <c r="C198" s="179"/>
      <c r="D198" s="652"/>
      <c r="E198" s="186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1">
        <f t="shared" si="3"/>
        <v>0</v>
      </c>
      <c r="S198" s="179"/>
      <c r="T198" s="179"/>
      <c r="U198" s="179"/>
      <c r="V198" s="179"/>
      <c r="W198" s="182"/>
      <c r="Y198" s="219"/>
      <c r="AC198" s="178"/>
      <c r="AD198" s="178"/>
    </row>
    <row r="199" spans="1:30" s="8" customFormat="1" ht="12.75" x14ac:dyDescent="0.2">
      <c r="A199" s="179"/>
      <c r="B199" s="179"/>
      <c r="C199" s="183"/>
      <c r="D199" s="653"/>
      <c r="E199" s="187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1">
        <f t="shared" si="3"/>
        <v>0</v>
      </c>
      <c r="S199" s="179"/>
      <c r="T199" s="179"/>
      <c r="U199" s="179"/>
      <c r="V199" s="183"/>
      <c r="W199" s="185"/>
      <c r="Y199" s="219"/>
      <c r="AC199" s="178"/>
      <c r="AD199" s="178"/>
    </row>
    <row r="200" spans="1:30" s="8" customFormat="1" ht="12.75" x14ac:dyDescent="0.2">
      <c r="A200" s="179"/>
      <c r="B200" s="179"/>
      <c r="C200" s="179"/>
      <c r="D200" s="652"/>
      <c r="E200" s="186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1">
        <f t="shared" si="3"/>
        <v>0</v>
      </c>
      <c r="S200" s="179"/>
      <c r="T200" s="179"/>
      <c r="U200" s="179"/>
      <c r="V200" s="179"/>
      <c r="W200" s="182"/>
      <c r="Y200" s="219"/>
      <c r="AC200" s="178"/>
      <c r="AD200" s="178"/>
    </row>
    <row r="201" spans="1:30" s="8" customFormat="1" ht="12.75" x14ac:dyDescent="0.2">
      <c r="A201" s="179"/>
      <c r="B201" s="179"/>
      <c r="C201" s="183"/>
      <c r="D201" s="653"/>
      <c r="E201" s="187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1">
        <f t="shared" si="3"/>
        <v>0</v>
      </c>
      <c r="S201" s="179"/>
      <c r="T201" s="179"/>
      <c r="U201" s="179"/>
      <c r="V201" s="183"/>
      <c r="W201" s="185"/>
      <c r="Y201" s="219"/>
      <c r="AC201" s="178"/>
      <c r="AD201" s="178"/>
    </row>
    <row r="202" spans="1:30" s="8" customFormat="1" ht="12.75" x14ac:dyDescent="0.2">
      <c r="A202" s="179"/>
      <c r="B202" s="179"/>
      <c r="C202" s="179"/>
      <c r="D202" s="652"/>
      <c r="E202" s="186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1">
        <f t="shared" si="3"/>
        <v>0</v>
      </c>
      <c r="S202" s="179"/>
      <c r="T202" s="179"/>
      <c r="U202" s="179"/>
      <c r="V202" s="179"/>
      <c r="W202" s="182"/>
      <c r="Y202" s="219"/>
      <c r="AC202" s="178"/>
      <c r="AD202" s="178"/>
    </row>
    <row r="203" spans="1:30" s="8" customFormat="1" ht="12.75" x14ac:dyDescent="0.2">
      <c r="A203" s="179"/>
      <c r="B203" s="179"/>
      <c r="C203" s="183"/>
      <c r="D203" s="653"/>
      <c r="E203" s="187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1">
        <f t="shared" si="3"/>
        <v>0</v>
      </c>
      <c r="S203" s="179"/>
      <c r="T203" s="179"/>
      <c r="U203" s="179"/>
      <c r="V203" s="183"/>
      <c r="W203" s="185"/>
      <c r="Y203" s="219"/>
      <c r="AC203" s="178"/>
      <c r="AD203" s="178"/>
    </row>
    <row r="204" spans="1:30" s="8" customFormat="1" ht="12.75" x14ac:dyDescent="0.2">
      <c r="A204" s="179"/>
      <c r="B204" s="179"/>
      <c r="C204" s="179"/>
      <c r="D204" s="652"/>
      <c r="E204" s="186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1">
        <f t="shared" si="3"/>
        <v>0</v>
      </c>
      <c r="S204" s="179"/>
      <c r="T204" s="179"/>
      <c r="U204" s="179"/>
      <c r="V204" s="179"/>
      <c r="W204" s="182"/>
      <c r="Y204" s="219"/>
      <c r="AC204" s="178"/>
      <c r="AD204" s="178"/>
    </row>
    <row r="205" spans="1:30" s="8" customFormat="1" ht="12.75" x14ac:dyDescent="0.2">
      <c r="A205" s="179"/>
      <c r="B205" s="179"/>
      <c r="C205" s="183"/>
      <c r="D205" s="653"/>
      <c r="E205" s="187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1">
        <f t="shared" si="3"/>
        <v>0</v>
      </c>
      <c r="S205" s="179"/>
      <c r="T205" s="179"/>
      <c r="U205" s="179"/>
      <c r="V205" s="183"/>
      <c r="W205" s="185"/>
      <c r="Y205" s="219"/>
      <c r="AC205" s="178"/>
      <c r="AD205" s="178"/>
    </row>
    <row r="206" spans="1:30" s="8" customFormat="1" ht="12.75" x14ac:dyDescent="0.2">
      <c r="A206" s="179"/>
      <c r="B206" s="179"/>
      <c r="C206" s="179"/>
      <c r="D206" s="652"/>
      <c r="E206" s="186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1">
        <f t="shared" si="3"/>
        <v>0</v>
      </c>
      <c r="S206" s="179"/>
      <c r="T206" s="179"/>
      <c r="U206" s="179"/>
      <c r="V206" s="179"/>
      <c r="W206" s="182"/>
      <c r="Y206" s="219"/>
      <c r="AC206" s="178"/>
      <c r="AD206" s="178"/>
    </row>
    <row r="207" spans="1:30" s="8" customFormat="1" ht="12.75" x14ac:dyDescent="0.2">
      <c r="A207" s="179"/>
      <c r="B207" s="179"/>
      <c r="C207" s="183"/>
      <c r="D207" s="653"/>
      <c r="E207" s="183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1">
        <f t="shared" si="3"/>
        <v>0</v>
      </c>
      <c r="S207" s="179"/>
      <c r="T207" s="179"/>
      <c r="U207" s="179"/>
      <c r="V207" s="183"/>
      <c r="W207" s="185"/>
      <c r="Y207" s="219"/>
      <c r="AC207" s="178"/>
      <c r="AD207" s="178"/>
    </row>
    <row r="208" spans="1:30" s="8" customFormat="1" ht="12.75" x14ac:dyDescent="0.2">
      <c r="A208" s="179"/>
      <c r="B208" s="179"/>
      <c r="C208" s="179"/>
      <c r="D208" s="652"/>
      <c r="E208" s="179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1">
        <f t="shared" si="3"/>
        <v>0</v>
      </c>
      <c r="S208" s="179"/>
      <c r="T208" s="179"/>
      <c r="U208" s="179"/>
      <c r="V208" s="179"/>
      <c r="W208" s="182"/>
      <c r="Y208" s="219"/>
      <c r="AC208" s="178"/>
      <c r="AD208" s="178"/>
    </row>
    <row r="209" spans="1:30" s="8" customFormat="1" ht="12.75" x14ac:dyDescent="0.2">
      <c r="A209" s="179"/>
      <c r="B209" s="179"/>
      <c r="C209" s="183"/>
      <c r="D209" s="653"/>
      <c r="E209" s="183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1">
        <f t="shared" si="3"/>
        <v>0</v>
      </c>
      <c r="S209" s="179"/>
      <c r="T209" s="179"/>
      <c r="U209" s="179"/>
      <c r="V209" s="183"/>
      <c r="W209" s="185"/>
      <c r="Y209" s="219"/>
      <c r="AC209" s="178"/>
      <c r="AD209" s="178"/>
    </row>
    <row r="210" spans="1:30" s="8" customFormat="1" ht="12.75" x14ac:dyDescent="0.2">
      <c r="A210" s="179"/>
      <c r="B210" s="179"/>
      <c r="C210" s="179"/>
      <c r="D210" s="652"/>
      <c r="E210" s="179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1">
        <f t="shared" si="3"/>
        <v>0</v>
      </c>
      <c r="S210" s="179"/>
      <c r="T210" s="179"/>
      <c r="U210" s="179"/>
      <c r="V210" s="179"/>
      <c r="W210" s="182"/>
      <c r="Y210" s="219"/>
      <c r="AC210" s="178"/>
      <c r="AD210" s="178"/>
    </row>
    <row r="211" spans="1:30" s="8" customFormat="1" ht="12.75" x14ac:dyDescent="0.2">
      <c r="A211" s="179"/>
      <c r="B211" s="179"/>
      <c r="C211" s="183"/>
      <c r="D211" s="653"/>
      <c r="E211" s="183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1">
        <f t="shared" si="3"/>
        <v>0</v>
      </c>
      <c r="S211" s="179"/>
      <c r="T211" s="179"/>
      <c r="U211" s="179"/>
      <c r="V211" s="183"/>
      <c r="W211" s="185"/>
      <c r="Y211" s="219"/>
      <c r="AC211" s="178"/>
      <c r="AD211" s="178"/>
    </row>
    <row r="212" spans="1:30" s="8" customFormat="1" ht="12.75" x14ac:dyDescent="0.2">
      <c r="A212" s="179"/>
      <c r="B212" s="179"/>
      <c r="C212" s="179"/>
      <c r="D212" s="652"/>
      <c r="E212" s="179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1">
        <f t="shared" si="3"/>
        <v>0</v>
      </c>
      <c r="S212" s="179"/>
      <c r="T212" s="179"/>
      <c r="U212" s="179"/>
      <c r="V212" s="179"/>
      <c r="W212" s="182"/>
      <c r="Y212" s="219"/>
      <c r="AC212" s="178"/>
      <c r="AD212" s="178"/>
    </row>
    <row r="213" spans="1:30" s="8" customFormat="1" ht="12.75" x14ac:dyDescent="0.2">
      <c r="A213" s="179"/>
      <c r="B213" s="179"/>
      <c r="C213" s="183"/>
      <c r="D213" s="653"/>
      <c r="E213" s="183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1">
        <f t="shared" si="3"/>
        <v>0</v>
      </c>
      <c r="S213" s="179"/>
      <c r="T213" s="179"/>
      <c r="U213" s="179"/>
      <c r="V213" s="183"/>
      <c r="W213" s="185"/>
      <c r="Y213" s="219"/>
      <c r="AC213" s="178"/>
      <c r="AD213" s="178"/>
    </row>
    <row r="214" spans="1:30" s="8" customFormat="1" ht="12.75" x14ac:dyDescent="0.2">
      <c r="A214" s="179"/>
      <c r="B214" s="179"/>
      <c r="C214" s="179"/>
      <c r="D214" s="652"/>
      <c r="E214" s="179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1">
        <f t="shared" si="3"/>
        <v>0</v>
      </c>
      <c r="S214" s="179"/>
      <c r="T214" s="179"/>
      <c r="U214" s="179"/>
      <c r="V214" s="179"/>
      <c r="W214" s="182"/>
      <c r="Y214" s="219"/>
      <c r="AC214" s="178"/>
      <c r="AD214" s="178"/>
    </row>
    <row r="215" spans="1:30" s="8" customFormat="1" ht="12.75" x14ac:dyDescent="0.2">
      <c r="A215" s="179"/>
      <c r="B215" s="179"/>
      <c r="C215" s="183"/>
      <c r="D215" s="653"/>
      <c r="E215" s="183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1">
        <f t="shared" si="3"/>
        <v>0</v>
      </c>
      <c r="S215" s="179"/>
      <c r="T215" s="179"/>
      <c r="U215" s="179"/>
      <c r="V215" s="183"/>
      <c r="W215" s="185"/>
      <c r="Y215" s="219"/>
      <c r="AC215" s="178"/>
      <c r="AD215" s="178"/>
    </row>
    <row r="216" spans="1:30" s="8" customFormat="1" ht="12.75" x14ac:dyDescent="0.2">
      <c r="A216" s="179"/>
      <c r="B216" s="179"/>
      <c r="C216" s="179"/>
      <c r="D216" s="652"/>
      <c r="E216" s="179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1">
        <f t="shared" si="3"/>
        <v>0</v>
      </c>
      <c r="S216" s="179"/>
      <c r="T216" s="179"/>
      <c r="U216" s="179"/>
      <c r="V216" s="179"/>
      <c r="W216" s="182"/>
      <c r="Y216" s="219"/>
      <c r="AC216" s="178"/>
      <c r="AD216" s="178"/>
    </row>
    <row r="217" spans="1:30" s="8" customFormat="1" ht="12.75" x14ac:dyDescent="0.2">
      <c r="A217" s="179"/>
      <c r="B217" s="179"/>
      <c r="C217" s="183"/>
      <c r="D217" s="653"/>
      <c r="E217" s="183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1">
        <f t="shared" si="3"/>
        <v>0</v>
      </c>
      <c r="S217" s="179"/>
      <c r="T217" s="179"/>
      <c r="U217" s="179"/>
      <c r="V217" s="183"/>
      <c r="W217" s="185"/>
      <c r="Y217" s="219"/>
      <c r="AC217" s="178"/>
      <c r="AD217" s="178"/>
    </row>
    <row r="218" spans="1:30" s="8" customFormat="1" ht="12.75" x14ac:dyDescent="0.2">
      <c r="A218" s="179"/>
      <c r="B218" s="179"/>
      <c r="C218" s="179"/>
      <c r="D218" s="652"/>
      <c r="E218" s="179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1">
        <f t="shared" si="3"/>
        <v>0</v>
      </c>
      <c r="S218" s="179"/>
      <c r="T218" s="179"/>
      <c r="U218" s="179"/>
      <c r="V218" s="179"/>
      <c r="W218" s="182"/>
      <c r="Y218" s="219"/>
      <c r="AC218" s="178"/>
      <c r="AD218" s="178"/>
    </row>
    <row r="219" spans="1:30" s="8" customFormat="1" ht="12.75" x14ac:dyDescent="0.2">
      <c r="A219" s="179"/>
      <c r="B219" s="179"/>
      <c r="C219" s="183"/>
      <c r="D219" s="653"/>
      <c r="E219" s="183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1">
        <f t="shared" si="3"/>
        <v>0</v>
      </c>
      <c r="S219" s="179"/>
      <c r="T219" s="179"/>
      <c r="U219" s="179"/>
      <c r="V219" s="183"/>
      <c r="W219" s="185"/>
      <c r="Y219" s="219"/>
      <c r="AC219" s="178"/>
      <c r="AD219" s="178"/>
    </row>
    <row r="220" spans="1:30" s="8" customFormat="1" ht="12.75" x14ac:dyDescent="0.2">
      <c r="A220" s="179"/>
      <c r="B220" s="179"/>
      <c r="C220" s="179"/>
      <c r="D220" s="652"/>
      <c r="E220" s="179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1">
        <f t="shared" si="3"/>
        <v>0</v>
      </c>
      <c r="S220" s="179"/>
      <c r="T220" s="179"/>
      <c r="U220" s="179"/>
      <c r="V220" s="179"/>
      <c r="W220" s="182"/>
      <c r="Y220" s="219"/>
      <c r="AC220" s="178"/>
      <c r="AD220" s="178"/>
    </row>
    <row r="221" spans="1:30" s="8" customFormat="1" ht="12.75" x14ac:dyDescent="0.2">
      <c r="A221" s="179"/>
      <c r="B221" s="179"/>
      <c r="C221" s="183"/>
      <c r="D221" s="653"/>
      <c r="E221" s="183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1">
        <f t="shared" si="3"/>
        <v>0</v>
      </c>
      <c r="S221" s="179"/>
      <c r="T221" s="179"/>
      <c r="U221" s="179"/>
      <c r="V221" s="183"/>
      <c r="W221" s="185"/>
      <c r="Y221" s="219"/>
      <c r="AC221" s="178"/>
      <c r="AD221" s="178"/>
    </row>
    <row r="222" spans="1:30" s="8" customFormat="1" ht="12.75" x14ac:dyDescent="0.2">
      <c r="A222" s="179"/>
      <c r="B222" s="179"/>
      <c r="C222" s="179"/>
      <c r="D222" s="652"/>
      <c r="E222" s="179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1">
        <f t="shared" si="3"/>
        <v>0</v>
      </c>
      <c r="S222" s="179"/>
      <c r="T222" s="179"/>
      <c r="U222" s="179"/>
      <c r="V222" s="179"/>
      <c r="W222" s="182"/>
      <c r="Y222" s="219"/>
      <c r="AC222" s="178"/>
      <c r="AD222" s="178"/>
    </row>
    <row r="223" spans="1:30" s="8" customFormat="1" ht="12.75" x14ac:dyDescent="0.2">
      <c r="A223" s="179"/>
      <c r="B223" s="179"/>
      <c r="C223" s="183"/>
      <c r="D223" s="653"/>
      <c r="E223" s="183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1">
        <f t="shared" si="3"/>
        <v>0</v>
      </c>
      <c r="S223" s="179"/>
      <c r="T223" s="179"/>
      <c r="U223" s="179"/>
      <c r="V223" s="183"/>
      <c r="W223" s="185"/>
      <c r="Y223" s="219"/>
      <c r="AC223" s="178"/>
      <c r="AD223" s="178"/>
    </row>
    <row r="224" spans="1:30" s="8" customFormat="1" ht="12.75" x14ac:dyDescent="0.2">
      <c r="A224" s="179"/>
      <c r="B224" s="179"/>
      <c r="C224" s="179"/>
      <c r="D224" s="652"/>
      <c r="E224" s="179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1">
        <f t="shared" si="3"/>
        <v>0</v>
      </c>
      <c r="S224" s="179"/>
      <c r="T224" s="179"/>
      <c r="U224" s="179"/>
      <c r="V224" s="179"/>
      <c r="W224" s="182"/>
      <c r="Y224" s="219"/>
      <c r="AC224" s="178"/>
      <c r="AD224" s="178"/>
    </row>
    <row r="225" spans="1:30" s="8" customFormat="1" ht="12.75" x14ac:dyDescent="0.2">
      <c r="A225" s="179"/>
      <c r="B225" s="179"/>
      <c r="C225" s="183"/>
      <c r="D225" s="653"/>
      <c r="E225" s="183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1">
        <f t="shared" si="3"/>
        <v>0</v>
      </c>
      <c r="S225" s="179"/>
      <c r="T225" s="179"/>
      <c r="U225" s="179"/>
      <c r="V225" s="183"/>
      <c r="W225" s="185"/>
      <c r="Y225" s="219"/>
      <c r="AC225" s="178"/>
      <c r="AD225" s="178"/>
    </row>
    <row r="226" spans="1:30" s="8" customFormat="1" ht="12.75" x14ac:dyDescent="0.2">
      <c r="A226" s="179"/>
      <c r="B226" s="179"/>
      <c r="C226" s="179"/>
      <c r="D226" s="652"/>
      <c r="E226" s="179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1">
        <f t="shared" si="3"/>
        <v>0</v>
      </c>
      <c r="S226" s="179"/>
      <c r="T226" s="179"/>
      <c r="U226" s="179"/>
      <c r="V226" s="179"/>
      <c r="W226" s="182"/>
      <c r="Y226" s="219"/>
      <c r="AC226" s="178"/>
      <c r="AD226" s="178"/>
    </row>
    <row r="227" spans="1:30" s="8" customFormat="1" ht="12.75" x14ac:dyDescent="0.2">
      <c r="A227" s="179"/>
      <c r="B227" s="179"/>
      <c r="C227" s="183"/>
      <c r="D227" s="653"/>
      <c r="E227" s="183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1">
        <f t="shared" si="3"/>
        <v>0</v>
      </c>
      <c r="S227" s="179"/>
      <c r="T227" s="179"/>
      <c r="U227" s="179"/>
      <c r="V227" s="183"/>
      <c r="W227" s="185"/>
      <c r="Y227" s="219"/>
      <c r="AC227" s="178"/>
      <c r="AD227" s="178"/>
    </row>
    <row r="228" spans="1:30" s="8" customFormat="1" ht="12.75" x14ac:dyDescent="0.2">
      <c r="A228" s="179"/>
      <c r="B228" s="179"/>
      <c r="C228" s="179"/>
      <c r="D228" s="652"/>
      <c r="E228" s="179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1">
        <f t="shared" si="3"/>
        <v>0</v>
      </c>
      <c r="S228" s="179"/>
      <c r="T228" s="179"/>
      <c r="U228" s="179"/>
      <c r="V228" s="179"/>
      <c r="W228" s="182"/>
      <c r="Y228" s="219"/>
      <c r="AC228" s="178"/>
      <c r="AD228" s="178"/>
    </row>
    <row r="229" spans="1:30" s="8" customFormat="1" ht="12.75" x14ac:dyDescent="0.2">
      <c r="A229" s="179"/>
      <c r="B229" s="179"/>
      <c r="C229" s="183"/>
      <c r="D229" s="653"/>
      <c r="E229" s="183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1">
        <f t="shared" si="3"/>
        <v>0</v>
      </c>
      <c r="S229" s="179"/>
      <c r="T229" s="179"/>
      <c r="U229" s="179"/>
      <c r="V229" s="183"/>
      <c r="W229" s="185"/>
      <c r="Y229" s="219"/>
      <c r="AC229" s="178"/>
      <c r="AD229" s="178"/>
    </row>
    <row r="230" spans="1:30" s="8" customFormat="1" ht="12.75" x14ac:dyDescent="0.2">
      <c r="A230" s="179"/>
      <c r="B230" s="179"/>
      <c r="C230" s="179"/>
      <c r="D230" s="652"/>
      <c r="E230" s="179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1">
        <f t="shared" si="3"/>
        <v>0</v>
      </c>
      <c r="S230" s="179"/>
      <c r="T230" s="179"/>
      <c r="U230" s="179"/>
      <c r="V230" s="179"/>
      <c r="W230" s="182"/>
      <c r="Y230" s="219"/>
      <c r="AC230" s="178"/>
      <c r="AD230" s="178"/>
    </row>
    <row r="231" spans="1:30" s="8" customFormat="1" ht="12.75" x14ac:dyDescent="0.2">
      <c r="A231" s="179"/>
      <c r="B231" s="179"/>
      <c r="C231" s="183"/>
      <c r="D231" s="653"/>
      <c r="E231" s="187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1">
        <f t="shared" si="3"/>
        <v>0</v>
      </c>
      <c r="S231" s="179"/>
      <c r="T231" s="179"/>
      <c r="U231" s="179"/>
      <c r="V231" s="183"/>
      <c r="W231" s="185"/>
      <c r="Y231" s="219"/>
      <c r="AC231" s="178"/>
      <c r="AD231" s="178"/>
    </row>
    <row r="232" spans="1:30" s="8" customFormat="1" ht="12.75" x14ac:dyDescent="0.2">
      <c r="A232" s="179"/>
      <c r="B232" s="179"/>
      <c r="C232" s="179"/>
      <c r="D232" s="652"/>
      <c r="E232" s="186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1">
        <f t="shared" si="3"/>
        <v>0</v>
      </c>
      <c r="S232" s="179"/>
      <c r="T232" s="179"/>
      <c r="U232" s="179"/>
      <c r="V232" s="179"/>
      <c r="W232" s="182"/>
      <c r="Y232" s="219"/>
      <c r="AC232" s="178"/>
      <c r="AD232" s="178"/>
    </row>
    <row r="233" spans="1:30" s="8" customFormat="1" ht="12.75" x14ac:dyDescent="0.2">
      <c r="A233" s="179"/>
      <c r="B233" s="179"/>
      <c r="C233" s="183"/>
      <c r="D233" s="653"/>
      <c r="E233" s="187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1">
        <f t="shared" si="3"/>
        <v>0</v>
      </c>
      <c r="S233" s="179"/>
      <c r="T233" s="179"/>
      <c r="U233" s="179"/>
      <c r="V233" s="183"/>
      <c r="W233" s="185"/>
      <c r="Y233" s="219"/>
      <c r="AC233" s="178"/>
      <c r="AD233" s="178"/>
    </row>
    <row r="234" spans="1:30" s="8" customFormat="1" ht="12.75" x14ac:dyDescent="0.2">
      <c r="A234" s="179"/>
      <c r="B234" s="179"/>
      <c r="C234" s="179"/>
      <c r="D234" s="652"/>
      <c r="E234" s="186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1">
        <f t="shared" si="3"/>
        <v>0</v>
      </c>
      <c r="S234" s="179"/>
      <c r="T234" s="179"/>
      <c r="U234" s="179"/>
      <c r="V234" s="179"/>
      <c r="W234" s="182"/>
      <c r="Y234" s="219"/>
      <c r="AC234" s="178"/>
      <c r="AD234" s="178"/>
    </row>
    <row r="235" spans="1:30" s="8" customFormat="1" ht="12.75" x14ac:dyDescent="0.2">
      <c r="A235" s="179"/>
      <c r="B235" s="179"/>
      <c r="C235" s="183"/>
      <c r="D235" s="653"/>
      <c r="E235" s="187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1">
        <f t="shared" si="3"/>
        <v>0</v>
      </c>
      <c r="S235" s="179"/>
      <c r="T235" s="179"/>
      <c r="U235" s="179"/>
      <c r="V235" s="183"/>
      <c r="W235" s="185"/>
      <c r="Y235" s="219"/>
      <c r="AC235" s="178"/>
      <c r="AD235" s="178"/>
    </row>
    <row r="236" spans="1:30" s="8" customFormat="1" ht="12.75" x14ac:dyDescent="0.2">
      <c r="A236" s="179"/>
      <c r="B236" s="179"/>
      <c r="C236" s="179"/>
      <c r="D236" s="652"/>
      <c r="E236" s="186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1">
        <f t="shared" si="3"/>
        <v>0</v>
      </c>
      <c r="S236" s="179"/>
      <c r="T236" s="179"/>
      <c r="U236" s="179"/>
      <c r="V236" s="179"/>
      <c r="W236" s="182"/>
      <c r="Y236" s="219"/>
      <c r="AC236" s="178"/>
      <c r="AD236" s="178"/>
    </row>
    <row r="237" spans="1:30" s="8" customFormat="1" ht="12.75" x14ac:dyDescent="0.2">
      <c r="A237" s="179"/>
      <c r="B237" s="179"/>
      <c r="C237" s="183"/>
      <c r="D237" s="653"/>
      <c r="E237" s="187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1">
        <f t="shared" si="3"/>
        <v>0</v>
      </c>
      <c r="S237" s="179"/>
      <c r="T237" s="179"/>
      <c r="U237" s="179"/>
      <c r="V237" s="183"/>
      <c r="W237" s="185"/>
      <c r="Y237" s="219"/>
      <c r="AC237" s="178"/>
      <c r="AD237" s="178"/>
    </row>
    <row r="238" spans="1:30" s="8" customFormat="1" ht="12.75" x14ac:dyDescent="0.2">
      <c r="A238" s="179"/>
      <c r="B238" s="179"/>
      <c r="C238" s="179"/>
      <c r="D238" s="652"/>
      <c r="E238" s="179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1">
        <f t="shared" si="3"/>
        <v>0</v>
      </c>
      <c r="S238" s="179"/>
      <c r="T238" s="179"/>
      <c r="U238" s="179"/>
      <c r="V238" s="179"/>
      <c r="W238" s="182"/>
      <c r="Y238" s="219"/>
      <c r="AC238" s="178"/>
      <c r="AD238" s="178"/>
    </row>
    <row r="239" spans="1:30" s="8" customFormat="1" ht="12.75" x14ac:dyDescent="0.2">
      <c r="A239" s="179"/>
      <c r="B239" s="179"/>
      <c r="C239" s="183"/>
      <c r="D239" s="653"/>
      <c r="E239" s="183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1">
        <f t="shared" si="3"/>
        <v>0</v>
      </c>
      <c r="S239" s="179"/>
      <c r="T239" s="179"/>
      <c r="U239" s="179"/>
      <c r="V239" s="183"/>
      <c r="W239" s="185"/>
      <c r="Y239" s="219"/>
      <c r="AC239" s="178"/>
      <c r="AD239" s="178"/>
    </row>
    <row r="240" spans="1:30" s="8" customFormat="1" ht="12.75" x14ac:dyDescent="0.2">
      <c r="A240" s="179"/>
      <c r="B240" s="179"/>
      <c r="C240" s="179"/>
      <c r="D240" s="652"/>
      <c r="E240" s="179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1">
        <f t="shared" si="3"/>
        <v>0</v>
      </c>
      <c r="S240" s="179"/>
      <c r="T240" s="179"/>
      <c r="U240" s="179"/>
      <c r="V240" s="179"/>
      <c r="W240" s="182"/>
      <c r="Y240" s="219"/>
      <c r="AC240" s="178"/>
      <c r="AD240" s="178"/>
    </row>
    <row r="241" spans="1:30" s="8" customFormat="1" ht="12.75" x14ac:dyDescent="0.2">
      <c r="A241" s="179"/>
      <c r="B241" s="179"/>
      <c r="C241" s="183"/>
      <c r="D241" s="653"/>
      <c r="E241" s="183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1">
        <f t="shared" si="3"/>
        <v>0</v>
      </c>
      <c r="S241" s="179"/>
      <c r="T241" s="179"/>
      <c r="U241" s="179"/>
      <c r="V241" s="183"/>
      <c r="W241" s="185"/>
      <c r="Y241" s="219"/>
      <c r="AC241" s="178"/>
      <c r="AD241" s="178"/>
    </row>
    <row r="242" spans="1:30" s="8" customFormat="1" ht="12.75" x14ac:dyDescent="0.2">
      <c r="A242" s="179"/>
      <c r="B242" s="179"/>
      <c r="C242" s="179"/>
      <c r="D242" s="652"/>
      <c r="E242" s="179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1">
        <f t="shared" si="3"/>
        <v>0</v>
      </c>
      <c r="S242" s="179"/>
      <c r="T242" s="179"/>
      <c r="U242" s="179"/>
      <c r="V242" s="179"/>
      <c r="W242" s="182"/>
      <c r="Y242" s="219"/>
      <c r="AC242" s="178"/>
      <c r="AD242" s="178"/>
    </row>
    <row r="243" spans="1:30" s="8" customFormat="1" ht="12.75" x14ac:dyDescent="0.2">
      <c r="A243" s="179"/>
      <c r="B243" s="179"/>
      <c r="C243" s="183"/>
      <c r="D243" s="653"/>
      <c r="E243" s="183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1">
        <f t="shared" si="3"/>
        <v>0</v>
      </c>
      <c r="S243" s="179"/>
      <c r="T243" s="179"/>
      <c r="U243" s="179"/>
      <c r="V243" s="183"/>
      <c r="W243" s="185"/>
      <c r="Y243" s="219"/>
      <c r="AC243" s="178"/>
      <c r="AD243" s="178"/>
    </row>
    <row r="244" spans="1:30" s="8" customFormat="1" ht="12.75" x14ac:dyDescent="0.2">
      <c r="A244" s="179"/>
      <c r="B244" s="179"/>
      <c r="C244" s="179"/>
      <c r="D244" s="652"/>
      <c r="E244" s="179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1">
        <f t="shared" si="3"/>
        <v>0</v>
      </c>
      <c r="S244" s="179"/>
      <c r="T244" s="179"/>
      <c r="U244" s="179"/>
      <c r="V244" s="179"/>
      <c r="W244" s="182"/>
      <c r="Y244" s="219"/>
      <c r="AC244" s="178"/>
      <c r="AD244" s="178"/>
    </row>
    <row r="245" spans="1:30" s="8" customFormat="1" ht="12.75" x14ac:dyDescent="0.2">
      <c r="A245" s="179"/>
      <c r="B245" s="179"/>
      <c r="C245" s="183"/>
      <c r="D245" s="653"/>
      <c r="E245" s="183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1">
        <f t="shared" si="3"/>
        <v>0</v>
      </c>
      <c r="S245" s="179"/>
      <c r="T245" s="179"/>
      <c r="U245" s="179"/>
      <c r="V245" s="183"/>
      <c r="W245" s="185"/>
      <c r="Y245" s="219"/>
      <c r="AC245" s="178"/>
      <c r="AD245" s="178"/>
    </row>
    <row r="246" spans="1:30" s="8" customFormat="1" ht="12.75" x14ac:dyDescent="0.2">
      <c r="A246" s="179"/>
      <c r="B246" s="179"/>
      <c r="C246" s="179"/>
      <c r="D246" s="652"/>
      <c r="E246" s="179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1">
        <f t="shared" si="3"/>
        <v>0</v>
      </c>
      <c r="S246" s="179"/>
      <c r="T246" s="179"/>
      <c r="U246" s="179"/>
      <c r="V246" s="179"/>
      <c r="W246" s="182"/>
      <c r="Y246" s="219"/>
      <c r="AC246" s="178"/>
      <c r="AD246" s="178"/>
    </row>
    <row r="247" spans="1:30" s="8" customFormat="1" ht="12.75" x14ac:dyDescent="0.2">
      <c r="A247" s="179"/>
      <c r="B247" s="179"/>
      <c r="C247" s="183"/>
      <c r="D247" s="653"/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1">
        <f t="shared" si="3"/>
        <v>0</v>
      </c>
      <c r="S247" s="179"/>
      <c r="T247" s="179"/>
      <c r="U247" s="179"/>
      <c r="V247" s="183"/>
      <c r="W247" s="185"/>
      <c r="Y247" s="219"/>
      <c r="AC247" s="178"/>
      <c r="AD247" s="178"/>
    </row>
    <row r="248" spans="1:30" s="8" customFormat="1" ht="12.75" x14ac:dyDescent="0.2">
      <c r="A248" s="179"/>
      <c r="B248" s="179"/>
      <c r="C248" s="179"/>
      <c r="D248" s="652"/>
      <c r="E248" s="179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1">
        <f t="shared" si="3"/>
        <v>0</v>
      </c>
      <c r="S248" s="179"/>
      <c r="T248" s="179"/>
      <c r="U248" s="179"/>
      <c r="V248" s="179"/>
      <c r="W248" s="182"/>
      <c r="Y248" s="219"/>
      <c r="AC248" s="178"/>
      <c r="AD248" s="178"/>
    </row>
    <row r="249" spans="1:30" s="8" customFormat="1" ht="12.75" x14ac:dyDescent="0.2">
      <c r="A249" s="179"/>
      <c r="B249" s="179"/>
      <c r="C249" s="183"/>
      <c r="D249" s="653"/>
      <c r="E249" s="183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1">
        <f t="shared" si="3"/>
        <v>0</v>
      </c>
      <c r="S249" s="179"/>
      <c r="T249" s="179"/>
      <c r="U249" s="179"/>
      <c r="V249" s="183"/>
      <c r="W249" s="185"/>
      <c r="Y249" s="219"/>
      <c r="AC249" s="178"/>
      <c r="AD249" s="178"/>
    </row>
    <row r="250" spans="1:30" s="8" customFormat="1" ht="12.75" x14ac:dyDescent="0.2">
      <c r="A250" s="179"/>
      <c r="B250" s="179"/>
      <c r="C250" s="179"/>
      <c r="D250" s="652"/>
      <c r="E250" s="179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1">
        <f t="shared" si="3"/>
        <v>0</v>
      </c>
      <c r="S250" s="179"/>
      <c r="T250" s="179"/>
      <c r="U250" s="179"/>
      <c r="V250" s="179"/>
      <c r="W250" s="182"/>
      <c r="Y250" s="219"/>
      <c r="AC250" s="178"/>
      <c r="AD250" s="178"/>
    </row>
    <row r="251" spans="1:30" s="8" customFormat="1" ht="12.75" x14ac:dyDescent="0.2">
      <c r="A251" s="179"/>
      <c r="B251" s="179"/>
      <c r="C251" s="183"/>
      <c r="D251" s="653"/>
      <c r="E251" s="183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1">
        <f t="shared" si="3"/>
        <v>0</v>
      </c>
      <c r="S251" s="179"/>
      <c r="T251" s="179"/>
      <c r="U251" s="179"/>
      <c r="V251" s="183"/>
      <c r="W251" s="185"/>
      <c r="Y251" s="219"/>
      <c r="AC251" s="178"/>
      <c r="AD251" s="178"/>
    </row>
    <row r="252" spans="1:30" s="8" customFormat="1" ht="12.75" x14ac:dyDescent="0.2">
      <c r="A252" s="179"/>
      <c r="B252" s="179"/>
      <c r="C252" s="179"/>
      <c r="D252" s="652"/>
      <c r="E252" s="179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1">
        <f t="shared" si="3"/>
        <v>0</v>
      </c>
      <c r="S252" s="179"/>
      <c r="T252" s="179"/>
      <c r="U252" s="179"/>
      <c r="V252" s="179"/>
      <c r="W252" s="182"/>
      <c r="Y252" s="219"/>
      <c r="AC252" s="178"/>
      <c r="AD252" s="178"/>
    </row>
    <row r="253" spans="1:30" s="8" customFormat="1" ht="12.75" x14ac:dyDescent="0.2">
      <c r="A253" s="179"/>
      <c r="B253" s="179"/>
      <c r="C253" s="183"/>
      <c r="D253" s="653"/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1">
        <f t="shared" si="3"/>
        <v>0</v>
      </c>
      <c r="S253" s="179"/>
      <c r="T253" s="179"/>
      <c r="U253" s="179"/>
      <c r="V253" s="183"/>
      <c r="W253" s="185"/>
      <c r="Y253" s="219"/>
      <c r="AC253" s="178"/>
      <c r="AD253" s="178"/>
    </row>
    <row r="254" spans="1:30" s="8" customFormat="1" ht="12.75" x14ac:dyDescent="0.2">
      <c r="A254" s="179"/>
      <c r="B254" s="179"/>
      <c r="C254" s="179"/>
      <c r="D254" s="652"/>
      <c r="E254" s="179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1">
        <f t="shared" si="3"/>
        <v>0</v>
      </c>
      <c r="S254" s="179"/>
      <c r="T254" s="179"/>
      <c r="U254" s="179"/>
      <c r="V254" s="179"/>
      <c r="W254" s="182"/>
      <c r="Y254" s="219"/>
      <c r="AC254" s="178"/>
      <c r="AD254" s="178"/>
    </row>
    <row r="255" spans="1:30" s="8" customFormat="1" ht="12.75" x14ac:dyDescent="0.2">
      <c r="A255" s="179"/>
      <c r="B255" s="179"/>
      <c r="C255" s="183"/>
      <c r="D255" s="653"/>
      <c r="E255" s="183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1">
        <f t="shared" ref="R255:R259" si="4">SUM(F255:Q255)</f>
        <v>0</v>
      </c>
      <c r="S255" s="179"/>
      <c r="T255" s="179"/>
      <c r="U255" s="179"/>
      <c r="V255" s="183"/>
      <c r="W255" s="185"/>
      <c r="Y255" s="219"/>
      <c r="AC255" s="178"/>
      <c r="AD255" s="178"/>
    </row>
    <row r="256" spans="1:30" s="8" customFormat="1" ht="12.75" x14ac:dyDescent="0.2">
      <c r="A256" s="179"/>
      <c r="B256" s="179"/>
      <c r="C256" s="179"/>
      <c r="D256" s="652"/>
      <c r="E256" s="179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1">
        <f t="shared" si="4"/>
        <v>0</v>
      </c>
      <c r="S256" s="179"/>
      <c r="T256" s="179"/>
      <c r="U256" s="179"/>
      <c r="V256" s="179"/>
      <c r="W256" s="182"/>
      <c r="Y256" s="219"/>
      <c r="AC256" s="178"/>
      <c r="AD256" s="178"/>
    </row>
    <row r="257" spans="1:30" s="8" customFormat="1" ht="12.75" x14ac:dyDescent="0.2">
      <c r="A257" s="179"/>
      <c r="B257" s="179"/>
      <c r="C257" s="183"/>
      <c r="D257" s="653"/>
      <c r="E257" s="183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1">
        <f t="shared" si="4"/>
        <v>0</v>
      </c>
      <c r="S257" s="179"/>
      <c r="T257" s="179"/>
      <c r="U257" s="179"/>
      <c r="V257" s="183"/>
      <c r="W257" s="185"/>
      <c r="Y257" s="219"/>
      <c r="AC257" s="178"/>
      <c r="AD257" s="178"/>
    </row>
    <row r="258" spans="1:30" s="8" customFormat="1" ht="12.75" x14ac:dyDescent="0.2">
      <c r="A258" s="179"/>
      <c r="B258" s="179"/>
      <c r="C258" s="179"/>
      <c r="D258" s="652"/>
      <c r="E258" s="179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1">
        <f t="shared" si="4"/>
        <v>0</v>
      </c>
      <c r="S258" s="179"/>
      <c r="T258" s="179"/>
      <c r="U258" s="179"/>
      <c r="V258" s="179"/>
      <c r="W258" s="182"/>
      <c r="Y258" s="219"/>
      <c r="AC258" s="178"/>
      <c r="AD258" s="178"/>
    </row>
    <row r="259" spans="1:30" s="8" customFormat="1" ht="12.75" x14ac:dyDescent="0.2">
      <c r="A259" s="179"/>
      <c r="B259" s="179"/>
      <c r="C259" s="183"/>
      <c r="D259" s="653"/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1">
        <f t="shared" si="4"/>
        <v>0</v>
      </c>
      <c r="S259" s="179"/>
      <c r="T259" s="179"/>
      <c r="U259" s="179"/>
      <c r="V259" s="183"/>
      <c r="W259" s="185"/>
      <c r="Y259" s="219"/>
      <c r="AC259" s="178"/>
      <c r="AD259" s="178"/>
    </row>
    <row r="260" spans="1:30" s="176" customFormat="1" x14ac:dyDescent="0.25">
      <c r="A260" s="179"/>
      <c r="B260" s="179"/>
      <c r="C260" s="190"/>
      <c r="D260" s="190"/>
      <c r="E260" s="191"/>
      <c r="F260" s="192">
        <f t="shared" ref="F260:R260" si="5">SUM(F9:F259)</f>
        <v>19</v>
      </c>
      <c r="G260" s="192">
        <f t="shared" si="5"/>
        <v>18</v>
      </c>
      <c r="H260" s="192">
        <f t="shared" si="5"/>
        <v>30</v>
      </c>
      <c r="I260" s="192">
        <f t="shared" si="5"/>
        <v>27</v>
      </c>
      <c r="J260" s="192">
        <f t="shared" si="5"/>
        <v>16</v>
      </c>
      <c r="K260" s="192">
        <f t="shared" si="5"/>
        <v>25</v>
      </c>
      <c r="L260" s="192">
        <f t="shared" si="5"/>
        <v>22</v>
      </c>
      <c r="M260" s="192">
        <f t="shared" si="5"/>
        <v>26</v>
      </c>
      <c r="N260" s="192">
        <f t="shared" si="5"/>
        <v>25</v>
      </c>
      <c r="O260" s="192">
        <f t="shared" si="5"/>
        <v>18</v>
      </c>
      <c r="P260" s="192">
        <f t="shared" si="5"/>
        <v>19</v>
      </c>
      <c r="Q260" s="192">
        <f t="shared" si="5"/>
        <v>25</v>
      </c>
      <c r="R260" s="192">
        <f t="shared" si="5"/>
        <v>251</v>
      </c>
      <c r="S260" s="193"/>
      <c r="T260" s="193"/>
      <c r="U260" s="193"/>
      <c r="V260" s="194"/>
      <c r="W260" s="190"/>
      <c r="Y260" s="218"/>
      <c r="AC260" s="177"/>
      <c r="AD260" s="178"/>
    </row>
    <row r="261" spans="1:30" s="176" customFormat="1" x14ac:dyDescent="0.25">
      <c r="D261" s="654"/>
      <c r="N261" s="195"/>
      <c r="O261" s="196"/>
      <c r="P261" s="197"/>
      <c r="Q261" s="197"/>
      <c r="R261" s="197"/>
      <c r="S261" s="197"/>
      <c r="T261" s="197"/>
      <c r="U261" s="197"/>
      <c r="V261" s="197"/>
      <c r="W261" s="197"/>
      <c r="Y261" s="218"/>
      <c r="AC261" s="177"/>
      <c r="AD261" s="178"/>
    </row>
    <row r="262" spans="1:30" s="176" customFormat="1" x14ac:dyDescent="0.25">
      <c r="D262" s="654"/>
      <c r="N262" s="195"/>
      <c r="O262" s="196"/>
      <c r="P262" s="197"/>
      <c r="Q262" s="197"/>
      <c r="R262" s="197"/>
      <c r="S262" s="197"/>
      <c r="T262" s="197"/>
      <c r="U262" s="197"/>
      <c r="V262" s="197"/>
      <c r="W262" s="197"/>
      <c r="Y262" s="218"/>
      <c r="AC262" s="177"/>
      <c r="AD262" s="178"/>
    </row>
    <row r="263" spans="1:30" s="176" customFormat="1" x14ac:dyDescent="0.25">
      <c r="D263" s="654"/>
      <c r="N263" s="195"/>
      <c r="O263" s="196"/>
      <c r="P263" s="197"/>
      <c r="Q263" s="197"/>
      <c r="R263" s="197"/>
      <c r="S263" s="197"/>
      <c r="T263" s="197"/>
      <c r="U263" s="197"/>
      <c r="V263" s="197"/>
      <c r="W263" s="197"/>
      <c r="Y263" s="218"/>
      <c r="AC263" s="177"/>
      <c r="AD263" s="178"/>
    </row>
    <row r="264" spans="1:30" s="176" customFormat="1" x14ac:dyDescent="0.25">
      <c r="D264" s="654"/>
      <c r="N264" s="195"/>
      <c r="O264" s="196"/>
      <c r="P264" s="197"/>
      <c r="Q264" s="197"/>
      <c r="R264" s="197"/>
      <c r="S264" s="197"/>
      <c r="T264" s="197"/>
      <c r="U264" s="197"/>
      <c r="V264" s="197"/>
      <c r="W264" s="197"/>
      <c r="Y264" s="218"/>
      <c r="AC264" s="177"/>
      <c r="AD264" s="178"/>
    </row>
    <row r="265" spans="1:30" s="176" customFormat="1" x14ac:dyDescent="0.25">
      <c r="D265" s="654"/>
      <c r="N265" s="195"/>
      <c r="O265" s="196"/>
      <c r="P265" s="197"/>
      <c r="Q265" s="197"/>
      <c r="R265" s="197"/>
      <c r="S265" s="197"/>
      <c r="T265" s="197"/>
      <c r="U265" s="197"/>
      <c r="V265" s="197"/>
      <c r="W265" s="197"/>
      <c r="Y265" s="218"/>
      <c r="AC265" s="177"/>
      <c r="AD265" s="178"/>
    </row>
    <row r="266" spans="1:30" s="176" customFormat="1" x14ac:dyDescent="0.25">
      <c r="D266" s="654"/>
      <c r="N266" s="195"/>
      <c r="O266" s="196"/>
      <c r="P266" s="197"/>
      <c r="Q266" s="197"/>
      <c r="R266" s="197"/>
      <c r="S266" s="197"/>
      <c r="T266" s="197"/>
      <c r="U266" s="197"/>
      <c r="V266" s="197"/>
      <c r="W266" s="197"/>
      <c r="Y266" s="218"/>
      <c r="AC266" s="177"/>
      <c r="AD266" s="178"/>
    </row>
    <row r="267" spans="1:30" s="176" customFormat="1" x14ac:dyDescent="0.25">
      <c r="D267" s="654"/>
      <c r="N267" s="195"/>
      <c r="O267" s="196"/>
      <c r="P267" s="197"/>
      <c r="Q267" s="197"/>
      <c r="R267" s="197"/>
      <c r="S267" s="197"/>
      <c r="T267" s="197"/>
      <c r="U267" s="197"/>
      <c r="V267" s="197"/>
      <c r="W267" s="197"/>
      <c r="Y267" s="218"/>
      <c r="AC267" s="177"/>
      <c r="AD267" s="178"/>
    </row>
    <row r="268" spans="1:30" s="176" customFormat="1" x14ac:dyDescent="0.25">
      <c r="D268" s="654"/>
      <c r="N268" s="195"/>
      <c r="O268" s="196"/>
      <c r="P268" s="197"/>
      <c r="Q268" s="197"/>
      <c r="R268" s="197"/>
      <c r="S268" s="197"/>
      <c r="T268" s="197"/>
      <c r="U268" s="197"/>
      <c r="V268" s="197"/>
      <c r="W268" s="197"/>
      <c r="Y268" s="218"/>
      <c r="AC268" s="177"/>
      <c r="AD268" s="178"/>
    </row>
    <row r="269" spans="1:30" s="176" customFormat="1" x14ac:dyDescent="0.25">
      <c r="D269" s="654"/>
      <c r="N269" s="195"/>
      <c r="O269" s="196"/>
      <c r="P269" s="197"/>
      <c r="Q269" s="197"/>
      <c r="R269" s="197"/>
      <c r="S269" s="197"/>
      <c r="T269" s="197"/>
      <c r="U269" s="197"/>
      <c r="V269" s="197"/>
      <c r="W269" s="197"/>
      <c r="Y269" s="218"/>
      <c r="AC269" s="177"/>
      <c r="AD269" s="178"/>
    </row>
    <row r="270" spans="1:30" s="176" customFormat="1" x14ac:dyDescent="0.25">
      <c r="D270" s="654"/>
      <c r="N270" s="195"/>
      <c r="O270" s="196"/>
      <c r="P270" s="197"/>
      <c r="Q270" s="197"/>
      <c r="R270" s="197"/>
      <c r="S270" s="197"/>
      <c r="T270" s="197"/>
      <c r="U270" s="197"/>
      <c r="V270" s="197"/>
      <c r="W270" s="197"/>
      <c r="Y270" s="218"/>
      <c r="AC270" s="177"/>
      <c r="AD270" s="178"/>
    </row>
    <row r="271" spans="1:30" s="176" customFormat="1" x14ac:dyDescent="0.25">
      <c r="D271" s="654"/>
      <c r="N271" s="195"/>
      <c r="O271" s="196"/>
      <c r="P271" s="197"/>
      <c r="Q271" s="197"/>
      <c r="R271" s="197"/>
      <c r="S271" s="197"/>
      <c r="T271" s="197"/>
      <c r="U271" s="197"/>
      <c r="V271" s="197"/>
      <c r="W271" s="197"/>
      <c r="Y271" s="218"/>
      <c r="AC271" s="177"/>
      <c r="AD271" s="178"/>
    </row>
    <row r="272" spans="1:30" s="599" customFormat="1" x14ac:dyDescent="0.25">
      <c r="D272" s="655"/>
      <c r="L272" s="606"/>
      <c r="M272" s="597"/>
      <c r="N272" s="598"/>
      <c r="O272" s="598"/>
      <c r="P272" s="598"/>
      <c r="Q272" s="598"/>
      <c r="R272" s="598"/>
      <c r="S272" s="598"/>
      <c r="T272" s="598"/>
      <c r="U272" s="598"/>
      <c r="Y272" s="600"/>
    </row>
    <row r="273" spans="4:25" s="599" customFormat="1" x14ac:dyDescent="0.25">
      <c r="D273" s="655"/>
      <c r="L273" s="606"/>
      <c r="M273" s="597"/>
      <c r="N273" s="598"/>
      <c r="O273" s="598"/>
      <c r="P273" s="598"/>
      <c r="Q273" s="598"/>
      <c r="R273" s="598"/>
      <c r="S273" s="598"/>
      <c r="T273" s="598"/>
      <c r="U273" s="598"/>
      <c r="Y273" s="600"/>
    </row>
    <row r="274" spans="4:25" s="599" customFormat="1" x14ac:dyDescent="0.25">
      <c r="D274" s="655"/>
      <c r="L274" s="606"/>
      <c r="M274" s="597"/>
      <c r="N274" s="598"/>
      <c r="O274" s="598"/>
      <c r="P274" s="598"/>
      <c r="Q274" s="598"/>
      <c r="R274" s="598"/>
      <c r="S274" s="598"/>
      <c r="T274" s="598"/>
      <c r="U274" s="598"/>
      <c r="Y274" s="600"/>
    </row>
    <row r="275" spans="4:25" s="599" customFormat="1" x14ac:dyDescent="0.25">
      <c r="D275" s="655"/>
      <c r="L275" s="606"/>
      <c r="M275" s="597"/>
      <c r="N275" s="598"/>
      <c r="O275" s="598"/>
      <c r="P275" s="598"/>
      <c r="Q275" s="598"/>
      <c r="R275" s="598"/>
      <c r="S275" s="598"/>
      <c r="T275" s="598"/>
      <c r="U275" s="598"/>
      <c r="Y275" s="600"/>
    </row>
    <row r="276" spans="4:25" s="599" customFormat="1" x14ac:dyDescent="0.25">
      <c r="D276" s="655"/>
      <c r="L276" s="606"/>
      <c r="M276" s="597"/>
      <c r="N276" s="598"/>
      <c r="O276" s="598"/>
      <c r="P276" s="598"/>
      <c r="Q276" s="598"/>
      <c r="R276" s="598"/>
      <c r="S276" s="598"/>
      <c r="T276" s="598"/>
      <c r="U276" s="598"/>
      <c r="Y276" s="600"/>
    </row>
    <row r="277" spans="4:25" s="599" customFormat="1" x14ac:dyDescent="0.25">
      <c r="D277" s="655"/>
      <c r="L277" s="606"/>
      <c r="M277" s="597"/>
      <c r="N277" s="598"/>
      <c r="O277" s="598"/>
      <c r="P277" s="598"/>
      <c r="Q277" s="598"/>
      <c r="R277" s="598"/>
      <c r="S277" s="598"/>
      <c r="T277" s="598"/>
      <c r="U277" s="598"/>
      <c r="Y277" s="600"/>
    </row>
    <row r="278" spans="4:25" s="599" customFormat="1" x14ac:dyDescent="0.25">
      <c r="D278" s="655"/>
      <c r="L278" s="606"/>
      <c r="M278" s="597"/>
      <c r="N278" s="598"/>
      <c r="O278" s="598"/>
      <c r="P278" s="598"/>
      <c r="Q278" s="598"/>
      <c r="R278" s="598"/>
      <c r="S278" s="598"/>
      <c r="T278" s="598"/>
      <c r="U278" s="598"/>
      <c r="Y278" s="600"/>
    </row>
    <row r="279" spans="4:25" s="599" customFormat="1" x14ac:dyDescent="0.25">
      <c r="D279" s="655"/>
      <c r="L279" s="606"/>
      <c r="M279" s="597"/>
      <c r="N279" s="598"/>
      <c r="O279" s="598"/>
      <c r="P279" s="598"/>
      <c r="Q279" s="598"/>
      <c r="R279" s="598"/>
      <c r="S279" s="598"/>
      <c r="T279" s="598"/>
      <c r="U279" s="598"/>
      <c r="Y279" s="600"/>
    </row>
    <row r="280" spans="4:25" s="599" customFormat="1" x14ac:dyDescent="0.25">
      <c r="D280" s="655"/>
      <c r="L280" s="606"/>
      <c r="M280" s="597"/>
      <c r="N280" s="598"/>
      <c r="O280" s="598"/>
      <c r="P280" s="598"/>
      <c r="Q280" s="598"/>
      <c r="R280" s="598"/>
      <c r="S280" s="598"/>
      <c r="T280" s="598"/>
      <c r="U280" s="598"/>
      <c r="Y280" s="600"/>
    </row>
    <row r="281" spans="4:25" s="599" customFormat="1" x14ac:dyDescent="0.25">
      <c r="D281" s="655"/>
      <c r="L281" s="606"/>
      <c r="M281" s="597"/>
      <c r="N281" s="598"/>
      <c r="O281" s="598"/>
      <c r="P281" s="598"/>
      <c r="Q281" s="598"/>
      <c r="R281" s="598"/>
      <c r="S281" s="598"/>
      <c r="T281" s="598"/>
      <c r="U281" s="598"/>
      <c r="Y281" s="600"/>
    </row>
    <row r="282" spans="4:25" s="599" customFormat="1" x14ac:dyDescent="0.25">
      <c r="D282" s="655"/>
      <c r="L282" s="606"/>
      <c r="M282" s="597"/>
      <c r="N282" s="598"/>
      <c r="O282" s="598"/>
      <c r="P282" s="598"/>
      <c r="Q282" s="598"/>
      <c r="R282" s="598"/>
      <c r="S282" s="598"/>
      <c r="T282" s="598"/>
      <c r="U282" s="598"/>
      <c r="Y282" s="600"/>
    </row>
    <row r="283" spans="4:25" s="599" customFormat="1" x14ac:dyDescent="0.25">
      <c r="D283" s="655"/>
      <c r="L283" s="606"/>
      <c r="M283" s="597"/>
      <c r="N283" s="598"/>
      <c r="O283" s="598"/>
      <c r="P283" s="598"/>
      <c r="Q283" s="598"/>
      <c r="R283" s="598"/>
      <c r="S283" s="598"/>
      <c r="T283" s="598"/>
      <c r="U283" s="598"/>
      <c r="Y283" s="600"/>
    </row>
    <row r="284" spans="4:25" s="599" customFormat="1" x14ac:dyDescent="0.25">
      <c r="D284" s="655"/>
      <c r="L284" s="606"/>
      <c r="M284" s="597"/>
      <c r="N284" s="598"/>
      <c r="O284" s="598"/>
      <c r="P284" s="598"/>
      <c r="Q284" s="598"/>
      <c r="R284" s="598"/>
      <c r="S284" s="598"/>
      <c r="T284" s="598"/>
      <c r="U284" s="598"/>
      <c r="Y284" s="600"/>
    </row>
    <row r="285" spans="4:25" s="599" customFormat="1" x14ac:dyDescent="0.25">
      <c r="D285" s="655"/>
      <c r="L285" s="606"/>
      <c r="M285" s="597"/>
      <c r="N285" s="598"/>
      <c r="O285" s="598"/>
      <c r="P285" s="598"/>
      <c r="Q285" s="598"/>
      <c r="R285" s="598"/>
      <c r="S285" s="598"/>
      <c r="T285" s="598"/>
      <c r="U285" s="598"/>
      <c r="Y285" s="600"/>
    </row>
    <row r="286" spans="4:25" s="599" customFormat="1" x14ac:dyDescent="0.25">
      <c r="D286" s="655"/>
      <c r="L286" s="606"/>
      <c r="M286" s="597"/>
      <c r="N286" s="598"/>
      <c r="O286" s="598"/>
      <c r="P286" s="598"/>
      <c r="Q286" s="598"/>
      <c r="R286" s="598"/>
      <c r="S286" s="598"/>
      <c r="T286" s="598"/>
      <c r="U286" s="598"/>
      <c r="Y286" s="600"/>
    </row>
    <row r="287" spans="4:25" s="599" customFormat="1" x14ac:dyDescent="0.25">
      <c r="D287" s="655"/>
      <c r="L287" s="606"/>
      <c r="M287" s="597"/>
      <c r="N287" s="598"/>
      <c r="O287" s="598"/>
      <c r="P287" s="598"/>
      <c r="Q287" s="598"/>
      <c r="R287" s="598"/>
      <c r="S287" s="598"/>
      <c r="T287" s="598"/>
      <c r="U287" s="598"/>
      <c r="Y287" s="600"/>
    </row>
    <row r="288" spans="4:25" s="599" customFormat="1" x14ac:dyDescent="0.25">
      <c r="D288" s="655"/>
      <c r="L288" s="606"/>
      <c r="M288" s="597"/>
      <c r="N288" s="598"/>
      <c r="O288" s="598"/>
      <c r="P288" s="598"/>
      <c r="Q288" s="598"/>
      <c r="R288" s="598"/>
      <c r="S288" s="598"/>
      <c r="T288" s="598"/>
      <c r="U288" s="598"/>
      <c r="Y288" s="600"/>
    </row>
    <row r="289" spans="4:25" s="599" customFormat="1" x14ac:dyDescent="0.25">
      <c r="D289" s="655"/>
      <c r="L289" s="606"/>
      <c r="M289" s="597"/>
      <c r="N289" s="598"/>
      <c r="O289" s="598"/>
      <c r="P289" s="598"/>
      <c r="Q289" s="598"/>
      <c r="R289" s="598"/>
      <c r="S289" s="598"/>
      <c r="T289" s="598"/>
      <c r="U289" s="598"/>
      <c r="Y289" s="600"/>
    </row>
    <row r="290" spans="4:25" s="599" customFormat="1" x14ac:dyDescent="0.25">
      <c r="D290" s="655"/>
      <c r="L290" s="606"/>
      <c r="M290" s="597"/>
      <c r="N290" s="598"/>
      <c r="O290" s="598"/>
      <c r="P290" s="598"/>
      <c r="Q290" s="598"/>
      <c r="R290" s="598"/>
      <c r="S290" s="598"/>
      <c r="T290" s="598"/>
      <c r="U290" s="598"/>
      <c r="Y290" s="600"/>
    </row>
    <row r="291" spans="4:25" s="599" customFormat="1" x14ac:dyDescent="0.25">
      <c r="D291" s="655"/>
      <c r="L291" s="606"/>
      <c r="M291" s="597"/>
      <c r="N291" s="598"/>
      <c r="O291" s="598"/>
      <c r="P291" s="598"/>
      <c r="Q291" s="598"/>
      <c r="R291" s="598"/>
      <c r="S291" s="598"/>
      <c r="T291" s="598"/>
      <c r="U291" s="598"/>
      <c r="Y291" s="600"/>
    </row>
    <row r="292" spans="4:25" s="599" customFormat="1" x14ac:dyDescent="0.25">
      <c r="D292" s="655"/>
      <c r="L292" s="606"/>
      <c r="M292" s="597"/>
      <c r="N292" s="598"/>
      <c r="O292" s="598"/>
      <c r="P292" s="598"/>
      <c r="Q292" s="598"/>
      <c r="R292" s="598"/>
      <c r="S292" s="598"/>
      <c r="T292" s="598"/>
      <c r="U292" s="598"/>
      <c r="Y292" s="600"/>
    </row>
    <row r="293" spans="4:25" s="599" customFormat="1" x14ac:dyDescent="0.25">
      <c r="D293" s="655"/>
      <c r="L293" s="606"/>
      <c r="M293" s="597"/>
      <c r="N293" s="598"/>
      <c r="O293" s="598"/>
      <c r="P293" s="598"/>
      <c r="Q293" s="598"/>
      <c r="R293" s="598"/>
      <c r="S293" s="598"/>
      <c r="T293" s="598"/>
      <c r="U293" s="598"/>
      <c r="Y293" s="600"/>
    </row>
    <row r="294" spans="4:25" s="599" customFormat="1" x14ac:dyDescent="0.25">
      <c r="D294" s="655"/>
      <c r="L294" s="606"/>
      <c r="M294" s="597"/>
      <c r="N294" s="598"/>
      <c r="O294" s="598"/>
      <c r="P294" s="598"/>
      <c r="Q294" s="598"/>
      <c r="R294" s="598"/>
      <c r="S294" s="598"/>
      <c r="T294" s="598"/>
      <c r="U294" s="598"/>
      <c r="Y294" s="600"/>
    </row>
    <row r="295" spans="4:25" s="599" customFormat="1" x14ac:dyDescent="0.25">
      <c r="D295" s="655"/>
      <c r="L295" s="606"/>
      <c r="M295" s="597"/>
      <c r="N295" s="598"/>
      <c r="O295" s="598"/>
      <c r="P295" s="598"/>
      <c r="Q295" s="598"/>
      <c r="R295" s="598"/>
      <c r="S295" s="598"/>
      <c r="T295" s="598"/>
      <c r="U295" s="598"/>
      <c r="Y295" s="600"/>
    </row>
    <row r="296" spans="4:25" s="599" customFormat="1" x14ac:dyDescent="0.25">
      <c r="D296" s="655"/>
      <c r="L296" s="606"/>
      <c r="M296" s="597"/>
      <c r="N296" s="598"/>
      <c r="O296" s="598"/>
      <c r="P296" s="598"/>
      <c r="Q296" s="598"/>
      <c r="R296" s="598"/>
      <c r="S296" s="598"/>
      <c r="T296" s="598"/>
      <c r="U296" s="598"/>
      <c r="Y296" s="600"/>
    </row>
    <row r="297" spans="4:25" s="599" customFormat="1" x14ac:dyDescent="0.25">
      <c r="D297" s="655"/>
      <c r="L297" s="606"/>
      <c r="M297" s="597"/>
      <c r="N297" s="598"/>
      <c r="O297" s="598"/>
      <c r="P297" s="598"/>
      <c r="Q297" s="598"/>
      <c r="R297" s="598"/>
      <c r="S297" s="598"/>
      <c r="T297" s="598"/>
      <c r="U297" s="598"/>
      <c r="Y297" s="600"/>
    </row>
    <row r="298" spans="4:25" s="599" customFormat="1" x14ac:dyDescent="0.25">
      <c r="D298" s="655"/>
      <c r="L298" s="606"/>
      <c r="M298" s="597"/>
      <c r="N298" s="598"/>
      <c r="O298" s="598"/>
      <c r="P298" s="598"/>
      <c r="Q298" s="598"/>
      <c r="R298" s="598"/>
      <c r="S298" s="598"/>
      <c r="T298" s="598"/>
      <c r="U298" s="598"/>
      <c r="Y298" s="600"/>
    </row>
    <row r="299" spans="4:25" s="599" customFormat="1" x14ac:dyDescent="0.25">
      <c r="D299" s="655"/>
      <c r="L299" s="606"/>
      <c r="M299" s="597"/>
      <c r="N299" s="598"/>
      <c r="O299" s="598"/>
      <c r="P299" s="598"/>
      <c r="Q299" s="598"/>
      <c r="R299" s="598"/>
      <c r="S299" s="598"/>
      <c r="T299" s="598"/>
      <c r="U299" s="598"/>
      <c r="Y299" s="600"/>
    </row>
    <row r="300" spans="4:25" s="599" customFormat="1" x14ac:dyDescent="0.25">
      <c r="D300" s="655"/>
      <c r="L300" s="606"/>
      <c r="M300" s="597"/>
      <c r="N300" s="598"/>
      <c r="O300" s="598"/>
      <c r="P300" s="598"/>
      <c r="Q300" s="598"/>
      <c r="R300" s="598"/>
      <c r="S300" s="598"/>
      <c r="T300" s="598"/>
      <c r="U300" s="598"/>
      <c r="Y300" s="600"/>
    </row>
    <row r="301" spans="4:25" s="599" customFormat="1" x14ac:dyDescent="0.25">
      <c r="D301" s="655"/>
      <c r="L301" s="606"/>
      <c r="M301" s="597"/>
      <c r="N301" s="598"/>
      <c r="O301" s="598"/>
      <c r="P301" s="598"/>
      <c r="Q301" s="598"/>
      <c r="R301" s="598"/>
      <c r="S301" s="598"/>
      <c r="T301" s="598"/>
      <c r="U301" s="598"/>
      <c r="Y301" s="600"/>
    </row>
    <row r="302" spans="4:25" s="599" customFormat="1" x14ac:dyDescent="0.25">
      <c r="D302" s="655"/>
      <c r="L302" s="606"/>
      <c r="M302" s="597"/>
      <c r="N302" s="598"/>
      <c r="O302" s="598"/>
      <c r="P302" s="598"/>
      <c r="Q302" s="598"/>
      <c r="R302" s="598"/>
      <c r="S302" s="598"/>
      <c r="T302" s="598"/>
      <c r="U302" s="598"/>
      <c r="Y302" s="600"/>
    </row>
    <row r="303" spans="4:25" s="599" customFormat="1" x14ac:dyDescent="0.25">
      <c r="D303" s="655"/>
      <c r="L303" s="606"/>
      <c r="M303" s="597"/>
      <c r="N303" s="598"/>
      <c r="O303" s="598"/>
      <c r="P303" s="598"/>
      <c r="Q303" s="598"/>
      <c r="R303" s="598"/>
      <c r="S303" s="598"/>
      <c r="T303" s="598"/>
      <c r="U303" s="598"/>
      <c r="Y303" s="600"/>
    </row>
    <row r="304" spans="4:25" s="599" customFormat="1" x14ac:dyDescent="0.25">
      <c r="D304" s="655"/>
      <c r="L304" s="606"/>
      <c r="M304" s="597"/>
      <c r="N304" s="598"/>
      <c r="O304" s="598"/>
      <c r="P304" s="598"/>
      <c r="Q304" s="598"/>
      <c r="R304" s="598"/>
      <c r="S304" s="598"/>
      <c r="T304" s="598"/>
      <c r="U304" s="598"/>
      <c r="Y304" s="600"/>
    </row>
    <row r="305" spans="4:25" s="599" customFormat="1" x14ac:dyDescent="0.25">
      <c r="D305" s="655"/>
      <c r="L305" s="606"/>
      <c r="M305" s="597"/>
      <c r="N305" s="598"/>
      <c r="O305" s="598"/>
      <c r="P305" s="598"/>
      <c r="Q305" s="598"/>
      <c r="R305" s="598"/>
      <c r="S305" s="598"/>
      <c r="T305" s="598"/>
      <c r="U305" s="598"/>
      <c r="Y305" s="600"/>
    </row>
    <row r="306" spans="4:25" s="599" customFormat="1" x14ac:dyDescent="0.25">
      <c r="D306" s="655"/>
      <c r="L306" s="606"/>
      <c r="M306" s="597"/>
      <c r="N306" s="598"/>
      <c r="O306" s="598"/>
      <c r="P306" s="598"/>
      <c r="Q306" s="598"/>
      <c r="R306" s="598"/>
      <c r="S306" s="598"/>
      <c r="T306" s="598"/>
      <c r="U306" s="598"/>
      <c r="Y306" s="600"/>
    </row>
    <row r="307" spans="4:25" s="599" customFormat="1" x14ac:dyDescent="0.25">
      <c r="D307" s="655"/>
      <c r="L307" s="606"/>
      <c r="M307" s="597"/>
      <c r="N307" s="598"/>
      <c r="O307" s="598"/>
      <c r="P307" s="598"/>
      <c r="Q307" s="598"/>
      <c r="R307" s="598"/>
      <c r="S307" s="598"/>
      <c r="T307" s="598"/>
      <c r="U307" s="598"/>
      <c r="Y307" s="600"/>
    </row>
    <row r="308" spans="4:25" s="599" customFormat="1" x14ac:dyDescent="0.25">
      <c r="D308" s="655"/>
      <c r="L308" s="606"/>
      <c r="M308" s="597"/>
      <c r="N308" s="598"/>
      <c r="O308" s="598"/>
      <c r="P308" s="598"/>
      <c r="Q308" s="598"/>
      <c r="R308" s="598"/>
      <c r="S308" s="598"/>
      <c r="T308" s="598"/>
      <c r="U308" s="598"/>
      <c r="Y308" s="600"/>
    </row>
    <row r="309" spans="4:25" s="599" customFormat="1" x14ac:dyDescent="0.25">
      <c r="D309" s="655"/>
      <c r="L309" s="606"/>
      <c r="M309" s="597"/>
      <c r="N309" s="598"/>
      <c r="O309" s="598"/>
      <c r="P309" s="598"/>
      <c r="Q309" s="598"/>
      <c r="R309" s="598"/>
      <c r="S309" s="598"/>
      <c r="T309" s="598"/>
      <c r="U309" s="598"/>
      <c r="Y309" s="600"/>
    </row>
    <row r="310" spans="4:25" s="599" customFormat="1" x14ac:dyDescent="0.25">
      <c r="D310" s="655"/>
      <c r="L310" s="606"/>
      <c r="M310" s="597"/>
      <c r="N310" s="598"/>
      <c r="O310" s="598"/>
      <c r="P310" s="598"/>
      <c r="Q310" s="598"/>
      <c r="R310" s="598"/>
      <c r="S310" s="598"/>
      <c r="T310" s="598"/>
      <c r="U310" s="598"/>
      <c r="Y310" s="600"/>
    </row>
    <row r="311" spans="4:25" s="599" customFormat="1" x14ac:dyDescent="0.25">
      <c r="D311" s="655"/>
      <c r="L311" s="606"/>
      <c r="M311" s="597"/>
      <c r="N311" s="598"/>
      <c r="O311" s="598"/>
      <c r="P311" s="598"/>
      <c r="Q311" s="598"/>
      <c r="R311" s="598"/>
      <c r="S311" s="598"/>
      <c r="T311" s="598"/>
      <c r="U311" s="598"/>
      <c r="Y311" s="600"/>
    </row>
    <row r="312" spans="4:25" s="599" customFormat="1" x14ac:dyDescent="0.25">
      <c r="D312" s="655"/>
      <c r="L312" s="606"/>
      <c r="M312" s="597"/>
      <c r="N312" s="598"/>
      <c r="O312" s="598"/>
      <c r="P312" s="598"/>
      <c r="Q312" s="598"/>
      <c r="R312" s="598"/>
      <c r="S312" s="598"/>
      <c r="T312" s="598"/>
      <c r="U312" s="598"/>
      <c r="Y312" s="600"/>
    </row>
    <row r="313" spans="4:25" s="599" customFormat="1" x14ac:dyDescent="0.25">
      <c r="D313" s="655"/>
      <c r="L313" s="606"/>
      <c r="M313" s="597"/>
      <c r="N313" s="598"/>
      <c r="O313" s="598"/>
      <c r="P313" s="598"/>
      <c r="Q313" s="598"/>
      <c r="R313" s="598"/>
      <c r="S313" s="598"/>
      <c r="T313" s="598"/>
      <c r="U313" s="598"/>
      <c r="Y313" s="600"/>
    </row>
    <row r="314" spans="4:25" s="599" customFormat="1" x14ac:dyDescent="0.25">
      <c r="D314" s="655"/>
      <c r="L314" s="606"/>
      <c r="M314" s="597"/>
      <c r="N314" s="598"/>
      <c r="O314" s="598"/>
      <c r="P314" s="598"/>
      <c r="Q314" s="598"/>
      <c r="R314" s="598"/>
      <c r="S314" s="598"/>
      <c r="T314" s="598"/>
      <c r="U314" s="598"/>
      <c r="Y314" s="600"/>
    </row>
    <row r="315" spans="4:25" s="599" customFormat="1" x14ac:dyDescent="0.25">
      <c r="D315" s="655"/>
      <c r="L315" s="606"/>
      <c r="M315" s="597"/>
      <c r="N315" s="598"/>
      <c r="O315" s="598"/>
      <c r="P315" s="598"/>
      <c r="Q315" s="598"/>
      <c r="R315" s="598"/>
      <c r="S315" s="598"/>
      <c r="T315" s="598"/>
      <c r="U315" s="598"/>
      <c r="Y315" s="600"/>
    </row>
    <row r="316" spans="4:25" s="599" customFormat="1" x14ac:dyDescent="0.25">
      <c r="D316" s="655"/>
      <c r="L316" s="606"/>
      <c r="M316" s="597"/>
      <c r="N316" s="598"/>
      <c r="O316" s="598"/>
      <c r="P316" s="598"/>
      <c r="Q316" s="598"/>
      <c r="R316" s="598"/>
      <c r="S316" s="598"/>
      <c r="T316" s="598"/>
      <c r="U316" s="598"/>
      <c r="Y316" s="600"/>
    </row>
    <row r="317" spans="4:25" s="599" customFormat="1" x14ac:dyDescent="0.25">
      <c r="D317" s="655"/>
      <c r="L317" s="606"/>
      <c r="M317" s="597"/>
      <c r="N317" s="598"/>
      <c r="O317" s="598"/>
      <c r="P317" s="598"/>
      <c r="Q317" s="598"/>
      <c r="R317" s="598"/>
      <c r="S317" s="598"/>
      <c r="T317" s="598"/>
      <c r="U317" s="598"/>
      <c r="Y317" s="600"/>
    </row>
    <row r="318" spans="4:25" s="599" customFormat="1" x14ac:dyDescent="0.25">
      <c r="D318" s="655"/>
      <c r="L318" s="606"/>
      <c r="M318" s="597"/>
      <c r="N318" s="598"/>
      <c r="O318" s="598"/>
      <c r="P318" s="598"/>
      <c r="Q318" s="598"/>
      <c r="R318" s="598"/>
      <c r="S318" s="598"/>
      <c r="T318" s="598"/>
      <c r="U318" s="598"/>
      <c r="Y318" s="600"/>
    </row>
    <row r="319" spans="4:25" s="599" customFormat="1" x14ac:dyDescent="0.25">
      <c r="D319" s="655"/>
      <c r="L319" s="606"/>
      <c r="M319" s="597"/>
      <c r="N319" s="598"/>
      <c r="O319" s="598"/>
      <c r="P319" s="598"/>
      <c r="Q319" s="598"/>
      <c r="R319" s="598"/>
      <c r="S319" s="598"/>
      <c r="T319" s="598"/>
      <c r="U319" s="598"/>
      <c r="Y319" s="600"/>
    </row>
    <row r="320" spans="4:25" s="599" customFormat="1" x14ac:dyDescent="0.25">
      <c r="D320" s="655"/>
      <c r="L320" s="606"/>
      <c r="M320" s="597"/>
      <c r="N320" s="598"/>
      <c r="O320" s="598"/>
      <c r="P320" s="598"/>
      <c r="Q320" s="598"/>
      <c r="R320" s="598"/>
      <c r="S320" s="598"/>
      <c r="T320" s="598"/>
      <c r="U320" s="598"/>
      <c r="Y320" s="600"/>
    </row>
    <row r="321" spans="4:25" s="599" customFormat="1" x14ac:dyDescent="0.25">
      <c r="D321" s="655"/>
      <c r="L321" s="606"/>
      <c r="M321" s="597"/>
      <c r="N321" s="598"/>
      <c r="O321" s="598"/>
      <c r="P321" s="598"/>
      <c r="Q321" s="598"/>
      <c r="R321" s="598"/>
      <c r="S321" s="598"/>
      <c r="T321" s="598"/>
      <c r="U321" s="598"/>
      <c r="Y321" s="600"/>
    </row>
    <row r="322" spans="4:25" s="599" customFormat="1" x14ac:dyDescent="0.25">
      <c r="D322" s="655"/>
      <c r="L322" s="606"/>
      <c r="M322" s="597"/>
      <c r="N322" s="598"/>
      <c r="O322" s="598"/>
      <c r="P322" s="598"/>
      <c r="Q322" s="598"/>
      <c r="R322" s="598"/>
      <c r="S322" s="598"/>
      <c r="T322" s="598"/>
      <c r="U322" s="598"/>
      <c r="Y322" s="600"/>
    </row>
    <row r="323" spans="4:25" s="599" customFormat="1" x14ac:dyDescent="0.25">
      <c r="D323" s="655"/>
      <c r="L323" s="606"/>
      <c r="M323" s="597"/>
      <c r="N323" s="598"/>
      <c r="O323" s="598"/>
      <c r="P323" s="598"/>
      <c r="Q323" s="598"/>
      <c r="R323" s="598"/>
      <c r="S323" s="598"/>
      <c r="T323" s="598"/>
      <c r="U323" s="598"/>
      <c r="Y323" s="600"/>
    </row>
    <row r="324" spans="4:25" s="599" customFormat="1" x14ac:dyDescent="0.25">
      <c r="D324" s="655"/>
      <c r="L324" s="606"/>
      <c r="M324" s="597"/>
      <c r="N324" s="598"/>
      <c r="O324" s="598"/>
      <c r="P324" s="598"/>
      <c r="Q324" s="598"/>
      <c r="R324" s="598"/>
      <c r="S324" s="598"/>
      <c r="T324" s="598"/>
      <c r="U324" s="598"/>
      <c r="Y324" s="600"/>
    </row>
    <row r="325" spans="4:25" s="599" customFormat="1" x14ac:dyDescent="0.25">
      <c r="D325" s="655"/>
      <c r="L325" s="606"/>
      <c r="M325" s="597"/>
      <c r="N325" s="598"/>
      <c r="O325" s="598"/>
      <c r="P325" s="598"/>
      <c r="Q325" s="598"/>
      <c r="R325" s="598"/>
      <c r="S325" s="598"/>
      <c r="T325" s="598"/>
      <c r="U325" s="598"/>
      <c r="Y325" s="600"/>
    </row>
    <row r="326" spans="4:25" s="599" customFormat="1" x14ac:dyDescent="0.25">
      <c r="D326" s="655"/>
      <c r="L326" s="606"/>
      <c r="M326" s="597"/>
      <c r="N326" s="598"/>
      <c r="O326" s="598"/>
      <c r="P326" s="598"/>
      <c r="Q326" s="598"/>
      <c r="R326" s="598"/>
      <c r="S326" s="598"/>
      <c r="T326" s="598"/>
      <c r="U326" s="598"/>
      <c r="Y326" s="600"/>
    </row>
    <row r="327" spans="4:25" s="599" customFormat="1" x14ac:dyDescent="0.25">
      <c r="D327" s="655"/>
      <c r="L327" s="606"/>
      <c r="M327" s="597"/>
      <c r="N327" s="598"/>
      <c r="O327" s="598"/>
      <c r="P327" s="598"/>
      <c r="Q327" s="598"/>
      <c r="R327" s="598"/>
      <c r="S327" s="598"/>
      <c r="T327" s="598"/>
      <c r="U327" s="598"/>
      <c r="Y327" s="600"/>
    </row>
    <row r="328" spans="4:25" s="599" customFormat="1" x14ac:dyDescent="0.25">
      <c r="D328" s="655"/>
      <c r="L328" s="606"/>
      <c r="M328" s="597"/>
      <c r="N328" s="598"/>
      <c r="O328" s="598"/>
      <c r="P328" s="598"/>
      <c r="Q328" s="598"/>
      <c r="R328" s="598"/>
      <c r="S328" s="598"/>
      <c r="T328" s="598"/>
      <c r="U328" s="598"/>
      <c r="Y328" s="600"/>
    </row>
    <row r="329" spans="4:25" s="599" customFormat="1" x14ac:dyDescent="0.25">
      <c r="D329" s="655"/>
      <c r="L329" s="606"/>
      <c r="M329" s="597"/>
      <c r="N329" s="598"/>
      <c r="O329" s="598"/>
      <c r="P329" s="598"/>
      <c r="Q329" s="598"/>
      <c r="R329" s="598"/>
      <c r="S329" s="598"/>
      <c r="T329" s="598"/>
      <c r="U329" s="598"/>
      <c r="Y329" s="600"/>
    </row>
    <row r="330" spans="4:25" s="599" customFormat="1" x14ac:dyDescent="0.25">
      <c r="D330" s="655"/>
      <c r="L330" s="606"/>
      <c r="M330" s="597"/>
      <c r="N330" s="598"/>
      <c r="O330" s="598"/>
      <c r="P330" s="598"/>
      <c r="Q330" s="598"/>
      <c r="R330" s="598"/>
      <c r="S330" s="598"/>
      <c r="T330" s="598"/>
      <c r="U330" s="598"/>
      <c r="Y330" s="600"/>
    </row>
    <row r="331" spans="4:25" s="599" customFormat="1" x14ac:dyDescent="0.25">
      <c r="D331" s="655"/>
      <c r="L331" s="606"/>
      <c r="M331" s="597"/>
      <c r="N331" s="598"/>
      <c r="O331" s="598"/>
      <c r="P331" s="598"/>
      <c r="Q331" s="598"/>
      <c r="R331" s="598"/>
      <c r="S331" s="598"/>
      <c r="T331" s="598"/>
      <c r="U331" s="598"/>
      <c r="Y331" s="600"/>
    </row>
    <row r="332" spans="4:25" s="599" customFormat="1" x14ac:dyDescent="0.25">
      <c r="D332" s="655"/>
      <c r="L332" s="606"/>
      <c r="M332" s="597"/>
      <c r="N332" s="598"/>
      <c r="O332" s="598"/>
      <c r="P332" s="598"/>
      <c r="Q332" s="598"/>
      <c r="R332" s="598"/>
      <c r="S332" s="598"/>
      <c r="T332" s="598"/>
      <c r="U332" s="598"/>
      <c r="Y332" s="600"/>
    </row>
    <row r="333" spans="4:25" s="599" customFormat="1" x14ac:dyDescent="0.25">
      <c r="D333" s="655"/>
      <c r="L333" s="606"/>
      <c r="M333" s="597"/>
      <c r="N333" s="598"/>
      <c r="O333" s="598"/>
      <c r="P333" s="598"/>
      <c r="Q333" s="598"/>
      <c r="R333" s="598"/>
      <c r="S333" s="598"/>
      <c r="T333" s="598"/>
      <c r="U333" s="598"/>
      <c r="Y333" s="600"/>
    </row>
    <row r="334" spans="4:25" s="599" customFormat="1" x14ac:dyDescent="0.25">
      <c r="D334" s="655"/>
      <c r="L334" s="606"/>
      <c r="M334" s="597"/>
      <c r="N334" s="598"/>
      <c r="O334" s="598"/>
      <c r="P334" s="598"/>
      <c r="Q334" s="598"/>
      <c r="R334" s="598"/>
      <c r="S334" s="598"/>
      <c r="T334" s="598"/>
      <c r="U334" s="598"/>
      <c r="Y334" s="600"/>
    </row>
    <row r="335" spans="4:25" s="599" customFormat="1" x14ac:dyDescent="0.25">
      <c r="D335" s="655"/>
      <c r="L335" s="606"/>
      <c r="M335" s="597"/>
      <c r="N335" s="598"/>
      <c r="O335" s="598"/>
      <c r="P335" s="598"/>
      <c r="Q335" s="598"/>
      <c r="R335" s="598"/>
      <c r="S335" s="598"/>
      <c r="T335" s="598"/>
      <c r="U335" s="598"/>
      <c r="Y335" s="600"/>
    </row>
    <row r="336" spans="4:25" s="599" customFormat="1" x14ac:dyDescent="0.25">
      <c r="D336" s="655"/>
      <c r="L336" s="606"/>
      <c r="M336" s="597"/>
      <c r="N336" s="598"/>
      <c r="O336" s="598"/>
      <c r="P336" s="598"/>
      <c r="Q336" s="598"/>
      <c r="R336" s="598"/>
      <c r="S336" s="598"/>
      <c r="T336" s="598"/>
      <c r="U336" s="598"/>
      <c r="Y336" s="600"/>
    </row>
    <row r="337" spans="4:25" s="599" customFormat="1" x14ac:dyDescent="0.25">
      <c r="D337" s="655"/>
      <c r="L337" s="606"/>
      <c r="M337" s="597"/>
      <c r="N337" s="598"/>
      <c r="O337" s="598"/>
      <c r="P337" s="598"/>
      <c r="Q337" s="598"/>
      <c r="R337" s="598"/>
      <c r="S337" s="598"/>
      <c r="T337" s="598"/>
      <c r="U337" s="598"/>
      <c r="Y337" s="600"/>
    </row>
    <row r="338" spans="4:25" s="599" customFormat="1" x14ac:dyDescent="0.25">
      <c r="D338" s="655"/>
      <c r="L338" s="606"/>
      <c r="M338" s="597"/>
      <c r="N338" s="598"/>
      <c r="O338" s="598"/>
      <c r="P338" s="598"/>
      <c r="Q338" s="598"/>
      <c r="R338" s="598"/>
      <c r="S338" s="598"/>
      <c r="T338" s="598"/>
      <c r="U338" s="598"/>
      <c r="Y338" s="600"/>
    </row>
    <row r="339" spans="4:25" s="599" customFormat="1" x14ac:dyDescent="0.25">
      <c r="D339" s="655"/>
      <c r="L339" s="606"/>
      <c r="M339" s="597"/>
      <c r="N339" s="598"/>
      <c r="O339" s="598"/>
      <c r="P339" s="598"/>
      <c r="Q339" s="598"/>
      <c r="R339" s="598"/>
      <c r="S339" s="598"/>
      <c r="T339" s="598"/>
      <c r="U339" s="598"/>
      <c r="Y339" s="600"/>
    </row>
    <row r="340" spans="4:25" s="599" customFormat="1" x14ac:dyDescent="0.25">
      <c r="D340" s="655"/>
      <c r="L340" s="606"/>
      <c r="M340" s="597"/>
      <c r="N340" s="598"/>
      <c r="O340" s="598"/>
      <c r="P340" s="598"/>
      <c r="Q340" s="598"/>
      <c r="R340" s="598"/>
      <c r="S340" s="598"/>
      <c r="T340" s="598"/>
      <c r="U340" s="598"/>
      <c r="Y340" s="600"/>
    </row>
    <row r="341" spans="4:25" s="599" customFormat="1" x14ac:dyDescent="0.25">
      <c r="D341" s="655"/>
      <c r="L341" s="606"/>
      <c r="M341" s="597"/>
      <c r="N341" s="598"/>
      <c r="O341" s="598"/>
      <c r="P341" s="598"/>
      <c r="Q341" s="598"/>
      <c r="R341" s="598"/>
      <c r="S341" s="598"/>
      <c r="T341" s="598"/>
      <c r="U341" s="598"/>
      <c r="Y341" s="600"/>
    </row>
    <row r="342" spans="4:25" s="599" customFormat="1" x14ac:dyDescent="0.25">
      <c r="D342" s="655"/>
      <c r="L342" s="606"/>
      <c r="M342" s="597"/>
      <c r="N342" s="598"/>
      <c r="O342" s="598"/>
      <c r="P342" s="598"/>
      <c r="Q342" s="598"/>
      <c r="R342" s="598"/>
      <c r="S342" s="598"/>
      <c r="T342" s="598"/>
      <c r="U342" s="598"/>
      <c r="Y342" s="600"/>
    </row>
    <row r="343" spans="4:25" s="599" customFormat="1" x14ac:dyDescent="0.25">
      <c r="D343" s="655"/>
      <c r="L343" s="606"/>
      <c r="M343" s="597"/>
      <c r="N343" s="598"/>
      <c r="O343" s="598"/>
      <c r="P343" s="598"/>
      <c r="Q343" s="598"/>
      <c r="R343" s="598"/>
      <c r="S343" s="598"/>
      <c r="T343" s="598"/>
      <c r="U343" s="598"/>
      <c r="Y343" s="600"/>
    </row>
    <row r="344" spans="4:25" s="599" customFormat="1" x14ac:dyDescent="0.25">
      <c r="D344" s="655"/>
      <c r="L344" s="606"/>
      <c r="M344" s="597"/>
      <c r="N344" s="598"/>
      <c r="O344" s="598"/>
      <c r="P344" s="598"/>
      <c r="Q344" s="598"/>
      <c r="R344" s="598"/>
      <c r="S344" s="598"/>
      <c r="T344" s="598"/>
      <c r="U344" s="598"/>
      <c r="Y344" s="600"/>
    </row>
    <row r="345" spans="4:25" s="599" customFormat="1" x14ac:dyDescent="0.25">
      <c r="D345" s="655"/>
      <c r="L345" s="606"/>
      <c r="M345" s="597"/>
      <c r="N345" s="598"/>
      <c r="O345" s="598"/>
      <c r="P345" s="598"/>
      <c r="Q345" s="598"/>
      <c r="R345" s="598"/>
      <c r="S345" s="598"/>
      <c r="T345" s="598"/>
      <c r="U345" s="598"/>
      <c r="Y345" s="600"/>
    </row>
    <row r="346" spans="4:25" s="599" customFormat="1" x14ac:dyDescent="0.25">
      <c r="D346" s="655"/>
      <c r="L346" s="606"/>
      <c r="M346" s="597"/>
      <c r="N346" s="598"/>
      <c r="O346" s="598"/>
      <c r="P346" s="598"/>
      <c r="Q346" s="598"/>
      <c r="R346" s="598"/>
      <c r="S346" s="598"/>
      <c r="T346" s="598"/>
      <c r="U346" s="598"/>
      <c r="Y346" s="600"/>
    </row>
    <row r="347" spans="4:25" s="599" customFormat="1" x14ac:dyDescent="0.25">
      <c r="D347" s="655"/>
      <c r="L347" s="606"/>
      <c r="M347" s="597"/>
      <c r="N347" s="598"/>
      <c r="O347" s="598"/>
      <c r="P347" s="598"/>
      <c r="Q347" s="598"/>
      <c r="R347" s="598"/>
      <c r="S347" s="598"/>
      <c r="T347" s="598"/>
      <c r="U347" s="598"/>
      <c r="Y347" s="600"/>
    </row>
    <row r="348" spans="4:25" s="599" customFormat="1" x14ac:dyDescent="0.25">
      <c r="D348" s="655"/>
      <c r="L348" s="606"/>
      <c r="M348" s="597"/>
      <c r="N348" s="598"/>
      <c r="O348" s="598"/>
      <c r="P348" s="598"/>
      <c r="Q348" s="598"/>
      <c r="R348" s="598"/>
      <c r="S348" s="598"/>
      <c r="T348" s="598"/>
      <c r="U348" s="598"/>
      <c r="Y348" s="600"/>
    </row>
    <row r="349" spans="4:25" s="599" customFormat="1" x14ac:dyDescent="0.25">
      <c r="D349" s="655"/>
      <c r="L349" s="606"/>
      <c r="M349" s="597"/>
      <c r="N349" s="598"/>
      <c r="O349" s="598"/>
      <c r="P349" s="598"/>
      <c r="Q349" s="598"/>
      <c r="R349" s="598"/>
      <c r="S349" s="598"/>
      <c r="T349" s="598"/>
      <c r="U349" s="598"/>
      <c r="Y349" s="600"/>
    </row>
    <row r="350" spans="4:25" s="599" customFormat="1" x14ac:dyDescent="0.25">
      <c r="D350" s="655"/>
      <c r="L350" s="606"/>
      <c r="M350" s="597"/>
      <c r="N350" s="598"/>
      <c r="O350" s="598"/>
      <c r="P350" s="598"/>
      <c r="Q350" s="598"/>
      <c r="R350" s="598"/>
      <c r="S350" s="598"/>
      <c r="T350" s="598"/>
      <c r="U350" s="598"/>
      <c r="Y350" s="600"/>
    </row>
    <row r="351" spans="4:25" s="599" customFormat="1" x14ac:dyDescent="0.25">
      <c r="D351" s="655"/>
      <c r="L351" s="606"/>
      <c r="M351" s="597"/>
      <c r="N351" s="598"/>
      <c r="O351" s="598"/>
      <c r="P351" s="598"/>
      <c r="Q351" s="598"/>
      <c r="R351" s="598"/>
      <c r="S351" s="598"/>
      <c r="T351" s="598"/>
      <c r="U351" s="598"/>
      <c r="Y351" s="600"/>
    </row>
    <row r="352" spans="4:25" s="599" customFormat="1" x14ac:dyDescent="0.25">
      <c r="D352" s="655"/>
      <c r="L352" s="606"/>
      <c r="M352" s="597"/>
      <c r="N352" s="598"/>
      <c r="O352" s="598"/>
      <c r="P352" s="598"/>
      <c r="Q352" s="598"/>
      <c r="R352" s="598"/>
      <c r="S352" s="598"/>
      <c r="T352" s="598"/>
      <c r="U352" s="598"/>
      <c r="Y352" s="600"/>
    </row>
    <row r="353" spans="4:25" s="599" customFormat="1" x14ac:dyDescent="0.25">
      <c r="D353" s="655"/>
      <c r="L353" s="606"/>
      <c r="M353" s="597"/>
      <c r="N353" s="598"/>
      <c r="O353" s="598"/>
      <c r="P353" s="598"/>
      <c r="Q353" s="598"/>
      <c r="R353" s="598"/>
      <c r="S353" s="598"/>
      <c r="T353" s="598"/>
      <c r="U353" s="598"/>
      <c r="Y353" s="600"/>
    </row>
    <row r="354" spans="4:25" s="599" customFormat="1" x14ac:dyDescent="0.25">
      <c r="D354" s="655"/>
      <c r="L354" s="606"/>
      <c r="M354" s="597"/>
      <c r="N354" s="598"/>
      <c r="O354" s="598"/>
      <c r="P354" s="598"/>
      <c r="Q354" s="598"/>
      <c r="R354" s="598"/>
      <c r="S354" s="598"/>
      <c r="T354" s="598"/>
      <c r="U354" s="598"/>
      <c r="Y354" s="600"/>
    </row>
    <row r="355" spans="4:25" s="599" customFormat="1" x14ac:dyDescent="0.25">
      <c r="D355" s="655"/>
      <c r="L355" s="606"/>
      <c r="M355" s="597"/>
      <c r="N355" s="598"/>
      <c r="O355" s="598"/>
      <c r="P355" s="598"/>
      <c r="Q355" s="598"/>
      <c r="R355" s="598"/>
      <c r="S355" s="598"/>
      <c r="T355" s="598"/>
      <c r="U355" s="598"/>
      <c r="Y355" s="600"/>
    </row>
    <row r="356" spans="4:25" s="599" customFormat="1" x14ac:dyDescent="0.25">
      <c r="D356" s="655"/>
      <c r="L356" s="606"/>
      <c r="M356" s="597"/>
      <c r="N356" s="598"/>
      <c r="O356" s="598"/>
      <c r="P356" s="598"/>
      <c r="Q356" s="598"/>
      <c r="R356" s="598"/>
      <c r="S356" s="598"/>
      <c r="T356" s="598"/>
      <c r="U356" s="598"/>
      <c r="Y356" s="600"/>
    </row>
    <row r="357" spans="4:25" s="599" customFormat="1" x14ac:dyDescent="0.25">
      <c r="D357" s="655"/>
      <c r="L357" s="606"/>
      <c r="M357" s="597"/>
      <c r="N357" s="598"/>
      <c r="O357" s="598"/>
      <c r="P357" s="598"/>
      <c r="Q357" s="598"/>
      <c r="R357" s="598"/>
      <c r="S357" s="598"/>
      <c r="T357" s="598"/>
      <c r="U357" s="598"/>
      <c r="Y357" s="600"/>
    </row>
    <row r="358" spans="4:25" s="599" customFormat="1" x14ac:dyDescent="0.25">
      <c r="D358" s="655"/>
      <c r="L358" s="606"/>
      <c r="M358" s="597"/>
      <c r="N358" s="598"/>
      <c r="O358" s="598"/>
      <c r="P358" s="598"/>
      <c r="Q358" s="598"/>
      <c r="R358" s="598"/>
      <c r="S358" s="598"/>
      <c r="T358" s="598"/>
      <c r="U358" s="598"/>
      <c r="Y358" s="600"/>
    </row>
    <row r="359" spans="4:25" s="599" customFormat="1" x14ac:dyDescent="0.25">
      <c r="D359" s="655"/>
      <c r="L359" s="606"/>
      <c r="M359" s="597"/>
      <c r="N359" s="598"/>
      <c r="O359" s="598"/>
      <c r="P359" s="598"/>
      <c r="Q359" s="598"/>
      <c r="R359" s="598"/>
      <c r="S359" s="598"/>
      <c r="T359" s="598"/>
      <c r="U359" s="598"/>
      <c r="Y359" s="600"/>
    </row>
    <row r="360" spans="4:25" s="599" customFormat="1" x14ac:dyDescent="0.25">
      <c r="D360" s="655"/>
      <c r="L360" s="606"/>
      <c r="M360" s="597"/>
      <c r="N360" s="598"/>
      <c r="O360" s="598"/>
      <c r="P360" s="598"/>
      <c r="Q360" s="598"/>
      <c r="R360" s="598"/>
      <c r="S360" s="598"/>
      <c r="T360" s="598"/>
      <c r="U360" s="598"/>
      <c r="Y360" s="600"/>
    </row>
    <row r="361" spans="4:25" s="599" customFormat="1" x14ac:dyDescent="0.25">
      <c r="D361" s="655"/>
      <c r="L361" s="606"/>
      <c r="M361" s="597"/>
      <c r="N361" s="598"/>
      <c r="O361" s="598"/>
      <c r="P361" s="598"/>
      <c r="Q361" s="598"/>
      <c r="R361" s="598"/>
      <c r="S361" s="598"/>
      <c r="T361" s="598"/>
      <c r="U361" s="598"/>
      <c r="Y361" s="600"/>
    </row>
    <row r="362" spans="4:25" s="599" customFormat="1" x14ac:dyDescent="0.25">
      <c r="D362" s="655"/>
      <c r="L362" s="606"/>
      <c r="M362" s="597"/>
      <c r="N362" s="598"/>
      <c r="O362" s="598"/>
      <c r="P362" s="598"/>
      <c r="Q362" s="598"/>
      <c r="R362" s="598"/>
      <c r="S362" s="598"/>
      <c r="T362" s="598"/>
      <c r="U362" s="598"/>
      <c r="Y362" s="600"/>
    </row>
    <row r="363" spans="4:25" s="599" customFormat="1" x14ac:dyDescent="0.25">
      <c r="D363" s="655"/>
      <c r="L363" s="606"/>
      <c r="M363" s="597"/>
      <c r="N363" s="598"/>
      <c r="O363" s="598"/>
      <c r="P363" s="598"/>
      <c r="Q363" s="598"/>
      <c r="R363" s="598"/>
      <c r="S363" s="598"/>
      <c r="T363" s="598"/>
      <c r="U363" s="598"/>
      <c r="Y363" s="600"/>
    </row>
    <row r="364" spans="4:25" s="599" customFormat="1" x14ac:dyDescent="0.25">
      <c r="D364" s="655"/>
      <c r="L364" s="606"/>
      <c r="M364" s="597"/>
      <c r="N364" s="598"/>
      <c r="O364" s="598"/>
      <c r="P364" s="598"/>
      <c r="Q364" s="598"/>
      <c r="R364" s="598"/>
      <c r="S364" s="598"/>
      <c r="T364" s="598"/>
      <c r="U364" s="598"/>
      <c r="Y364" s="600"/>
    </row>
    <row r="365" spans="4:25" s="599" customFormat="1" x14ac:dyDescent="0.25">
      <c r="D365" s="655"/>
      <c r="L365" s="606"/>
      <c r="M365" s="597"/>
      <c r="N365" s="598"/>
      <c r="O365" s="598"/>
      <c r="P365" s="598"/>
      <c r="Q365" s="598"/>
      <c r="R365" s="598"/>
      <c r="S365" s="598"/>
      <c r="T365" s="598"/>
      <c r="U365" s="598"/>
      <c r="Y365" s="600"/>
    </row>
    <row r="366" spans="4:25" s="599" customFormat="1" x14ac:dyDescent="0.25">
      <c r="D366" s="655"/>
      <c r="L366" s="606"/>
      <c r="M366" s="597"/>
      <c r="N366" s="598"/>
      <c r="O366" s="598"/>
      <c r="P366" s="598"/>
      <c r="Q366" s="598"/>
      <c r="R366" s="598"/>
      <c r="S366" s="598"/>
      <c r="T366" s="598"/>
      <c r="U366" s="598"/>
      <c r="Y366" s="600"/>
    </row>
    <row r="367" spans="4:25" s="599" customFormat="1" x14ac:dyDescent="0.25">
      <c r="D367" s="655"/>
      <c r="L367" s="606"/>
      <c r="M367" s="597"/>
      <c r="N367" s="598"/>
      <c r="O367" s="598"/>
      <c r="P367" s="598"/>
      <c r="Q367" s="598"/>
      <c r="R367" s="598"/>
      <c r="S367" s="598"/>
      <c r="T367" s="598"/>
      <c r="U367" s="598"/>
      <c r="Y367" s="600"/>
    </row>
    <row r="368" spans="4:25" s="599" customFormat="1" x14ac:dyDescent="0.25">
      <c r="D368" s="655"/>
      <c r="L368" s="606"/>
      <c r="M368" s="597"/>
      <c r="N368" s="598"/>
      <c r="O368" s="598"/>
      <c r="P368" s="598"/>
      <c r="Q368" s="598"/>
      <c r="R368" s="598"/>
      <c r="S368" s="598"/>
      <c r="T368" s="598"/>
      <c r="U368" s="598"/>
      <c r="Y368" s="600"/>
    </row>
    <row r="369" spans="4:25" s="599" customFormat="1" x14ac:dyDescent="0.25">
      <c r="D369" s="655"/>
      <c r="L369" s="606"/>
      <c r="M369" s="597"/>
      <c r="N369" s="598"/>
      <c r="O369" s="598"/>
      <c r="P369" s="598"/>
      <c r="Q369" s="598"/>
      <c r="R369" s="598"/>
      <c r="S369" s="598"/>
      <c r="T369" s="598"/>
      <c r="U369" s="598"/>
      <c r="Y369" s="600"/>
    </row>
    <row r="370" spans="4:25" s="599" customFormat="1" x14ac:dyDescent="0.25">
      <c r="D370" s="655"/>
      <c r="L370" s="606"/>
      <c r="M370" s="597"/>
      <c r="N370" s="598"/>
      <c r="O370" s="598"/>
      <c r="P370" s="598"/>
      <c r="Q370" s="598"/>
      <c r="R370" s="598"/>
      <c r="S370" s="598"/>
      <c r="T370" s="598"/>
      <c r="U370" s="598"/>
      <c r="Y370" s="600"/>
    </row>
    <row r="371" spans="4:25" s="599" customFormat="1" x14ac:dyDescent="0.25">
      <c r="D371" s="655"/>
      <c r="L371" s="606"/>
      <c r="M371" s="597"/>
      <c r="N371" s="598"/>
      <c r="O371" s="598"/>
      <c r="P371" s="598"/>
      <c r="Q371" s="598"/>
      <c r="R371" s="598"/>
      <c r="S371" s="598"/>
      <c r="T371" s="598"/>
      <c r="U371" s="598"/>
      <c r="Y371" s="600"/>
    </row>
    <row r="372" spans="4:25" s="599" customFormat="1" x14ac:dyDescent="0.25">
      <c r="D372" s="655"/>
      <c r="L372" s="606"/>
      <c r="M372" s="597"/>
      <c r="N372" s="598"/>
      <c r="O372" s="598"/>
      <c r="P372" s="598"/>
      <c r="Q372" s="598"/>
      <c r="R372" s="598"/>
      <c r="S372" s="598"/>
      <c r="T372" s="598"/>
      <c r="U372" s="598"/>
      <c r="Y372" s="600"/>
    </row>
    <row r="373" spans="4:25" s="599" customFormat="1" x14ac:dyDescent="0.25">
      <c r="D373" s="655"/>
      <c r="L373" s="606"/>
      <c r="M373" s="597"/>
      <c r="N373" s="598"/>
      <c r="O373" s="598"/>
      <c r="P373" s="598"/>
      <c r="Q373" s="598"/>
      <c r="R373" s="598"/>
      <c r="S373" s="598"/>
      <c r="T373" s="598"/>
      <c r="U373" s="598"/>
      <c r="Y373" s="600"/>
    </row>
    <row r="374" spans="4:25" s="599" customFormat="1" x14ac:dyDescent="0.25">
      <c r="D374" s="655"/>
      <c r="L374" s="606"/>
      <c r="M374" s="597"/>
      <c r="N374" s="598"/>
      <c r="O374" s="598"/>
      <c r="P374" s="598"/>
      <c r="Q374" s="598"/>
      <c r="R374" s="598"/>
      <c r="S374" s="598"/>
      <c r="T374" s="598"/>
      <c r="U374" s="598"/>
      <c r="Y374" s="600"/>
    </row>
    <row r="375" spans="4:25" s="599" customFormat="1" x14ac:dyDescent="0.25">
      <c r="D375" s="655"/>
      <c r="L375" s="606"/>
      <c r="M375" s="597"/>
      <c r="N375" s="598"/>
      <c r="O375" s="598"/>
      <c r="P375" s="598"/>
      <c r="Q375" s="598"/>
      <c r="R375" s="598"/>
      <c r="S375" s="598"/>
      <c r="T375" s="598"/>
      <c r="U375" s="598"/>
      <c r="Y375" s="600"/>
    </row>
    <row r="376" spans="4:25" s="599" customFormat="1" x14ac:dyDescent="0.25">
      <c r="D376" s="655"/>
      <c r="L376" s="606"/>
      <c r="M376" s="597"/>
      <c r="N376" s="598"/>
      <c r="O376" s="598"/>
      <c r="P376" s="598"/>
      <c r="Q376" s="598"/>
      <c r="R376" s="598"/>
      <c r="S376" s="598"/>
      <c r="T376" s="598"/>
      <c r="U376" s="598"/>
      <c r="Y376" s="600"/>
    </row>
    <row r="377" spans="4:25" s="599" customFormat="1" x14ac:dyDescent="0.25">
      <c r="D377" s="655"/>
      <c r="L377" s="606"/>
      <c r="M377" s="597"/>
      <c r="N377" s="598"/>
      <c r="O377" s="598"/>
      <c r="P377" s="598"/>
      <c r="Q377" s="598"/>
      <c r="R377" s="598"/>
      <c r="S377" s="598"/>
      <c r="T377" s="598"/>
      <c r="U377" s="598"/>
      <c r="Y377" s="600"/>
    </row>
    <row r="378" spans="4:25" s="599" customFormat="1" x14ac:dyDescent="0.25">
      <c r="D378" s="655"/>
      <c r="L378" s="606"/>
      <c r="M378" s="597"/>
      <c r="N378" s="598"/>
      <c r="O378" s="598"/>
      <c r="P378" s="598"/>
      <c r="Q378" s="598"/>
      <c r="R378" s="598"/>
      <c r="S378" s="598"/>
      <c r="T378" s="598"/>
      <c r="U378" s="598"/>
      <c r="Y378" s="600"/>
    </row>
    <row r="379" spans="4:25" s="599" customFormat="1" x14ac:dyDescent="0.25">
      <c r="D379" s="655"/>
      <c r="L379" s="606"/>
      <c r="M379" s="597"/>
      <c r="N379" s="598"/>
      <c r="O379" s="598"/>
      <c r="P379" s="598"/>
      <c r="Q379" s="598"/>
      <c r="R379" s="598"/>
      <c r="S379" s="598"/>
      <c r="T379" s="598"/>
      <c r="U379" s="598"/>
      <c r="Y379" s="600"/>
    </row>
    <row r="380" spans="4:25" s="599" customFormat="1" x14ac:dyDescent="0.25">
      <c r="D380" s="655"/>
      <c r="L380" s="606"/>
      <c r="M380" s="597"/>
      <c r="N380" s="598"/>
      <c r="O380" s="598"/>
      <c r="P380" s="598"/>
      <c r="Q380" s="598"/>
      <c r="R380" s="598"/>
      <c r="S380" s="598"/>
      <c r="T380" s="598"/>
      <c r="U380" s="598"/>
      <c r="Y380" s="600"/>
    </row>
    <row r="381" spans="4:25" s="599" customFormat="1" x14ac:dyDescent="0.25">
      <c r="D381" s="655"/>
      <c r="L381" s="606"/>
      <c r="M381" s="597"/>
      <c r="N381" s="598"/>
      <c r="O381" s="598"/>
      <c r="P381" s="598"/>
      <c r="Q381" s="598"/>
      <c r="R381" s="598"/>
      <c r="S381" s="598"/>
      <c r="T381" s="598"/>
      <c r="U381" s="598"/>
      <c r="Y381" s="600"/>
    </row>
    <row r="382" spans="4:25" s="599" customFormat="1" x14ac:dyDescent="0.25">
      <c r="D382" s="655"/>
      <c r="L382" s="606"/>
      <c r="M382" s="597"/>
      <c r="N382" s="598"/>
      <c r="O382" s="598"/>
      <c r="P382" s="598"/>
      <c r="Q382" s="598"/>
      <c r="R382" s="598"/>
      <c r="S382" s="598"/>
      <c r="T382" s="598"/>
      <c r="U382" s="598"/>
      <c r="Y382" s="600"/>
    </row>
    <row r="383" spans="4:25" s="599" customFormat="1" x14ac:dyDescent="0.25">
      <c r="D383" s="655"/>
      <c r="L383" s="606"/>
      <c r="M383" s="597"/>
      <c r="N383" s="598"/>
      <c r="O383" s="598"/>
      <c r="P383" s="598"/>
      <c r="Q383" s="598"/>
      <c r="R383" s="598"/>
      <c r="S383" s="598"/>
      <c r="T383" s="598"/>
      <c r="U383" s="598"/>
      <c r="Y383" s="600"/>
    </row>
    <row r="384" spans="4:25" s="599" customFormat="1" x14ac:dyDescent="0.25">
      <c r="D384" s="655"/>
      <c r="L384" s="606"/>
      <c r="M384" s="597"/>
      <c r="N384" s="598"/>
      <c r="O384" s="598"/>
      <c r="P384" s="598"/>
      <c r="Q384" s="598"/>
      <c r="R384" s="598"/>
      <c r="S384" s="598"/>
      <c r="T384" s="598"/>
      <c r="U384" s="598"/>
      <c r="Y384" s="600"/>
    </row>
    <row r="385" spans="4:25" s="599" customFormat="1" x14ac:dyDescent="0.25">
      <c r="D385" s="655"/>
      <c r="L385" s="606"/>
      <c r="M385" s="597"/>
      <c r="N385" s="598"/>
      <c r="O385" s="598"/>
      <c r="P385" s="598"/>
      <c r="Q385" s="598"/>
      <c r="R385" s="598"/>
      <c r="S385" s="598"/>
      <c r="T385" s="598"/>
      <c r="U385" s="598"/>
      <c r="Y385" s="600"/>
    </row>
    <row r="386" spans="4:25" s="599" customFormat="1" x14ac:dyDescent="0.25">
      <c r="D386" s="655"/>
      <c r="L386" s="606"/>
      <c r="M386" s="597"/>
      <c r="N386" s="598"/>
      <c r="O386" s="598"/>
      <c r="P386" s="598"/>
      <c r="Q386" s="598"/>
      <c r="R386" s="598"/>
      <c r="S386" s="598"/>
      <c r="T386" s="598"/>
      <c r="U386" s="598"/>
      <c r="Y386" s="600"/>
    </row>
    <row r="387" spans="4:25" s="599" customFormat="1" x14ac:dyDescent="0.25">
      <c r="D387" s="655"/>
      <c r="L387" s="606"/>
      <c r="M387" s="597"/>
      <c r="N387" s="598"/>
      <c r="O387" s="598"/>
      <c r="P387" s="598"/>
      <c r="Q387" s="598"/>
      <c r="R387" s="598"/>
      <c r="S387" s="598"/>
      <c r="T387" s="598"/>
      <c r="U387" s="598"/>
      <c r="Y387" s="600"/>
    </row>
    <row r="388" spans="4:25" s="599" customFormat="1" x14ac:dyDescent="0.25">
      <c r="D388" s="655"/>
      <c r="L388" s="606"/>
      <c r="M388" s="597"/>
      <c r="N388" s="598"/>
      <c r="O388" s="598"/>
      <c r="P388" s="598"/>
      <c r="Q388" s="598"/>
      <c r="R388" s="598"/>
      <c r="S388" s="598"/>
      <c r="T388" s="598"/>
      <c r="U388" s="598"/>
      <c r="Y388" s="600"/>
    </row>
    <row r="389" spans="4:25" s="599" customFormat="1" x14ac:dyDescent="0.25">
      <c r="D389" s="655"/>
      <c r="L389" s="606"/>
      <c r="M389" s="597"/>
      <c r="N389" s="598"/>
      <c r="O389" s="598"/>
      <c r="P389" s="598"/>
      <c r="Q389" s="598"/>
      <c r="R389" s="598"/>
      <c r="S389" s="598"/>
      <c r="T389" s="598"/>
      <c r="U389" s="598"/>
      <c r="Y389" s="600"/>
    </row>
    <row r="390" spans="4:25" s="599" customFormat="1" x14ac:dyDescent="0.25">
      <c r="D390" s="655"/>
      <c r="L390" s="606"/>
      <c r="M390" s="597"/>
      <c r="N390" s="598"/>
      <c r="O390" s="598"/>
      <c r="P390" s="598"/>
      <c r="Q390" s="598"/>
      <c r="R390" s="598"/>
      <c r="S390" s="598"/>
      <c r="T390" s="598"/>
      <c r="U390" s="598"/>
      <c r="Y390" s="600"/>
    </row>
    <row r="391" spans="4:25" s="599" customFormat="1" x14ac:dyDescent="0.25">
      <c r="D391" s="655"/>
      <c r="L391" s="606"/>
      <c r="M391" s="597"/>
      <c r="N391" s="598"/>
      <c r="O391" s="598"/>
      <c r="P391" s="598"/>
      <c r="Q391" s="598"/>
      <c r="R391" s="598"/>
      <c r="S391" s="598"/>
      <c r="T391" s="598"/>
      <c r="U391" s="598"/>
      <c r="Y391" s="600"/>
    </row>
    <row r="392" spans="4:25" s="599" customFormat="1" x14ac:dyDescent="0.25">
      <c r="D392" s="655"/>
      <c r="L392" s="606"/>
      <c r="M392" s="597"/>
      <c r="N392" s="598"/>
      <c r="O392" s="598"/>
      <c r="P392" s="598"/>
      <c r="Q392" s="598"/>
      <c r="R392" s="598"/>
      <c r="S392" s="598"/>
      <c r="T392" s="598"/>
      <c r="U392" s="598"/>
      <c r="Y392" s="600"/>
    </row>
    <row r="393" spans="4:25" s="599" customFormat="1" x14ac:dyDescent="0.25">
      <c r="D393" s="655"/>
      <c r="L393" s="606"/>
      <c r="M393" s="597"/>
      <c r="N393" s="598"/>
      <c r="O393" s="598"/>
      <c r="P393" s="598"/>
      <c r="Q393" s="598"/>
      <c r="R393" s="598"/>
      <c r="S393" s="598"/>
      <c r="T393" s="598"/>
      <c r="U393" s="598"/>
      <c r="Y393" s="600"/>
    </row>
    <row r="394" spans="4:25" s="599" customFormat="1" x14ac:dyDescent="0.25">
      <c r="D394" s="655"/>
      <c r="L394" s="606"/>
      <c r="M394" s="597"/>
      <c r="N394" s="598"/>
      <c r="O394" s="598"/>
      <c r="P394" s="598"/>
      <c r="Q394" s="598"/>
      <c r="R394" s="598"/>
      <c r="S394" s="598"/>
      <c r="T394" s="598"/>
      <c r="U394" s="598"/>
      <c r="Y394" s="600"/>
    </row>
    <row r="395" spans="4:25" s="599" customFormat="1" x14ac:dyDescent="0.25">
      <c r="D395" s="655"/>
      <c r="L395" s="606"/>
      <c r="M395" s="597"/>
      <c r="N395" s="598"/>
      <c r="O395" s="598"/>
      <c r="P395" s="598"/>
      <c r="Q395" s="598"/>
      <c r="R395" s="598"/>
      <c r="S395" s="598"/>
      <c r="T395" s="598"/>
      <c r="U395" s="598"/>
      <c r="Y395" s="600"/>
    </row>
    <row r="396" spans="4:25" s="599" customFormat="1" x14ac:dyDescent="0.25">
      <c r="D396" s="655"/>
      <c r="L396" s="606"/>
      <c r="M396" s="597"/>
      <c r="N396" s="598"/>
      <c r="O396" s="598"/>
      <c r="P396" s="598"/>
      <c r="Q396" s="598"/>
      <c r="R396" s="598"/>
      <c r="S396" s="598"/>
      <c r="T396" s="598"/>
      <c r="U396" s="598"/>
      <c r="Y396" s="600"/>
    </row>
    <row r="397" spans="4:25" s="599" customFormat="1" x14ac:dyDescent="0.25">
      <c r="D397" s="655"/>
      <c r="L397" s="606"/>
      <c r="M397" s="597"/>
      <c r="N397" s="598"/>
      <c r="O397" s="598"/>
      <c r="P397" s="598"/>
      <c r="Q397" s="598"/>
      <c r="R397" s="598"/>
      <c r="S397" s="598"/>
      <c r="T397" s="598"/>
      <c r="U397" s="598"/>
      <c r="Y397" s="600"/>
    </row>
    <row r="398" spans="4:25" s="599" customFormat="1" x14ac:dyDescent="0.25">
      <c r="D398" s="655"/>
      <c r="L398" s="606"/>
      <c r="M398" s="597"/>
      <c r="N398" s="598"/>
      <c r="O398" s="598"/>
      <c r="P398" s="598"/>
      <c r="Q398" s="598"/>
      <c r="R398" s="598"/>
      <c r="S398" s="598"/>
      <c r="T398" s="598"/>
      <c r="U398" s="598"/>
      <c r="Y398" s="600"/>
    </row>
    <row r="399" spans="4:25" s="599" customFormat="1" x14ac:dyDescent="0.25">
      <c r="D399" s="655"/>
      <c r="L399" s="606"/>
      <c r="M399" s="597"/>
      <c r="N399" s="598"/>
      <c r="O399" s="598"/>
      <c r="P399" s="598"/>
      <c r="Q399" s="598"/>
      <c r="R399" s="598"/>
      <c r="S399" s="598"/>
      <c r="T399" s="598"/>
      <c r="U399" s="598"/>
      <c r="Y399" s="600"/>
    </row>
    <row r="400" spans="4:25" s="599" customFormat="1" x14ac:dyDescent="0.25">
      <c r="D400" s="655"/>
      <c r="L400" s="606"/>
      <c r="M400" s="597"/>
      <c r="N400" s="598"/>
      <c r="O400" s="598"/>
      <c r="P400" s="598"/>
      <c r="Q400" s="598"/>
      <c r="R400" s="598"/>
      <c r="S400" s="598"/>
      <c r="T400" s="598"/>
      <c r="U400" s="598"/>
      <c r="Y400" s="600"/>
    </row>
    <row r="401" spans="4:25" s="599" customFormat="1" x14ac:dyDescent="0.25">
      <c r="D401" s="655"/>
      <c r="L401" s="606"/>
      <c r="M401" s="597"/>
      <c r="N401" s="598"/>
      <c r="O401" s="598"/>
      <c r="P401" s="598"/>
      <c r="Q401" s="598"/>
      <c r="R401" s="598"/>
      <c r="S401" s="598"/>
      <c r="T401" s="598"/>
      <c r="U401" s="598"/>
      <c r="Y401" s="600"/>
    </row>
    <row r="402" spans="4:25" s="599" customFormat="1" x14ac:dyDescent="0.25">
      <c r="D402" s="655"/>
      <c r="L402" s="606"/>
      <c r="M402" s="597"/>
      <c r="N402" s="598"/>
      <c r="O402" s="598"/>
      <c r="P402" s="598"/>
      <c r="Q402" s="598"/>
      <c r="R402" s="598"/>
      <c r="S402" s="598"/>
      <c r="T402" s="598"/>
      <c r="U402" s="598"/>
      <c r="Y402" s="600"/>
    </row>
    <row r="403" spans="4:25" s="599" customFormat="1" x14ac:dyDescent="0.25">
      <c r="D403" s="655"/>
      <c r="L403" s="606"/>
      <c r="M403" s="597"/>
      <c r="N403" s="598"/>
      <c r="O403" s="598"/>
      <c r="P403" s="598"/>
      <c r="Q403" s="598"/>
      <c r="R403" s="598"/>
      <c r="S403" s="598"/>
      <c r="T403" s="598"/>
      <c r="U403" s="598"/>
      <c r="Y403" s="600"/>
    </row>
    <row r="404" spans="4:25" s="599" customFormat="1" x14ac:dyDescent="0.25">
      <c r="D404" s="655"/>
      <c r="L404" s="606"/>
      <c r="M404" s="597"/>
      <c r="N404" s="598"/>
      <c r="O404" s="598"/>
      <c r="P404" s="598"/>
      <c r="Q404" s="598"/>
      <c r="R404" s="598"/>
      <c r="S404" s="598"/>
      <c r="T404" s="598"/>
      <c r="U404" s="598"/>
      <c r="Y404" s="600"/>
    </row>
    <row r="405" spans="4:25" s="599" customFormat="1" x14ac:dyDescent="0.25">
      <c r="D405" s="655"/>
      <c r="L405" s="606"/>
      <c r="M405" s="597"/>
      <c r="N405" s="598"/>
      <c r="O405" s="598"/>
      <c r="P405" s="598"/>
      <c r="Q405" s="598"/>
      <c r="R405" s="598"/>
      <c r="S405" s="598"/>
      <c r="T405" s="598"/>
      <c r="U405" s="598"/>
      <c r="Y405" s="600"/>
    </row>
    <row r="406" spans="4:25" s="599" customFormat="1" x14ac:dyDescent="0.25">
      <c r="D406" s="655"/>
      <c r="L406" s="606"/>
      <c r="M406" s="597"/>
      <c r="N406" s="598"/>
      <c r="O406" s="598"/>
      <c r="P406" s="598"/>
      <c r="Q406" s="598"/>
      <c r="R406" s="598"/>
      <c r="S406" s="598"/>
      <c r="T406" s="598"/>
      <c r="U406" s="598"/>
      <c r="Y406" s="600"/>
    </row>
    <row r="407" spans="4:25" s="599" customFormat="1" x14ac:dyDescent="0.25">
      <c r="D407" s="655"/>
      <c r="L407" s="606"/>
      <c r="M407" s="597"/>
      <c r="N407" s="598"/>
      <c r="O407" s="598"/>
      <c r="P407" s="598"/>
      <c r="Q407" s="598"/>
      <c r="R407" s="598"/>
      <c r="S407" s="598"/>
      <c r="T407" s="598"/>
      <c r="U407" s="598"/>
      <c r="Y407" s="600"/>
    </row>
    <row r="408" spans="4:25" s="599" customFormat="1" x14ac:dyDescent="0.25">
      <c r="D408" s="655"/>
      <c r="L408" s="606"/>
      <c r="M408" s="597"/>
      <c r="N408" s="598"/>
      <c r="O408" s="598"/>
      <c r="P408" s="598"/>
      <c r="Q408" s="598"/>
      <c r="R408" s="598"/>
      <c r="S408" s="598"/>
      <c r="T408" s="598"/>
      <c r="U408" s="598"/>
      <c r="Y408" s="600"/>
    </row>
    <row r="409" spans="4:25" s="599" customFormat="1" x14ac:dyDescent="0.25">
      <c r="D409" s="655"/>
      <c r="L409" s="606"/>
      <c r="M409" s="597"/>
      <c r="N409" s="598"/>
      <c r="O409" s="598"/>
      <c r="P409" s="598"/>
      <c r="Q409" s="598"/>
      <c r="R409" s="598"/>
      <c r="S409" s="598"/>
      <c r="T409" s="598"/>
      <c r="U409" s="598"/>
      <c r="Y409" s="600"/>
    </row>
    <row r="410" spans="4:25" s="599" customFormat="1" x14ac:dyDescent="0.25">
      <c r="D410" s="655"/>
      <c r="L410" s="606"/>
      <c r="M410" s="597"/>
      <c r="N410" s="598"/>
      <c r="O410" s="598"/>
      <c r="P410" s="598"/>
      <c r="Q410" s="598"/>
      <c r="R410" s="598"/>
      <c r="S410" s="598"/>
      <c r="T410" s="598"/>
      <c r="U410" s="598"/>
      <c r="Y410" s="600"/>
    </row>
    <row r="411" spans="4:25" s="599" customFormat="1" x14ac:dyDescent="0.25">
      <c r="D411" s="655"/>
      <c r="L411" s="606"/>
      <c r="M411" s="597"/>
      <c r="N411" s="598"/>
      <c r="O411" s="598"/>
      <c r="P411" s="598"/>
      <c r="Q411" s="598"/>
      <c r="R411" s="598"/>
      <c r="S411" s="598"/>
      <c r="T411" s="598"/>
      <c r="U411" s="598"/>
      <c r="Y411" s="600"/>
    </row>
    <row r="412" spans="4:25" s="599" customFormat="1" x14ac:dyDescent="0.25">
      <c r="D412" s="655"/>
      <c r="L412" s="606"/>
      <c r="M412" s="597"/>
      <c r="N412" s="598"/>
      <c r="O412" s="598"/>
      <c r="P412" s="598"/>
      <c r="Q412" s="598"/>
      <c r="R412" s="598"/>
      <c r="S412" s="598"/>
      <c r="T412" s="598"/>
      <c r="U412" s="598"/>
      <c r="Y412" s="600"/>
    </row>
    <row r="413" spans="4:25" s="599" customFormat="1" x14ac:dyDescent="0.25">
      <c r="D413" s="655"/>
      <c r="L413" s="606"/>
      <c r="M413" s="597"/>
      <c r="N413" s="598"/>
      <c r="O413" s="598"/>
      <c r="P413" s="598"/>
      <c r="Q413" s="598"/>
      <c r="R413" s="598"/>
      <c r="S413" s="598"/>
      <c r="T413" s="598"/>
      <c r="U413" s="598"/>
      <c r="Y413" s="600"/>
    </row>
    <row r="414" spans="4:25" s="599" customFormat="1" x14ac:dyDescent="0.25">
      <c r="D414" s="655"/>
      <c r="L414" s="606"/>
      <c r="M414" s="597"/>
      <c r="N414" s="598"/>
      <c r="O414" s="598"/>
      <c r="P414" s="598"/>
      <c r="Q414" s="598"/>
      <c r="R414" s="598"/>
      <c r="S414" s="598"/>
      <c r="T414" s="598"/>
      <c r="U414" s="598"/>
      <c r="Y414" s="600"/>
    </row>
    <row r="415" spans="4:25" s="599" customFormat="1" x14ac:dyDescent="0.25">
      <c r="D415" s="655"/>
      <c r="L415" s="606"/>
      <c r="M415" s="597"/>
      <c r="N415" s="598"/>
      <c r="O415" s="598"/>
      <c r="P415" s="598"/>
      <c r="Q415" s="598"/>
      <c r="R415" s="598"/>
      <c r="S415" s="598"/>
      <c r="T415" s="598"/>
      <c r="U415" s="598"/>
      <c r="Y415" s="600"/>
    </row>
    <row r="416" spans="4:25" s="599" customFormat="1" x14ac:dyDescent="0.25">
      <c r="D416" s="655"/>
      <c r="L416" s="606"/>
      <c r="M416" s="597"/>
      <c r="N416" s="598"/>
      <c r="O416" s="598"/>
      <c r="P416" s="598"/>
      <c r="Q416" s="598"/>
      <c r="R416" s="598"/>
      <c r="S416" s="598"/>
      <c r="T416" s="598"/>
      <c r="U416" s="598"/>
      <c r="Y416" s="600"/>
    </row>
    <row r="417" spans="4:25" s="599" customFormat="1" x14ac:dyDescent="0.25">
      <c r="D417" s="655"/>
      <c r="L417" s="606"/>
      <c r="M417" s="597"/>
      <c r="N417" s="598"/>
      <c r="O417" s="598"/>
      <c r="P417" s="598"/>
      <c r="Q417" s="598"/>
      <c r="R417" s="598"/>
      <c r="S417" s="598"/>
      <c r="T417" s="598"/>
      <c r="U417" s="598"/>
      <c r="Y417" s="600"/>
    </row>
    <row r="418" spans="4:25" s="599" customFormat="1" x14ac:dyDescent="0.25">
      <c r="D418" s="655"/>
      <c r="L418" s="606"/>
      <c r="M418" s="597"/>
      <c r="N418" s="598"/>
      <c r="O418" s="598"/>
      <c r="P418" s="598"/>
      <c r="Q418" s="598"/>
      <c r="R418" s="598"/>
      <c r="S418" s="598"/>
      <c r="T418" s="598"/>
      <c r="U418" s="598"/>
      <c r="Y418" s="600"/>
    </row>
    <row r="419" spans="4:25" s="599" customFormat="1" x14ac:dyDescent="0.25">
      <c r="D419" s="655"/>
      <c r="L419" s="606"/>
      <c r="M419" s="597"/>
      <c r="N419" s="598"/>
      <c r="O419" s="598"/>
      <c r="P419" s="598"/>
      <c r="Q419" s="598"/>
      <c r="R419" s="598"/>
      <c r="S419" s="598"/>
      <c r="T419" s="598"/>
      <c r="U419" s="598"/>
      <c r="Y419" s="600"/>
    </row>
    <row r="420" spans="4:25" s="599" customFormat="1" x14ac:dyDescent="0.25">
      <c r="D420" s="655"/>
      <c r="L420" s="606"/>
      <c r="M420" s="597"/>
      <c r="N420" s="598"/>
      <c r="O420" s="598"/>
      <c r="P420" s="598"/>
      <c r="Q420" s="598"/>
      <c r="R420" s="598"/>
      <c r="S420" s="598"/>
      <c r="T420" s="598"/>
      <c r="U420" s="598"/>
      <c r="Y420" s="600"/>
    </row>
    <row r="421" spans="4:25" s="599" customFormat="1" x14ac:dyDescent="0.25">
      <c r="D421" s="655"/>
      <c r="L421" s="606"/>
      <c r="M421" s="597"/>
      <c r="N421" s="598"/>
      <c r="O421" s="598"/>
      <c r="P421" s="598"/>
      <c r="Q421" s="598"/>
      <c r="R421" s="598"/>
      <c r="S421" s="598"/>
      <c r="T421" s="598"/>
      <c r="U421" s="598"/>
      <c r="Y421" s="600"/>
    </row>
    <row r="422" spans="4:25" s="599" customFormat="1" x14ac:dyDescent="0.25">
      <c r="D422" s="655"/>
      <c r="L422" s="606"/>
      <c r="M422" s="597"/>
      <c r="N422" s="598"/>
      <c r="O422" s="598"/>
      <c r="P422" s="598"/>
      <c r="Q422" s="598"/>
      <c r="R422" s="598"/>
      <c r="S422" s="598"/>
      <c r="T422" s="598"/>
      <c r="U422" s="598"/>
      <c r="Y422" s="600"/>
    </row>
    <row r="423" spans="4:25" s="599" customFormat="1" x14ac:dyDescent="0.25">
      <c r="D423" s="655"/>
      <c r="L423" s="606"/>
      <c r="M423" s="597"/>
      <c r="N423" s="598"/>
      <c r="O423" s="598"/>
      <c r="P423" s="598"/>
      <c r="Q423" s="598"/>
      <c r="R423" s="598"/>
      <c r="S423" s="598"/>
      <c r="T423" s="598"/>
      <c r="U423" s="598"/>
      <c r="Y423" s="600"/>
    </row>
    <row r="424" spans="4:25" s="599" customFormat="1" x14ac:dyDescent="0.25">
      <c r="D424" s="655"/>
      <c r="L424" s="606"/>
      <c r="M424" s="597"/>
      <c r="N424" s="598"/>
      <c r="O424" s="598"/>
      <c r="P424" s="598"/>
      <c r="Q424" s="598"/>
      <c r="R424" s="598"/>
      <c r="S424" s="598"/>
      <c r="T424" s="598"/>
      <c r="U424" s="598"/>
      <c r="Y424" s="600"/>
    </row>
    <row r="425" spans="4:25" s="599" customFormat="1" x14ac:dyDescent="0.25">
      <c r="D425" s="655"/>
      <c r="L425" s="606"/>
      <c r="M425" s="597"/>
      <c r="N425" s="598"/>
      <c r="O425" s="598"/>
      <c r="P425" s="598"/>
      <c r="Q425" s="598"/>
      <c r="R425" s="598"/>
      <c r="S425" s="598"/>
      <c r="T425" s="598"/>
      <c r="U425" s="598"/>
      <c r="Y425" s="600"/>
    </row>
    <row r="426" spans="4:25" s="599" customFormat="1" x14ac:dyDescent="0.25">
      <c r="D426" s="655"/>
      <c r="L426" s="606"/>
      <c r="M426" s="597"/>
      <c r="N426" s="598"/>
      <c r="O426" s="598"/>
      <c r="P426" s="598"/>
      <c r="Q426" s="598"/>
      <c r="R426" s="598"/>
      <c r="S426" s="598"/>
      <c r="T426" s="598"/>
      <c r="U426" s="598"/>
      <c r="Y426" s="600"/>
    </row>
    <row r="427" spans="4:25" s="599" customFormat="1" x14ac:dyDescent="0.25">
      <c r="D427" s="655"/>
      <c r="L427" s="606"/>
      <c r="M427" s="597"/>
      <c r="N427" s="598"/>
      <c r="O427" s="598"/>
      <c r="P427" s="598"/>
      <c r="Q427" s="598"/>
      <c r="R427" s="598"/>
      <c r="S427" s="598"/>
      <c r="T427" s="598"/>
      <c r="U427" s="598"/>
      <c r="Y427" s="600"/>
    </row>
    <row r="428" spans="4:25" s="599" customFormat="1" x14ac:dyDescent="0.25">
      <c r="D428" s="655"/>
      <c r="L428" s="606"/>
      <c r="M428" s="597"/>
      <c r="N428" s="598"/>
      <c r="O428" s="598"/>
      <c r="P428" s="598"/>
      <c r="Q428" s="598"/>
      <c r="R428" s="598"/>
      <c r="S428" s="598"/>
      <c r="T428" s="598"/>
      <c r="U428" s="598"/>
      <c r="Y428" s="600"/>
    </row>
    <row r="429" spans="4:25" s="599" customFormat="1" x14ac:dyDescent="0.25">
      <c r="D429" s="655"/>
      <c r="L429" s="606"/>
      <c r="M429" s="597"/>
      <c r="N429" s="598"/>
      <c r="O429" s="598"/>
      <c r="P429" s="598"/>
      <c r="Q429" s="598"/>
      <c r="R429" s="598"/>
      <c r="S429" s="598"/>
      <c r="T429" s="598"/>
      <c r="U429" s="598"/>
      <c r="Y429" s="600"/>
    </row>
    <row r="430" spans="4:25" s="599" customFormat="1" x14ac:dyDescent="0.25">
      <c r="D430" s="655"/>
      <c r="L430" s="606"/>
      <c r="M430" s="597"/>
      <c r="N430" s="598"/>
      <c r="O430" s="598"/>
      <c r="P430" s="598"/>
      <c r="Q430" s="598"/>
      <c r="R430" s="598"/>
      <c r="S430" s="598"/>
      <c r="T430" s="598"/>
      <c r="U430" s="598"/>
      <c r="Y430" s="600"/>
    </row>
    <row r="431" spans="4:25" s="599" customFormat="1" x14ac:dyDescent="0.25">
      <c r="D431" s="655"/>
      <c r="L431" s="606"/>
      <c r="M431" s="597"/>
      <c r="N431" s="598"/>
      <c r="O431" s="598"/>
      <c r="P431" s="598"/>
      <c r="Q431" s="598"/>
      <c r="R431" s="598"/>
      <c r="S431" s="598"/>
      <c r="T431" s="598"/>
      <c r="U431" s="598"/>
      <c r="Y431" s="600"/>
    </row>
    <row r="432" spans="4:25" s="599" customFormat="1" x14ac:dyDescent="0.25">
      <c r="D432" s="655"/>
      <c r="L432" s="606"/>
      <c r="M432" s="597"/>
      <c r="N432" s="598"/>
      <c r="O432" s="598"/>
      <c r="P432" s="598"/>
      <c r="Q432" s="598"/>
      <c r="R432" s="598"/>
      <c r="S432" s="598"/>
      <c r="T432" s="598"/>
      <c r="U432" s="598"/>
      <c r="Y432" s="600"/>
    </row>
    <row r="433" spans="4:25" s="599" customFormat="1" x14ac:dyDescent="0.25">
      <c r="D433" s="655"/>
      <c r="L433" s="606"/>
      <c r="M433" s="597"/>
      <c r="N433" s="598"/>
      <c r="O433" s="598"/>
      <c r="P433" s="598"/>
      <c r="Q433" s="598"/>
      <c r="R433" s="598"/>
      <c r="S433" s="598"/>
      <c r="T433" s="598"/>
      <c r="U433" s="598"/>
      <c r="Y433" s="600"/>
    </row>
    <row r="434" spans="4:25" s="599" customFormat="1" x14ac:dyDescent="0.25">
      <c r="D434" s="655"/>
      <c r="L434" s="606"/>
      <c r="M434" s="597"/>
      <c r="N434" s="598"/>
      <c r="O434" s="598"/>
      <c r="P434" s="598"/>
      <c r="Q434" s="598"/>
      <c r="R434" s="598"/>
      <c r="S434" s="598"/>
      <c r="T434" s="598"/>
      <c r="U434" s="598"/>
      <c r="Y434" s="600"/>
    </row>
    <row r="435" spans="4:25" s="599" customFormat="1" x14ac:dyDescent="0.25">
      <c r="D435" s="655"/>
      <c r="L435" s="606"/>
      <c r="M435" s="597"/>
      <c r="N435" s="598"/>
      <c r="O435" s="598"/>
      <c r="P435" s="598"/>
      <c r="Q435" s="598"/>
      <c r="R435" s="598"/>
      <c r="S435" s="598"/>
      <c r="T435" s="598"/>
      <c r="U435" s="598"/>
      <c r="Y435" s="600"/>
    </row>
    <row r="436" spans="4:25" s="599" customFormat="1" x14ac:dyDescent="0.25">
      <c r="D436" s="655"/>
      <c r="L436" s="606"/>
      <c r="M436" s="597"/>
      <c r="N436" s="598"/>
      <c r="O436" s="598"/>
      <c r="P436" s="598"/>
      <c r="Q436" s="598"/>
      <c r="R436" s="598"/>
      <c r="S436" s="598"/>
      <c r="T436" s="598"/>
      <c r="U436" s="598"/>
      <c r="Y436" s="600"/>
    </row>
  </sheetData>
  <mergeCells count="46">
    <mergeCell ref="B47:B49"/>
    <mergeCell ref="C47:C49"/>
    <mergeCell ref="A50:A55"/>
    <mergeCell ref="B50:B51"/>
    <mergeCell ref="C50:C51"/>
    <mergeCell ref="B52:B55"/>
    <mergeCell ref="C52:C55"/>
    <mergeCell ref="A1:K1"/>
    <mergeCell ref="A2:K2"/>
    <mergeCell ref="A3:K3"/>
    <mergeCell ref="A4:K4"/>
    <mergeCell ref="A5:K5"/>
    <mergeCell ref="A56:A57"/>
    <mergeCell ref="B56:B57"/>
    <mergeCell ref="C56:C57"/>
    <mergeCell ref="A47:A49"/>
    <mergeCell ref="B6:K6"/>
    <mergeCell ref="B7:K7"/>
    <mergeCell ref="B9:B14"/>
    <mergeCell ref="B16:B17"/>
    <mergeCell ref="A39:A45"/>
    <mergeCell ref="C19:C20"/>
    <mergeCell ref="B18:B20"/>
    <mergeCell ref="A18:A20"/>
    <mergeCell ref="A21:A33"/>
    <mergeCell ref="B21:B24"/>
    <mergeCell ref="C21:C24"/>
    <mergeCell ref="B25:B33"/>
    <mergeCell ref="A76:A77"/>
    <mergeCell ref="C64:C66"/>
    <mergeCell ref="C68:C72"/>
    <mergeCell ref="A58:A60"/>
    <mergeCell ref="C58:C63"/>
    <mergeCell ref="B64:B67"/>
    <mergeCell ref="B68:B72"/>
    <mergeCell ref="A64:A72"/>
    <mergeCell ref="A9:A14"/>
    <mergeCell ref="A15:A17"/>
    <mergeCell ref="C34:C38"/>
    <mergeCell ref="C39:C40"/>
    <mergeCell ref="B39:B45"/>
    <mergeCell ref="C41:C45"/>
    <mergeCell ref="C25:C26"/>
    <mergeCell ref="C27:C33"/>
    <mergeCell ref="A34:A38"/>
    <mergeCell ref="B34:B38"/>
  </mergeCells>
  <dataValidations count="4">
    <dataValidation type="list" allowBlank="1" showInputMessage="1" showErrorMessage="1" sqref="B61:B64 B73:B260 B68 B58 B56 B50 B52 B9:B18 B21:B39 B46:B47">
      <formula1>$AD$9:$AD$40</formula1>
    </dataValidation>
    <dataValidation type="list" allowBlank="1" showInputMessage="1" showErrorMessage="1" sqref="A18 A9 A21 A34 A39 A46:A47 A50 A58 A61:A64 A73:A76 A78:A260 A56">
      <formula1>$Z$9:$Z$16</formula1>
    </dataValidation>
    <dataValidation type="whole" allowBlank="1" showInputMessage="1" showErrorMessage="1" sqref="Q103 F100:Q101 F102:P103 F151:Q151 F156:Q216 F104:Q149 F218:Q259 O17 F17:M17 F18:O97 P9:Q97 F9:O16">
      <formula1>0</formula1>
      <formula2>100</formula2>
    </dataValidation>
    <dataValidation type="list" allowBlank="1" showInputMessage="1" showErrorMessage="1" sqref="S9:U259">
      <formula1>$AC$9:$AC$23</formula1>
    </dataValidation>
  </dataValidations>
  <pageMargins left="0.16916666666666666" right="0.15748031496062992" top="0.16916666666666666" bottom="0.74803149606299213" header="0.31496062992125984" footer="0.31496062992125984"/>
  <pageSetup scale="1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Q287"/>
  <sheetViews>
    <sheetView showGridLines="0" topLeftCell="A214" workbookViewId="0">
      <selection activeCell="G220" sqref="G220"/>
    </sheetView>
  </sheetViews>
  <sheetFormatPr baseColWidth="10" defaultRowHeight="15" x14ac:dyDescent="0.25"/>
  <cols>
    <col min="1" max="1" width="2.5703125" style="7" customWidth="1"/>
    <col min="2" max="6" width="4.28515625" hidden="1" customWidth="1"/>
    <col min="7" max="7" width="68" style="216" customWidth="1"/>
    <col min="8" max="8" width="26.5703125" style="216" customWidth="1"/>
    <col min="9" max="9" width="12.28515625" style="216" customWidth="1"/>
    <col min="10" max="10" width="12" style="216" customWidth="1"/>
    <col min="11" max="11" width="14" style="217" customWidth="1"/>
    <col min="12" max="12" width="15.42578125" style="216" customWidth="1"/>
    <col min="13" max="13" width="13.7109375" style="216" customWidth="1"/>
    <col min="14" max="14" width="22.42578125" style="216" customWidth="1"/>
    <col min="15" max="43" width="11.42578125" style="7"/>
  </cols>
  <sheetData>
    <row r="1" spans="2:21" s="7" customFormat="1" ht="15.75" x14ac:dyDescent="0.25">
      <c r="G1" s="198"/>
      <c r="H1" s="199"/>
      <c r="I1" s="199"/>
      <c r="J1" s="199"/>
      <c r="K1" s="200"/>
      <c r="L1" s="199"/>
      <c r="M1" s="199"/>
      <c r="N1" s="199"/>
      <c r="O1" s="177" t="s">
        <v>114</v>
      </c>
      <c r="P1" s="201"/>
    </row>
    <row r="2" spans="2:21" s="7" customFormat="1" ht="15.75" x14ac:dyDescent="0.25">
      <c r="G2" s="1366" t="s">
        <v>101</v>
      </c>
      <c r="H2" s="1366"/>
      <c r="I2" s="1366"/>
      <c r="J2" s="1366"/>
      <c r="K2" s="1366"/>
      <c r="L2" s="1366"/>
      <c r="M2" s="1366"/>
      <c r="N2" s="1366"/>
      <c r="O2" s="1366"/>
      <c r="P2" s="1366"/>
      <c r="Q2" s="203"/>
      <c r="R2" s="204"/>
      <c r="S2" s="205" t="s">
        <v>113</v>
      </c>
      <c r="T2" s="204"/>
      <c r="U2" s="206"/>
    </row>
    <row r="3" spans="2:21" s="7" customFormat="1" x14ac:dyDescent="0.25">
      <c r="G3" s="1367" t="s">
        <v>102</v>
      </c>
      <c r="H3" s="1367"/>
      <c r="I3" s="1367"/>
      <c r="J3" s="1367"/>
      <c r="K3" s="1367"/>
      <c r="L3" s="1367"/>
      <c r="M3" s="1367"/>
      <c r="N3" s="1367"/>
      <c r="O3" s="1367"/>
      <c r="P3" s="1367"/>
      <c r="Q3" s="203"/>
      <c r="R3" s="204"/>
      <c r="S3" s="205" t="s">
        <v>29</v>
      </c>
      <c r="T3" s="204"/>
      <c r="U3" s="206"/>
    </row>
    <row r="4" spans="2:21" s="7" customFormat="1" x14ac:dyDescent="0.2">
      <c r="G4" s="1368" t="s">
        <v>756</v>
      </c>
      <c r="H4" s="1368"/>
      <c r="I4" s="1368"/>
      <c r="J4" s="1368"/>
      <c r="K4" s="1368"/>
      <c r="L4" s="1368"/>
      <c r="M4" s="1368"/>
      <c r="N4" s="1368"/>
      <c r="O4" s="1368"/>
      <c r="P4" s="1368"/>
      <c r="Q4" s="203"/>
      <c r="R4" s="204"/>
      <c r="S4" s="205" t="s">
        <v>83</v>
      </c>
      <c r="T4" s="204"/>
      <c r="U4" s="206"/>
    </row>
    <row r="5" spans="2:21" s="7" customFormat="1" x14ac:dyDescent="0.25">
      <c r="H5" s="202"/>
      <c r="I5" s="224"/>
      <c r="J5" s="1369" t="e">
        <f>+#REF!</f>
        <v>#REF!</v>
      </c>
      <c r="K5" s="1369"/>
      <c r="L5" s="202"/>
      <c r="M5" s="202"/>
      <c r="N5" s="202"/>
      <c r="O5" s="202"/>
      <c r="P5" s="202"/>
      <c r="Q5" s="203"/>
      <c r="R5" s="204"/>
      <c r="S5" s="204"/>
      <c r="T5" s="204"/>
      <c r="U5" s="206"/>
    </row>
    <row r="6" spans="2:21" s="7" customFormat="1" x14ac:dyDescent="0.25">
      <c r="G6" s="223" t="s">
        <v>755</v>
      </c>
      <c r="H6" s="1370" t="e">
        <f>+#REF!</f>
        <v>#REF!</v>
      </c>
      <c r="I6" s="1370"/>
      <c r="J6" s="1370"/>
      <c r="K6" s="1370"/>
      <c r="L6" s="1370"/>
      <c r="M6" s="1370"/>
      <c r="N6" s="1370"/>
      <c r="O6" s="177"/>
      <c r="P6" s="201"/>
    </row>
    <row r="7" spans="2:21" ht="48" customHeight="1" x14ac:dyDescent="0.2">
      <c r="B7" s="207" t="s">
        <v>836</v>
      </c>
      <c r="C7" s="208" t="s">
        <v>837</v>
      </c>
      <c r="D7" s="208" t="s">
        <v>838</v>
      </c>
      <c r="E7" s="208" t="s">
        <v>839</v>
      </c>
      <c r="F7" s="209" t="s">
        <v>840</v>
      </c>
      <c r="G7" s="587" t="s">
        <v>841</v>
      </c>
      <c r="H7" s="221" t="s">
        <v>0</v>
      </c>
      <c r="I7" s="221" t="s">
        <v>1</v>
      </c>
      <c r="J7" s="221" t="s">
        <v>37</v>
      </c>
      <c r="K7" s="222" t="s">
        <v>2</v>
      </c>
      <c r="L7" s="221" t="s">
        <v>3</v>
      </c>
      <c r="M7" s="221" t="s">
        <v>753</v>
      </c>
      <c r="N7" s="221" t="s">
        <v>38</v>
      </c>
      <c r="O7" s="201"/>
      <c r="P7" s="201"/>
    </row>
    <row r="8" spans="2:21" ht="14.25" customHeight="1" x14ac:dyDescent="0.2">
      <c r="B8" s="210" t="str">
        <f>IF(Tabla1[[#This Row],[Código_Actividad]]="","",CONCATENATE(Tabla1[[#This Row],[POA]],".",Tabla1[[#This Row],[SRS]],".",Tabla1[[#This Row],[AREA]],".",Tabla1[[#This Row],[TIPO]]))</f>
        <v/>
      </c>
      <c r="C8" s="210" t="str">
        <f>IF(Tabla1[[#This Row],[Código_Actividad]]="","",'[4]Formulario PPGR1'!#REF!)</f>
        <v/>
      </c>
      <c r="D8" s="210" t="str">
        <f>IF(Tabla1[[#This Row],[Código_Actividad]]="","",'[4]Formulario PPGR1'!#REF!)</f>
        <v/>
      </c>
      <c r="E8" s="210" t="str">
        <f>IF(Tabla1[[#This Row],[Código_Actividad]]="","",'[4]Formulario PPGR1'!#REF!)</f>
        <v/>
      </c>
      <c r="F8" s="210" t="str">
        <f>IF(Tabla1[[#This Row],[Código_Actividad]]="","",'[4]Formulario PPGR1'!#REF!)</f>
        <v/>
      </c>
      <c r="G8" s="680"/>
      <c r="H8" s="588" t="s">
        <v>2680</v>
      </c>
      <c r="I8" s="589" t="s">
        <v>1594</v>
      </c>
      <c r="J8" s="590">
        <v>50</v>
      </c>
      <c r="K8" s="212">
        <v>6.84</v>
      </c>
      <c r="L8" s="212">
        <f>+Tabla1[[#This Row],[Precio Unitario]]*Tabla1[[#This Row],[Cantidad de Insumos]]</f>
        <v>342</v>
      </c>
      <c r="M8" s="213" t="s">
        <v>937</v>
      </c>
      <c r="N8" s="211" t="s">
        <v>29</v>
      </c>
      <c r="O8" s="201"/>
      <c r="P8" s="201"/>
    </row>
    <row r="9" spans="2:21" ht="14.25" customHeight="1" x14ac:dyDescent="0.2">
      <c r="B9" s="210" t="str">
        <f>IF(Tabla1[[#This Row],[Código_Actividad]]="","",CONCATENATE(Tabla1[[#This Row],[POA]],".",Tabla1[[#This Row],[SRS]],".",Tabla1[[#This Row],[AREA]],".",Tabla1[[#This Row],[TIPO]]))</f>
        <v/>
      </c>
      <c r="C9" s="210" t="str">
        <f>IF(Tabla1[[#This Row],[Código_Actividad]]="","",'[4]Formulario PPGR1'!#REF!)</f>
        <v/>
      </c>
      <c r="D9" s="210" t="str">
        <f>IF(Tabla1[[#This Row],[Código_Actividad]]="","",'[4]Formulario PPGR1'!#REF!)</f>
        <v/>
      </c>
      <c r="E9" s="210" t="str">
        <f>IF(Tabla1[[#This Row],[Código_Actividad]]="","",'[4]Formulario PPGR1'!#REF!)</f>
        <v/>
      </c>
      <c r="F9" s="210" t="str">
        <f>IF(Tabla1[[#This Row],[Código_Actividad]]="","",'[4]Formulario PPGR1'!#REF!)</f>
        <v/>
      </c>
      <c r="G9" s="681"/>
      <c r="H9" s="588" t="s">
        <v>2681</v>
      </c>
      <c r="I9" s="589" t="s">
        <v>1594</v>
      </c>
      <c r="J9" s="590">
        <v>1</v>
      </c>
      <c r="K9" s="212">
        <v>1911.6</v>
      </c>
      <c r="L9" s="212">
        <f>+Tabla1[[#This Row],[Precio Unitario]]*Tabla1[[#This Row],[Cantidad de Insumos]]</f>
        <v>1911.6</v>
      </c>
      <c r="M9" s="213" t="s">
        <v>937</v>
      </c>
      <c r="N9" s="211" t="s">
        <v>29</v>
      </c>
      <c r="O9" s="201"/>
      <c r="P9" s="201"/>
    </row>
    <row r="10" spans="2:21" ht="12.75" customHeight="1" x14ac:dyDescent="0.2">
      <c r="B10" s="210" t="e">
        <f>IF(Tabla1[[#This Row],[Código_Actividad]]="","",CONCATENATE(Tabla1[[#This Row],[POA]],".",Tabla1[[#This Row],[SRS]],".",Tabla1[[#This Row],[AREA]],".",Tabla1[[#This Row],[TIPO]]))</f>
        <v>#REF!</v>
      </c>
      <c r="C10" s="210" t="e">
        <f>IF(Tabla1[[#This Row],[Código_Actividad]]="","",'[4]Formulario PPGR1'!#REF!)</f>
        <v>#REF!</v>
      </c>
      <c r="D10" s="210" t="e">
        <f>IF(Tabla1[[#This Row],[Código_Actividad]]="","",'[4]Formulario PPGR1'!#REF!)</f>
        <v>#REF!</v>
      </c>
      <c r="E10" s="210" t="e">
        <f>IF(Tabla1[[#This Row],[Código_Actividad]]="","",'[4]Formulario PPGR1'!#REF!)</f>
        <v>#REF!</v>
      </c>
      <c r="F10" s="210" t="e">
        <f>IF(Tabla1[[#This Row],[Código_Actividad]]="","",'[4]Formulario PPGR1'!#REF!)</f>
        <v>#REF!</v>
      </c>
      <c r="G10" s="681" t="s">
        <v>2734</v>
      </c>
      <c r="H10" s="588" t="s">
        <v>2682</v>
      </c>
      <c r="I10" s="589" t="s">
        <v>1594</v>
      </c>
      <c r="J10" s="590">
        <v>50</v>
      </c>
      <c r="K10" s="212">
        <v>1.5</v>
      </c>
      <c r="L10" s="212">
        <f>+Tabla1[[#This Row],[Precio Unitario]]*Tabla1[[#This Row],[Cantidad de Insumos]]</f>
        <v>75</v>
      </c>
      <c r="M10" s="213" t="s">
        <v>937</v>
      </c>
      <c r="N10" s="211" t="s">
        <v>29</v>
      </c>
      <c r="O10" s="201"/>
      <c r="P10" s="201"/>
    </row>
    <row r="11" spans="2:21" ht="14.25" hidden="1" customHeight="1" x14ac:dyDescent="0.2">
      <c r="B11" s="210" t="str">
        <f>IF(Tabla1[[#This Row],[Código_Actividad]]="","",CONCATENATE(Tabla1[[#This Row],[POA]],".",Tabla1[[#This Row],[SRS]],".",Tabla1[[#This Row],[AREA]],".",Tabla1[[#This Row],[TIPO]]))</f>
        <v/>
      </c>
      <c r="C11" s="210" t="str">
        <f>IF(Tabla1[[#This Row],[Código_Actividad]]="","",'[4]Formulario PPGR1'!#REF!)</f>
        <v/>
      </c>
      <c r="D11" s="210" t="str">
        <f>IF(Tabla1[[#This Row],[Código_Actividad]]="","",'[4]Formulario PPGR1'!#REF!)</f>
        <v/>
      </c>
      <c r="E11" s="210" t="str">
        <f>IF(Tabla1[[#This Row],[Código_Actividad]]="","",'[4]Formulario PPGR1'!#REF!)</f>
        <v/>
      </c>
      <c r="F11" s="210" t="str">
        <f>IF(Tabla1[[#This Row],[Código_Actividad]]="","",'[4]Formulario PPGR1'!#REF!)</f>
        <v/>
      </c>
      <c r="G11" s="682"/>
      <c r="H11" s="588" t="s">
        <v>2683</v>
      </c>
      <c r="I11" s="589" t="s">
        <v>1594</v>
      </c>
      <c r="J11" s="590"/>
      <c r="K11" s="212">
        <v>0</v>
      </c>
      <c r="L11" s="212">
        <f>+Tabla1[[#This Row],[Precio Unitario]]*Tabla1[[#This Row],[Cantidad de Insumos]]</f>
        <v>0</v>
      </c>
      <c r="M11" s="213" t="s">
        <v>937</v>
      </c>
      <c r="N11" s="211" t="s">
        <v>29</v>
      </c>
      <c r="O11" s="201"/>
      <c r="P11" s="201"/>
    </row>
    <row r="12" spans="2:21" ht="15" customHeight="1" x14ac:dyDescent="0.2">
      <c r="B12" s="210" t="str">
        <f>IF(Tabla1[[#This Row],[Código_Actividad]]="","",CONCATENATE(Tabla1[[#This Row],[POA]],".",Tabla1[[#This Row],[SRS]],".",Tabla1[[#This Row],[AREA]],".",Tabla1[[#This Row],[TIPO]]))</f>
        <v/>
      </c>
      <c r="C12" s="210" t="str">
        <f>IF(Tabla1[[#This Row],[Código_Actividad]]="","",'[4]Formulario PPGR1'!#REF!)</f>
        <v/>
      </c>
      <c r="D12" s="210" t="str">
        <f>IF(Tabla1[[#This Row],[Código_Actividad]]="","",'[4]Formulario PPGR1'!#REF!)</f>
        <v/>
      </c>
      <c r="E12" s="210" t="str">
        <f>IF(Tabla1[[#This Row],[Código_Actividad]]="","",'[4]Formulario PPGR1'!#REF!)</f>
        <v/>
      </c>
      <c r="F12" s="210" t="str">
        <f>IF(Tabla1[[#This Row],[Código_Actividad]]="","",'[4]Formulario PPGR1'!#REF!)</f>
        <v/>
      </c>
      <c r="G12" s="681"/>
      <c r="H12" s="588" t="s">
        <v>2684</v>
      </c>
      <c r="I12" s="589" t="s">
        <v>1594</v>
      </c>
      <c r="J12" s="591">
        <v>10</v>
      </c>
      <c r="K12" s="592">
        <v>6.84</v>
      </c>
      <c r="L12" s="212">
        <f>+Tabla1[[#This Row],[Precio Unitario]]*Tabla1[[#This Row],[Cantidad de Insumos]]</f>
        <v>68.400000000000006</v>
      </c>
      <c r="M12" s="213" t="s">
        <v>937</v>
      </c>
      <c r="N12" s="211" t="s">
        <v>29</v>
      </c>
      <c r="O12" s="201"/>
      <c r="P12" s="201"/>
    </row>
    <row r="13" spans="2:21" ht="7.15" customHeight="1" x14ac:dyDescent="0.2">
      <c r="B13" s="210" t="str">
        <f>IF(Tabla1[[#This Row],[Código_Actividad]]="","",CONCATENATE(Tabla1[[#This Row],[POA]],".",Tabla1[[#This Row],[SRS]],".",Tabla1[[#This Row],[AREA]],".",Tabla1[[#This Row],[TIPO]]))</f>
        <v/>
      </c>
      <c r="C13" s="210" t="str">
        <f>IF(Tabla1[[#This Row],[Código_Actividad]]="","",'[4]Formulario PPGR1'!#REF!)</f>
        <v/>
      </c>
      <c r="D13" s="210" t="str">
        <f>IF(Tabla1[[#This Row],[Código_Actividad]]="","",'[4]Formulario PPGR1'!#REF!)</f>
        <v/>
      </c>
      <c r="E13" s="210" t="str">
        <f>IF(Tabla1[[#This Row],[Código_Actividad]]="","",'[4]Formulario PPGR1'!#REF!)</f>
        <v/>
      </c>
      <c r="F13" s="210" t="str">
        <f>IF(Tabla1[[#This Row],[Código_Actividad]]="","",'[4]Formulario PPGR1'!#REF!)</f>
        <v/>
      </c>
      <c r="G13" s="683"/>
      <c r="H13" s="608"/>
      <c r="I13" s="609"/>
      <c r="J13" s="610"/>
      <c r="K13" s="611"/>
      <c r="L13" s="612"/>
      <c r="M13" s="613"/>
      <c r="N13" s="614"/>
      <c r="O13" s="201"/>
      <c r="P13" s="201"/>
    </row>
    <row r="14" spans="2:21" ht="15" customHeight="1" x14ac:dyDescent="0.2">
      <c r="B14" s="210" t="e">
        <f>IF(Tabla1[[#This Row],[Código_Actividad]]="","",CONCATENATE(Tabla1[[#This Row],[POA]],".",Tabla1[[#This Row],[SRS]],".",Tabla1[[#This Row],[AREA]],".",Tabla1[[#This Row],[TIPO]]))</f>
        <v>#REF!</v>
      </c>
      <c r="C14" s="210" t="e">
        <f>IF(Tabla1[[#This Row],[Código_Actividad]]="","",'[4]Formulario PPGR1'!#REF!)</f>
        <v>#REF!</v>
      </c>
      <c r="D14" s="210" t="e">
        <f>IF(Tabla1[[#This Row],[Código_Actividad]]="","",'[4]Formulario PPGR1'!#REF!)</f>
        <v>#REF!</v>
      </c>
      <c r="E14" s="210" t="e">
        <f>IF(Tabla1[[#This Row],[Código_Actividad]]="","",'[4]Formulario PPGR1'!#REF!)</f>
        <v>#REF!</v>
      </c>
      <c r="F14" s="210" t="e">
        <f>IF(Tabla1[[#This Row],[Código_Actividad]]="","",'[4]Formulario PPGR1'!#REF!)</f>
        <v>#REF!</v>
      </c>
      <c r="G14" s="680" t="s">
        <v>2735</v>
      </c>
      <c r="H14" s="588" t="s">
        <v>2685</v>
      </c>
      <c r="I14" s="589" t="s">
        <v>1920</v>
      </c>
      <c r="J14" s="591">
        <v>1</v>
      </c>
      <c r="K14" s="592">
        <v>218</v>
      </c>
      <c r="L14" s="212">
        <f>+Tabla1[[#This Row],[Precio Unitario]]*Tabla1[[#This Row],[Cantidad de Insumos]]</f>
        <v>218</v>
      </c>
      <c r="M14" s="213" t="s">
        <v>937</v>
      </c>
      <c r="N14" s="211" t="s">
        <v>29</v>
      </c>
      <c r="O14" s="201"/>
      <c r="P14" s="201"/>
    </row>
    <row r="15" spans="2:21" ht="19.5" customHeight="1" x14ac:dyDescent="0.2">
      <c r="B15" s="210" t="str">
        <f>IF(Tabla1[[#This Row],[Código_Actividad]]="","",CONCATENATE(Tabla1[[#This Row],[POA]],".",Tabla1[[#This Row],[SRS]],".",Tabla1[[#This Row],[AREA]],".",Tabla1[[#This Row],[TIPO]]))</f>
        <v/>
      </c>
      <c r="C15" s="210" t="str">
        <f>IF(Tabla1[[#This Row],[Código_Actividad]]="","",'[4]Formulario PPGR1'!#REF!)</f>
        <v/>
      </c>
      <c r="D15" s="210" t="str">
        <f>IF(Tabla1[[#This Row],[Código_Actividad]]="","",'[4]Formulario PPGR1'!#REF!)</f>
        <v/>
      </c>
      <c r="E15" s="210" t="str">
        <f>IF(Tabla1[[#This Row],[Código_Actividad]]="","",'[4]Formulario PPGR1'!#REF!)</f>
        <v/>
      </c>
      <c r="F15" s="210" t="str">
        <f>IF(Tabla1[[#This Row],[Código_Actividad]]="","",'[4]Formulario PPGR1'!#REF!)</f>
        <v/>
      </c>
      <c r="G15" s="682"/>
      <c r="H15" s="588" t="s">
        <v>2686</v>
      </c>
      <c r="I15" s="589" t="s">
        <v>1594</v>
      </c>
      <c r="J15" s="591">
        <v>10</v>
      </c>
      <c r="K15" s="212">
        <v>1.5</v>
      </c>
      <c r="L15" s="212">
        <f>+Tabla1[[#This Row],[Precio Unitario]]*Tabla1[[#This Row],[Cantidad de Insumos]]</f>
        <v>15</v>
      </c>
      <c r="M15" s="213" t="s">
        <v>937</v>
      </c>
      <c r="N15" s="211" t="s">
        <v>29</v>
      </c>
      <c r="O15" s="201"/>
      <c r="P15" s="201"/>
    </row>
    <row r="16" spans="2:21" ht="11.45" customHeight="1" x14ac:dyDescent="0.2">
      <c r="B16" s="210" t="str">
        <f>IF(Tabla1[[#This Row],[Código_Actividad]]="","",CONCATENATE(Tabla1[[#This Row],[POA]],".",Tabla1[[#This Row],[SRS]],".",Tabla1[[#This Row],[AREA]],".",Tabla1[[#This Row],[TIPO]]))</f>
        <v/>
      </c>
      <c r="C16" s="210" t="str">
        <f>IF(Tabla1[[#This Row],[Código_Actividad]]="","",'[4]Formulario PPGR1'!#REF!)</f>
        <v/>
      </c>
      <c r="D16" s="210" t="str">
        <f>IF(Tabla1[[#This Row],[Código_Actividad]]="","",'[4]Formulario PPGR1'!#REF!)</f>
        <v/>
      </c>
      <c r="E16" s="210" t="str">
        <f>IF(Tabla1[[#This Row],[Código_Actividad]]="","",'[4]Formulario PPGR1'!#REF!)</f>
        <v/>
      </c>
      <c r="F16" s="210" t="str">
        <f>IF(Tabla1[[#This Row],[Código_Actividad]]="","",'[4]Formulario PPGR1'!#REF!)</f>
        <v/>
      </c>
      <c r="G16" s="683"/>
      <c r="H16" s="608"/>
      <c r="I16" s="609"/>
      <c r="J16" s="610"/>
      <c r="K16" s="612"/>
      <c r="L16" s="612"/>
      <c r="M16" s="613"/>
      <c r="N16" s="614"/>
      <c r="O16" s="201"/>
      <c r="P16" s="201"/>
    </row>
    <row r="17" spans="2:16" ht="12.75" x14ac:dyDescent="0.2">
      <c r="B17" s="214" t="e">
        <f>IF(Tabla1[[#This Row],[Código_Actividad]]="","",CONCATENATE(Tabla1[[#This Row],[POA]],".",Tabla1[[#This Row],[SRS]],".",Tabla1[[#This Row],[AREA]],".",Tabla1[[#This Row],[TIPO]]))</f>
        <v>#REF!</v>
      </c>
      <c r="C17" s="214" t="e">
        <f>IF(Tabla1[[#This Row],[Código_Actividad]]="","",'[4]Formulario PPGR1'!#REF!)</f>
        <v>#REF!</v>
      </c>
      <c r="D17" s="214" t="e">
        <f>IF(Tabla1[[#This Row],[Código_Actividad]]="","",'[4]Formulario PPGR1'!#REF!)</f>
        <v>#REF!</v>
      </c>
      <c r="E17" s="214" t="e">
        <f>IF(Tabla1[[#This Row],[Código_Actividad]]="","",'[4]Formulario PPGR1'!#REF!)</f>
        <v>#REF!</v>
      </c>
      <c r="F17" s="214" t="e">
        <f>IF(Tabla1[[#This Row],[Código_Actividad]]="","",'[4]Formulario PPGR1'!#REF!)</f>
        <v>#REF!</v>
      </c>
      <c r="G17" s="681" t="s">
        <v>2736</v>
      </c>
      <c r="H17" s="588" t="s">
        <v>2685</v>
      </c>
      <c r="I17" s="589" t="s">
        <v>1920</v>
      </c>
      <c r="J17" s="591">
        <v>1</v>
      </c>
      <c r="K17" s="592">
        <v>218</v>
      </c>
      <c r="L17" s="212">
        <f>+Tabla1[[#This Row],[Precio Unitario]]*Tabla1[[#This Row],[Cantidad de Insumos]]</f>
        <v>218</v>
      </c>
      <c r="M17" s="213" t="s">
        <v>937</v>
      </c>
      <c r="N17" s="211" t="s">
        <v>29</v>
      </c>
      <c r="O17" s="201"/>
      <c r="P17" s="201"/>
    </row>
    <row r="18" spans="2:16" ht="12.75" x14ac:dyDescent="0.2">
      <c r="B18" s="214" t="str">
        <f>IF(Tabla1[[#This Row],[Código_Actividad]]="","",CONCATENATE(Tabla1[[#This Row],[POA]],".",Tabla1[[#This Row],[SRS]],".",Tabla1[[#This Row],[AREA]],".",Tabla1[[#This Row],[TIPO]]))</f>
        <v/>
      </c>
      <c r="C18" s="214" t="str">
        <f>IF(Tabla1[[#This Row],[Código_Actividad]]="","",'[4]Formulario PPGR1'!#REF!)</f>
        <v/>
      </c>
      <c r="D18" s="214" t="str">
        <f>IF(Tabla1[[#This Row],[Código_Actividad]]="","",'[4]Formulario PPGR1'!#REF!)</f>
        <v/>
      </c>
      <c r="E18" s="214" t="str">
        <f>IF(Tabla1[[#This Row],[Código_Actividad]]="","",'[4]Formulario PPGR1'!#REF!)</f>
        <v/>
      </c>
      <c r="F18" s="214" t="str">
        <f>IF(Tabla1[[#This Row],[Código_Actividad]]="","",'[4]Formulario PPGR1'!#REF!)</f>
        <v/>
      </c>
      <c r="G18" s="682"/>
      <c r="H18" s="588" t="s">
        <v>2686</v>
      </c>
      <c r="I18" s="589" t="s">
        <v>1594</v>
      </c>
      <c r="J18" s="591">
        <v>10</v>
      </c>
      <c r="K18" s="212">
        <v>1.5</v>
      </c>
      <c r="L18" s="212">
        <f>+Tabla1[[#This Row],[Precio Unitario]]*Tabla1[[#This Row],[Cantidad de Insumos]]</f>
        <v>15</v>
      </c>
      <c r="M18" s="213" t="s">
        <v>937</v>
      </c>
      <c r="N18" s="211" t="s">
        <v>29</v>
      </c>
      <c r="O18" s="201"/>
      <c r="P18" s="201"/>
    </row>
    <row r="19" spans="2:16" ht="8.4499999999999993" customHeight="1" x14ac:dyDescent="0.2">
      <c r="B19" s="214" t="str">
        <f>IF(Tabla1[[#This Row],[Código_Actividad]]="","",CONCATENATE(Tabla1[[#This Row],[POA]],".",Tabla1[[#This Row],[SRS]],".",Tabla1[[#This Row],[AREA]],".",Tabla1[[#This Row],[TIPO]]))</f>
        <v/>
      </c>
      <c r="C19" s="214" t="str">
        <f>IF(Tabla1[[#This Row],[Código_Actividad]]="","",'[4]Formulario PPGR1'!#REF!)</f>
        <v/>
      </c>
      <c r="D19" s="214" t="str">
        <f>IF(Tabla1[[#This Row],[Código_Actividad]]="","",'[4]Formulario PPGR1'!#REF!)</f>
        <v/>
      </c>
      <c r="E19" s="214" t="str">
        <f>IF(Tabla1[[#This Row],[Código_Actividad]]="","",'[4]Formulario PPGR1'!#REF!)</f>
        <v/>
      </c>
      <c r="F19" s="214" t="str">
        <f>IF(Tabla1[[#This Row],[Código_Actividad]]="","",'[4]Formulario PPGR1'!#REF!)</f>
        <v/>
      </c>
      <c r="G19" s="683"/>
      <c r="H19" s="608"/>
      <c r="I19" s="609"/>
      <c r="J19" s="610"/>
      <c r="K19" s="612"/>
      <c r="L19" s="612"/>
      <c r="M19" s="613"/>
      <c r="N19" s="614"/>
      <c r="O19" s="201"/>
      <c r="P19" s="201"/>
    </row>
    <row r="20" spans="2:16" ht="25.5" x14ac:dyDescent="0.2">
      <c r="B20" s="214" t="e">
        <f>IF(Tabla1[[#This Row],[Código_Actividad]]="","",CONCATENATE(Tabla1[[#This Row],[POA]],".",Tabla1[[#This Row],[SRS]],".",Tabla1[[#This Row],[AREA]],".",Tabla1[[#This Row],[TIPO]]))</f>
        <v>#REF!</v>
      </c>
      <c r="C20" s="214" t="e">
        <f>IF(Tabla1[[#This Row],[Código_Actividad]]="","",'[4]Formulario PPGR1'!#REF!)</f>
        <v>#REF!</v>
      </c>
      <c r="D20" s="214" t="e">
        <f>IF(Tabla1[[#This Row],[Código_Actividad]]="","",'[4]Formulario PPGR1'!#REF!)</f>
        <v>#REF!</v>
      </c>
      <c r="E20" s="214" t="e">
        <f>IF(Tabla1[[#This Row],[Código_Actividad]]="","",'[4]Formulario PPGR1'!#REF!)</f>
        <v>#REF!</v>
      </c>
      <c r="F20" s="214" t="e">
        <f>IF(Tabla1[[#This Row],[Código_Actividad]]="","",'[4]Formulario PPGR1'!#REF!)</f>
        <v>#REF!</v>
      </c>
      <c r="G20" s="681" t="s">
        <v>2737</v>
      </c>
      <c r="H20" s="588" t="s">
        <v>2685</v>
      </c>
      <c r="I20" s="589" t="s">
        <v>1594</v>
      </c>
      <c r="J20" s="591">
        <v>0.1</v>
      </c>
      <c r="K20" s="592">
        <v>218</v>
      </c>
      <c r="L20" s="212">
        <f>+Tabla1[[#This Row],[Precio Unitario]]*Tabla1[[#This Row],[Cantidad de Insumos]]</f>
        <v>21.8</v>
      </c>
      <c r="M20" s="213" t="s">
        <v>937</v>
      </c>
      <c r="N20" s="211" t="s">
        <v>29</v>
      </c>
      <c r="O20" s="201"/>
      <c r="P20" s="201"/>
    </row>
    <row r="21" spans="2:16" ht="12.75" x14ac:dyDescent="0.2">
      <c r="B21" s="214" t="str">
        <f>IF(Tabla1[[#This Row],[Código_Actividad]]="","",CONCATENATE(Tabla1[[#This Row],[POA]],".",Tabla1[[#This Row],[SRS]],".",Tabla1[[#This Row],[AREA]],".",Tabla1[[#This Row],[TIPO]]))</f>
        <v/>
      </c>
      <c r="C21" s="214" t="str">
        <f>IF(Tabla1[[#This Row],[Código_Actividad]]="","",'[4]Formulario PPGR1'!#REF!)</f>
        <v/>
      </c>
      <c r="D21" s="214" t="str">
        <f>IF(Tabla1[[#This Row],[Código_Actividad]]="","",'[4]Formulario PPGR1'!#REF!)</f>
        <v/>
      </c>
      <c r="E21" s="214" t="str">
        <f>IF(Tabla1[[#This Row],[Código_Actividad]]="","",'[4]Formulario PPGR1'!#REF!)</f>
        <v/>
      </c>
      <c r="F21" s="214" t="str">
        <f>IF(Tabla1[[#This Row],[Código_Actividad]]="","",'[4]Formulario PPGR1'!#REF!)</f>
        <v/>
      </c>
      <c r="G21" s="682"/>
      <c r="H21" s="588" t="s">
        <v>2686</v>
      </c>
      <c r="I21" s="589" t="s">
        <v>1594</v>
      </c>
      <c r="J21" s="591">
        <v>3</v>
      </c>
      <c r="K21" s="212">
        <v>1.5</v>
      </c>
      <c r="L21" s="212">
        <f>+Tabla1[[#This Row],[Precio Unitario]]*Tabla1[[#This Row],[Cantidad de Insumos]]</f>
        <v>4.5</v>
      </c>
      <c r="M21" s="213" t="s">
        <v>937</v>
      </c>
      <c r="N21" s="211" t="s">
        <v>29</v>
      </c>
      <c r="O21" s="201"/>
      <c r="P21" s="201"/>
    </row>
    <row r="22" spans="2:16" ht="8.4499999999999993" customHeight="1" x14ac:dyDescent="0.2">
      <c r="B22" s="214" t="str">
        <f>IF(Tabla1[[#This Row],[Código_Actividad]]="","",CONCATENATE(Tabla1[[#This Row],[POA]],".",Tabla1[[#This Row],[SRS]],".",Tabla1[[#This Row],[AREA]],".",Tabla1[[#This Row],[TIPO]]))</f>
        <v/>
      </c>
      <c r="C22" s="214" t="str">
        <f>IF(Tabla1[[#This Row],[Código_Actividad]]="","",'[4]Formulario PPGR1'!#REF!)</f>
        <v/>
      </c>
      <c r="D22" s="214" t="str">
        <f>IF(Tabla1[[#This Row],[Código_Actividad]]="","",'[4]Formulario PPGR1'!#REF!)</f>
        <v/>
      </c>
      <c r="E22" s="214" t="str">
        <f>IF(Tabla1[[#This Row],[Código_Actividad]]="","",'[4]Formulario PPGR1'!#REF!)</f>
        <v/>
      </c>
      <c r="F22" s="214" t="str">
        <f>IF(Tabla1[[#This Row],[Código_Actividad]]="","",'[4]Formulario PPGR1'!#REF!)</f>
        <v/>
      </c>
      <c r="G22" s="683"/>
      <c r="H22" s="608"/>
      <c r="I22" s="609"/>
      <c r="J22" s="610"/>
      <c r="K22" s="612"/>
      <c r="L22" s="612"/>
      <c r="M22" s="613"/>
      <c r="N22" s="614"/>
      <c r="O22" s="201"/>
      <c r="P22" s="201"/>
    </row>
    <row r="23" spans="2:16" ht="12.75" x14ac:dyDescent="0.2">
      <c r="B23" s="214" t="e">
        <f>IF(Tabla1[[#This Row],[Código_Actividad]]="","",CONCATENATE(Tabla1[[#This Row],[POA]],".",Tabla1[[#This Row],[SRS]],".",Tabla1[[#This Row],[AREA]],".",Tabla1[[#This Row],[TIPO]]))</f>
        <v>#REF!</v>
      </c>
      <c r="C23" s="214" t="e">
        <f>IF(Tabla1[[#This Row],[Código_Actividad]]="","",'[4]Formulario PPGR1'!#REF!)</f>
        <v>#REF!</v>
      </c>
      <c r="D23" s="214" t="e">
        <f>IF(Tabla1[[#This Row],[Código_Actividad]]="","",'[4]Formulario PPGR1'!#REF!)</f>
        <v>#REF!</v>
      </c>
      <c r="E23" s="214" t="e">
        <f>IF(Tabla1[[#This Row],[Código_Actividad]]="","",'[4]Formulario PPGR1'!#REF!)</f>
        <v>#REF!</v>
      </c>
      <c r="F23" s="214" t="e">
        <f>IF(Tabla1[[#This Row],[Código_Actividad]]="","",'[4]Formulario PPGR1'!#REF!)</f>
        <v>#REF!</v>
      </c>
      <c r="G23" s="681" t="s">
        <v>2738</v>
      </c>
      <c r="H23" s="588" t="s">
        <v>2685</v>
      </c>
      <c r="I23" s="589" t="s">
        <v>1920</v>
      </c>
      <c r="J23" s="591">
        <v>0.1</v>
      </c>
      <c r="K23" s="592">
        <v>218</v>
      </c>
      <c r="L23" s="212">
        <f>+Tabla1[[#This Row],[Precio Unitario]]*Tabla1[[#This Row],[Cantidad de Insumos]]</f>
        <v>21.8</v>
      </c>
      <c r="M23" s="213" t="s">
        <v>937</v>
      </c>
      <c r="N23" s="211" t="s">
        <v>29</v>
      </c>
      <c r="O23" s="201"/>
      <c r="P23" s="201"/>
    </row>
    <row r="24" spans="2:16" ht="12.75" x14ac:dyDescent="0.2">
      <c r="B24" s="214" t="str">
        <f>IF(Tabla1[[#This Row],[Código_Actividad]]="","",CONCATENATE(Tabla1[[#This Row],[POA]],".",Tabla1[[#This Row],[SRS]],".",Tabla1[[#This Row],[AREA]],".",Tabla1[[#This Row],[TIPO]]))</f>
        <v/>
      </c>
      <c r="C24" s="214" t="str">
        <f>IF(Tabla1[[#This Row],[Código_Actividad]]="","",'[4]Formulario PPGR1'!#REF!)</f>
        <v/>
      </c>
      <c r="D24" s="214" t="str">
        <f>IF(Tabla1[[#This Row],[Código_Actividad]]="","",'[4]Formulario PPGR1'!#REF!)</f>
        <v/>
      </c>
      <c r="E24" s="214" t="str">
        <f>IF(Tabla1[[#This Row],[Código_Actividad]]="","",'[4]Formulario PPGR1'!#REF!)</f>
        <v/>
      </c>
      <c r="F24" s="214" t="str">
        <f>IF(Tabla1[[#This Row],[Código_Actividad]]="","",'[4]Formulario PPGR1'!#REF!)</f>
        <v/>
      </c>
      <c r="G24" s="682"/>
      <c r="H24" s="588" t="s">
        <v>2686</v>
      </c>
      <c r="I24" s="589" t="s">
        <v>1594</v>
      </c>
      <c r="J24" s="591">
        <v>2</v>
      </c>
      <c r="K24" s="212">
        <v>1.5</v>
      </c>
      <c r="L24" s="212">
        <f>+Tabla1[[#This Row],[Precio Unitario]]*Tabla1[[#This Row],[Cantidad de Insumos]]</f>
        <v>3</v>
      </c>
      <c r="M24" s="213" t="s">
        <v>937</v>
      </c>
      <c r="N24" s="211" t="s">
        <v>29</v>
      </c>
      <c r="O24" s="201"/>
      <c r="P24" s="201"/>
    </row>
    <row r="25" spans="2:16" ht="9" customHeight="1" x14ac:dyDescent="0.2">
      <c r="B25" s="214" t="str">
        <f>IF(Tabla1[[#This Row],[Código_Actividad]]="","",CONCATENATE(Tabla1[[#This Row],[POA]],".",Tabla1[[#This Row],[SRS]],".",Tabla1[[#This Row],[AREA]],".",Tabla1[[#This Row],[TIPO]]))</f>
        <v/>
      </c>
      <c r="C25" s="214" t="str">
        <f>IF(Tabla1[[#This Row],[Código_Actividad]]="","",'[4]Formulario PPGR1'!#REF!)</f>
        <v/>
      </c>
      <c r="D25" s="214" t="str">
        <f>IF(Tabla1[[#This Row],[Código_Actividad]]="","",'[4]Formulario PPGR1'!#REF!)</f>
        <v/>
      </c>
      <c r="E25" s="214" t="str">
        <f>IF(Tabla1[[#This Row],[Código_Actividad]]="","",'[4]Formulario PPGR1'!#REF!)</f>
        <v/>
      </c>
      <c r="F25" s="214" t="str">
        <f>IF(Tabla1[[#This Row],[Código_Actividad]]="","",'[4]Formulario PPGR1'!#REF!)</f>
        <v/>
      </c>
      <c r="G25" s="683"/>
      <c r="H25" s="608"/>
      <c r="I25" s="609"/>
      <c r="J25" s="610"/>
      <c r="K25" s="612"/>
      <c r="L25" s="612"/>
      <c r="M25" s="613"/>
      <c r="N25" s="614"/>
      <c r="O25" s="201"/>
      <c r="P25" s="201"/>
    </row>
    <row r="26" spans="2:16" ht="12.75" x14ac:dyDescent="0.2">
      <c r="B26" s="214" t="str">
        <f>IF(Tabla1[[#This Row],[Código_Actividad]]="","",CONCATENATE(Tabla1[[#This Row],[POA]],".",Tabla1[[#This Row],[SRS]],".",Tabla1[[#This Row],[AREA]],".",Tabla1[[#This Row],[TIPO]]))</f>
        <v/>
      </c>
      <c r="C26" s="214" t="str">
        <f>IF(Tabla1[[#This Row],[Código_Actividad]]="","",'[4]Formulario PPGR1'!#REF!)</f>
        <v/>
      </c>
      <c r="D26" s="214" t="str">
        <f>IF(Tabla1[[#This Row],[Código_Actividad]]="","",'[4]Formulario PPGR1'!#REF!)</f>
        <v/>
      </c>
      <c r="E26" s="214" t="str">
        <f>IF(Tabla1[[#This Row],[Código_Actividad]]="","",'[4]Formulario PPGR1'!#REF!)</f>
        <v/>
      </c>
      <c r="F26" s="214" t="str">
        <f>IF(Tabla1[[#This Row],[Código_Actividad]]="","",'[4]Formulario PPGR1'!#REF!)</f>
        <v/>
      </c>
      <c r="G26" s="680"/>
      <c r="H26" s="588" t="s">
        <v>2684</v>
      </c>
      <c r="I26" s="589" t="s">
        <v>1594</v>
      </c>
      <c r="J26" s="591">
        <v>15</v>
      </c>
      <c r="K26" s="212">
        <v>6.84</v>
      </c>
      <c r="L26" s="212">
        <f>+Tabla1[[#This Row],[Precio Unitario]]*Tabla1[[#This Row],[Cantidad de Insumos]]</f>
        <v>102.6</v>
      </c>
      <c r="M26" s="213" t="s">
        <v>937</v>
      </c>
      <c r="N26" s="211" t="s">
        <v>29</v>
      </c>
      <c r="O26" s="201"/>
      <c r="P26" s="201"/>
    </row>
    <row r="27" spans="2:16" ht="12.75" x14ac:dyDescent="0.2">
      <c r="B27" s="214" t="e">
        <f>IF(Tabla1[[#This Row],[Código_Actividad]]="","",CONCATENATE(Tabla1[[#This Row],[POA]],".",Tabla1[[#This Row],[SRS]],".",Tabla1[[#This Row],[AREA]],".",Tabla1[[#This Row],[TIPO]]))</f>
        <v>#REF!</v>
      </c>
      <c r="C27" s="214" t="e">
        <f>IF(Tabla1[[#This Row],[Código_Actividad]]="","",'[4]Formulario PPGR1'!#REF!)</f>
        <v>#REF!</v>
      </c>
      <c r="D27" s="214" t="e">
        <f>IF(Tabla1[[#This Row],[Código_Actividad]]="","",'[4]Formulario PPGR1'!#REF!)</f>
        <v>#REF!</v>
      </c>
      <c r="E27" s="214" t="e">
        <f>IF(Tabla1[[#This Row],[Código_Actividad]]="","",'[4]Formulario PPGR1'!#REF!)</f>
        <v>#REF!</v>
      </c>
      <c r="F27" s="214" t="e">
        <f>IF(Tabla1[[#This Row],[Código_Actividad]]="","",'[4]Formulario PPGR1'!#REF!)</f>
        <v>#REF!</v>
      </c>
      <c r="G27" s="681" t="s">
        <v>2739</v>
      </c>
      <c r="H27" s="588" t="s">
        <v>2685</v>
      </c>
      <c r="I27" s="589" t="s">
        <v>1920</v>
      </c>
      <c r="J27" s="591">
        <v>0.1</v>
      </c>
      <c r="K27" s="592">
        <v>218</v>
      </c>
      <c r="L27" s="212">
        <f>+Tabla1[[#This Row],[Precio Unitario]]*Tabla1[[#This Row],[Cantidad de Insumos]]</f>
        <v>21.8</v>
      </c>
      <c r="M27" s="213" t="s">
        <v>937</v>
      </c>
      <c r="N27" s="211" t="s">
        <v>29</v>
      </c>
      <c r="O27" s="201"/>
      <c r="P27" s="201"/>
    </row>
    <row r="28" spans="2:16" ht="12.75" x14ac:dyDescent="0.2">
      <c r="B28" s="214" t="str">
        <f>IF(Tabla1[[#This Row],[Código_Actividad]]="","",CONCATENATE(Tabla1[[#This Row],[POA]],".",Tabla1[[#This Row],[SRS]],".",Tabla1[[#This Row],[AREA]],".",Tabla1[[#This Row],[TIPO]]))</f>
        <v/>
      </c>
      <c r="C28" s="214" t="str">
        <f>IF(Tabla1[[#This Row],[Código_Actividad]]="","",'[4]Formulario PPGR1'!#REF!)</f>
        <v/>
      </c>
      <c r="D28" s="214" t="str">
        <f>IF(Tabla1[[#This Row],[Código_Actividad]]="","",'[4]Formulario PPGR1'!#REF!)</f>
        <v/>
      </c>
      <c r="E28" s="214" t="str">
        <f>IF(Tabla1[[#This Row],[Código_Actividad]]="","",'[4]Formulario PPGR1'!#REF!)</f>
        <v/>
      </c>
      <c r="F28" s="214" t="str">
        <f>IF(Tabla1[[#This Row],[Código_Actividad]]="","",'[4]Formulario PPGR1'!#REF!)</f>
        <v/>
      </c>
      <c r="G28" s="682"/>
      <c r="H28" s="588" t="s">
        <v>2686</v>
      </c>
      <c r="I28" s="589" t="s">
        <v>1594</v>
      </c>
      <c r="J28" s="591">
        <v>10</v>
      </c>
      <c r="K28" s="212">
        <v>1.5</v>
      </c>
      <c r="L28" s="212">
        <f>+Tabla1[[#This Row],[Precio Unitario]]*Tabla1[[#This Row],[Cantidad de Insumos]]</f>
        <v>15</v>
      </c>
      <c r="M28" s="213" t="s">
        <v>937</v>
      </c>
      <c r="N28" s="211" t="s">
        <v>29</v>
      </c>
      <c r="O28" s="201"/>
      <c r="P28" s="201"/>
    </row>
    <row r="29" spans="2:16" ht="9.6" customHeight="1" x14ac:dyDescent="0.2">
      <c r="B29" s="214" t="str">
        <f>IF(Tabla1[[#This Row],[Código_Actividad]]="","",CONCATENATE(Tabla1[[#This Row],[POA]],".",Tabla1[[#This Row],[SRS]],".",Tabla1[[#This Row],[AREA]],".",Tabla1[[#This Row],[TIPO]]))</f>
        <v/>
      </c>
      <c r="C29" s="214" t="str">
        <f>IF(Tabla1[[#This Row],[Código_Actividad]]="","",'[4]Formulario PPGR1'!#REF!)</f>
        <v/>
      </c>
      <c r="D29" s="214" t="str">
        <f>IF(Tabla1[[#This Row],[Código_Actividad]]="","",'[4]Formulario PPGR1'!#REF!)</f>
        <v/>
      </c>
      <c r="E29" s="214" t="str">
        <f>IF(Tabla1[[#This Row],[Código_Actividad]]="","",'[4]Formulario PPGR1'!#REF!)</f>
        <v/>
      </c>
      <c r="F29" s="214" t="str">
        <f>IF(Tabla1[[#This Row],[Código_Actividad]]="","",'[4]Formulario PPGR1'!#REF!)</f>
        <v/>
      </c>
      <c r="G29" s="683"/>
      <c r="H29" s="608"/>
      <c r="I29" s="609"/>
      <c r="J29" s="610"/>
      <c r="K29" s="612"/>
      <c r="L29" s="612"/>
      <c r="M29" s="613"/>
      <c r="N29" s="614"/>
      <c r="O29" s="201"/>
      <c r="P29" s="201"/>
    </row>
    <row r="30" spans="2:16" ht="12.75" x14ac:dyDescent="0.2">
      <c r="B30" s="214" t="str">
        <f>IF(Tabla1[[#This Row],[Código_Actividad]]="","",CONCATENATE(Tabla1[[#This Row],[POA]],".",Tabla1[[#This Row],[SRS]],".",Tabla1[[#This Row],[AREA]],".",Tabla1[[#This Row],[TIPO]]))</f>
        <v/>
      </c>
      <c r="C30" s="214" t="str">
        <f>IF(Tabla1[[#This Row],[Código_Actividad]]="","",'[4]Formulario PPGR1'!#REF!)</f>
        <v/>
      </c>
      <c r="D30" s="214" t="str">
        <f>IF(Tabla1[[#This Row],[Código_Actividad]]="","",'[4]Formulario PPGR1'!#REF!)</f>
        <v/>
      </c>
      <c r="E30" s="214" t="str">
        <f>IF(Tabla1[[#This Row],[Código_Actividad]]="","",'[4]Formulario PPGR1'!#REF!)</f>
        <v/>
      </c>
      <c r="F30" s="214" t="str">
        <f>IF(Tabla1[[#This Row],[Código_Actividad]]="","",'[4]Formulario PPGR1'!#REF!)</f>
        <v/>
      </c>
      <c r="G30" s="681"/>
      <c r="H30" s="588" t="s">
        <v>2684</v>
      </c>
      <c r="I30" s="589" t="s">
        <v>1594</v>
      </c>
      <c r="J30" s="591">
        <v>3</v>
      </c>
      <c r="K30" s="212">
        <v>6.84</v>
      </c>
      <c r="L30" s="212">
        <f>+Tabla1[[#This Row],[Precio Unitario]]*Tabla1[[#This Row],[Cantidad de Insumos]]</f>
        <v>20.52</v>
      </c>
      <c r="M30" s="213" t="s">
        <v>937</v>
      </c>
      <c r="N30" s="211" t="s">
        <v>29</v>
      </c>
      <c r="O30" s="201"/>
      <c r="P30" s="201"/>
    </row>
    <row r="31" spans="2:16" ht="12.75" x14ac:dyDescent="0.2">
      <c r="B31" s="214" t="e">
        <f>IF(Tabla1[[#This Row],[Código_Actividad]]="","",CONCATENATE(Tabla1[[#This Row],[POA]],".",Tabla1[[#This Row],[SRS]],".",Tabla1[[#This Row],[AREA]],".",Tabla1[[#This Row],[TIPO]]))</f>
        <v>#REF!</v>
      </c>
      <c r="C31" s="214" t="e">
        <f>IF(Tabla1[[#This Row],[Código_Actividad]]="","",'[4]Formulario PPGR1'!#REF!)</f>
        <v>#REF!</v>
      </c>
      <c r="D31" s="214" t="e">
        <f>IF(Tabla1[[#This Row],[Código_Actividad]]="","",'[4]Formulario PPGR1'!#REF!)</f>
        <v>#REF!</v>
      </c>
      <c r="E31" s="214" t="e">
        <f>IF(Tabla1[[#This Row],[Código_Actividad]]="","",'[4]Formulario PPGR1'!#REF!)</f>
        <v>#REF!</v>
      </c>
      <c r="F31" s="214" t="e">
        <f>IF(Tabla1[[#This Row],[Código_Actividad]]="","",'[4]Formulario PPGR1'!#REF!)</f>
        <v>#REF!</v>
      </c>
      <c r="G31" s="681" t="s">
        <v>2740</v>
      </c>
      <c r="H31" s="588" t="s">
        <v>2685</v>
      </c>
      <c r="I31" s="589" t="s">
        <v>1920</v>
      </c>
      <c r="J31" s="591">
        <v>1.1000000000000001</v>
      </c>
      <c r="K31" s="592">
        <v>218</v>
      </c>
      <c r="L31" s="212">
        <f>+Tabla1[[#This Row],[Precio Unitario]]*Tabla1[[#This Row],[Cantidad de Insumos]]</f>
        <v>239.8</v>
      </c>
      <c r="M31" s="213" t="s">
        <v>937</v>
      </c>
      <c r="N31" s="211" t="s">
        <v>29</v>
      </c>
      <c r="O31" s="201"/>
      <c r="P31" s="201"/>
    </row>
    <row r="32" spans="2:16" ht="12.75" x14ac:dyDescent="0.2">
      <c r="B32" s="214" t="str">
        <f>IF(Tabla1[[#This Row],[Código_Actividad]]="","",CONCATENATE(Tabla1[[#This Row],[POA]],".",Tabla1[[#This Row],[SRS]],".",Tabla1[[#This Row],[AREA]],".",Tabla1[[#This Row],[TIPO]]))</f>
        <v/>
      </c>
      <c r="C32" s="214" t="str">
        <f>IF(Tabla1[[#This Row],[Código_Actividad]]="","",'[4]Formulario PPGR1'!#REF!)</f>
        <v/>
      </c>
      <c r="D32" s="214" t="str">
        <f>IF(Tabla1[[#This Row],[Código_Actividad]]="","",'[4]Formulario PPGR1'!#REF!)</f>
        <v/>
      </c>
      <c r="E32" s="214" t="str">
        <f>IF(Tabla1[[#This Row],[Código_Actividad]]="","",'[4]Formulario PPGR1'!#REF!)</f>
        <v/>
      </c>
      <c r="F32" s="214" t="str">
        <f>IF(Tabla1[[#This Row],[Código_Actividad]]="","",'[4]Formulario PPGR1'!#REF!)</f>
        <v/>
      </c>
      <c r="G32" s="682"/>
      <c r="H32" s="588" t="s">
        <v>2686</v>
      </c>
      <c r="I32" s="589" t="s">
        <v>1594</v>
      </c>
      <c r="J32" s="591">
        <v>2</v>
      </c>
      <c r="K32" s="212">
        <v>1.5</v>
      </c>
      <c r="L32" s="212">
        <f>+Tabla1[[#This Row],[Precio Unitario]]*Tabla1[[#This Row],[Cantidad de Insumos]]</f>
        <v>3</v>
      </c>
      <c r="M32" s="213" t="s">
        <v>937</v>
      </c>
      <c r="N32" s="211" t="s">
        <v>29</v>
      </c>
      <c r="O32" s="201"/>
      <c r="P32" s="201"/>
    </row>
    <row r="33" spans="2:16" ht="9.6" customHeight="1" x14ac:dyDescent="0.2">
      <c r="B33" s="214" t="str">
        <f>IF(Tabla1[[#This Row],[Código_Actividad]]="","",CONCATENATE(Tabla1[[#This Row],[POA]],".",Tabla1[[#This Row],[SRS]],".",Tabla1[[#This Row],[AREA]],".",Tabla1[[#This Row],[TIPO]]))</f>
        <v/>
      </c>
      <c r="C33" s="214" t="str">
        <f>IF(Tabla1[[#This Row],[Código_Actividad]]="","",'[4]Formulario PPGR1'!#REF!)</f>
        <v/>
      </c>
      <c r="D33" s="214" t="str">
        <f>IF(Tabla1[[#This Row],[Código_Actividad]]="","",'[4]Formulario PPGR1'!#REF!)</f>
        <v/>
      </c>
      <c r="E33" s="214" t="str">
        <f>IF(Tabla1[[#This Row],[Código_Actividad]]="","",'[4]Formulario PPGR1'!#REF!)</f>
        <v/>
      </c>
      <c r="F33" s="214" t="str">
        <f>IF(Tabla1[[#This Row],[Código_Actividad]]="","",'[4]Formulario PPGR1'!#REF!)</f>
        <v/>
      </c>
      <c r="G33" s="683"/>
      <c r="H33" s="608"/>
      <c r="I33" s="609"/>
      <c r="J33" s="610"/>
      <c r="K33" s="612"/>
      <c r="L33" s="612"/>
      <c r="M33" s="613"/>
      <c r="N33" s="614"/>
      <c r="O33" s="201"/>
      <c r="P33" s="201"/>
    </row>
    <row r="34" spans="2:16" ht="12.75" x14ac:dyDescent="0.2">
      <c r="B34" s="214" t="e">
        <f>IF(Tabla1[[#This Row],[Código_Actividad]]="","",CONCATENATE(Tabla1[[#This Row],[POA]],".",Tabla1[[#This Row],[SRS]],".",Tabla1[[#This Row],[AREA]],".",Tabla1[[#This Row],[TIPO]]))</f>
        <v>#REF!</v>
      </c>
      <c r="C34" s="214" t="e">
        <f>IF(Tabla1[[#This Row],[Código_Actividad]]="","",'[4]Formulario PPGR1'!#REF!)</f>
        <v>#REF!</v>
      </c>
      <c r="D34" s="214" t="e">
        <f>IF(Tabla1[[#This Row],[Código_Actividad]]="","",'[4]Formulario PPGR1'!#REF!)</f>
        <v>#REF!</v>
      </c>
      <c r="E34" s="214" t="e">
        <f>IF(Tabla1[[#This Row],[Código_Actividad]]="","",'[4]Formulario PPGR1'!#REF!)</f>
        <v>#REF!</v>
      </c>
      <c r="F34" s="214" t="e">
        <f>IF(Tabla1[[#This Row],[Código_Actividad]]="","",'[4]Formulario PPGR1'!#REF!)</f>
        <v>#REF!</v>
      </c>
      <c r="G34" s="684" t="s">
        <v>2741</v>
      </c>
      <c r="H34" s="588" t="s">
        <v>2685</v>
      </c>
      <c r="I34" s="589" t="s">
        <v>1920</v>
      </c>
      <c r="J34" s="591">
        <v>2</v>
      </c>
      <c r="K34" s="592">
        <v>218</v>
      </c>
      <c r="L34" s="212">
        <f>+Tabla1[[#This Row],[Precio Unitario]]*Tabla1[[#This Row],[Cantidad de Insumos]]</f>
        <v>436</v>
      </c>
      <c r="M34" s="213" t="s">
        <v>937</v>
      </c>
      <c r="N34" s="211" t="s">
        <v>29</v>
      </c>
      <c r="O34" s="201"/>
      <c r="P34" s="201"/>
    </row>
    <row r="35" spans="2:16" ht="12.75" x14ac:dyDescent="0.2">
      <c r="B35" s="214" t="str">
        <f>IF(Tabla1[[#This Row],[Código_Actividad]]="","",CONCATENATE(Tabla1[[#This Row],[POA]],".",Tabla1[[#This Row],[SRS]],".",Tabla1[[#This Row],[AREA]],".",Tabla1[[#This Row],[TIPO]]))</f>
        <v/>
      </c>
      <c r="C35" s="214" t="str">
        <f>IF(Tabla1[[#This Row],[Código_Actividad]]="","",'[4]Formulario PPGR1'!#REF!)</f>
        <v/>
      </c>
      <c r="D35" s="214" t="str">
        <f>IF(Tabla1[[#This Row],[Código_Actividad]]="","",'[4]Formulario PPGR1'!#REF!)</f>
        <v/>
      </c>
      <c r="E35" s="214" t="str">
        <f>IF(Tabla1[[#This Row],[Código_Actividad]]="","",'[4]Formulario PPGR1'!#REF!)</f>
        <v/>
      </c>
      <c r="F35" s="214" t="str">
        <f>IF(Tabla1[[#This Row],[Código_Actividad]]="","",'[4]Formulario PPGR1'!#REF!)</f>
        <v/>
      </c>
      <c r="G35" s="685"/>
      <c r="H35" s="588" t="s">
        <v>2686</v>
      </c>
      <c r="I35" s="589" t="s">
        <v>2687</v>
      </c>
      <c r="J35" s="591">
        <v>1</v>
      </c>
      <c r="K35" s="212">
        <v>1.5</v>
      </c>
      <c r="L35" s="212">
        <f>+Tabla1[[#This Row],[Precio Unitario]]*Tabla1[[#This Row],[Cantidad de Insumos]]</f>
        <v>1.5</v>
      </c>
      <c r="M35" s="213" t="s">
        <v>937</v>
      </c>
      <c r="N35" s="211" t="s">
        <v>29</v>
      </c>
      <c r="O35" s="201"/>
      <c r="P35" s="201"/>
    </row>
    <row r="36" spans="2:16" ht="12.75" x14ac:dyDescent="0.2">
      <c r="B36" s="214" t="str">
        <f>IF(Tabla1[[#This Row],[Código_Actividad]]="","",CONCATENATE(Tabla1[[#This Row],[POA]],".",Tabla1[[#This Row],[SRS]],".",Tabla1[[#This Row],[AREA]],".",Tabla1[[#This Row],[TIPO]]))</f>
        <v/>
      </c>
      <c r="C36" s="214" t="str">
        <f>IF(Tabla1[[#This Row],[Código_Actividad]]="","",'[4]Formulario PPGR1'!#REF!)</f>
        <v/>
      </c>
      <c r="D36" s="214" t="str">
        <f>IF(Tabla1[[#This Row],[Código_Actividad]]="","",'[4]Formulario PPGR1'!#REF!)</f>
        <v/>
      </c>
      <c r="E36" s="214" t="str">
        <f>IF(Tabla1[[#This Row],[Código_Actividad]]="","",'[4]Formulario PPGR1'!#REF!)</f>
        <v/>
      </c>
      <c r="F36" s="214" t="str">
        <f>IF(Tabla1[[#This Row],[Código_Actividad]]="","",'[4]Formulario PPGR1'!#REF!)</f>
        <v/>
      </c>
      <c r="G36" s="681"/>
      <c r="H36" s="588" t="s">
        <v>2684</v>
      </c>
      <c r="I36" s="589" t="s">
        <v>1594</v>
      </c>
      <c r="J36" s="591">
        <v>5</v>
      </c>
      <c r="K36" s="212">
        <v>6.84</v>
      </c>
      <c r="L36" s="212">
        <f>+Tabla1[[#This Row],[Precio Unitario]]*Tabla1[[#This Row],[Cantidad de Insumos]]</f>
        <v>34.200000000000003</v>
      </c>
      <c r="M36" s="213" t="s">
        <v>937</v>
      </c>
      <c r="N36" s="211" t="s">
        <v>29</v>
      </c>
      <c r="O36" s="201"/>
      <c r="P36" s="201"/>
    </row>
    <row r="37" spans="2:16" ht="10.9" customHeight="1" x14ac:dyDescent="0.2">
      <c r="B37" s="214" t="str">
        <f>IF(Tabla1[[#This Row],[Código_Actividad]]="","",CONCATENATE(Tabla1[[#This Row],[POA]],".",Tabla1[[#This Row],[SRS]],".",Tabla1[[#This Row],[AREA]],".",Tabla1[[#This Row],[TIPO]]))</f>
        <v/>
      </c>
      <c r="C37" s="214" t="str">
        <f>IF(Tabla1[[#This Row],[Código_Actividad]]="","",'[4]Formulario PPGR1'!#REF!)</f>
        <v/>
      </c>
      <c r="D37" s="214" t="str">
        <f>IF(Tabla1[[#This Row],[Código_Actividad]]="","",'[4]Formulario PPGR1'!#REF!)</f>
        <v/>
      </c>
      <c r="E37" s="214" t="str">
        <f>IF(Tabla1[[#This Row],[Código_Actividad]]="","",'[4]Formulario PPGR1'!#REF!)</f>
        <v/>
      </c>
      <c r="F37" s="214" t="str">
        <f>IF(Tabla1[[#This Row],[Código_Actividad]]="","",'[4]Formulario PPGR1'!#REF!)</f>
        <v/>
      </c>
      <c r="G37" s="683"/>
      <c r="H37" s="608"/>
      <c r="I37" s="609"/>
      <c r="J37" s="610"/>
      <c r="K37" s="612"/>
      <c r="L37" s="612"/>
      <c r="M37" s="613"/>
      <c r="N37" s="614"/>
      <c r="O37" s="201"/>
      <c r="P37" s="201"/>
    </row>
    <row r="38" spans="2:16" ht="12.75" x14ac:dyDescent="0.2">
      <c r="B38" s="214" t="e">
        <f>IF(Tabla1[[#This Row],[Código_Actividad]]="","",CONCATENATE(Tabla1[[#This Row],[POA]],".",Tabla1[[#This Row],[SRS]],".",Tabla1[[#This Row],[AREA]],".",Tabla1[[#This Row],[TIPO]]))</f>
        <v>#REF!</v>
      </c>
      <c r="C38" s="214" t="e">
        <f>IF(Tabla1[[#This Row],[Código_Actividad]]="","",'[4]Formulario PPGR1'!#REF!)</f>
        <v>#REF!</v>
      </c>
      <c r="D38" s="214" t="e">
        <f>IF(Tabla1[[#This Row],[Código_Actividad]]="","",'[4]Formulario PPGR1'!#REF!)</f>
        <v>#REF!</v>
      </c>
      <c r="E38" s="214" t="e">
        <f>IF(Tabla1[[#This Row],[Código_Actividad]]="","",'[4]Formulario PPGR1'!#REF!)</f>
        <v>#REF!</v>
      </c>
      <c r="F38" s="214" t="e">
        <f>IF(Tabla1[[#This Row],[Código_Actividad]]="","",'[4]Formulario PPGR1'!#REF!)</f>
        <v>#REF!</v>
      </c>
      <c r="G38" s="681" t="s">
        <v>2742</v>
      </c>
      <c r="H38" s="588" t="s">
        <v>2685</v>
      </c>
      <c r="I38" s="589" t="s">
        <v>1920</v>
      </c>
      <c r="J38" s="591">
        <v>0.05</v>
      </c>
      <c r="K38" s="592">
        <v>218</v>
      </c>
      <c r="L38" s="212">
        <f>+Tabla1[[#This Row],[Precio Unitario]]*Tabla1[[#This Row],[Cantidad de Insumos]]</f>
        <v>10.9</v>
      </c>
      <c r="M38" s="213" t="s">
        <v>937</v>
      </c>
      <c r="N38" s="211" t="s">
        <v>29</v>
      </c>
      <c r="O38" s="201"/>
      <c r="P38" s="201"/>
    </row>
    <row r="39" spans="2:16" ht="12.75" x14ac:dyDescent="0.2">
      <c r="B39" s="214" t="str">
        <f>IF(Tabla1[[#This Row],[Código_Actividad]]="","",CONCATENATE(Tabla1[[#This Row],[POA]],".",Tabla1[[#This Row],[SRS]],".",Tabla1[[#This Row],[AREA]],".",Tabla1[[#This Row],[TIPO]]))</f>
        <v/>
      </c>
      <c r="C39" s="214" t="str">
        <f>IF(Tabla1[[#This Row],[Código_Actividad]]="","",'[4]Formulario PPGR1'!#REF!)</f>
        <v/>
      </c>
      <c r="D39" s="214" t="str">
        <f>IF(Tabla1[[#This Row],[Código_Actividad]]="","",'[4]Formulario PPGR1'!#REF!)</f>
        <v/>
      </c>
      <c r="E39" s="214" t="str">
        <f>IF(Tabla1[[#This Row],[Código_Actividad]]="","",'[4]Formulario PPGR1'!#REF!)</f>
        <v/>
      </c>
      <c r="F39" s="214" t="str">
        <f>IF(Tabla1[[#This Row],[Código_Actividad]]="","",'[4]Formulario PPGR1'!#REF!)</f>
        <v/>
      </c>
      <c r="G39" s="682"/>
      <c r="H39" s="588" t="s">
        <v>2686</v>
      </c>
      <c r="I39" s="589" t="s">
        <v>1594</v>
      </c>
      <c r="J39" s="591">
        <v>2</v>
      </c>
      <c r="K39" s="212">
        <v>1.5</v>
      </c>
      <c r="L39" s="212">
        <f>+Tabla1[[#This Row],[Precio Unitario]]*Tabla1[[#This Row],[Cantidad de Insumos]]</f>
        <v>3</v>
      </c>
      <c r="M39" s="213" t="s">
        <v>937</v>
      </c>
      <c r="N39" s="211" t="s">
        <v>29</v>
      </c>
      <c r="O39" s="201"/>
      <c r="P39" s="201"/>
    </row>
    <row r="40" spans="2:16" ht="10.9" customHeight="1" x14ac:dyDescent="0.2">
      <c r="B40" s="214" t="str">
        <f>IF(Tabla1[[#This Row],[Código_Actividad]]="","",CONCATENATE(Tabla1[[#This Row],[POA]],".",Tabla1[[#This Row],[SRS]],".",Tabla1[[#This Row],[AREA]],".",Tabla1[[#This Row],[TIPO]]))</f>
        <v/>
      </c>
      <c r="C40" s="214" t="str">
        <f>IF(Tabla1[[#This Row],[Código_Actividad]]="","",'[4]Formulario PPGR1'!#REF!)</f>
        <v/>
      </c>
      <c r="D40" s="214" t="str">
        <f>IF(Tabla1[[#This Row],[Código_Actividad]]="","",'[4]Formulario PPGR1'!#REF!)</f>
        <v/>
      </c>
      <c r="E40" s="214" t="str">
        <f>IF(Tabla1[[#This Row],[Código_Actividad]]="","",'[4]Formulario PPGR1'!#REF!)</f>
        <v/>
      </c>
      <c r="F40" s="214" t="str">
        <f>IF(Tabla1[[#This Row],[Código_Actividad]]="","",'[4]Formulario PPGR1'!#REF!)</f>
        <v/>
      </c>
      <c r="G40" s="683"/>
      <c r="H40" s="608"/>
      <c r="I40" s="609"/>
      <c r="J40" s="610"/>
      <c r="K40" s="612"/>
      <c r="L40" s="612"/>
      <c r="M40" s="613"/>
      <c r="N40" s="614"/>
      <c r="O40" s="201"/>
      <c r="P40" s="201"/>
    </row>
    <row r="41" spans="2:16" ht="12.75" x14ac:dyDescent="0.2">
      <c r="B41" s="214" t="e">
        <f>IF(Tabla1[[#This Row],[Código_Actividad]]="","",CONCATENATE(Tabla1[[#This Row],[POA]],".",Tabla1[[#This Row],[SRS]],".",Tabla1[[#This Row],[AREA]],".",Tabla1[[#This Row],[TIPO]]))</f>
        <v>#REF!</v>
      </c>
      <c r="C41" s="214" t="e">
        <f>IF(Tabla1[[#This Row],[Código_Actividad]]="","",'[4]Formulario PPGR1'!#REF!)</f>
        <v>#REF!</v>
      </c>
      <c r="D41" s="214" t="e">
        <f>IF(Tabla1[[#This Row],[Código_Actividad]]="","",'[4]Formulario PPGR1'!#REF!)</f>
        <v>#REF!</v>
      </c>
      <c r="E41" s="214" t="e">
        <f>IF(Tabla1[[#This Row],[Código_Actividad]]="","",'[4]Formulario PPGR1'!#REF!)</f>
        <v>#REF!</v>
      </c>
      <c r="F41" s="214" t="e">
        <f>IF(Tabla1[[#This Row],[Código_Actividad]]="","",'[4]Formulario PPGR1'!#REF!)</f>
        <v>#REF!</v>
      </c>
      <c r="G41" s="681" t="s">
        <v>2743</v>
      </c>
      <c r="H41" s="588" t="s">
        <v>2685</v>
      </c>
      <c r="I41" s="589" t="s">
        <v>1920</v>
      </c>
      <c r="J41" s="591">
        <v>0.1</v>
      </c>
      <c r="K41" s="592">
        <v>218</v>
      </c>
      <c r="L41" s="212">
        <f>+Tabla1[[#This Row],[Precio Unitario]]*Tabla1[[#This Row],[Cantidad de Insumos]]</f>
        <v>21.8</v>
      </c>
      <c r="M41" s="213" t="s">
        <v>937</v>
      </c>
      <c r="N41" s="211" t="s">
        <v>29</v>
      </c>
      <c r="O41" s="201"/>
      <c r="P41" s="201"/>
    </row>
    <row r="42" spans="2:16" ht="12.75" x14ac:dyDescent="0.2">
      <c r="B42" s="214" t="str">
        <f>IF(Tabla1[[#This Row],[Código_Actividad]]="","",CONCATENATE(Tabla1[[#This Row],[POA]],".",Tabla1[[#This Row],[SRS]],".",Tabla1[[#This Row],[AREA]],".",Tabla1[[#This Row],[TIPO]]))</f>
        <v/>
      </c>
      <c r="C42" s="214" t="str">
        <f>IF(Tabla1[[#This Row],[Código_Actividad]]="","",'[4]Formulario PPGR1'!#REF!)</f>
        <v/>
      </c>
      <c r="D42" s="214" t="str">
        <f>IF(Tabla1[[#This Row],[Código_Actividad]]="","",'[4]Formulario PPGR1'!#REF!)</f>
        <v/>
      </c>
      <c r="E42" s="214" t="str">
        <f>IF(Tabla1[[#This Row],[Código_Actividad]]="","",'[4]Formulario PPGR1'!#REF!)</f>
        <v/>
      </c>
      <c r="F42" s="214" t="str">
        <f>IF(Tabla1[[#This Row],[Código_Actividad]]="","",'[4]Formulario PPGR1'!#REF!)</f>
        <v/>
      </c>
      <c r="G42" s="682"/>
      <c r="H42" s="588" t="s">
        <v>2686</v>
      </c>
      <c r="I42" s="589" t="s">
        <v>1594</v>
      </c>
      <c r="J42" s="591">
        <v>10</v>
      </c>
      <c r="K42" s="212">
        <v>1.5</v>
      </c>
      <c r="L42" s="212">
        <f>+Tabla1[[#This Row],[Precio Unitario]]*Tabla1[[#This Row],[Cantidad de Insumos]]</f>
        <v>15</v>
      </c>
      <c r="M42" s="213" t="s">
        <v>937</v>
      </c>
      <c r="N42" s="211" t="s">
        <v>29</v>
      </c>
      <c r="O42" s="201"/>
      <c r="P42" s="201"/>
    </row>
    <row r="43" spans="2:16" ht="10.9" customHeight="1" x14ac:dyDescent="0.2">
      <c r="B43" s="214" t="str">
        <f>IF(Tabla1[[#This Row],[Código_Actividad]]="","",CONCATENATE(Tabla1[[#This Row],[POA]],".",Tabla1[[#This Row],[SRS]],".",Tabla1[[#This Row],[AREA]],".",Tabla1[[#This Row],[TIPO]]))</f>
        <v/>
      </c>
      <c r="C43" s="214" t="str">
        <f>IF(Tabla1[[#This Row],[Código_Actividad]]="","",'[4]Formulario PPGR1'!#REF!)</f>
        <v/>
      </c>
      <c r="D43" s="214" t="str">
        <f>IF(Tabla1[[#This Row],[Código_Actividad]]="","",'[4]Formulario PPGR1'!#REF!)</f>
        <v/>
      </c>
      <c r="E43" s="214" t="str">
        <f>IF(Tabla1[[#This Row],[Código_Actividad]]="","",'[4]Formulario PPGR1'!#REF!)</f>
        <v/>
      </c>
      <c r="F43" s="214" t="str">
        <f>IF(Tabla1[[#This Row],[Código_Actividad]]="","",'[4]Formulario PPGR1'!#REF!)</f>
        <v/>
      </c>
      <c r="G43" s="683"/>
      <c r="H43" s="608"/>
      <c r="I43" s="609"/>
      <c r="J43" s="610"/>
      <c r="K43" s="612"/>
      <c r="L43" s="612"/>
      <c r="M43" s="613"/>
      <c r="N43" s="614"/>
      <c r="O43" s="201"/>
      <c r="P43" s="201"/>
    </row>
    <row r="44" spans="2:16" ht="25.5" x14ac:dyDescent="0.2">
      <c r="B44" s="214" t="e">
        <f>IF(Tabla1[[#This Row],[Código_Actividad]]="","",CONCATENATE(Tabla1[[#This Row],[POA]],".",Tabla1[[#This Row],[SRS]],".",Tabla1[[#This Row],[AREA]],".",Tabla1[[#This Row],[TIPO]]))</f>
        <v>#REF!</v>
      </c>
      <c r="C44" s="214" t="e">
        <f>IF(Tabla1[[#This Row],[Código_Actividad]]="","",'[4]Formulario PPGR1'!#REF!)</f>
        <v>#REF!</v>
      </c>
      <c r="D44" s="214" t="e">
        <f>IF(Tabla1[[#This Row],[Código_Actividad]]="","",'[4]Formulario PPGR1'!#REF!)</f>
        <v>#REF!</v>
      </c>
      <c r="E44" s="214" t="e">
        <f>IF(Tabla1[[#This Row],[Código_Actividad]]="","",'[4]Formulario PPGR1'!#REF!)</f>
        <v>#REF!</v>
      </c>
      <c r="F44" s="214" t="e">
        <f>IF(Tabla1[[#This Row],[Código_Actividad]]="","",'[4]Formulario PPGR1'!#REF!)</f>
        <v>#REF!</v>
      </c>
      <c r="G44" s="686" t="s">
        <v>2744</v>
      </c>
      <c r="H44" s="588" t="s">
        <v>2685</v>
      </c>
      <c r="I44" s="589" t="s">
        <v>1594</v>
      </c>
      <c r="J44" s="591">
        <v>0.1</v>
      </c>
      <c r="K44" s="592">
        <v>218</v>
      </c>
      <c r="L44" s="212">
        <f>+Tabla1[[#This Row],[Precio Unitario]]*Tabla1[[#This Row],[Cantidad de Insumos]]</f>
        <v>21.8</v>
      </c>
      <c r="M44" s="213" t="s">
        <v>937</v>
      </c>
      <c r="N44" s="211" t="s">
        <v>29</v>
      </c>
      <c r="O44" s="201"/>
      <c r="P44" s="201"/>
    </row>
    <row r="45" spans="2:16" ht="12.75" x14ac:dyDescent="0.2">
      <c r="B45" s="214" t="str">
        <f>IF(Tabla1[[#This Row],[Código_Actividad]]="","",CONCATENATE(Tabla1[[#This Row],[POA]],".",Tabla1[[#This Row],[SRS]],".",Tabla1[[#This Row],[AREA]],".",Tabla1[[#This Row],[TIPO]]))</f>
        <v/>
      </c>
      <c r="C45" s="214" t="str">
        <f>IF(Tabla1[[#This Row],[Código_Actividad]]="","",'[4]Formulario PPGR1'!#REF!)</f>
        <v/>
      </c>
      <c r="D45" s="214" t="str">
        <f>IF(Tabla1[[#This Row],[Código_Actividad]]="","",'[4]Formulario PPGR1'!#REF!)</f>
        <v/>
      </c>
      <c r="E45" s="214" t="str">
        <f>IF(Tabla1[[#This Row],[Código_Actividad]]="","",'[4]Formulario PPGR1'!#REF!)</f>
        <v/>
      </c>
      <c r="F45" s="214" t="str">
        <f>IF(Tabla1[[#This Row],[Código_Actividad]]="","",'[4]Formulario PPGR1'!#REF!)</f>
        <v/>
      </c>
      <c r="G45" s="687"/>
      <c r="H45" s="588" t="s">
        <v>2686</v>
      </c>
      <c r="I45" s="589" t="s">
        <v>1594</v>
      </c>
      <c r="J45" s="591">
        <v>10</v>
      </c>
      <c r="K45" s="212">
        <v>1.5</v>
      </c>
      <c r="L45" s="212">
        <f>+Tabla1[[#This Row],[Precio Unitario]]*Tabla1[[#This Row],[Cantidad de Insumos]]</f>
        <v>15</v>
      </c>
      <c r="M45" s="213" t="s">
        <v>937</v>
      </c>
      <c r="N45" s="211" t="s">
        <v>29</v>
      </c>
      <c r="O45" s="201"/>
      <c r="P45" s="201"/>
    </row>
    <row r="46" spans="2:16" ht="12.75" x14ac:dyDescent="0.2">
      <c r="B46" s="214" t="str">
        <f>IF(Tabla1[[#This Row],[Código_Actividad]]="","",CONCATENATE(Tabla1[[#This Row],[POA]],".",Tabla1[[#This Row],[SRS]],".",Tabla1[[#This Row],[AREA]],".",Tabla1[[#This Row],[TIPO]]))</f>
        <v/>
      </c>
      <c r="C46" s="214" t="str">
        <f>IF(Tabla1[[#This Row],[Código_Actividad]]="","",'[4]Formulario PPGR1'!#REF!)</f>
        <v/>
      </c>
      <c r="D46" s="214" t="str">
        <f>IF(Tabla1[[#This Row],[Código_Actividad]]="","",'[4]Formulario PPGR1'!#REF!)</f>
        <v/>
      </c>
      <c r="E46" s="214" t="str">
        <f>IF(Tabla1[[#This Row],[Código_Actividad]]="","",'[4]Formulario PPGR1'!#REF!)</f>
        <v/>
      </c>
      <c r="F46" s="214" t="str">
        <f>IF(Tabla1[[#This Row],[Código_Actividad]]="","",'[4]Formulario PPGR1'!#REF!)</f>
        <v/>
      </c>
      <c r="G46" s="681"/>
      <c r="H46" s="588" t="s">
        <v>2684</v>
      </c>
      <c r="I46" s="589" t="s">
        <v>1594</v>
      </c>
      <c r="J46" s="591">
        <v>3</v>
      </c>
      <c r="K46" s="212">
        <v>6.84</v>
      </c>
      <c r="L46" s="212">
        <f>+Tabla1[[#This Row],[Precio Unitario]]*Tabla1[[#This Row],[Cantidad de Insumos]]</f>
        <v>20.52</v>
      </c>
      <c r="M46" s="213" t="s">
        <v>937</v>
      </c>
      <c r="N46" s="211" t="s">
        <v>29</v>
      </c>
      <c r="O46" s="201"/>
      <c r="P46" s="201"/>
    </row>
    <row r="47" spans="2:16" ht="9" customHeight="1" x14ac:dyDescent="0.2">
      <c r="B47" s="214" t="str">
        <f>IF(Tabla1[[#This Row],[Código_Actividad]]="","",CONCATENATE(Tabla1[[#This Row],[POA]],".",Tabla1[[#This Row],[SRS]],".",Tabla1[[#This Row],[AREA]],".",Tabla1[[#This Row],[TIPO]]))</f>
        <v/>
      </c>
      <c r="C47" s="214" t="str">
        <f>IF(Tabla1[[#This Row],[Código_Actividad]]="","",'[4]Formulario PPGR1'!#REF!)</f>
        <v/>
      </c>
      <c r="D47" s="214" t="str">
        <f>IF(Tabla1[[#This Row],[Código_Actividad]]="","",'[4]Formulario PPGR1'!#REF!)</f>
        <v/>
      </c>
      <c r="E47" s="214" t="str">
        <f>IF(Tabla1[[#This Row],[Código_Actividad]]="","",'[4]Formulario PPGR1'!#REF!)</f>
        <v/>
      </c>
      <c r="F47" s="214" t="str">
        <f>IF(Tabla1[[#This Row],[Código_Actividad]]="","",'[4]Formulario PPGR1'!#REF!)</f>
        <v/>
      </c>
      <c r="G47" s="683"/>
      <c r="H47" s="608"/>
      <c r="I47" s="609"/>
      <c r="J47" s="610"/>
      <c r="K47" s="612"/>
      <c r="L47" s="612"/>
      <c r="M47" s="613"/>
      <c r="N47" s="614"/>
      <c r="O47" s="201"/>
      <c r="P47" s="201"/>
    </row>
    <row r="48" spans="2:16" ht="12.75" x14ac:dyDescent="0.2">
      <c r="B48" s="214" t="e">
        <f>IF(Tabla1[[#This Row],[Código_Actividad]]="","",CONCATENATE(Tabla1[[#This Row],[POA]],".",Tabla1[[#This Row],[SRS]],".",Tabla1[[#This Row],[AREA]],".",Tabla1[[#This Row],[TIPO]]))</f>
        <v>#REF!</v>
      </c>
      <c r="C48" s="214" t="e">
        <f>IF(Tabla1[[#This Row],[Código_Actividad]]="","",'[4]Formulario PPGR1'!#REF!)</f>
        <v>#REF!</v>
      </c>
      <c r="D48" s="214" t="e">
        <f>IF(Tabla1[[#This Row],[Código_Actividad]]="","",'[4]Formulario PPGR1'!#REF!)</f>
        <v>#REF!</v>
      </c>
      <c r="E48" s="214" t="e">
        <f>IF(Tabla1[[#This Row],[Código_Actividad]]="","",'[4]Formulario PPGR1'!#REF!)</f>
        <v>#REF!</v>
      </c>
      <c r="F48" s="214" t="e">
        <f>IF(Tabla1[[#This Row],[Código_Actividad]]="","",'[4]Formulario PPGR1'!#REF!)</f>
        <v>#REF!</v>
      </c>
      <c r="G48" s="681" t="s">
        <v>2747</v>
      </c>
      <c r="H48" s="588" t="s">
        <v>2685</v>
      </c>
      <c r="I48" s="589" t="s">
        <v>1594</v>
      </c>
      <c r="J48" s="591">
        <v>0.1</v>
      </c>
      <c r="K48" s="592">
        <v>218</v>
      </c>
      <c r="L48" s="212">
        <f>+Tabla1[[#This Row],[Precio Unitario]]*Tabla1[[#This Row],[Cantidad de Insumos]]</f>
        <v>21.8</v>
      </c>
      <c r="M48" s="213" t="s">
        <v>937</v>
      </c>
      <c r="N48" s="211" t="s">
        <v>29</v>
      </c>
      <c r="O48" s="201"/>
      <c r="P48" s="201"/>
    </row>
    <row r="49" spans="2:16" ht="12.75" x14ac:dyDescent="0.2">
      <c r="B49" s="214" t="str">
        <f>IF(Tabla1[[#This Row],[Código_Actividad]]="","",CONCATENATE(Tabla1[[#This Row],[POA]],".",Tabla1[[#This Row],[SRS]],".",Tabla1[[#This Row],[AREA]],".",Tabla1[[#This Row],[TIPO]]))</f>
        <v/>
      </c>
      <c r="C49" s="214" t="str">
        <f>IF(Tabla1[[#This Row],[Código_Actividad]]="","",'[4]Formulario PPGR1'!#REF!)</f>
        <v/>
      </c>
      <c r="D49" s="214" t="str">
        <f>IF(Tabla1[[#This Row],[Código_Actividad]]="","",'[4]Formulario PPGR1'!#REF!)</f>
        <v/>
      </c>
      <c r="E49" s="214" t="str">
        <f>IF(Tabla1[[#This Row],[Código_Actividad]]="","",'[4]Formulario PPGR1'!#REF!)</f>
        <v/>
      </c>
      <c r="F49" s="214" t="str">
        <f>IF(Tabla1[[#This Row],[Código_Actividad]]="","",'[4]Formulario PPGR1'!#REF!)</f>
        <v/>
      </c>
      <c r="G49" s="682"/>
      <c r="H49" s="588" t="s">
        <v>2686</v>
      </c>
      <c r="I49" s="589" t="s">
        <v>1594</v>
      </c>
      <c r="J49" s="591">
        <v>3</v>
      </c>
      <c r="K49" s="212">
        <v>1.5</v>
      </c>
      <c r="L49" s="212">
        <f>+Tabla1[[#This Row],[Precio Unitario]]*Tabla1[[#This Row],[Cantidad de Insumos]]</f>
        <v>4.5</v>
      </c>
      <c r="M49" s="213" t="s">
        <v>937</v>
      </c>
      <c r="N49" s="211" t="s">
        <v>29</v>
      </c>
      <c r="O49" s="201"/>
      <c r="P49" s="201"/>
    </row>
    <row r="50" spans="2:16" ht="10.15" customHeight="1" x14ac:dyDescent="0.2">
      <c r="B50" s="214" t="str">
        <f>IF(Tabla1[[#This Row],[Código_Actividad]]="","",CONCATENATE(Tabla1[[#This Row],[POA]],".",Tabla1[[#This Row],[SRS]],".",Tabla1[[#This Row],[AREA]],".",Tabla1[[#This Row],[TIPO]]))</f>
        <v/>
      </c>
      <c r="C50" s="214" t="str">
        <f>IF(Tabla1[[#This Row],[Código_Actividad]]="","",'[4]Formulario PPGR1'!#REF!)</f>
        <v/>
      </c>
      <c r="D50" s="214" t="str">
        <f>IF(Tabla1[[#This Row],[Código_Actividad]]="","",'[4]Formulario PPGR1'!#REF!)</f>
        <v/>
      </c>
      <c r="E50" s="214" t="str">
        <f>IF(Tabla1[[#This Row],[Código_Actividad]]="","",'[4]Formulario PPGR1'!#REF!)</f>
        <v/>
      </c>
      <c r="F50" s="214" t="str">
        <f>IF(Tabla1[[#This Row],[Código_Actividad]]="","",'[4]Formulario PPGR1'!#REF!)</f>
        <v/>
      </c>
      <c r="G50" s="683"/>
      <c r="H50" s="608"/>
      <c r="I50" s="609"/>
      <c r="J50" s="610"/>
      <c r="K50" s="612"/>
      <c r="L50" s="612"/>
      <c r="M50" s="613"/>
      <c r="N50" s="614"/>
      <c r="O50" s="201"/>
      <c r="P50" s="201"/>
    </row>
    <row r="51" spans="2:16" ht="25.5" x14ac:dyDescent="0.2">
      <c r="B51" s="214" t="e">
        <f>IF(Tabla1[[#This Row],[Código_Actividad]]="","",CONCATENATE(Tabla1[[#This Row],[POA]],".",Tabla1[[#This Row],[SRS]],".",Tabla1[[#This Row],[AREA]],".",Tabla1[[#This Row],[TIPO]]))</f>
        <v>#REF!</v>
      </c>
      <c r="C51" s="214" t="e">
        <f>IF(Tabla1[[#This Row],[Código_Actividad]]="","",'[4]Formulario PPGR1'!#REF!)</f>
        <v>#REF!</v>
      </c>
      <c r="D51" s="214" t="e">
        <f>IF(Tabla1[[#This Row],[Código_Actividad]]="","",'[4]Formulario PPGR1'!#REF!)</f>
        <v>#REF!</v>
      </c>
      <c r="E51" s="214" t="e">
        <f>IF(Tabla1[[#This Row],[Código_Actividad]]="","",'[4]Formulario PPGR1'!#REF!)</f>
        <v>#REF!</v>
      </c>
      <c r="F51" s="214" t="e">
        <f>IF(Tabla1[[#This Row],[Código_Actividad]]="","",'[4]Formulario PPGR1'!#REF!)</f>
        <v>#REF!</v>
      </c>
      <c r="G51" s="681" t="s">
        <v>2746</v>
      </c>
      <c r="H51" s="588" t="s">
        <v>2685</v>
      </c>
      <c r="I51" s="589" t="s">
        <v>1594</v>
      </c>
      <c r="J51" s="591">
        <v>0.1</v>
      </c>
      <c r="K51" s="592">
        <v>218</v>
      </c>
      <c r="L51" s="212">
        <f>+Tabla1[[#This Row],[Precio Unitario]]*Tabla1[[#This Row],[Cantidad de Insumos]]</f>
        <v>21.8</v>
      </c>
      <c r="M51" s="213" t="s">
        <v>937</v>
      </c>
      <c r="N51" s="211" t="s">
        <v>29</v>
      </c>
      <c r="O51" s="201"/>
      <c r="P51" s="201"/>
    </row>
    <row r="52" spans="2:16" ht="12.75" x14ac:dyDescent="0.2">
      <c r="B52" s="214" t="str">
        <f>IF(Tabla1[[#This Row],[Código_Actividad]]="","",CONCATENATE(Tabla1[[#This Row],[POA]],".",Tabla1[[#This Row],[SRS]],".",Tabla1[[#This Row],[AREA]],".",Tabla1[[#This Row],[TIPO]]))</f>
        <v/>
      </c>
      <c r="C52" s="214" t="str">
        <f>IF(Tabla1[[#This Row],[Código_Actividad]]="","",'[4]Formulario PPGR1'!#REF!)</f>
        <v/>
      </c>
      <c r="D52" s="214" t="str">
        <f>IF(Tabla1[[#This Row],[Código_Actividad]]="","",'[4]Formulario PPGR1'!#REF!)</f>
        <v/>
      </c>
      <c r="E52" s="214" t="str">
        <f>IF(Tabla1[[#This Row],[Código_Actividad]]="","",'[4]Formulario PPGR1'!#REF!)</f>
        <v/>
      </c>
      <c r="F52" s="214" t="str">
        <f>IF(Tabla1[[#This Row],[Código_Actividad]]="","",'[4]Formulario PPGR1'!#REF!)</f>
        <v/>
      </c>
      <c r="G52" s="682"/>
      <c r="H52" s="588" t="s">
        <v>2686</v>
      </c>
      <c r="I52" s="589" t="s">
        <v>1594</v>
      </c>
      <c r="J52" s="591">
        <v>10</v>
      </c>
      <c r="K52" s="212">
        <v>1.5</v>
      </c>
      <c r="L52" s="212">
        <f>+Tabla1[[#This Row],[Precio Unitario]]*Tabla1[[#This Row],[Cantidad de Insumos]]</f>
        <v>15</v>
      </c>
      <c r="M52" s="213" t="s">
        <v>937</v>
      </c>
      <c r="N52" s="211" t="s">
        <v>29</v>
      </c>
      <c r="O52" s="201"/>
      <c r="P52" s="201"/>
    </row>
    <row r="53" spans="2:16" ht="9" customHeight="1" x14ac:dyDescent="0.2">
      <c r="B53" s="214" t="str">
        <f>IF(Tabla1[[#This Row],[Código_Actividad]]="","",CONCATENATE(Tabla1[[#This Row],[POA]],".",Tabla1[[#This Row],[SRS]],".",Tabla1[[#This Row],[AREA]],".",Tabla1[[#This Row],[TIPO]]))</f>
        <v/>
      </c>
      <c r="C53" s="214" t="str">
        <f>IF(Tabla1[[#This Row],[Código_Actividad]]="","",'[4]Formulario PPGR1'!#REF!)</f>
        <v/>
      </c>
      <c r="D53" s="214" t="str">
        <f>IF(Tabla1[[#This Row],[Código_Actividad]]="","",'[4]Formulario PPGR1'!#REF!)</f>
        <v/>
      </c>
      <c r="E53" s="214" t="str">
        <f>IF(Tabla1[[#This Row],[Código_Actividad]]="","",'[4]Formulario PPGR1'!#REF!)</f>
        <v/>
      </c>
      <c r="F53" s="214" t="str">
        <f>IF(Tabla1[[#This Row],[Código_Actividad]]="","",'[4]Formulario PPGR1'!#REF!)</f>
        <v/>
      </c>
      <c r="G53" s="683"/>
      <c r="H53" s="608"/>
      <c r="I53" s="609"/>
      <c r="J53" s="610"/>
      <c r="K53" s="612"/>
      <c r="L53" s="612"/>
      <c r="M53" s="613"/>
      <c r="N53" s="614"/>
      <c r="O53" s="201"/>
      <c r="P53" s="201"/>
    </row>
    <row r="54" spans="2:16" ht="25.5" x14ac:dyDescent="0.2">
      <c r="B54" s="214" t="e">
        <f>IF(Tabla1[[#This Row],[Código_Actividad]]="","",CONCATENATE(Tabla1[[#This Row],[POA]],".",Tabla1[[#This Row],[SRS]],".",Tabla1[[#This Row],[AREA]],".",Tabla1[[#This Row],[TIPO]]))</f>
        <v>#REF!</v>
      </c>
      <c r="C54" s="214" t="e">
        <f>IF(Tabla1[[#This Row],[Código_Actividad]]="","",'[4]Formulario PPGR1'!#REF!)</f>
        <v>#REF!</v>
      </c>
      <c r="D54" s="214" t="e">
        <f>IF(Tabla1[[#This Row],[Código_Actividad]]="","",'[4]Formulario PPGR1'!#REF!)</f>
        <v>#REF!</v>
      </c>
      <c r="E54" s="214" t="e">
        <f>IF(Tabla1[[#This Row],[Código_Actividad]]="","",'[4]Formulario PPGR1'!#REF!)</f>
        <v>#REF!</v>
      </c>
      <c r="F54" s="214" t="e">
        <f>IF(Tabla1[[#This Row],[Código_Actividad]]="","",'[4]Formulario PPGR1'!#REF!)</f>
        <v>#REF!</v>
      </c>
      <c r="G54" s="681" t="s">
        <v>2748</v>
      </c>
      <c r="H54" s="588" t="s">
        <v>2685</v>
      </c>
      <c r="I54" s="589" t="s">
        <v>1594</v>
      </c>
      <c r="J54" s="591">
        <v>0.1</v>
      </c>
      <c r="K54" s="592">
        <v>218</v>
      </c>
      <c r="L54" s="212">
        <f>+Tabla1[[#This Row],[Precio Unitario]]*Tabla1[[#This Row],[Cantidad de Insumos]]</f>
        <v>21.8</v>
      </c>
      <c r="M54" s="213" t="s">
        <v>937</v>
      </c>
      <c r="N54" s="211" t="s">
        <v>29</v>
      </c>
      <c r="O54" s="201"/>
      <c r="P54" s="201"/>
    </row>
    <row r="55" spans="2:16" ht="12.75" x14ac:dyDescent="0.2">
      <c r="B55" s="214" t="str">
        <f>IF(Tabla1[[#This Row],[Código_Actividad]]="","",CONCATENATE(Tabla1[[#This Row],[POA]],".",Tabla1[[#This Row],[SRS]],".",Tabla1[[#This Row],[AREA]],".",Tabla1[[#This Row],[TIPO]]))</f>
        <v/>
      </c>
      <c r="C55" s="214" t="str">
        <f>IF(Tabla1[[#This Row],[Código_Actividad]]="","",'[4]Formulario PPGR1'!#REF!)</f>
        <v/>
      </c>
      <c r="D55" s="214" t="str">
        <f>IF(Tabla1[[#This Row],[Código_Actividad]]="","",'[4]Formulario PPGR1'!#REF!)</f>
        <v/>
      </c>
      <c r="E55" s="214" t="str">
        <f>IF(Tabla1[[#This Row],[Código_Actividad]]="","",'[4]Formulario PPGR1'!#REF!)</f>
        <v/>
      </c>
      <c r="F55" s="214" t="str">
        <f>IF(Tabla1[[#This Row],[Código_Actividad]]="","",'[4]Formulario PPGR1'!#REF!)</f>
        <v/>
      </c>
      <c r="G55" s="682"/>
      <c r="H55" s="588" t="s">
        <v>2686</v>
      </c>
      <c r="I55" s="589" t="s">
        <v>1594</v>
      </c>
      <c r="J55" s="591">
        <v>10</v>
      </c>
      <c r="K55" s="212">
        <v>1.5</v>
      </c>
      <c r="L55" s="212">
        <f>+Tabla1[[#This Row],[Precio Unitario]]*Tabla1[[#This Row],[Cantidad de Insumos]]</f>
        <v>15</v>
      </c>
      <c r="M55" s="213" t="s">
        <v>937</v>
      </c>
      <c r="N55" s="211" t="s">
        <v>29</v>
      </c>
      <c r="O55" s="201"/>
      <c r="P55" s="201"/>
    </row>
    <row r="56" spans="2:16" ht="8.4499999999999993" customHeight="1" x14ac:dyDescent="0.2">
      <c r="B56" s="214" t="str">
        <f>IF(Tabla1[[#This Row],[Código_Actividad]]="","",CONCATENATE(Tabla1[[#This Row],[POA]],".",Tabla1[[#This Row],[SRS]],".",Tabla1[[#This Row],[AREA]],".",Tabla1[[#This Row],[TIPO]]))</f>
        <v/>
      </c>
      <c r="C56" s="214" t="str">
        <f>IF(Tabla1[[#This Row],[Código_Actividad]]="","",'[4]Formulario PPGR1'!#REF!)</f>
        <v/>
      </c>
      <c r="D56" s="214" t="str">
        <f>IF(Tabla1[[#This Row],[Código_Actividad]]="","",'[4]Formulario PPGR1'!#REF!)</f>
        <v/>
      </c>
      <c r="E56" s="214" t="str">
        <f>IF(Tabla1[[#This Row],[Código_Actividad]]="","",'[4]Formulario PPGR1'!#REF!)</f>
        <v/>
      </c>
      <c r="F56" s="214" t="str">
        <f>IF(Tabla1[[#This Row],[Código_Actividad]]="","",'[4]Formulario PPGR1'!#REF!)</f>
        <v/>
      </c>
      <c r="G56" s="683"/>
      <c r="H56" s="608"/>
      <c r="I56" s="589" t="str">
        <f>IFERROR(VLOOKUP(#REF!,#REF!,2,FALSE),"")</f>
        <v/>
      </c>
      <c r="J56" s="591"/>
      <c r="K56" s="212" t="str">
        <f>IFERROR(VLOOKUP(#REF!,#REF!,3,FALSE),"")</f>
        <v/>
      </c>
      <c r="L56" s="212" t="e">
        <f>+Tabla1[[#This Row],[Precio Unitario]]*Tabla1[[#This Row],[Cantidad de Insumos]]</f>
        <v>#VALUE!</v>
      </c>
      <c r="M56" s="213"/>
      <c r="N56" s="211"/>
      <c r="O56" s="201"/>
      <c r="P56" s="201"/>
    </row>
    <row r="57" spans="2:16" ht="12.75" x14ac:dyDescent="0.2">
      <c r="B57" s="214" t="e">
        <f>IF(Tabla1[[#This Row],[Código_Actividad]]="","",CONCATENATE(Tabla1[[#This Row],[POA]],".",Tabla1[[#This Row],[SRS]],".",Tabla1[[#This Row],[AREA]],".",Tabla1[[#This Row],[TIPO]]))</f>
        <v>#REF!</v>
      </c>
      <c r="C57" s="214" t="e">
        <f>IF(Tabla1[[#This Row],[Código_Actividad]]="","",'[4]Formulario PPGR1'!#REF!)</f>
        <v>#REF!</v>
      </c>
      <c r="D57" s="214" t="e">
        <f>IF(Tabla1[[#This Row],[Código_Actividad]]="","",'[4]Formulario PPGR1'!#REF!)</f>
        <v>#REF!</v>
      </c>
      <c r="E57" s="214" t="e">
        <f>IF(Tabla1[[#This Row],[Código_Actividad]]="","",'[4]Formulario PPGR1'!#REF!)</f>
        <v>#REF!</v>
      </c>
      <c r="F57" s="214" t="e">
        <f>IF(Tabla1[[#This Row],[Código_Actividad]]="","",'[4]Formulario PPGR1'!#REF!)</f>
        <v>#REF!</v>
      </c>
      <c r="G57" s="681" t="s">
        <v>2815</v>
      </c>
      <c r="H57" s="588" t="s">
        <v>2685</v>
      </c>
      <c r="I57" s="589" t="s">
        <v>1920</v>
      </c>
      <c r="J57" s="591">
        <v>0.1</v>
      </c>
      <c r="K57" s="592">
        <v>218</v>
      </c>
      <c r="L57" s="212">
        <f>+Tabla1[[#This Row],[Precio Unitario]]*Tabla1[[#This Row],[Cantidad de Insumos]]</f>
        <v>21.8</v>
      </c>
      <c r="M57" s="213" t="s">
        <v>937</v>
      </c>
      <c r="N57" s="211" t="s">
        <v>29</v>
      </c>
      <c r="O57" s="201"/>
      <c r="P57" s="201"/>
    </row>
    <row r="58" spans="2:16" ht="12.75" x14ac:dyDescent="0.2">
      <c r="B58" s="214" t="str">
        <f>IF(Tabla1[[#This Row],[Código_Actividad]]="","",CONCATENATE(Tabla1[[#This Row],[POA]],".",Tabla1[[#This Row],[SRS]],".",Tabla1[[#This Row],[AREA]],".",Tabla1[[#This Row],[TIPO]]))</f>
        <v/>
      </c>
      <c r="C58" s="214" t="str">
        <f>IF(Tabla1[[#This Row],[Código_Actividad]]="","",'[4]Formulario PPGR1'!#REF!)</f>
        <v/>
      </c>
      <c r="D58" s="214" t="str">
        <f>IF(Tabla1[[#This Row],[Código_Actividad]]="","",'[4]Formulario PPGR1'!#REF!)</f>
        <v/>
      </c>
      <c r="E58" s="214" t="str">
        <f>IF(Tabla1[[#This Row],[Código_Actividad]]="","",'[4]Formulario PPGR1'!#REF!)</f>
        <v/>
      </c>
      <c r="F58" s="214" t="str">
        <f>IF(Tabla1[[#This Row],[Código_Actividad]]="","",'[4]Formulario PPGR1'!#REF!)</f>
        <v/>
      </c>
      <c r="G58" s="682"/>
      <c r="H58" s="588" t="s">
        <v>2686</v>
      </c>
      <c r="I58" s="589" t="s">
        <v>1594</v>
      </c>
      <c r="J58" s="591">
        <v>5</v>
      </c>
      <c r="K58" s="212">
        <v>1.5</v>
      </c>
      <c r="L58" s="212">
        <f>+Tabla1[[#This Row],[Precio Unitario]]*Tabla1[[#This Row],[Cantidad de Insumos]]</f>
        <v>7.5</v>
      </c>
      <c r="M58" s="213" t="s">
        <v>937</v>
      </c>
      <c r="N58" s="211" t="s">
        <v>29</v>
      </c>
      <c r="O58" s="201"/>
      <c r="P58" s="201"/>
    </row>
    <row r="59" spans="2:16" ht="8.4499999999999993" customHeight="1" x14ac:dyDescent="0.2">
      <c r="B59" s="214" t="str">
        <f>IF(Tabla1[[#This Row],[Código_Actividad]]="","",CONCATENATE(Tabla1[[#This Row],[POA]],".",Tabla1[[#This Row],[SRS]],".",Tabla1[[#This Row],[AREA]],".",Tabla1[[#This Row],[TIPO]]))</f>
        <v/>
      </c>
      <c r="C59" s="214" t="str">
        <f>IF(Tabla1[[#This Row],[Código_Actividad]]="","",'[4]Formulario PPGR1'!#REF!)</f>
        <v/>
      </c>
      <c r="D59" s="214" t="str">
        <f>IF(Tabla1[[#This Row],[Código_Actividad]]="","",'[4]Formulario PPGR1'!#REF!)</f>
        <v/>
      </c>
      <c r="E59" s="214" t="str">
        <f>IF(Tabla1[[#This Row],[Código_Actividad]]="","",'[4]Formulario PPGR1'!#REF!)</f>
        <v/>
      </c>
      <c r="F59" s="214" t="str">
        <f>IF(Tabla1[[#This Row],[Código_Actividad]]="","",'[4]Formulario PPGR1'!#REF!)</f>
        <v/>
      </c>
      <c r="G59" s="683"/>
      <c r="H59" s="608"/>
      <c r="I59" s="609"/>
      <c r="J59" s="610"/>
      <c r="K59" s="612"/>
      <c r="L59" s="612"/>
      <c r="M59" s="613"/>
      <c r="N59" s="614"/>
      <c r="O59" s="201"/>
      <c r="P59" s="201"/>
    </row>
    <row r="60" spans="2:16" ht="11.25" customHeight="1" x14ac:dyDescent="0.2">
      <c r="B60" s="214" t="str">
        <f>IF(Tabla1[[#This Row],[Código_Actividad]]="","",CONCATENATE(Tabla1[[#This Row],[POA]],".",Tabla1[[#This Row],[SRS]],".",Tabla1[[#This Row],[AREA]],".",Tabla1[[#This Row],[TIPO]]))</f>
        <v/>
      </c>
      <c r="C60" s="214" t="str">
        <f>IF(Tabla1[[#This Row],[Código_Actividad]]="","",'[4]Formulario PPGR1'!#REF!)</f>
        <v/>
      </c>
      <c r="D60" s="214" t="str">
        <f>IF(Tabla1[[#This Row],[Código_Actividad]]="","",'[4]Formulario PPGR1'!#REF!)</f>
        <v/>
      </c>
      <c r="E60" s="214" t="str">
        <f>IF(Tabla1[[#This Row],[Código_Actividad]]="","",'[4]Formulario PPGR1'!#REF!)</f>
        <v/>
      </c>
      <c r="F60" s="214" t="str">
        <f>IF(Tabla1[[#This Row],[Código_Actividad]]="","",'[4]Formulario PPGR1'!#REF!)</f>
        <v/>
      </c>
      <c r="G60" s="681"/>
      <c r="H60" s="588" t="s">
        <v>2684</v>
      </c>
      <c r="I60" s="589" t="s">
        <v>1594</v>
      </c>
      <c r="J60" s="591">
        <v>10</v>
      </c>
      <c r="K60" s="212">
        <v>6.84</v>
      </c>
      <c r="L60" s="212">
        <f>+Tabla1[[#This Row],[Precio Unitario]]*Tabla1[[#This Row],[Cantidad de Insumos]]</f>
        <v>68.400000000000006</v>
      </c>
      <c r="M60" s="213" t="s">
        <v>937</v>
      </c>
      <c r="N60" s="211" t="s">
        <v>29</v>
      </c>
      <c r="O60" s="201"/>
      <c r="P60" s="201"/>
    </row>
    <row r="61" spans="2:16" ht="12.75" x14ac:dyDescent="0.2">
      <c r="B61" s="214" t="e">
        <f>IF(Tabla1[[#This Row],[Código_Actividad]]="","",CONCATENATE(Tabla1[[#This Row],[POA]],".",Tabla1[[#This Row],[SRS]],".",Tabla1[[#This Row],[AREA]],".",Tabla1[[#This Row],[TIPO]]))</f>
        <v>#REF!</v>
      </c>
      <c r="C61" s="214" t="e">
        <f>IF(Tabla1[[#This Row],[Código_Actividad]]="","",'[4]Formulario PPGR1'!#REF!)</f>
        <v>#REF!</v>
      </c>
      <c r="D61" s="214" t="e">
        <f>IF(Tabla1[[#This Row],[Código_Actividad]]="","",'[4]Formulario PPGR1'!#REF!)</f>
        <v>#REF!</v>
      </c>
      <c r="E61" s="214" t="e">
        <f>IF(Tabla1[[#This Row],[Código_Actividad]]="","",'[4]Formulario PPGR1'!#REF!)</f>
        <v>#REF!</v>
      </c>
      <c r="F61" s="214" t="e">
        <f>IF(Tabla1[[#This Row],[Código_Actividad]]="","",'[4]Formulario PPGR1'!#REF!)</f>
        <v>#REF!</v>
      </c>
      <c r="G61" s="681" t="s">
        <v>2816</v>
      </c>
      <c r="H61" s="588" t="s">
        <v>2685</v>
      </c>
      <c r="I61" s="589" t="s">
        <v>1594</v>
      </c>
      <c r="J61" s="591">
        <v>0.1</v>
      </c>
      <c r="K61" s="592">
        <v>218</v>
      </c>
      <c r="L61" s="212">
        <f>+Tabla1[[#This Row],[Precio Unitario]]*Tabla1[[#This Row],[Cantidad de Insumos]]</f>
        <v>21.8</v>
      </c>
      <c r="M61" s="213" t="s">
        <v>937</v>
      </c>
      <c r="N61" s="211" t="s">
        <v>29</v>
      </c>
      <c r="O61" s="201"/>
      <c r="P61" s="201"/>
    </row>
    <row r="62" spans="2:16" ht="12.75" x14ac:dyDescent="0.2">
      <c r="B62" s="214" t="str">
        <f>IF(Tabla1[[#This Row],[Código_Actividad]]="","",CONCATENATE(Tabla1[[#This Row],[POA]],".",Tabla1[[#This Row],[SRS]],".",Tabla1[[#This Row],[AREA]],".",Tabla1[[#This Row],[TIPO]]))</f>
        <v/>
      </c>
      <c r="C62" s="214" t="str">
        <f>IF(Tabla1[[#This Row],[Código_Actividad]]="","",'[4]Formulario PPGR1'!#REF!)</f>
        <v/>
      </c>
      <c r="D62" s="214" t="str">
        <f>IF(Tabla1[[#This Row],[Código_Actividad]]="","",'[4]Formulario PPGR1'!#REF!)</f>
        <v/>
      </c>
      <c r="E62" s="214" t="str">
        <f>IF(Tabla1[[#This Row],[Código_Actividad]]="","",'[4]Formulario PPGR1'!#REF!)</f>
        <v/>
      </c>
      <c r="F62" s="214" t="str">
        <f>IF(Tabla1[[#This Row],[Código_Actividad]]="","",'[4]Formulario PPGR1'!#REF!)</f>
        <v/>
      </c>
      <c r="G62" s="682"/>
      <c r="H62" s="588" t="s">
        <v>2686</v>
      </c>
      <c r="I62" s="589" t="s">
        <v>1594</v>
      </c>
      <c r="J62" s="591">
        <v>5</v>
      </c>
      <c r="K62" s="212">
        <v>1.5</v>
      </c>
      <c r="L62" s="212">
        <f>+Tabla1[[#This Row],[Precio Unitario]]*Tabla1[[#This Row],[Cantidad de Insumos]]</f>
        <v>7.5</v>
      </c>
      <c r="M62" s="213" t="s">
        <v>937</v>
      </c>
      <c r="N62" s="211" t="s">
        <v>29</v>
      </c>
      <c r="O62" s="201"/>
      <c r="P62" s="201"/>
    </row>
    <row r="63" spans="2:16" ht="7.15" customHeight="1" x14ac:dyDescent="0.2">
      <c r="B63" s="214" t="str">
        <f>IF(Tabla1[[#This Row],[Código_Actividad]]="","",CONCATENATE(Tabla1[[#This Row],[POA]],".",Tabla1[[#This Row],[SRS]],".",Tabla1[[#This Row],[AREA]],".",Tabla1[[#This Row],[TIPO]]))</f>
        <v/>
      </c>
      <c r="C63" s="214" t="str">
        <f>IF(Tabla1[[#This Row],[Código_Actividad]]="","",'[4]Formulario PPGR1'!#REF!)</f>
        <v/>
      </c>
      <c r="D63" s="214" t="str">
        <f>IF(Tabla1[[#This Row],[Código_Actividad]]="","",'[4]Formulario PPGR1'!#REF!)</f>
        <v/>
      </c>
      <c r="E63" s="214" t="str">
        <f>IF(Tabla1[[#This Row],[Código_Actividad]]="","",'[4]Formulario PPGR1'!#REF!)</f>
        <v/>
      </c>
      <c r="F63" s="214" t="str">
        <f>IF(Tabla1[[#This Row],[Código_Actividad]]="","",'[4]Formulario PPGR1'!#REF!)</f>
        <v/>
      </c>
      <c r="G63" s="683"/>
      <c r="H63" s="608"/>
      <c r="I63" s="609"/>
      <c r="J63" s="610"/>
      <c r="K63" s="612"/>
      <c r="L63" s="612"/>
      <c r="M63" s="613"/>
      <c r="N63" s="614"/>
      <c r="O63" s="201"/>
      <c r="P63" s="201"/>
    </row>
    <row r="64" spans="2:16" ht="12.75" x14ac:dyDescent="0.2">
      <c r="B64" s="214" t="e">
        <f>IF(Tabla1[[#This Row],[Código_Actividad]]="","",CONCATENATE(Tabla1[[#This Row],[POA]],".",Tabla1[[#This Row],[SRS]],".",Tabla1[[#This Row],[AREA]],".",Tabla1[[#This Row],[TIPO]]))</f>
        <v>#REF!</v>
      </c>
      <c r="C64" s="214" t="e">
        <f>IF(Tabla1[[#This Row],[Código_Actividad]]="","",'[4]Formulario PPGR1'!#REF!)</f>
        <v>#REF!</v>
      </c>
      <c r="D64" s="214" t="e">
        <f>IF(Tabla1[[#This Row],[Código_Actividad]]="","",'[4]Formulario PPGR1'!#REF!)</f>
        <v>#REF!</v>
      </c>
      <c r="E64" s="214" t="e">
        <f>IF(Tabla1[[#This Row],[Código_Actividad]]="","",'[4]Formulario PPGR1'!#REF!)</f>
        <v>#REF!</v>
      </c>
      <c r="F64" s="214" t="e">
        <f>IF(Tabla1[[#This Row],[Código_Actividad]]="","",'[4]Formulario PPGR1'!#REF!)</f>
        <v>#REF!</v>
      </c>
      <c r="G64" s="681" t="s">
        <v>2817</v>
      </c>
      <c r="H64" s="588" t="s">
        <v>2685</v>
      </c>
      <c r="I64" s="589" t="s">
        <v>1594</v>
      </c>
      <c r="J64" s="591">
        <v>0.1</v>
      </c>
      <c r="K64" s="592">
        <v>218</v>
      </c>
      <c r="L64" s="212">
        <f>+Tabla1[[#This Row],[Precio Unitario]]*Tabla1[[#This Row],[Cantidad de Insumos]]</f>
        <v>21.8</v>
      </c>
      <c r="M64" s="213" t="s">
        <v>937</v>
      </c>
      <c r="N64" s="211" t="s">
        <v>29</v>
      </c>
      <c r="O64" s="201"/>
      <c r="P64" s="201"/>
    </row>
    <row r="65" spans="2:16" ht="12.75" x14ac:dyDescent="0.2">
      <c r="B65" s="214" t="str">
        <f>IF(Tabla1[[#This Row],[Código_Actividad]]="","",CONCATENATE(Tabla1[[#This Row],[POA]],".",Tabla1[[#This Row],[SRS]],".",Tabla1[[#This Row],[AREA]],".",Tabla1[[#This Row],[TIPO]]))</f>
        <v/>
      </c>
      <c r="C65" s="214" t="str">
        <f>IF(Tabla1[[#This Row],[Código_Actividad]]="","",'[4]Formulario PPGR1'!#REF!)</f>
        <v/>
      </c>
      <c r="D65" s="214" t="str">
        <f>IF(Tabla1[[#This Row],[Código_Actividad]]="","",'[4]Formulario PPGR1'!#REF!)</f>
        <v/>
      </c>
      <c r="E65" s="214" t="str">
        <f>IF(Tabla1[[#This Row],[Código_Actividad]]="","",'[4]Formulario PPGR1'!#REF!)</f>
        <v/>
      </c>
      <c r="F65" s="214" t="str">
        <f>IF(Tabla1[[#This Row],[Código_Actividad]]="","",'[4]Formulario PPGR1'!#REF!)</f>
        <v/>
      </c>
      <c r="G65" s="682"/>
      <c r="H65" s="588" t="s">
        <v>2686</v>
      </c>
      <c r="I65" s="589" t="s">
        <v>1594</v>
      </c>
      <c r="J65" s="591">
        <v>10</v>
      </c>
      <c r="K65" s="212">
        <v>1.5</v>
      </c>
      <c r="L65" s="212">
        <f>+Tabla1[[#This Row],[Precio Unitario]]*Tabla1[[#This Row],[Cantidad de Insumos]]</f>
        <v>15</v>
      </c>
      <c r="M65" s="213" t="s">
        <v>937</v>
      </c>
      <c r="N65" s="211" t="s">
        <v>29</v>
      </c>
      <c r="O65" s="201"/>
      <c r="P65" s="201"/>
    </row>
    <row r="66" spans="2:16" ht="7.9" customHeight="1" x14ac:dyDescent="0.2">
      <c r="B66" s="214" t="str">
        <f>IF(Tabla1[[#This Row],[Código_Actividad]]="","",CONCATENATE(Tabla1[[#This Row],[POA]],".",Tabla1[[#This Row],[SRS]],".",Tabla1[[#This Row],[AREA]],".",Tabla1[[#This Row],[TIPO]]))</f>
        <v/>
      </c>
      <c r="C66" s="214" t="str">
        <f>IF(Tabla1[[#This Row],[Código_Actividad]]="","",'[4]Formulario PPGR1'!#REF!)</f>
        <v/>
      </c>
      <c r="D66" s="214" t="str">
        <f>IF(Tabla1[[#This Row],[Código_Actividad]]="","",'[4]Formulario PPGR1'!#REF!)</f>
        <v/>
      </c>
      <c r="E66" s="214" t="str">
        <f>IF(Tabla1[[#This Row],[Código_Actividad]]="","",'[4]Formulario PPGR1'!#REF!)</f>
        <v/>
      </c>
      <c r="F66" s="214" t="str">
        <f>IF(Tabla1[[#This Row],[Código_Actividad]]="","",'[4]Formulario PPGR1'!#REF!)</f>
        <v/>
      </c>
      <c r="G66" s="683"/>
      <c r="H66" s="608"/>
      <c r="I66" s="609"/>
      <c r="J66" s="610"/>
      <c r="K66" s="612"/>
      <c r="L66" s="612"/>
      <c r="M66" s="613"/>
      <c r="N66" s="614"/>
      <c r="O66" s="201"/>
      <c r="P66" s="201"/>
    </row>
    <row r="67" spans="2:16" ht="25.5" x14ac:dyDescent="0.2">
      <c r="B67" s="214" t="e">
        <f>IF(Tabla1[[#This Row],[Código_Actividad]]="","",CONCATENATE(Tabla1[[#This Row],[POA]],".",Tabla1[[#This Row],[SRS]],".",Tabla1[[#This Row],[AREA]],".",Tabla1[[#This Row],[TIPO]]))</f>
        <v>#REF!</v>
      </c>
      <c r="C67" s="214" t="e">
        <f>IF(Tabla1[[#This Row],[Código_Actividad]]="","",'[4]Formulario PPGR1'!#REF!)</f>
        <v>#REF!</v>
      </c>
      <c r="D67" s="214" t="e">
        <f>IF(Tabla1[[#This Row],[Código_Actividad]]="","",'[4]Formulario PPGR1'!#REF!)</f>
        <v>#REF!</v>
      </c>
      <c r="E67" s="214" t="e">
        <f>IF(Tabla1[[#This Row],[Código_Actividad]]="","",'[4]Formulario PPGR1'!#REF!)</f>
        <v>#REF!</v>
      </c>
      <c r="F67" s="214" t="e">
        <f>IF(Tabla1[[#This Row],[Código_Actividad]]="","",'[4]Formulario PPGR1'!#REF!)</f>
        <v>#REF!</v>
      </c>
      <c r="G67" s="681" t="s">
        <v>2818</v>
      </c>
      <c r="H67" s="588" t="s">
        <v>2685</v>
      </c>
      <c r="I67" s="589" t="s">
        <v>1594</v>
      </c>
      <c r="J67" s="591">
        <v>0.1</v>
      </c>
      <c r="K67" s="592">
        <v>218</v>
      </c>
      <c r="L67" s="212">
        <f>+Tabla1[[#This Row],[Precio Unitario]]*Tabla1[[#This Row],[Cantidad de Insumos]]</f>
        <v>21.8</v>
      </c>
      <c r="M67" s="213" t="s">
        <v>937</v>
      </c>
      <c r="N67" s="211" t="s">
        <v>29</v>
      </c>
      <c r="O67" s="201"/>
      <c r="P67" s="201"/>
    </row>
    <row r="68" spans="2:16" ht="12.75" x14ac:dyDescent="0.2">
      <c r="B68" s="214" t="str">
        <f>IF(Tabla1[[#This Row],[Código_Actividad]]="","",CONCATENATE(Tabla1[[#This Row],[POA]],".",Tabla1[[#This Row],[SRS]],".",Tabla1[[#This Row],[AREA]],".",Tabla1[[#This Row],[TIPO]]))</f>
        <v/>
      </c>
      <c r="C68" s="214" t="str">
        <f>IF(Tabla1[[#This Row],[Código_Actividad]]="","",'[4]Formulario PPGR1'!#REF!)</f>
        <v/>
      </c>
      <c r="D68" s="214" t="str">
        <f>IF(Tabla1[[#This Row],[Código_Actividad]]="","",'[4]Formulario PPGR1'!#REF!)</f>
        <v/>
      </c>
      <c r="E68" s="214" t="str">
        <f>IF(Tabla1[[#This Row],[Código_Actividad]]="","",'[4]Formulario PPGR1'!#REF!)</f>
        <v/>
      </c>
      <c r="F68" s="214" t="str">
        <f>IF(Tabla1[[#This Row],[Código_Actividad]]="","",'[4]Formulario PPGR1'!#REF!)</f>
        <v/>
      </c>
      <c r="G68" s="682"/>
      <c r="H68" s="588" t="s">
        <v>2686</v>
      </c>
      <c r="I68" s="589" t="s">
        <v>1594</v>
      </c>
      <c r="J68" s="591">
        <v>5</v>
      </c>
      <c r="K68" s="212">
        <v>1.5</v>
      </c>
      <c r="L68" s="212">
        <f>+Tabla1[[#This Row],[Precio Unitario]]*Tabla1[[#This Row],[Cantidad de Insumos]]</f>
        <v>7.5</v>
      </c>
      <c r="M68" s="213" t="s">
        <v>937</v>
      </c>
      <c r="N68" s="211" t="s">
        <v>29</v>
      </c>
      <c r="O68" s="201"/>
      <c r="P68" s="201"/>
    </row>
    <row r="69" spans="2:16" ht="10.15" customHeight="1" x14ac:dyDescent="0.2">
      <c r="B69" s="214" t="str">
        <f>IF(Tabla1[[#This Row],[Código_Actividad]]="","",CONCATENATE(Tabla1[[#This Row],[POA]],".",Tabla1[[#This Row],[SRS]],".",Tabla1[[#This Row],[AREA]],".",Tabla1[[#This Row],[TIPO]]))</f>
        <v/>
      </c>
      <c r="C69" s="214" t="str">
        <f>IF(Tabla1[[#This Row],[Código_Actividad]]="","",'[4]Formulario PPGR1'!#REF!)</f>
        <v/>
      </c>
      <c r="D69" s="214" t="str">
        <f>IF(Tabla1[[#This Row],[Código_Actividad]]="","",'[4]Formulario PPGR1'!#REF!)</f>
        <v/>
      </c>
      <c r="E69" s="214" t="str">
        <f>IF(Tabla1[[#This Row],[Código_Actividad]]="","",'[4]Formulario PPGR1'!#REF!)</f>
        <v/>
      </c>
      <c r="F69" s="214" t="str">
        <f>IF(Tabla1[[#This Row],[Código_Actividad]]="","",'[4]Formulario PPGR1'!#REF!)</f>
        <v/>
      </c>
      <c r="G69" s="683"/>
      <c r="H69" s="608"/>
      <c r="I69" s="609"/>
      <c r="J69" s="610"/>
      <c r="K69" s="612"/>
      <c r="L69" s="612"/>
      <c r="M69" s="613"/>
      <c r="N69" s="614"/>
      <c r="O69" s="201"/>
      <c r="P69" s="201"/>
    </row>
    <row r="70" spans="2:16" ht="12.75" x14ac:dyDescent="0.2">
      <c r="B70" s="214" t="e">
        <f>IF(Tabla1[[#This Row],[Código_Actividad]]="","",CONCATENATE(Tabla1[[#This Row],[POA]],".",Tabla1[[#This Row],[SRS]],".",Tabla1[[#This Row],[AREA]],".",Tabla1[[#This Row],[TIPO]]))</f>
        <v>#REF!</v>
      </c>
      <c r="C70" s="214" t="e">
        <f>IF(Tabla1[[#This Row],[Código_Actividad]]="","",'[4]Formulario PPGR1'!#REF!)</f>
        <v>#REF!</v>
      </c>
      <c r="D70" s="214" t="e">
        <f>IF(Tabla1[[#This Row],[Código_Actividad]]="","",'[4]Formulario PPGR1'!#REF!)</f>
        <v>#REF!</v>
      </c>
      <c r="E70" s="214" t="e">
        <f>IF(Tabla1[[#This Row],[Código_Actividad]]="","",'[4]Formulario PPGR1'!#REF!)</f>
        <v>#REF!</v>
      </c>
      <c r="F70" s="214" t="e">
        <f>IF(Tabla1[[#This Row],[Código_Actividad]]="","",'[4]Formulario PPGR1'!#REF!)</f>
        <v>#REF!</v>
      </c>
      <c r="G70" s="681" t="s">
        <v>2819</v>
      </c>
      <c r="H70" s="588" t="s">
        <v>2685</v>
      </c>
      <c r="I70" s="589" t="s">
        <v>1920</v>
      </c>
      <c r="J70" s="591">
        <v>0.1</v>
      </c>
      <c r="K70" s="592">
        <v>218</v>
      </c>
      <c r="L70" s="212">
        <f>+Tabla1[[#This Row],[Precio Unitario]]*Tabla1[[#This Row],[Cantidad de Insumos]]</f>
        <v>21.8</v>
      </c>
      <c r="M70" s="213" t="s">
        <v>937</v>
      </c>
      <c r="N70" s="211" t="s">
        <v>29</v>
      </c>
      <c r="O70" s="201"/>
      <c r="P70" s="201"/>
    </row>
    <row r="71" spans="2:16" ht="12.75" x14ac:dyDescent="0.2">
      <c r="B71" s="214" t="str">
        <f>IF(Tabla1[[#This Row],[Código_Actividad]]="","",CONCATENATE(Tabla1[[#This Row],[POA]],".",Tabla1[[#This Row],[SRS]],".",Tabla1[[#This Row],[AREA]],".",Tabla1[[#This Row],[TIPO]]))</f>
        <v/>
      </c>
      <c r="C71" s="214" t="str">
        <f>IF(Tabla1[[#This Row],[Código_Actividad]]="","",'[4]Formulario PPGR1'!#REF!)</f>
        <v/>
      </c>
      <c r="D71" s="214" t="str">
        <f>IF(Tabla1[[#This Row],[Código_Actividad]]="","",'[4]Formulario PPGR1'!#REF!)</f>
        <v/>
      </c>
      <c r="E71" s="214" t="str">
        <f>IF(Tabla1[[#This Row],[Código_Actividad]]="","",'[4]Formulario PPGR1'!#REF!)</f>
        <v/>
      </c>
      <c r="F71" s="214" t="str">
        <f>IF(Tabla1[[#This Row],[Código_Actividad]]="","",'[4]Formulario PPGR1'!#REF!)</f>
        <v/>
      </c>
      <c r="G71" s="682"/>
      <c r="H71" s="588" t="s">
        <v>2686</v>
      </c>
      <c r="I71" s="589" t="s">
        <v>1594</v>
      </c>
      <c r="J71" s="591">
        <v>5</v>
      </c>
      <c r="K71" s="212">
        <v>1.5</v>
      </c>
      <c r="L71" s="212">
        <f>+Tabla1[[#This Row],[Precio Unitario]]*Tabla1[[#This Row],[Cantidad de Insumos]]</f>
        <v>7.5</v>
      </c>
      <c r="M71" s="213" t="s">
        <v>937</v>
      </c>
      <c r="N71" s="211" t="s">
        <v>29</v>
      </c>
      <c r="O71" s="201"/>
      <c r="P71" s="201"/>
    </row>
    <row r="72" spans="2:16" ht="9" customHeight="1" x14ac:dyDescent="0.2">
      <c r="B72" s="214" t="str">
        <f>IF(Tabla1[[#This Row],[Código_Actividad]]="","",CONCATENATE(Tabla1[[#This Row],[POA]],".",Tabla1[[#This Row],[SRS]],".",Tabla1[[#This Row],[AREA]],".",Tabla1[[#This Row],[TIPO]]))</f>
        <v/>
      </c>
      <c r="C72" s="214" t="str">
        <f>IF(Tabla1[[#This Row],[Código_Actividad]]="","",'[4]Formulario PPGR1'!#REF!)</f>
        <v/>
      </c>
      <c r="D72" s="214" t="str">
        <f>IF(Tabla1[[#This Row],[Código_Actividad]]="","",'[4]Formulario PPGR1'!#REF!)</f>
        <v/>
      </c>
      <c r="E72" s="214" t="str">
        <f>IF(Tabla1[[#This Row],[Código_Actividad]]="","",'[4]Formulario PPGR1'!#REF!)</f>
        <v/>
      </c>
      <c r="F72" s="214" t="str">
        <f>IF(Tabla1[[#This Row],[Código_Actividad]]="","",'[4]Formulario PPGR1'!#REF!)</f>
        <v/>
      </c>
      <c r="G72" s="683"/>
      <c r="H72" s="608"/>
      <c r="I72" s="609" t="str">
        <f>IFERROR(VLOOKUP(#REF!,#REF!,2,FALSE),"")</f>
        <v/>
      </c>
      <c r="J72" s="610"/>
      <c r="K72" s="612" t="str">
        <f>IFERROR(VLOOKUP(#REF!,#REF!,3,FALSE),"")</f>
        <v/>
      </c>
      <c r="L72" s="612"/>
      <c r="M72" s="613"/>
      <c r="N72" s="614"/>
      <c r="O72" s="201"/>
      <c r="P72" s="201"/>
    </row>
    <row r="73" spans="2:16" ht="12.75" x14ac:dyDescent="0.2">
      <c r="B73" s="214" t="e">
        <f>IF(Tabla1[[#This Row],[Código_Actividad]]="","",CONCATENATE(Tabla1[[#This Row],[POA]],".",Tabla1[[#This Row],[SRS]],".",Tabla1[[#This Row],[AREA]],".",Tabla1[[#This Row],[TIPO]]))</f>
        <v>#REF!</v>
      </c>
      <c r="C73" s="214" t="e">
        <f>IF(Tabla1[[#This Row],[Código_Actividad]]="","",'[4]Formulario PPGR1'!#REF!)</f>
        <v>#REF!</v>
      </c>
      <c r="D73" s="214" t="e">
        <f>IF(Tabla1[[#This Row],[Código_Actividad]]="","",'[4]Formulario PPGR1'!#REF!)</f>
        <v>#REF!</v>
      </c>
      <c r="E73" s="214" t="e">
        <f>IF(Tabla1[[#This Row],[Código_Actividad]]="","",'[4]Formulario PPGR1'!#REF!)</f>
        <v>#REF!</v>
      </c>
      <c r="F73" s="214" t="e">
        <f>IF(Tabla1[[#This Row],[Código_Actividad]]="","",'[4]Formulario PPGR1'!#REF!)</f>
        <v>#REF!</v>
      </c>
      <c r="G73" s="681" t="s">
        <v>2820</v>
      </c>
      <c r="H73" s="588" t="s">
        <v>2685</v>
      </c>
      <c r="I73" s="589" t="s">
        <v>1920</v>
      </c>
      <c r="J73" s="591">
        <v>0.1</v>
      </c>
      <c r="K73" s="592">
        <v>218</v>
      </c>
      <c r="L73" s="212">
        <f>+Tabla1[[#This Row],[Precio Unitario]]*Tabla1[[#This Row],[Cantidad de Insumos]]</f>
        <v>21.8</v>
      </c>
      <c r="M73" s="213" t="s">
        <v>937</v>
      </c>
      <c r="N73" s="211" t="s">
        <v>29</v>
      </c>
      <c r="O73" s="201"/>
      <c r="P73" s="201"/>
    </row>
    <row r="74" spans="2:16" ht="12.75" x14ac:dyDescent="0.2">
      <c r="B74" s="214" t="str">
        <f>IF(Tabla1[[#This Row],[Código_Actividad]]="","",CONCATENATE(Tabla1[[#This Row],[POA]],".",Tabla1[[#This Row],[SRS]],".",Tabla1[[#This Row],[AREA]],".",Tabla1[[#This Row],[TIPO]]))</f>
        <v/>
      </c>
      <c r="C74" s="214" t="str">
        <f>IF(Tabla1[[#This Row],[Código_Actividad]]="","",'[4]Formulario PPGR1'!#REF!)</f>
        <v/>
      </c>
      <c r="D74" s="214" t="str">
        <f>IF(Tabla1[[#This Row],[Código_Actividad]]="","",'[4]Formulario PPGR1'!#REF!)</f>
        <v/>
      </c>
      <c r="E74" s="214" t="str">
        <f>IF(Tabla1[[#This Row],[Código_Actividad]]="","",'[4]Formulario PPGR1'!#REF!)</f>
        <v/>
      </c>
      <c r="F74" s="214" t="str">
        <f>IF(Tabla1[[#This Row],[Código_Actividad]]="","",'[4]Formulario PPGR1'!#REF!)</f>
        <v/>
      </c>
      <c r="G74" s="682"/>
      <c r="H74" s="588" t="s">
        <v>2686</v>
      </c>
      <c r="I74" s="589" t="s">
        <v>1594</v>
      </c>
      <c r="J74" s="591">
        <v>5</v>
      </c>
      <c r="K74" s="592">
        <v>1.5</v>
      </c>
      <c r="L74" s="212">
        <f>+Tabla1[[#This Row],[Precio Unitario]]*Tabla1[[#This Row],[Cantidad de Insumos]]</f>
        <v>7.5</v>
      </c>
      <c r="M74" s="213" t="s">
        <v>937</v>
      </c>
      <c r="N74" s="211" t="s">
        <v>29</v>
      </c>
      <c r="O74" s="201"/>
      <c r="P74" s="201"/>
    </row>
    <row r="75" spans="2:16" ht="7.9" customHeight="1" x14ac:dyDescent="0.2">
      <c r="B75" s="214" t="str">
        <f>IF(Tabla1[[#This Row],[Código_Actividad]]="","",CONCATENATE(Tabla1[[#This Row],[POA]],".",Tabla1[[#This Row],[SRS]],".",Tabla1[[#This Row],[AREA]],".",Tabla1[[#This Row],[TIPO]]))</f>
        <v/>
      </c>
      <c r="C75" s="214" t="str">
        <f>IF(Tabla1[[#This Row],[Código_Actividad]]="","",'[4]Formulario PPGR1'!#REF!)</f>
        <v/>
      </c>
      <c r="D75" s="214" t="str">
        <f>IF(Tabla1[[#This Row],[Código_Actividad]]="","",'[4]Formulario PPGR1'!#REF!)</f>
        <v/>
      </c>
      <c r="E75" s="214" t="str">
        <f>IF(Tabla1[[#This Row],[Código_Actividad]]="","",'[4]Formulario PPGR1'!#REF!)</f>
        <v/>
      </c>
      <c r="F75" s="214" t="str">
        <f>IF(Tabla1[[#This Row],[Código_Actividad]]="","",'[4]Formulario PPGR1'!#REF!)</f>
        <v/>
      </c>
      <c r="G75" s="683"/>
      <c r="H75" s="608"/>
      <c r="I75" s="609"/>
      <c r="J75" s="610"/>
      <c r="K75" s="611"/>
      <c r="L75" s="612"/>
      <c r="M75" s="613"/>
      <c r="N75" s="614"/>
      <c r="O75" s="201"/>
      <c r="P75" s="201"/>
    </row>
    <row r="76" spans="2:16" ht="12.75" x14ac:dyDescent="0.2">
      <c r="B76" s="214" t="e">
        <f>IF(Tabla1[[#This Row],[Código_Actividad]]="","",CONCATENATE(Tabla1[[#This Row],[POA]],".",Tabla1[[#This Row],[SRS]],".",Tabla1[[#This Row],[AREA]],".",Tabla1[[#This Row],[TIPO]]))</f>
        <v>#REF!</v>
      </c>
      <c r="C76" s="214" t="e">
        <f>IF(Tabla1[[#This Row],[Código_Actividad]]="","",'[4]Formulario PPGR1'!#REF!)</f>
        <v>#REF!</v>
      </c>
      <c r="D76" s="214" t="e">
        <f>IF(Tabla1[[#This Row],[Código_Actividad]]="","",'[4]Formulario PPGR1'!#REF!)</f>
        <v>#REF!</v>
      </c>
      <c r="E76" s="214" t="e">
        <f>IF(Tabla1[[#This Row],[Código_Actividad]]="","",'[4]Formulario PPGR1'!#REF!)</f>
        <v>#REF!</v>
      </c>
      <c r="F76" s="214" t="e">
        <f>IF(Tabla1[[#This Row],[Código_Actividad]]="","",'[4]Formulario PPGR1'!#REF!)</f>
        <v>#REF!</v>
      </c>
      <c r="G76" s="681" t="s">
        <v>2821</v>
      </c>
      <c r="H76" s="588" t="s">
        <v>2685</v>
      </c>
      <c r="I76" s="589" t="s">
        <v>1920</v>
      </c>
      <c r="J76" s="591">
        <v>0.1</v>
      </c>
      <c r="K76" s="592">
        <v>218</v>
      </c>
      <c r="L76" s="212">
        <f>+Tabla1[[#This Row],[Precio Unitario]]*Tabla1[[#This Row],[Cantidad de Insumos]]</f>
        <v>21.8</v>
      </c>
      <c r="M76" s="213" t="s">
        <v>937</v>
      </c>
      <c r="N76" s="211" t="s">
        <v>29</v>
      </c>
      <c r="O76" s="201"/>
      <c r="P76" s="201"/>
    </row>
    <row r="77" spans="2:16" ht="12.75" x14ac:dyDescent="0.2">
      <c r="B77" s="214" t="str">
        <f>IF(Tabla1[[#This Row],[Código_Actividad]]="","",CONCATENATE(Tabla1[[#This Row],[POA]],".",Tabla1[[#This Row],[SRS]],".",Tabla1[[#This Row],[AREA]],".",Tabla1[[#This Row],[TIPO]]))</f>
        <v/>
      </c>
      <c r="C77" s="214" t="str">
        <f>IF(Tabla1[[#This Row],[Código_Actividad]]="","",'[4]Formulario PPGR1'!#REF!)</f>
        <v/>
      </c>
      <c r="D77" s="214" t="str">
        <f>IF(Tabla1[[#This Row],[Código_Actividad]]="","",'[4]Formulario PPGR1'!#REF!)</f>
        <v/>
      </c>
      <c r="E77" s="214" t="str">
        <f>IF(Tabla1[[#This Row],[Código_Actividad]]="","",'[4]Formulario PPGR1'!#REF!)</f>
        <v/>
      </c>
      <c r="F77" s="214" t="str">
        <f>IF(Tabla1[[#This Row],[Código_Actividad]]="","",'[4]Formulario PPGR1'!#REF!)</f>
        <v/>
      </c>
      <c r="G77" s="682"/>
      <c r="H77" s="588" t="s">
        <v>2686</v>
      </c>
      <c r="I77" s="589" t="s">
        <v>1594</v>
      </c>
      <c r="J77" s="591">
        <v>2</v>
      </c>
      <c r="K77" s="212">
        <v>1.5</v>
      </c>
      <c r="L77" s="212">
        <f>+Tabla1[[#This Row],[Precio Unitario]]*Tabla1[[#This Row],[Cantidad de Insumos]]</f>
        <v>3</v>
      </c>
      <c r="M77" s="213" t="s">
        <v>937</v>
      </c>
      <c r="N77" s="211" t="s">
        <v>29</v>
      </c>
      <c r="O77" s="201"/>
      <c r="P77" s="201"/>
    </row>
    <row r="78" spans="2:16" ht="9" customHeight="1" x14ac:dyDescent="0.2">
      <c r="B78" s="214" t="str">
        <f>IF(Tabla1[[#This Row],[Código_Actividad]]="","",CONCATENATE(Tabla1[[#This Row],[POA]],".",Tabla1[[#This Row],[SRS]],".",Tabla1[[#This Row],[AREA]],".",Tabla1[[#This Row],[TIPO]]))</f>
        <v/>
      </c>
      <c r="C78" s="214" t="str">
        <f>IF(Tabla1[[#This Row],[Código_Actividad]]="","",'[4]Formulario PPGR1'!#REF!)</f>
        <v/>
      </c>
      <c r="D78" s="214" t="str">
        <f>IF(Tabla1[[#This Row],[Código_Actividad]]="","",'[4]Formulario PPGR1'!#REF!)</f>
        <v/>
      </c>
      <c r="E78" s="214" t="str">
        <f>IF(Tabla1[[#This Row],[Código_Actividad]]="","",'[4]Formulario PPGR1'!#REF!)</f>
        <v/>
      </c>
      <c r="F78" s="214" t="str">
        <f>IF(Tabla1[[#This Row],[Código_Actividad]]="","",'[4]Formulario PPGR1'!#REF!)</f>
        <v/>
      </c>
      <c r="G78" s="683"/>
      <c r="H78" s="608"/>
      <c r="I78" s="609"/>
      <c r="J78" s="610"/>
      <c r="K78" s="612"/>
      <c r="L78" s="612"/>
      <c r="M78" s="613"/>
      <c r="N78" s="614"/>
      <c r="O78" s="201"/>
      <c r="P78" s="201"/>
    </row>
    <row r="79" spans="2:16" ht="12.75" x14ac:dyDescent="0.2">
      <c r="B79" s="214" t="str">
        <f>IF(Tabla1[[#This Row],[Código_Actividad]]="","",CONCATENATE(Tabla1[[#This Row],[POA]],".",Tabla1[[#This Row],[SRS]],".",Tabla1[[#This Row],[AREA]],".",Tabla1[[#This Row],[TIPO]]))</f>
        <v/>
      </c>
      <c r="C79" s="214" t="str">
        <f>IF(Tabla1[[#This Row],[Código_Actividad]]="","",'[4]Formulario PPGR1'!#REF!)</f>
        <v/>
      </c>
      <c r="D79" s="214" t="str">
        <f>IF(Tabla1[[#This Row],[Código_Actividad]]="","",'[4]Formulario PPGR1'!#REF!)</f>
        <v/>
      </c>
      <c r="E79" s="214" t="str">
        <f>IF(Tabla1[[#This Row],[Código_Actividad]]="","",'[4]Formulario PPGR1'!#REF!)</f>
        <v/>
      </c>
      <c r="F79" s="214" t="str">
        <f>IF(Tabla1[[#This Row],[Código_Actividad]]="","",'[4]Formulario PPGR1'!#REF!)</f>
        <v/>
      </c>
      <c r="G79" s="681"/>
      <c r="H79" s="588" t="s">
        <v>2684</v>
      </c>
      <c r="I79" s="589" t="s">
        <v>1594</v>
      </c>
      <c r="J79" s="591">
        <v>5</v>
      </c>
      <c r="K79" s="212">
        <v>6.84</v>
      </c>
      <c r="L79" s="212">
        <f>+Tabla1[[#This Row],[Precio Unitario]]*Tabla1[[#This Row],[Cantidad de Insumos]]</f>
        <v>34.200000000000003</v>
      </c>
      <c r="M79" s="213" t="s">
        <v>937</v>
      </c>
      <c r="N79" s="211" t="s">
        <v>29</v>
      </c>
      <c r="O79" s="201"/>
      <c r="P79" s="201"/>
    </row>
    <row r="80" spans="2:16" ht="12.75" x14ac:dyDescent="0.2">
      <c r="B80" s="214" t="e">
        <f>IF(Tabla1[[#This Row],[Código_Actividad]]="","",CONCATENATE(Tabla1[[#This Row],[POA]],".",Tabla1[[#This Row],[SRS]],".",Tabla1[[#This Row],[AREA]],".",Tabla1[[#This Row],[TIPO]]))</f>
        <v>#REF!</v>
      </c>
      <c r="C80" s="214" t="e">
        <f>IF(Tabla1[[#This Row],[Código_Actividad]]="","",'[4]Formulario PPGR1'!#REF!)</f>
        <v>#REF!</v>
      </c>
      <c r="D80" s="214" t="e">
        <f>IF(Tabla1[[#This Row],[Código_Actividad]]="","",'[4]Formulario PPGR1'!#REF!)</f>
        <v>#REF!</v>
      </c>
      <c r="E80" s="214" t="e">
        <f>IF(Tabla1[[#This Row],[Código_Actividad]]="","",'[4]Formulario PPGR1'!#REF!)</f>
        <v>#REF!</v>
      </c>
      <c r="F80" s="214" t="e">
        <f>IF(Tabla1[[#This Row],[Código_Actividad]]="","",'[4]Formulario PPGR1'!#REF!)</f>
        <v>#REF!</v>
      </c>
      <c r="G80" s="681" t="s">
        <v>2822</v>
      </c>
      <c r="H80" s="588" t="s">
        <v>2685</v>
      </c>
      <c r="I80" s="589" t="s">
        <v>1920</v>
      </c>
      <c r="J80" s="591">
        <v>0.1</v>
      </c>
      <c r="K80" s="592">
        <v>218</v>
      </c>
      <c r="L80" s="212">
        <f>+Tabla1[[#This Row],[Precio Unitario]]*Tabla1[[#This Row],[Cantidad de Insumos]]</f>
        <v>21.8</v>
      </c>
      <c r="M80" s="213" t="s">
        <v>937</v>
      </c>
      <c r="N80" s="211" t="s">
        <v>29</v>
      </c>
      <c r="O80" s="201"/>
      <c r="P80" s="201"/>
    </row>
    <row r="81" spans="2:16" ht="12.75" x14ac:dyDescent="0.2">
      <c r="B81" s="214" t="str">
        <f>IF(Tabla1[[#This Row],[Código_Actividad]]="","",CONCATENATE(Tabla1[[#This Row],[POA]],".",Tabla1[[#This Row],[SRS]],".",Tabla1[[#This Row],[AREA]],".",Tabla1[[#This Row],[TIPO]]))</f>
        <v/>
      </c>
      <c r="C81" s="214" t="str">
        <f>IF(Tabla1[[#This Row],[Código_Actividad]]="","",'[4]Formulario PPGR1'!#REF!)</f>
        <v/>
      </c>
      <c r="D81" s="214" t="str">
        <f>IF(Tabla1[[#This Row],[Código_Actividad]]="","",'[4]Formulario PPGR1'!#REF!)</f>
        <v/>
      </c>
      <c r="E81" s="214" t="str">
        <f>IF(Tabla1[[#This Row],[Código_Actividad]]="","",'[4]Formulario PPGR1'!#REF!)</f>
        <v/>
      </c>
      <c r="F81" s="214" t="str">
        <f>IF(Tabla1[[#This Row],[Código_Actividad]]="","",'[4]Formulario PPGR1'!#REF!)</f>
        <v/>
      </c>
      <c r="G81" s="682"/>
      <c r="H81" s="588" t="s">
        <v>2686</v>
      </c>
      <c r="I81" s="589" t="s">
        <v>1594</v>
      </c>
      <c r="J81" s="591">
        <v>5</v>
      </c>
      <c r="K81" s="212">
        <v>1.5</v>
      </c>
      <c r="L81" s="212">
        <f>+Tabla1[[#This Row],[Precio Unitario]]*Tabla1[[#This Row],[Cantidad de Insumos]]</f>
        <v>7.5</v>
      </c>
      <c r="M81" s="213" t="s">
        <v>937</v>
      </c>
      <c r="N81" s="211" t="s">
        <v>29</v>
      </c>
      <c r="O81" s="201"/>
      <c r="P81" s="201"/>
    </row>
    <row r="82" spans="2:16" ht="12.75" x14ac:dyDescent="0.2">
      <c r="B82" s="214" t="str">
        <f>IF(Tabla1[[#This Row],[Código_Actividad]]="","",CONCATENATE(Tabla1[[#This Row],[POA]],".",Tabla1[[#This Row],[SRS]],".",Tabla1[[#This Row],[AREA]],".",Tabla1[[#This Row],[TIPO]]))</f>
        <v/>
      </c>
      <c r="C82" s="214" t="str">
        <f>IF(Tabla1[[#This Row],[Código_Actividad]]="","",'[4]Formulario PPGR1'!#REF!)</f>
        <v/>
      </c>
      <c r="D82" s="214" t="str">
        <f>IF(Tabla1[[#This Row],[Código_Actividad]]="","",'[4]Formulario PPGR1'!#REF!)</f>
        <v/>
      </c>
      <c r="E82" s="214" t="str">
        <f>IF(Tabla1[[#This Row],[Código_Actividad]]="","",'[4]Formulario PPGR1'!#REF!)</f>
        <v/>
      </c>
      <c r="F82" s="214" t="str">
        <f>IF(Tabla1[[#This Row],[Código_Actividad]]="","",'[4]Formulario PPGR1'!#REF!)</f>
        <v/>
      </c>
      <c r="G82" s="683"/>
      <c r="H82" s="608"/>
      <c r="I82" s="609"/>
      <c r="J82" s="610"/>
      <c r="K82" s="612"/>
      <c r="L82" s="612"/>
      <c r="M82" s="613"/>
      <c r="N82" s="614"/>
      <c r="O82" s="201"/>
      <c r="P82" s="201"/>
    </row>
    <row r="83" spans="2:16" ht="25.5" x14ac:dyDescent="0.2">
      <c r="B83" s="214" t="e">
        <f>IF(Tabla1[[#This Row],[Código_Actividad]]="","",CONCATENATE(Tabla1[[#This Row],[POA]],".",Tabla1[[#This Row],[SRS]],".",Tabla1[[#This Row],[AREA]],".",Tabla1[[#This Row],[TIPO]]))</f>
        <v>#REF!</v>
      </c>
      <c r="C83" s="214" t="e">
        <f>IF(Tabla1[[#This Row],[Código_Actividad]]="","",'[4]Formulario PPGR1'!#REF!)</f>
        <v>#REF!</v>
      </c>
      <c r="D83" s="214" t="e">
        <f>IF(Tabla1[[#This Row],[Código_Actividad]]="","",'[4]Formulario PPGR1'!#REF!)</f>
        <v>#REF!</v>
      </c>
      <c r="E83" s="214" t="e">
        <f>IF(Tabla1[[#This Row],[Código_Actividad]]="","",'[4]Formulario PPGR1'!#REF!)</f>
        <v>#REF!</v>
      </c>
      <c r="F83" s="214" t="e">
        <f>IF(Tabla1[[#This Row],[Código_Actividad]]="","",'[4]Formulario PPGR1'!#REF!)</f>
        <v>#REF!</v>
      </c>
      <c r="G83" s="681" t="s">
        <v>2823</v>
      </c>
      <c r="H83" s="588" t="s">
        <v>2685</v>
      </c>
      <c r="I83" s="589" t="s">
        <v>1920</v>
      </c>
      <c r="J83" s="591">
        <v>0.1</v>
      </c>
      <c r="K83" s="592">
        <v>218</v>
      </c>
      <c r="L83" s="212">
        <f>+Tabla1[[#This Row],[Precio Unitario]]*Tabla1[[#This Row],[Cantidad de Insumos]]</f>
        <v>21.8</v>
      </c>
      <c r="M83" s="213" t="s">
        <v>937</v>
      </c>
      <c r="N83" s="211" t="s">
        <v>29</v>
      </c>
      <c r="O83" s="201"/>
      <c r="P83" s="201"/>
    </row>
    <row r="84" spans="2:16" ht="12.75" x14ac:dyDescent="0.2">
      <c r="B84" s="214" t="str">
        <f>IF(Tabla1[[#This Row],[Código_Actividad]]="","",CONCATENATE(Tabla1[[#This Row],[POA]],".",Tabla1[[#This Row],[SRS]],".",Tabla1[[#This Row],[AREA]],".",Tabla1[[#This Row],[TIPO]]))</f>
        <v/>
      </c>
      <c r="C84" s="214" t="str">
        <f>IF(Tabla1[[#This Row],[Código_Actividad]]="","",'[4]Formulario PPGR1'!#REF!)</f>
        <v/>
      </c>
      <c r="D84" s="214" t="str">
        <f>IF(Tabla1[[#This Row],[Código_Actividad]]="","",'[4]Formulario PPGR1'!#REF!)</f>
        <v/>
      </c>
      <c r="E84" s="214" t="str">
        <f>IF(Tabla1[[#This Row],[Código_Actividad]]="","",'[4]Formulario PPGR1'!#REF!)</f>
        <v/>
      </c>
      <c r="F84" s="214" t="str">
        <f>IF(Tabla1[[#This Row],[Código_Actividad]]="","",'[4]Formulario PPGR1'!#REF!)</f>
        <v/>
      </c>
      <c r="G84" s="682"/>
      <c r="H84" s="588" t="s">
        <v>2686</v>
      </c>
      <c r="I84" s="589" t="s">
        <v>1594</v>
      </c>
      <c r="J84" s="591">
        <v>5</v>
      </c>
      <c r="K84" s="212">
        <v>1.5</v>
      </c>
      <c r="L84" s="212">
        <f>+Tabla1[[#This Row],[Precio Unitario]]*Tabla1[[#This Row],[Cantidad de Insumos]]</f>
        <v>7.5</v>
      </c>
      <c r="M84" s="213" t="s">
        <v>937</v>
      </c>
      <c r="N84" s="211" t="s">
        <v>29</v>
      </c>
      <c r="O84" s="201"/>
      <c r="P84" s="201"/>
    </row>
    <row r="85" spans="2:16" ht="7.9" customHeight="1" x14ac:dyDescent="0.2">
      <c r="B85" s="214" t="str">
        <f>IF(Tabla1[[#This Row],[Código_Actividad]]="","",CONCATENATE(Tabla1[[#This Row],[POA]],".",Tabla1[[#This Row],[SRS]],".",Tabla1[[#This Row],[AREA]],".",Tabla1[[#This Row],[TIPO]]))</f>
        <v/>
      </c>
      <c r="C85" s="214" t="str">
        <f>IF(Tabla1[[#This Row],[Código_Actividad]]="","",'[4]Formulario PPGR1'!#REF!)</f>
        <v/>
      </c>
      <c r="D85" s="214" t="str">
        <f>IF(Tabla1[[#This Row],[Código_Actividad]]="","",'[4]Formulario PPGR1'!#REF!)</f>
        <v/>
      </c>
      <c r="E85" s="214" t="str">
        <f>IF(Tabla1[[#This Row],[Código_Actividad]]="","",'[4]Formulario PPGR1'!#REF!)</f>
        <v/>
      </c>
      <c r="F85" s="214" t="str">
        <f>IF(Tabla1[[#This Row],[Código_Actividad]]="","",'[4]Formulario PPGR1'!#REF!)</f>
        <v/>
      </c>
      <c r="G85" s="683"/>
      <c r="H85" s="608"/>
      <c r="I85" s="609"/>
      <c r="J85" s="610"/>
      <c r="K85" s="612"/>
      <c r="L85" s="612"/>
      <c r="M85" s="613"/>
      <c r="N85" s="614"/>
      <c r="O85" s="201"/>
      <c r="P85" s="201"/>
    </row>
    <row r="86" spans="2:16" ht="25.5" x14ac:dyDescent="0.2">
      <c r="B86" s="214" t="e">
        <f>IF(Tabla1[[#This Row],[Código_Actividad]]="","",CONCATENATE(Tabla1[[#This Row],[POA]],".",Tabla1[[#This Row],[SRS]],".",Tabla1[[#This Row],[AREA]],".",Tabla1[[#This Row],[TIPO]]))</f>
        <v>#REF!</v>
      </c>
      <c r="C86" s="214" t="e">
        <f>IF(Tabla1[[#This Row],[Código_Actividad]]="","",'[4]Formulario PPGR1'!#REF!)</f>
        <v>#REF!</v>
      </c>
      <c r="D86" s="214" t="e">
        <f>IF(Tabla1[[#This Row],[Código_Actividad]]="","",'[4]Formulario PPGR1'!#REF!)</f>
        <v>#REF!</v>
      </c>
      <c r="E86" s="214" t="e">
        <f>IF(Tabla1[[#This Row],[Código_Actividad]]="","",'[4]Formulario PPGR1'!#REF!)</f>
        <v>#REF!</v>
      </c>
      <c r="F86" s="214" t="e">
        <f>IF(Tabla1[[#This Row],[Código_Actividad]]="","",'[4]Formulario PPGR1'!#REF!)</f>
        <v>#REF!</v>
      </c>
      <c r="G86" s="681" t="s">
        <v>2824</v>
      </c>
      <c r="H86" s="588" t="s">
        <v>2685</v>
      </c>
      <c r="I86" s="589" t="s">
        <v>1920</v>
      </c>
      <c r="J86" s="591">
        <v>0.1</v>
      </c>
      <c r="K86" s="592">
        <v>218</v>
      </c>
      <c r="L86" s="212">
        <f>+Tabla1[[#This Row],[Precio Unitario]]*Tabla1[[#This Row],[Cantidad de Insumos]]</f>
        <v>21.8</v>
      </c>
      <c r="M86" s="213" t="s">
        <v>937</v>
      </c>
      <c r="N86" s="211" t="s">
        <v>29</v>
      </c>
      <c r="O86" s="201"/>
      <c r="P86" s="201"/>
    </row>
    <row r="87" spans="2:16" ht="12.75" x14ac:dyDescent="0.2">
      <c r="B87" s="214" t="str">
        <f>IF(Tabla1[[#This Row],[Código_Actividad]]="","",CONCATENATE(Tabla1[[#This Row],[POA]],".",Tabla1[[#This Row],[SRS]],".",Tabla1[[#This Row],[AREA]],".",Tabla1[[#This Row],[TIPO]]))</f>
        <v/>
      </c>
      <c r="C87" s="214" t="str">
        <f>IF(Tabla1[[#This Row],[Código_Actividad]]="","",'[4]Formulario PPGR1'!#REF!)</f>
        <v/>
      </c>
      <c r="D87" s="214" t="str">
        <f>IF(Tabla1[[#This Row],[Código_Actividad]]="","",'[4]Formulario PPGR1'!#REF!)</f>
        <v/>
      </c>
      <c r="E87" s="214" t="str">
        <f>IF(Tabla1[[#This Row],[Código_Actividad]]="","",'[4]Formulario PPGR1'!#REF!)</f>
        <v/>
      </c>
      <c r="F87" s="214" t="str">
        <f>IF(Tabla1[[#This Row],[Código_Actividad]]="","",'[4]Formulario PPGR1'!#REF!)</f>
        <v/>
      </c>
      <c r="G87" s="682"/>
      <c r="H87" s="588" t="s">
        <v>2686</v>
      </c>
      <c r="I87" s="589" t="s">
        <v>1594</v>
      </c>
      <c r="J87" s="591">
        <v>5</v>
      </c>
      <c r="K87" s="212">
        <v>1.5</v>
      </c>
      <c r="L87" s="212">
        <f>+Tabla1[[#This Row],[Precio Unitario]]*Tabla1[[#This Row],[Cantidad de Insumos]]</f>
        <v>7.5</v>
      </c>
      <c r="M87" s="213" t="s">
        <v>937</v>
      </c>
      <c r="N87" s="211" t="s">
        <v>29</v>
      </c>
      <c r="O87" s="201"/>
      <c r="P87" s="201"/>
    </row>
    <row r="88" spans="2:16" ht="7.9" customHeight="1" x14ac:dyDescent="0.2">
      <c r="B88" s="214" t="str">
        <f>IF(Tabla1[[#This Row],[Código_Actividad]]="","",CONCATENATE(Tabla1[[#This Row],[POA]],".",Tabla1[[#This Row],[SRS]],".",Tabla1[[#This Row],[AREA]],".",Tabla1[[#This Row],[TIPO]]))</f>
        <v/>
      </c>
      <c r="C88" s="214" t="str">
        <f>IF(Tabla1[[#This Row],[Código_Actividad]]="","",'[4]Formulario PPGR1'!#REF!)</f>
        <v/>
      </c>
      <c r="D88" s="214" t="str">
        <f>IF(Tabla1[[#This Row],[Código_Actividad]]="","",'[4]Formulario PPGR1'!#REF!)</f>
        <v/>
      </c>
      <c r="E88" s="214" t="str">
        <f>IF(Tabla1[[#This Row],[Código_Actividad]]="","",'[4]Formulario PPGR1'!#REF!)</f>
        <v/>
      </c>
      <c r="F88" s="214" t="str">
        <f>IF(Tabla1[[#This Row],[Código_Actividad]]="","",'[4]Formulario PPGR1'!#REF!)</f>
        <v/>
      </c>
      <c r="G88" s="683"/>
      <c r="H88" s="608"/>
      <c r="I88" s="615"/>
      <c r="J88" s="610"/>
      <c r="K88" s="612"/>
      <c r="L88" s="612"/>
      <c r="M88" s="613"/>
      <c r="N88" s="614"/>
      <c r="O88" s="201"/>
      <c r="P88" s="201"/>
    </row>
    <row r="89" spans="2:16" ht="12.75" x14ac:dyDescent="0.2">
      <c r="B89" s="214" t="str">
        <f>IF(Tabla1[[#This Row],[Código_Actividad]]="","",CONCATENATE(Tabla1[[#This Row],[POA]],".",Tabla1[[#This Row],[SRS]],".",Tabla1[[#This Row],[AREA]],".",Tabla1[[#This Row],[TIPO]]))</f>
        <v/>
      </c>
      <c r="C89" s="214" t="str">
        <f>IF(Tabla1[[#This Row],[Código_Actividad]]="","",'[4]Formulario PPGR1'!#REF!)</f>
        <v/>
      </c>
      <c r="D89" s="214" t="str">
        <f>IF(Tabla1[[#This Row],[Código_Actividad]]="","",'[4]Formulario PPGR1'!#REF!)</f>
        <v/>
      </c>
      <c r="E89" s="214" t="str">
        <f>IF(Tabla1[[#This Row],[Código_Actividad]]="","",'[4]Formulario PPGR1'!#REF!)</f>
        <v/>
      </c>
      <c r="F89" s="214" t="str">
        <f>IF(Tabla1[[#This Row],[Código_Actividad]]="","",'[4]Formulario PPGR1'!#REF!)</f>
        <v/>
      </c>
      <c r="G89" s="681"/>
      <c r="H89" s="588" t="s">
        <v>2684</v>
      </c>
      <c r="I89" s="589" t="s">
        <v>1594</v>
      </c>
      <c r="J89" s="591">
        <v>5</v>
      </c>
      <c r="K89" s="212">
        <v>6.84</v>
      </c>
      <c r="L89" s="212">
        <f>+Tabla1[[#This Row],[Precio Unitario]]*Tabla1[[#This Row],[Cantidad de Insumos]]</f>
        <v>34.200000000000003</v>
      </c>
      <c r="M89" s="213" t="s">
        <v>937</v>
      </c>
      <c r="N89" s="211" t="s">
        <v>29</v>
      </c>
      <c r="O89" s="201"/>
      <c r="P89" s="201"/>
    </row>
    <row r="90" spans="2:16" ht="9.6" customHeight="1" x14ac:dyDescent="0.2">
      <c r="B90" s="214" t="str">
        <f>IF(Tabla1[[#This Row],[Código_Actividad]]="","",CONCATENATE(Tabla1[[#This Row],[POA]],".",Tabla1[[#This Row],[SRS]],".",Tabla1[[#This Row],[AREA]],".",Tabla1[[#This Row],[TIPO]]))</f>
        <v/>
      </c>
      <c r="C90" s="214" t="str">
        <f>IF(Tabla1[[#This Row],[Código_Actividad]]="","",'[4]Formulario PPGR1'!#REF!)</f>
        <v/>
      </c>
      <c r="D90" s="214" t="str">
        <f>IF(Tabla1[[#This Row],[Código_Actividad]]="","",'[4]Formulario PPGR1'!#REF!)</f>
        <v/>
      </c>
      <c r="E90" s="214" t="str">
        <f>IF(Tabla1[[#This Row],[Código_Actividad]]="","",'[4]Formulario PPGR1'!#REF!)</f>
        <v/>
      </c>
      <c r="F90" s="214" t="str">
        <f>IF(Tabla1[[#This Row],[Código_Actividad]]="","",'[4]Formulario PPGR1'!#REF!)</f>
        <v/>
      </c>
      <c r="G90" s="683"/>
      <c r="H90" s="608"/>
      <c r="I90" s="609"/>
      <c r="J90" s="610"/>
      <c r="K90" s="612"/>
      <c r="L90" s="612"/>
      <c r="M90" s="613"/>
      <c r="N90" s="614"/>
      <c r="O90" s="201"/>
      <c r="P90" s="201"/>
    </row>
    <row r="91" spans="2:16" ht="25.5" x14ac:dyDescent="0.2">
      <c r="B91" s="214" t="e">
        <f>IF(Tabla1[[#This Row],[Código_Actividad]]="","",CONCATENATE(Tabla1[[#This Row],[POA]],".",Tabla1[[#This Row],[SRS]],".",Tabla1[[#This Row],[AREA]],".",Tabla1[[#This Row],[TIPO]]))</f>
        <v>#REF!</v>
      </c>
      <c r="C91" s="214" t="e">
        <f>IF(Tabla1[[#This Row],[Código_Actividad]]="","",'[4]Formulario PPGR1'!#REF!)</f>
        <v>#REF!</v>
      </c>
      <c r="D91" s="214" t="e">
        <f>IF(Tabla1[[#This Row],[Código_Actividad]]="","",'[4]Formulario PPGR1'!#REF!)</f>
        <v>#REF!</v>
      </c>
      <c r="E91" s="214" t="e">
        <f>IF(Tabla1[[#This Row],[Código_Actividad]]="","",'[4]Formulario PPGR1'!#REF!)</f>
        <v>#REF!</v>
      </c>
      <c r="F91" s="214" t="e">
        <f>IF(Tabla1[[#This Row],[Código_Actividad]]="","",'[4]Formulario PPGR1'!#REF!)</f>
        <v>#REF!</v>
      </c>
      <c r="G91" s="681" t="s">
        <v>2825</v>
      </c>
      <c r="H91" s="588" t="s">
        <v>2685</v>
      </c>
      <c r="I91" s="589" t="s">
        <v>1920</v>
      </c>
      <c r="J91" s="591">
        <v>0.1</v>
      </c>
      <c r="K91" s="592">
        <v>218</v>
      </c>
      <c r="L91" s="212">
        <f>+Tabla1[[#This Row],[Precio Unitario]]*Tabla1[[#This Row],[Cantidad de Insumos]]</f>
        <v>21.8</v>
      </c>
      <c r="M91" s="213" t="s">
        <v>937</v>
      </c>
      <c r="N91" s="211" t="s">
        <v>29</v>
      </c>
      <c r="O91" s="201"/>
      <c r="P91" s="201"/>
    </row>
    <row r="92" spans="2:16" ht="12.75" x14ac:dyDescent="0.2">
      <c r="B92" s="214" t="str">
        <f>IF(Tabla1[[#This Row],[Código_Actividad]]="","",CONCATENATE(Tabla1[[#This Row],[POA]],".",Tabla1[[#This Row],[SRS]],".",Tabla1[[#This Row],[AREA]],".",Tabla1[[#This Row],[TIPO]]))</f>
        <v/>
      </c>
      <c r="C92" s="214" t="str">
        <f>IF(Tabla1[[#This Row],[Código_Actividad]]="","",'[4]Formulario PPGR1'!#REF!)</f>
        <v/>
      </c>
      <c r="D92" s="214" t="str">
        <f>IF(Tabla1[[#This Row],[Código_Actividad]]="","",'[4]Formulario PPGR1'!#REF!)</f>
        <v/>
      </c>
      <c r="E92" s="214" t="str">
        <f>IF(Tabla1[[#This Row],[Código_Actividad]]="","",'[4]Formulario PPGR1'!#REF!)</f>
        <v/>
      </c>
      <c r="F92" s="214" t="str">
        <f>IF(Tabla1[[#This Row],[Código_Actividad]]="","",'[4]Formulario PPGR1'!#REF!)</f>
        <v/>
      </c>
      <c r="G92" s="682"/>
      <c r="H92" s="588" t="s">
        <v>2686</v>
      </c>
      <c r="I92" s="589" t="s">
        <v>1594</v>
      </c>
      <c r="J92" s="591">
        <v>5</v>
      </c>
      <c r="K92" s="212">
        <v>1.5</v>
      </c>
      <c r="L92" s="212">
        <f>+Tabla1[[#This Row],[Precio Unitario]]*Tabla1[[#This Row],[Cantidad de Insumos]]</f>
        <v>7.5</v>
      </c>
      <c r="M92" s="213" t="s">
        <v>937</v>
      </c>
      <c r="N92" s="211" t="s">
        <v>29</v>
      </c>
      <c r="O92" s="201"/>
      <c r="P92" s="201"/>
    </row>
    <row r="93" spans="2:16" ht="9" customHeight="1" x14ac:dyDescent="0.2">
      <c r="B93" s="214" t="str">
        <f>IF(Tabla1[[#This Row],[Código_Actividad]]="","",CONCATENATE(Tabla1[[#This Row],[POA]],".",Tabla1[[#This Row],[SRS]],".",Tabla1[[#This Row],[AREA]],".",Tabla1[[#This Row],[TIPO]]))</f>
        <v/>
      </c>
      <c r="C93" s="214" t="str">
        <f>IF(Tabla1[[#This Row],[Código_Actividad]]="","",'[4]Formulario PPGR1'!#REF!)</f>
        <v/>
      </c>
      <c r="D93" s="214" t="str">
        <f>IF(Tabla1[[#This Row],[Código_Actividad]]="","",'[4]Formulario PPGR1'!#REF!)</f>
        <v/>
      </c>
      <c r="E93" s="214" t="str">
        <f>IF(Tabla1[[#This Row],[Código_Actividad]]="","",'[4]Formulario PPGR1'!#REF!)</f>
        <v/>
      </c>
      <c r="F93" s="214" t="str">
        <f>IF(Tabla1[[#This Row],[Código_Actividad]]="","",'[4]Formulario PPGR1'!#REF!)</f>
        <v/>
      </c>
      <c r="G93" s="683"/>
      <c r="H93" s="608"/>
      <c r="I93" s="609"/>
      <c r="J93" s="610"/>
      <c r="K93" s="612"/>
      <c r="L93" s="612"/>
      <c r="M93" s="613"/>
      <c r="N93" s="614"/>
      <c r="O93" s="201"/>
      <c r="P93" s="201"/>
    </row>
    <row r="94" spans="2:16" ht="12.75" x14ac:dyDescent="0.2">
      <c r="B94" s="214" t="e">
        <f>IF(Tabla1[[#This Row],[Código_Actividad]]="","",CONCATENATE(Tabla1[[#This Row],[POA]],".",Tabla1[[#This Row],[SRS]],".",Tabla1[[#This Row],[AREA]],".",Tabla1[[#This Row],[TIPO]]))</f>
        <v>#REF!</v>
      </c>
      <c r="C94" s="214" t="e">
        <f>IF(Tabla1[[#This Row],[Código_Actividad]]="","",'[4]Formulario PPGR1'!#REF!)</f>
        <v>#REF!</v>
      </c>
      <c r="D94" s="214" t="e">
        <f>IF(Tabla1[[#This Row],[Código_Actividad]]="","",'[4]Formulario PPGR1'!#REF!)</f>
        <v>#REF!</v>
      </c>
      <c r="E94" s="214" t="e">
        <f>IF(Tabla1[[#This Row],[Código_Actividad]]="","",'[4]Formulario PPGR1'!#REF!)</f>
        <v>#REF!</v>
      </c>
      <c r="F94" s="214" t="e">
        <f>IF(Tabla1[[#This Row],[Código_Actividad]]="","",'[4]Formulario PPGR1'!#REF!)</f>
        <v>#REF!</v>
      </c>
      <c r="G94" s="681" t="s">
        <v>2826</v>
      </c>
      <c r="H94" s="588" t="s">
        <v>2685</v>
      </c>
      <c r="I94" s="589" t="s">
        <v>1920</v>
      </c>
      <c r="J94" s="591">
        <v>0.1</v>
      </c>
      <c r="K94" s="592">
        <v>218</v>
      </c>
      <c r="L94" s="212">
        <f>+Tabla1[[#This Row],[Precio Unitario]]*Tabla1[[#This Row],[Cantidad de Insumos]]</f>
        <v>21.8</v>
      </c>
      <c r="M94" s="213" t="s">
        <v>937</v>
      </c>
      <c r="N94" s="211" t="s">
        <v>29</v>
      </c>
      <c r="O94" s="201"/>
      <c r="P94" s="201"/>
    </row>
    <row r="95" spans="2:16" ht="12.75" x14ac:dyDescent="0.2">
      <c r="B95" s="214" t="str">
        <f>IF(Tabla1[[#This Row],[Código_Actividad]]="","",CONCATENATE(Tabla1[[#This Row],[POA]],".",Tabla1[[#This Row],[SRS]],".",Tabla1[[#This Row],[AREA]],".",Tabla1[[#This Row],[TIPO]]))</f>
        <v/>
      </c>
      <c r="C95" s="214" t="str">
        <f>IF(Tabla1[[#This Row],[Código_Actividad]]="","",'[4]Formulario PPGR1'!#REF!)</f>
        <v/>
      </c>
      <c r="D95" s="214" t="str">
        <f>IF(Tabla1[[#This Row],[Código_Actividad]]="","",'[4]Formulario PPGR1'!#REF!)</f>
        <v/>
      </c>
      <c r="E95" s="214" t="str">
        <f>IF(Tabla1[[#This Row],[Código_Actividad]]="","",'[4]Formulario PPGR1'!#REF!)</f>
        <v/>
      </c>
      <c r="F95" s="214" t="str">
        <f>IF(Tabla1[[#This Row],[Código_Actividad]]="","",'[4]Formulario PPGR1'!#REF!)</f>
        <v/>
      </c>
      <c r="G95" s="682"/>
      <c r="H95" s="588" t="s">
        <v>2686</v>
      </c>
      <c r="I95" s="589" t="s">
        <v>1594</v>
      </c>
      <c r="J95" s="591">
        <v>5</v>
      </c>
      <c r="K95" s="212">
        <v>1.5</v>
      </c>
      <c r="L95" s="212">
        <f>+Tabla1[[#This Row],[Precio Unitario]]*Tabla1[[#This Row],[Cantidad de Insumos]]</f>
        <v>7.5</v>
      </c>
      <c r="M95" s="213" t="s">
        <v>937</v>
      </c>
      <c r="N95" s="211" t="s">
        <v>29</v>
      </c>
      <c r="O95" s="201"/>
      <c r="P95" s="201"/>
    </row>
    <row r="96" spans="2:16" ht="9" customHeight="1" x14ac:dyDescent="0.2">
      <c r="B96" s="214" t="str">
        <f>IF(Tabla1[[#This Row],[Código_Actividad]]="","",CONCATENATE(Tabla1[[#This Row],[POA]],".",Tabla1[[#This Row],[SRS]],".",Tabla1[[#This Row],[AREA]],".",Tabla1[[#This Row],[TIPO]]))</f>
        <v/>
      </c>
      <c r="C96" s="214" t="str">
        <f>IF(Tabla1[[#This Row],[Código_Actividad]]="","",'[4]Formulario PPGR1'!#REF!)</f>
        <v/>
      </c>
      <c r="D96" s="214" t="str">
        <f>IF(Tabla1[[#This Row],[Código_Actividad]]="","",'[4]Formulario PPGR1'!#REF!)</f>
        <v/>
      </c>
      <c r="E96" s="214" t="str">
        <f>IF(Tabla1[[#This Row],[Código_Actividad]]="","",'[4]Formulario PPGR1'!#REF!)</f>
        <v/>
      </c>
      <c r="F96" s="214" t="str">
        <f>IF(Tabla1[[#This Row],[Código_Actividad]]="","",'[4]Formulario PPGR1'!#REF!)</f>
        <v/>
      </c>
      <c r="G96" s="683"/>
      <c r="H96" s="608"/>
      <c r="I96" s="609"/>
      <c r="J96" s="610"/>
      <c r="K96" s="612"/>
      <c r="L96" s="612"/>
      <c r="M96" s="613"/>
      <c r="N96" s="614"/>
      <c r="O96" s="201"/>
      <c r="P96" s="201"/>
    </row>
    <row r="97" spans="2:16" ht="25.5" x14ac:dyDescent="0.2">
      <c r="B97" s="214" t="e">
        <f>IF(Tabla1[[#This Row],[Código_Actividad]]="","",CONCATENATE(Tabla1[[#This Row],[POA]],".",Tabla1[[#This Row],[SRS]],".",Tabla1[[#This Row],[AREA]],".",Tabla1[[#This Row],[TIPO]]))</f>
        <v>#REF!</v>
      </c>
      <c r="C97" s="214" t="e">
        <f>IF(Tabla1[[#This Row],[Código_Actividad]]="","",'[4]Formulario PPGR1'!#REF!)</f>
        <v>#REF!</v>
      </c>
      <c r="D97" s="214" t="e">
        <f>IF(Tabla1[[#This Row],[Código_Actividad]]="","",'[4]Formulario PPGR1'!#REF!)</f>
        <v>#REF!</v>
      </c>
      <c r="E97" s="214" t="e">
        <f>IF(Tabla1[[#This Row],[Código_Actividad]]="","",'[4]Formulario PPGR1'!#REF!)</f>
        <v>#REF!</v>
      </c>
      <c r="F97" s="214" t="e">
        <f>IF(Tabla1[[#This Row],[Código_Actividad]]="","",'[4]Formulario PPGR1'!#REF!)</f>
        <v>#REF!</v>
      </c>
      <c r="G97" s="681" t="s">
        <v>2827</v>
      </c>
      <c r="H97" s="588" t="s">
        <v>2685</v>
      </c>
      <c r="I97" s="589" t="s">
        <v>1594</v>
      </c>
      <c r="J97" s="591">
        <v>0.1</v>
      </c>
      <c r="K97" s="592">
        <v>218</v>
      </c>
      <c r="L97" s="212">
        <f>+Tabla1[[#This Row],[Precio Unitario]]*Tabla1[[#This Row],[Cantidad de Insumos]]</f>
        <v>21.8</v>
      </c>
      <c r="M97" s="213" t="s">
        <v>937</v>
      </c>
      <c r="N97" s="211" t="s">
        <v>29</v>
      </c>
      <c r="O97" s="201"/>
      <c r="P97" s="201"/>
    </row>
    <row r="98" spans="2:16" ht="12.75" x14ac:dyDescent="0.2">
      <c r="B98" s="214" t="str">
        <f>IF(Tabla1[[#This Row],[Código_Actividad]]="","",CONCATENATE(Tabla1[[#This Row],[POA]],".",Tabla1[[#This Row],[SRS]],".",Tabla1[[#This Row],[AREA]],".",Tabla1[[#This Row],[TIPO]]))</f>
        <v/>
      </c>
      <c r="C98" s="214" t="str">
        <f>IF(Tabla1[[#This Row],[Código_Actividad]]="","",'[4]Formulario PPGR1'!#REF!)</f>
        <v/>
      </c>
      <c r="D98" s="214" t="str">
        <f>IF(Tabla1[[#This Row],[Código_Actividad]]="","",'[4]Formulario PPGR1'!#REF!)</f>
        <v/>
      </c>
      <c r="E98" s="214" t="str">
        <f>IF(Tabla1[[#This Row],[Código_Actividad]]="","",'[4]Formulario PPGR1'!#REF!)</f>
        <v/>
      </c>
      <c r="F98" s="214" t="str">
        <f>IF(Tabla1[[#This Row],[Código_Actividad]]="","",'[4]Formulario PPGR1'!#REF!)</f>
        <v/>
      </c>
      <c r="G98" s="682"/>
      <c r="H98" s="588" t="s">
        <v>2686</v>
      </c>
      <c r="I98" s="589" t="s">
        <v>1594</v>
      </c>
      <c r="J98" s="591">
        <v>5</v>
      </c>
      <c r="K98" s="212">
        <v>1.5</v>
      </c>
      <c r="L98" s="212">
        <f>+Tabla1[[#This Row],[Precio Unitario]]*Tabla1[[#This Row],[Cantidad de Insumos]]</f>
        <v>7.5</v>
      </c>
      <c r="M98" s="213" t="s">
        <v>937</v>
      </c>
      <c r="N98" s="211" t="s">
        <v>29</v>
      </c>
      <c r="O98" s="201"/>
      <c r="P98" s="201"/>
    </row>
    <row r="99" spans="2:16" ht="12.75" x14ac:dyDescent="0.2">
      <c r="B99" s="214" t="str">
        <f>IF(Tabla1[[#This Row],[Código_Actividad]]="","",CONCATENATE(Tabla1[[#This Row],[POA]],".",Tabla1[[#This Row],[SRS]],".",Tabla1[[#This Row],[AREA]],".",Tabla1[[#This Row],[TIPO]]))</f>
        <v/>
      </c>
      <c r="C99" s="214" t="str">
        <f>IF(Tabla1[[#This Row],[Código_Actividad]]="","",'[4]Formulario PPGR1'!#REF!)</f>
        <v/>
      </c>
      <c r="D99" s="214" t="str">
        <f>IF(Tabla1[[#This Row],[Código_Actividad]]="","",'[4]Formulario PPGR1'!#REF!)</f>
        <v/>
      </c>
      <c r="E99" s="214" t="str">
        <f>IF(Tabla1[[#This Row],[Código_Actividad]]="","",'[4]Formulario PPGR1'!#REF!)</f>
        <v/>
      </c>
      <c r="F99" s="214" t="str">
        <f>IF(Tabla1[[#This Row],[Código_Actividad]]="","",'[4]Formulario PPGR1'!#REF!)</f>
        <v/>
      </c>
      <c r="G99" s="683"/>
      <c r="H99" s="608"/>
      <c r="I99" s="609"/>
      <c r="J99" s="610"/>
      <c r="K99" s="612"/>
      <c r="L99" s="612"/>
      <c r="M99" s="613"/>
      <c r="N99" s="614"/>
      <c r="O99" s="201"/>
      <c r="P99" s="201"/>
    </row>
    <row r="100" spans="2:16" ht="25.5" x14ac:dyDescent="0.2">
      <c r="B100" s="214" t="e">
        <f>IF(Tabla1[[#This Row],[Código_Actividad]]="","",CONCATENATE(Tabla1[[#This Row],[POA]],".",Tabla1[[#This Row],[SRS]],".",Tabla1[[#This Row],[AREA]],".",Tabla1[[#This Row],[TIPO]]))</f>
        <v>#REF!</v>
      </c>
      <c r="C100" s="214" t="e">
        <f>IF(Tabla1[[#This Row],[Código_Actividad]]="","",'[4]Formulario PPGR1'!#REF!)</f>
        <v>#REF!</v>
      </c>
      <c r="D100" s="214" t="e">
        <f>IF(Tabla1[[#This Row],[Código_Actividad]]="","",'[4]Formulario PPGR1'!#REF!)</f>
        <v>#REF!</v>
      </c>
      <c r="E100" s="214" t="e">
        <f>IF(Tabla1[[#This Row],[Código_Actividad]]="","",'[4]Formulario PPGR1'!#REF!)</f>
        <v>#REF!</v>
      </c>
      <c r="F100" s="214" t="e">
        <f>IF(Tabla1[[#This Row],[Código_Actividad]]="","",'[4]Formulario PPGR1'!#REF!)</f>
        <v>#REF!</v>
      </c>
      <c r="G100" s="681" t="s">
        <v>2828</v>
      </c>
      <c r="H100" s="588" t="s">
        <v>2685</v>
      </c>
      <c r="I100" s="589" t="s">
        <v>1920</v>
      </c>
      <c r="J100" s="591">
        <v>2</v>
      </c>
      <c r="K100" s="592">
        <v>218</v>
      </c>
      <c r="L100" s="212">
        <f>+Tabla1[[#This Row],[Precio Unitario]]*Tabla1[[#This Row],[Cantidad de Insumos]]</f>
        <v>436</v>
      </c>
      <c r="M100" s="213" t="s">
        <v>937</v>
      </c>
      <c r="N100" s="211" t="s">
        <v>29</v>
      </c>
      <c r="O100" s="201"/>
      <c r="P100" s="201"/>
    </row>
    <row r="101" spans="2:16" ht="12.75" x14ac:dyDescent="0.2">
      <c r="B101" s="214" t="str">
        <f>IF(Tabla1[[#This Row],[Código_Actividad]]="","",CONCATENATE(Tabla1[[#This Row],[POA]],".",Tabla1[[#This Row],[SRS]],".",Tabla1[[#This Row],[AREA]],".",Tabla1[[#This Row],[TIPO]]))</f>
        <v/>
      </c>
      <c r="C101" s="214" t="str">
        <f>IF(Tabla1[[#This Row],[Código_Actividad]]="","",'[4]Formulario PPGR1'!#REF!)</f>
        <v/>
      </c>
      <c r="D101" s="214" t="str">
        <f>IF(Tabla1[[#This Row],[Código_Actividad]]="","",'[4]Formulario PPGR1'!#REF!)</f>
        <v/>
      </c>
      <c r="E101" s="214" t="str">
        <f>IF(Tabla1[[#This Row],[Código_Actividad]]="","",'[4]Formulario PPGR1'!#REF!)</f>
        <v/>
      </c>
      <c r="F101" s="214" t="str">
        <f>IF(Tabla1[[#This Row],[Código_Actividad]]="","",'[4]Formulario PPGR1'!#REF!)</f>
        <v/>
      </c>
      <c r="G101" s="682"/>
      <c r="H101" s="588" t="s">
        <v>2686</v>
      </c>
      <c r="I101" s="589" t="s">
        <v>1594</v>
      </c>
      <c r="J101" s="591">
        <v>50</v>
      </c>
      <c r="K101" s="212">
        <v>1.5</v>
      </c>
      <c r="L101" s="212">
        <f>+Tabla1[[#This Row],[Precio Unitario]]*Tabla1[[#This Row],[Cantidad de Insumos]]</f>
        <v>75</v>
      </c>
      <c r="M101" s="213" t="s">
        <v>937</v>
      </c>
      <c r="N101" s="211" t="s">
        <v>29</v>
      </c>
      <c r="O101" s="201"/>
      <c r="P101" s="201"/>
    </row>
    <row r="102" spans="2:16" ht="12.75" x14ac:dyDescent="0.2">
      <c r="B102" s="214" t="str">
        <f>IF(Tabla1[[#This Row],[Código_Actividad]]="","",CONCATENATE(Tabla1[[#This Row],[POA]],".",Tabla1[[#This Row],[SRS]],".",Tabla1[[#This Row],[AREA]],".",Tabla1[[#This Row],[TIPO]]))</f>
        <v/>
      </c>
      <c r="C102" s="214" t="str">
        <f>IF(Tabla1[[#This Row],[Código_Actividad]]="","",'[4]Formulario PPGR1'!#REF!)</f>
        <v/>
      </c>
      <c r="D102" s="214" t="str">
        <f>IF(Tabla1[[#This Row],[Código_Actividad]]="","",'[4]Formulario PPGR1'!#REF!)</f>
        <v/>
      </c>
      <c r="E102" s="214" t="str">
        <f>IF(Tabla1[[#This Row],[Código_Actividad]]="","",'[4]Formulario PPGR1'!#REF!)</f>
        <v/>
      </c>
      <c r="F102" s="214" t="str">
        <f>IF(Tabla1[[#This Row],[Código_Actividad]]="","",'[4]Formulario PPGR1'!#REF!)</f>
        <v/>
      </c>
      <c r="G102" s="688"/>
      <c r="H102" s="608"/>
      <c r="I102" s="609"/>
      <c r="J102" s="610"/>
      <c r="K102" s="612"/>
      <c r="L102" s="612"/>
      <c r="M102" s="613"/>
      <c r="N102" s="614"/>
      <c r="O102" s="201"/>
      <c r="P102" s="201"/>
    </row>
    <row r="103" spans="2:16" ht="25.5" x14ac:dyDescent="0.2">
      <c r="B103" s="214" t="e">
        <f>IF(Tabla1[[#This Row],[Código_Actividad]]="","",CONCATENATE(Tabla1[[#This Row],[POA]],".",Tabla1[[#This Row],[SRS]],".",Tabla1[[#This Row],[AREA]],".",Tabla1[[#This Row],[TIPO]]))</f>
        <v>#REF!</v>
      </c>
      <c r="C103" s="214" t="e">
        <f>IF(Tabla1[[#This Row],[Código_Actividad]]="","",'[4]Formulario PPGR1'!#REF!)</f>
        <v>#REF!</v>
      </c>
      <c r="D103" s="214" t="e">
        <f>IF(Tabla1[[#This Row],[Código_Actividad]]="","",'[4]Formulario PPGR1'!#REF!)</f>
        <v>#REF!</v>
      </c>
      <c r="E103" s="214" t="e">
        <f>IF(Tabla1[[#This Row],[Código_Actividad]]="","",'[4]Formulario PPGR1'!#REF!)</f>
        <v>#REF!</v>
      </c>
      <c r="F103" s="214" t="e">
        <f>IF(Tabla1[[#This Row],[Código_Actividad]]="","",'[4]Formulario PPGR1'!#REF!)</f>
        <v>#REF!</v>
      </c>
      <c r="G103" s="681" t="s">
        <v>2829</v>
      </c>
      <c r="H103" s="588" t="s">
        <v>2685</v>
      </c>
      <c r="I103" s="589" t="s">
        <v>1920</v>
      </c>
      <c r="J103" s="591">
        <v>0.1</v>
      </c>
      <c r="K103" s="592">
        <v>218</v>
      </c>
      <c r="L103" s="212">
        <f>+Tabla1[[#This Row],[Precio Unitario]]*Tabla1[[#This Row],[Cantidad de Insumos]]</f>
        <v>21.8</v>
      </c>
      <c r="M103" s="213" t="s">
        <v>937</v>
      </c>
      <c r="N103" s="211" t="s">
        <v>29</v>
      </c>
      <c r="O103" s="201"/>
      <c r="P103" s="201"/>
    </row>
    <row r="104" spans="2:16" ht="12.75" x14ac:dyDescent="0.2">
      <c r="B104" s="214" t="str">
        <f>IF(Tabla1[[#This Row],[Código_Actividad]]="","",CONCATENATE(Tabla1[[#This Row],[POA]],".",Tabla1[[#This Row],[SRS]],".",Tabla1[[#This Row],[AREA]],".",Tabla1[[#This Row],[TIPO]]))</f>
        <v/>
      </c>
      <c r="C104" s="214" t="str">
        <f>IF(Tabla1[[#This Row],[Código_Actividad]]="","",'[4]Formulario PPGR1'!#REF!)</f>
        <v/>
      </c>
      <c r="D104" s="214" t="str">
        <f>IF(Tabla1[[#This Row],[Código_Actividad]]="","",'[4]Formulario PPGR1'!#REF!)</f>
        <v/>
      </c>
      <c r="E104" s="214" t="str">
        <f>IF(Tabla1[[#This Row],[Código_Actividad]]="","",'[4]Formulario PPGR1'!#REF!)</f>
        <v/>
      </c>
      <c r="F104" s="214" t="str">
        <f>IF(Tabla1[[#This Row],[Código_Actividad]]="","",'[4]Formulario PPGR1'!#REF!)</f>
        <v/>
      </c>
      <c r="G104" s="682"/>
      <c r="H104" s="588" t="s">
        <v>2686</v>
      </c>
      <c r="I104" s="589" t="s">
        <v>1594</v>
      </c>
      <c r="J104" s="591">
        <v>2</v>
      </c>
      <c r="K104" s="212">
        <v>1.5</v>
      </c>
      <c r="L104" s="212">
        <f>+Tabla1[[#This Row],[Precio Unitario]]*Tabla1[[#This Row],[Cantidad de Insumos]]</f>
        <v>3</v>
      </c>
      <c r="M104" s="213" t="s">
        <v>937</v>
      </c>
      <c r="N104" s="211" t="s">
        <v>29</v>
      </c>
      <c r="O104" s="201"/>
      <c r="P104" s="201"/>
    </row>
    <row r="105" spans="2:16" ht="9" customHeight="1" x14ac:dyDescent="0.2">
      <c r="B105" s="214" t="str">
        <f>IF(Tabla1[[#This Row],[Código_Actividad]]="","",CONCATENATE(Tabla1[[#This Row],[POA]],".",Tabla1[[#This Row],[SRS]],".",Tabla1[[#This Row],[AREA]],".",Tabla1[[#This Row],[TIPO]]))</f>
        <v/>
      </c>
      <c r="C105" s="214" t="str">
        <f>IF(Tabla1[[#This Row],[Código_Actividad]]="","",'[4]Formulario PPGR1'!#REF!)</f>
        <v/>
      </c>
      <c r="D105" s="214" t="str">
        <f>IF(Tabla1[[#This Row],[Código_Actividad]]="","",'[4]Formulario PPGR1'!#REF!)</f>
        <v/>
      </c>
      <c r="E105" s="214" t="str">
        <f>IF(Tabla1[[#This Row],[Código_Actividad]]="","",'[4]Formulario PPGR1'!#REF!)</f>
        <v/>
      </c>
      <c r="F105" s="214" t="str">
        <f>IF(Tabla1[[#This Row],[Código_Actividad]]="","",'[4]Formulario PPGR1'!#REF!)</f>
        <v/>
      </c>
      <c r="G105" s="683"/>
      <c r="H105" s="608"/>
      <c r="I105" s="609"/>
      <c r="J105" s="610"/>
      <c r="K105" s="612"/>
      <c r="L105" s="612"/>
      <c r="M105" s="613"/>
      <c r="N105" s="614"/>
      <c r="O105" s="201"/>
      <c r="P105" s="201"/>
    </row>
    <row r="106" spans="2:16" ht="12.75" x14ac:dyDescent="0.2">
      <c r="B106" s="214" t="str">
        <f>IF(Tabla1[[#This Row],[Código_Actividad]]="","",CONCATENATE(Tabla1[[#This Row],[POA]],".",Tabla1[[#This Row],[SRS]],".",Tabla1[[#This Row],[AREA]],".",Tabla1[[#This Row],[TIPO]]))</f>
        <v/>
      </c>
      <c r="C106" s="214" t="str">
        <f>IF(Tabla1[[#This Row],[Código_Actividad]]="","",'[4]Formulario PPGR1'!#REF!)</f>
        <v/>
      </c>
      <c r="D106" s="214" t="str">
        <f>IF(Tabla1[[#This Row],[Código_Actividad]]="","",'[4]Formulario PPGR1'!#REF!)</f>
        <v/>
      </c>
      <c r="E106" s="214" t="str">
        <f>IF(Tabla1[[#This Row],[Código_Actividad]]="","",'[4]Formulario PPGR1'!#REF!)</f>
        <v/>
      </c>
      <c r="F106" s="214" t="str">
        <f>IF(Tabla1[[#This Row],[Código_Actividad]]="","",'[4]Formulario PPGR1'!#REF!)</f>
        <v/>
      </c>
      <c r="G106" s="682"/>
      <c r="H106" s="588" t="s">
        <v>2686</v>
      </c>
      <c r="I106" s="589" t="s">
        <v>1594</v>
      </c>
      <c r="J106" s="591">
        <v>5</v>
      </c>
      <c r="K106" s="212">
        <v>1.5</v>
      </c>
      <c r="L106" s="212">
        <f>+Tabla1[[#This Row],[Precio Unitario]]*Tabla1[[#This Row],[Cantidad de Insumos]]</f>
        <v>7.5</v>
      </c>
      <c r="M106" s="213" t="s">
        <v>937</v>
      </c>
      <c r="N106" s="211" t="s">
        <v>29</v>
      </c>
      <c r="O106" s="201"/>
      <c r="P106" s="201"/>
    </row>
    <row r="107" spans="2:16" ht="7.15" customHeight="1" x14ac:dyDescent="0.2">
      <c r="B107" s="214" t="str">
        <f>IF(Tabla1[[#This Row],[Código_Actividad]]="","",CONCATENATE(Tabla1[[#This Row],[POA]],".",Tabla1[[#This Row],[SRS]],".",Tabla1[[#This Row],[AREA]],".",Tabla1[[#This Row],[TIPO]]))</f>
        <v/>
      </c>
      <c r="C107" s="214" t="str">
        <f>IF(Tabla1[[#This Row],[Código_Actividad]]="","",'[4]Formulario PPGR1'!#REF!)</f>
        <v/>
      </c>
      <c r="D107" s="214" t="str">
        <f>IF(Tabla1[[#This Row],[Código_Actividad]]="","",'[4]Formulario PPGR1'!#REF!)</f>
        <v/>
      </c>
      <c r="E107" s="214" t="str">
        <f>IF(Tabla1[[#This Row],[Código_Actividad]]="","",'[4]Formulario PPGR1'!#REF!)</f>
        <v/>
      </c>
      <c r="F107" s="214" t="str">
        <f>IF(Tabla1[[#This Row],[Código_Actividad]]="","",'[4]Formulario PPGR1'!#REF!)</f>
        <v/>
      </c>
      <c r="G107" s="683"/>
      <c r="H107" s="608"/>
      <c r="I107" s="609"/>
      <c r="J107" s="610"/>
      <c r="K107" s="612"/>
      <c r="L107" s="612"/>
      <c r="M107" s="613"/>
      <c r="N107" s="614"/>
      <c r="O107" s="201"/>
      <c r="P107" s="201"/>
    </row>
    <row r="108" spans="2:16" ht="25.5" x14ac:dyDescent="0.2">
      <c r="B108" s="214" t="e">
        <f>IF(Tabla1[[#This Row],[Código_Actividad]]="","",CONCATENATE(Tabla1[[#This Row],[POA]],".",Tabla1[[#This Row],[SRS]],".",Tabla1[[#This Row],[AREA]],".",Tabla1[[#This Row],[TIPO]]))</f>
        <v>#REF!</v>
      </c>
      <c r="C108" s="214" t="e">
        <f>IF(Tabla1[[#This Row],[Código_Actividad]]="","",'[4]Formulario PPGR1'!#REF!)</f>
        <v>#REF!</v>
      </c>
      <c r="D108" s="214" t="e">
        <f>IF(Tabla1[[#This Row],[Código_Actividad]]="","",'[4]Formulario PPGR1'!#REF!)</f>
        <v>#REF!</v>
      </c>
      <c r="E108" s="214" t="e">
        <f>IF(Tabla1[[#This Row],[Código_Actividad]]="","",'[4]Formulario PPGR1'!#REF!)</f>
        <v>#REF!</v>
      </c>
      <c r="F108" s="214" t="e">
        <f>IF(Tabla1[[#This Row],[Código_Actividad]]="","",'[4]Formulario PPGR1'!#REF!)</f>
        <v>#REF!</v>
      </c>
      <c r="G108" s="681" t="s">
        <v>2830</v>
      </c>
      <c r="H108" s="588" t="s">
        <v>2685</v>
      </c>
      <c r="I108" s="589" t="s">
        <v>1920</v>
      </c>
      <c r="J108" s="591">
        <v>1</v>
      </c>
      <c r="K108" s="592">
        <v>218</v>
      </c>
      <c r="L108" s="212">
        <f>+Tabla1[[#This Row],[Precio Unitario]]*Tabla1[[#This Row],[Cantidad de Insumos]]</f>
        <v>218</v>
      </c>
      <c r="M108" s="213" t="s">
        <v>937</v>
      </c>
      <c r="N108" s="211" t="s">
        <v>29</v>
      </c>
      <c r="O108" s="201"/>
      <c r="P108" s="201"/>
    </row>
    <row r="109" spans="2:16" ht="12.75" x14ac:dyDescent="0.2">
      <c r="B109" s="214" t="str">
        <f>IF(Tabla1[[#This Row],[Código_Actividad]]="","",CONCATENATE(Tabla1[[#This Row],[POA]],".",Tabla1[[#This Row],[SRS]],".",Tabla1[[#This Row],[AREA]],".",Tabla1[[#This Row],[TIPO]]))</f>
        <v/>
      </c>
      <c r="C109" s="214" t="str">
        <f>IF(Tabla1[[#This Row],[Código_Actividad]]="","",'[4]Formulario PPGR1'!#REF!)</f>
        <v/>
      </c>
      <c r="D109" s="214" t="str">
        <f>IF(Tabla1[[#This Row],[Código_Actividad]]="","",'[4]Formulario PPGR1'!#REF!)</f>
        <v/>
      </c>
      <c r="E109" s="214" t="str">
        <f>IF(Tabla1[[#This Row],[Código_Actividad]]="","",'[4]Formulario PPGR1'!#REF!)</f>
        <v/>
      </c>
      <c r="F109" s="214" t="str">
        <f>IF(Tabla1[[#This Row],[Código_Actividad]]="","",'[4]Formulario PPGR1'!#REF!)</f>
        <v/>
      </c>
      <c r="G109" s="682"/>
      <c r="H109" s="588" t="s">
        <v>2686</v>
      </c>
      <c r="I109" s="589" t="s">
        <v>1594</v>
      </c>
      <c r="J109" s="591">
        <v>10</v>
      </c>
      <c r="K109" s="212">
        <v>1.5</v>
      </c>
      <c r="L109" s="212">
        <f>+Tabla1[[#This Row],[Precio Unitario]]*Tabla1[[#This Row],[Cantidad de Insumos]]</f>
        <v>15</v>
      </c>
      <c r="M109" s="213" t="s">
        <v>937</v>
      </c>
      <c r="N109" s="211" t="s">
        <v>29</v>
      </c>
      <c r="O109" s="201"/>
      <c r="P109" s="201"/>
    </row>
    <row r="110" spans="2:16" ht="9" customHeight="1" x14ac:dyDescent="0.2">
      <c r="B110" s="214" t="str">
        <f>IF(Tabla1[[#This Row],[Código_Actividad]]="","",CONCATENATE(Tabla1[[#This Row],[POA]],".",Tabla1[[#This Row],[SRS]],".",Tabla1[[#This Row],[AREA]],".",Tabla1[[#This Row],[TIPO]]))</f>
        <v/>
      </c>
      <c r="C110" s="214" t="str">
        <f>IF(Tabla1[[#This Row],[Código_Actividad]]="","",'[4]Formulario PPGR1'!#REF!)</f>
        <v/>
      </c>
      <c r="D110" s="214" t="str">
        <f>IF(Tabla1[[#This Row],[Código_Actividad]]="","",'[4]Formulario PPGR1'!#REF!)</f>
        <v/>
      </c>
      <c r="E110" s="214" t="str">
        <f>IF(Tabla1[[#This Row],[Código_Actividad]]="","",'[4]Formulario PPGR1'!#REF!)</f>
        <v/>
      </c>
      <c r="F110" s="214" t="str">
        <f>IF(Tabla1[[#This Row],[Código_Actividad]]="","",'[4]Formulario PPGR1'!#REF!)</f>
        <v/>
      </c>
      <c r="G110" s="683"/>
      <c r="H110" s="608"/>
      <c r="I110" s="616"/>
      <c r="J110" s="617"/>
      <c r="K110" s="618"/>
      <c r="L110" s="612"/>
      <c r="M110" s="613"/>
      <c r="N110" s="614"/>
      <c r="O110" s="201"/>
      <c r="P110" s="201"/>
    </row>
    <row r="111" spans="2:16" ht="12.75" x14ac:dyDescent="0.2">
      <c r="B111" s="214" t="e">
        <f>IF(Tabla1[[#This Row],[Código_Actividad]]="","",CONCATENATE(Tabla1[[#This Row],[POA]],".",Tabla1[[#This Row],[SRS]],".",Tabla1[[#This Row],[AREA]],".",Tabla1[[#This Row],[TIPO]]))</f>
        <v>#REF!</v>
      </c>
      <c r="C111" s="214" t="e">
        <f>IF(Tabla1[[#This Row],[Código_Actividad]]="","",'[4]Formulario PPGR1'!#REF!)</f>
        <v>#REF!</v>
      </c>
      <c r="D111" s="214" t="e">
        <f>IF(Tabla1[[#This Row],[Código_Actividad]]="","",'[4]Formulario PPGR1'!#REF!)</f>
        <v>#REF!</v>
      </c>
      <c r="E111" s="214" t="e">
        <f>IF(Tabla1[[#This Row],[Código_Actividad]]="","",'[4]Formulario PPGR1'!#REF!)</f>
        <v>#REF!</v>
      </c>
      <c r="F111" s="214" t="e">
        <f>IF(Tabla1[[#This Row],[Código_Actividad]]="","",'[4]Formulario PPGR1'!#REF!)</f>
        <v>#REF!</v>
      </c>
      <c r="G111" s="681" t="s">
        <v>2831</v>
      </c>
      <c r="H111" s="588" t="s">
        <v>2685</v>
      </c>
      <c r="I111" s="589" t="s">
        <v>1920</v>
      </c>
      <c r="J111" s="591">
        <v>0.1</v>
      </c>
      <c r="K111" s="592">
        <v>218</v>
      </c>
      <c r="L111" s="212">
        <f>+Tabla1[[#This Row],[Precio Unitario]]*Tabla1[[#This Row],[Cantidad de Insumos]]</f>
        <v>21.8</v>
      </c>
      <c r="M111" s="213" t="s">
        <v>937</v>
      </c>
      <c r="N111" s="211" t="s">
        <v>29</v>
      </c>
      <c r="O111" s="201"/>
      <c r="P111" s="201"/>
    </row>
    <row r="112" spans="2:16" ht="12.75" x14ac:dyDescent="0.2">
      <c r="B112" s="214" t="str">
        <f>IF(Tabla1[[#This Row],[Código_Actividad]]="","",CONCATENATE(Tabla1[[#This Row],[POA]],".",Tabla1[[#This Row],[SRS]],".",Tabla1[[#This Row],[AREA]],".",Tabla1[[#This Row],[TIPO]]))</f>
        <v/>
      </c>
      <c r="C112" s="214" t="str">
        <f>IF(Tabla1[[#This Row],[Código_Actividad]]="","",'[4]Formulario PPGR1'!#REF!)</f>
        <v/>
      </c>
      <c r="D112" s="214" t="str">
        <f>IF(Tabla1[[#This Row],[Código_Actividad]]="","",'[4]Formulario PPGR1'!#REF!)</f>
        <v/>
      </c>
      <c r="E112" s="214" t="str">
        <f>IF(Tabla1[[#This Row],[Código_Actividad]]="","",'[4]Formulario PPGR1'!#REF!)</f>
        <v/>
      </c>
      <c r="F112" s="214" t="str">
        <f>IF(Tabla1[[#This Row],[Código_Actividad]]="","",'[4]Formulario PPGR1'!#REF!)</f>
        <v/>
      </c>
      <c r="G112" s="682"/>
      <c r="H112" s="588" t="s">
        <v>2686</v>
      </c>
      <c r="I112" s="589" t="s">
        <v>1594</v>
      </c>
      <c r="J112" s="591">
        <v>5</v>
      </c>
      <c r="K112" s="212">
        <v>1.5</v>
      </c>
      <c r="L112" s="212">
        <f>+Tabla1[[#This Row],[Precio Unitario]]*Tabla1[[#This Row],[Cantidad de Insumos]]</f>
        <v>7.5</v>
      </c>
      <c r="M112" s="213" t="s">
        <v>937</v>
      </c>
      <c r="N112" s="211" t="s">
        <v>29</v>
      </c>
      <c r="O112" s="201"/>
      <c r="P112" s="201"/>
    </row>
    <row r="113" spans="2:16" ht="12.75" x14ac:dyDescent="0.2">
      <c r="B113" s="214" t="str">
        <f>IF(Tabla1[[#This Row],[Código_Actividad]]="","",CONCATENATE(Tabla1[[#This Row],[POA]],".",Tabla1[[#This Row],[SRS]],".",Tabla1[[#This Row],[AREA]],".",Tabla1[[#This Row],[TIPO]]))</f>
        <v/>
      </c>
      <c r="C113" s="214" t="str">
        <f>IF(Tabla1[[#This Row],[Código_Actividad]]="","",'[4]Formulario PPGR1'!#REF!)</f>
        <v/>
      </c>
      <c r="D113" s="214" t="str">
        <f>IF(Tabla1[[#This Row],[Código_Actividad]]="","",'[4]Formulario PPGR1'!#REF!)</f>
        <v/>
      </c>
      <c r="E113" s="214" t="str">
        <f>IF(Tabla1[[#This Row],[Código_Actividad]]="","",'[4]Formulario PPGR1'!#REF!)</f>
        <v/>
      </c>
      <c r="F113" s="214" t="str">
        <f>IF(Tabla1[[#This Row],[Código_Actividad]]="","",'[4]Formulario PPGR1'!#REF!)</f>
        <v/>
      </c>
      <c r="G113" s="681"/>
      <c r="H113" s="588" t="s">
        <v>2684</v>
      </c>
      <c r="I113" s="589" t="s">
        <v>1594</v>
      </c>
      <c r="J113" s="591">
        <v>15</v>
      </c>
      <c r="K113" s="212">
        <v>6.84</v>
      </c>
      <c r="L113" s="212">
        <f>+Tabla1[[#This Row],[Precio Unitario]]*Tabla1[[#This Row],[Cantidad de Insumos]]</f>
        <v>102.6</v>
      </c>
      <c r="M113" s="213" t="s">
        <v>937</v>
      </c>
      <c r="N113" s="211" t="s">
        <v>29</v>
      </c>
      <c r="O113" s="201"/>
      <c r="P113" s="201"/>
    </row>
    <row r="114" spans="2:16" ht="12.75" x14ac:dyDescent="0.2">
      <c r="B114" s="214" t="str">
        <f>IF(Tabla1[[#This Row],[Código_Actividad]]="","",CONCATENATE(Tabla1[[#This Row],[POA]],".",Tabla1[[#This Row],[SRS]],".",Tabla1[[#This Row],[AREA]],".",Tabla1[[#This Row],[TIPO]]))</f>
        <v/>
      </c>
      <c r="C114" s="214" t="str">
        <f>IF(Tabla1[[#This Row],[Código_Actividad]]="","",'[4]Formulario PPGR1'!#REF!)</f>
        <v/>
      </c>
      <c r="D114" s="214" t="str">
        <f>IF(Tabla1[[#This Row],[Código_Actividad]]="","",'[4]Formulario PPGR1'!#REF!)</f>
        <v/>
      </c>
      <c r="E114" s="214" t="str">
        <f>IF(Tabla1[[#This Row],[Código_Actividad]]="","",'[4]Formulario PPGR1'!#REF!)</f>
        <v/>
      </c>
      <c r="F114" s="214" t="str">
        <f>IF(Tabla1[[#This Row],[Código_Actividad]]="","",'[4]Formulario PPGR1'!#REF!)</f>
        <v/>
      </c>
      <c r="G114" s="683"/>
      <c r="H114" s="608"/>
      <c r="I114" s="609"/>
      <c r="J114" s="610"/>
      <c r="K114" s="612"/>
      <c r="L114" s="612"/>
      <c r="M114" s="613"/>
      <c r="N114" s="614"/>
      <c r="O114" s="201"/>
      <c r="P114" s="201"/>
    </row>
    <row r="115" spans="2:16" ht="12.75" x14ac:dyDescent="0.2">
      <c r="B115" s="593" t="e">
        <f>IF(Tabla1[[#This Row],[Código_Actividad]]="","",CONCATENATE(Tabla1[[#This Row],[POA]],".",Tabla1[[#This Row],[SRS]],".",Tabla1[[#This Row],[AREA]],".",Tabla1[[#This Row],[TIPO]]))</f>
        <v>#REF!</v>
      </c>
      <c r="C115" s="593" t="e">
        <f>IF(Tabla1[[#This Row],[Código_Actividad]]="","",'[4]Formulario PPGR1'!#REF!)</f>
        <v>#REF!</v>
      </c>
      <c r="D115" s="593" t="e">
        <f>IF(Tabla1[[#This Row],[Código_Actividad]]="","",'[4]Formulario PPGR1'!#REF!)</f>
        <v>#REF!</v>
      </c>
      <c r="E115" s="593" t="e">
        <f>IF(Tabla1[[#This Row],[Código_Actividad]]="","",'[4]Formulario PPGR1'!#REF!)</f>
        <v>#REF!</v>
      </c>
      <c r="F115" s="593" t="e">
        <f>IF(Tabla1[[#This Row],[Código_Actividad]]="","",'[4]Formulario PPGR1'!#REF!)</f>
        <v>#REF!</v>
      </c>
      <c r="G115" s="689" t="s">
        <v>2832</v>
      </c>
      <c r="H115" s="594" t="s">
        <v>2688</v>
      </c>
      <c r="I115" s="589" t="s">
        <v>1594</v>
      </c>
      <c r="J115" s="595">
        <v>15</v>
      </c>
      <c r="K115" s="596">
        <v>30.37</v>
      </c>
      <c r="L115" s="596">
        <f>+Tabla1[[#This Row],[Precio Unitario]]*Tabla1[[#This Row],[Cantidad de Insumos]]</f>
        <v>455.55</v>
      </c>
      <c r="M115" s="213" t="s">
        <v>937</v>
      </c>
      <c r="N115" s="211" t="s">
        <v>29</v>
      </c>
      <c r="O115" s="201"/>
      <c r="P115" s="201"/>
    </row>
    <row r="116" spans="2:16" ht="12.75" x14ac:dyDescent="0.2">
      <c r="B116" s="214" t="str">
        <f>IF(Tabla1[[#This Row],[Código_Actividad]]="","",CONCATENATE(Tabla1[[#This Row],[POA]],".",Tabla1[[#This Row],[SRS]],".",Tabla1[[#This Row],[AREA]],".",Tabla1[[#This Row],[TIPO]]))</f>
        <v/>
      </c>
      <c r="C116" s="214" t="str">
        <f>IF(Tabla1[[#This Row],[Código_Actividad]]="","",'[4]Formulario PPGR1'!#REF!)</f>
        <v/>
      </c>
      <c r="D116" s="214" t="str">
        <f>IF(Tabla1[[#This Row],[Código_Actividad]]="","",'[4]Formulario PPGR1'!#REF!)</f>
        <v/>
      </c>
      <c r="E116" s="214" t="str">
        <f>IF(Tabla1[[#This Row],[Código_Actividad]]="","",'[4]Formulario PPGR1'!#REF!)</f>
        <v/>
      </c>
      <c r="F116" s="214" t="str">
        <f>IF(Tabla1[[#This Row],[Código_Actividad]]="","",'[4]Formulario PPGR1'!#REF!)</f>
        <v/>
      </c>
      <c r="G116" s="682"/>
      <c r="H116" s="588" t="s">
        <v>2686</v>
      </c>
      <c r="I116" s="589" t="s">
        <v>1594</v>
      </c>
      <c r="J116" s="595">
        <v>15</v>
      </c>
      <c r="K116" s="212">
        <v>1.5</v>
      </c>
      <c r="L116" s="212">
        <f>+Tabla1[[#This Row],[Precio Unitario]]*Tabla1[[#This Row],[Cantidad de Insumos]]</f>
        <v>22.5</v>
      </c>
      <c r="M116" s="213" t="s">
        <v>937</v>
      </c>
      <c r="N116" s="211" t="s">
        <v>29</v>
      </c>
      <c r="O116" s="201"/>
      <c r="P116" s="201"/>
    </row>
    <row r="117" spans="2:16" ht="9.6" customHeight="1" x14ac:dyDescent="0.2">
      <c r="B117" s="214" t="str">
        <f>IF(Tabla1[[#This Row],[Código_Actividad]]="","",CONCATENATE(Tabla1[[#This Row],[POA]],".",Tabla1[[#This Row],[SRS]],".",Tabla1[[#This Row],[AREA]],".",Tabla1[[#This Row],[TIPO]]))</f>
        <v/>
      </c>
      <c r="C117" s="214" t="str">
        <f>IF(Tabla1[[#This Row],[Código_Actividad]]="","",'[4]Formulario PPGR1'!#REF!)</f>
        <v/>
      </c>
      <c r="D117" s="214" t="str">
        <f>IF(Tabla1[[#This Row],[Código_Actividad]]="","",'[4]Formulario PPGR1'!#REF!)</f>
        <v/>
      </c>
      <c r="E117" s="214" t="str">
        <f>IF(Tabla1[[#This Row],[Código_Actividad]]="","",'[4]Formulario PPGR1'!#REF!)</f>
        <v/>
      </c>
      <c r="F117" s="214" t="str">
        <f>IF(Tabla1[[#This Row],[Código_Actividad]]="","",'[4]Formulario PPGR1'!#REF!)</f>
        <v/>
      </c>
      <c r="G117" s="683"/>
      <c r="H117" s="608"/>
      <c r="I117" s="609"/>
      <c r="J117" s="619"/>
      <c r="K117" s="612"/>
      <c r="L117" s="612"/>
      <c r="M117" s="613"/>
      <c r="N117" s="614"/>
      <c r="O117" s="201"/>
      <c r="P117" s="201"/>
    </row>
    <row r="118" spans="2:16" ht="25.5" x14ac:dyDescent="0.2">
      <c r="B118" s="214" t="e">
        <f>IF(Tabla1[[#This Row],[Código_Actividad]]="","",CONCATENATE(Tabla1[[#This Row],[POA]],".",Tabla1[[#This Row],[SRS]],".",Tabla1[[#This Row],[AREA]],".",Tabla1[[#This Row],[TIPO]]))</f>
        <v>#REF!</v>
      </c>
      <c r="C118" s="214" t="e">
        <f>IF(Tabla1[[#This Row],[Código_Actividad]]="","",'[4]Formulario PPGR1'!#REF!)</f>
        <v>#REF!</v>
      </c>
      <c r="D118" s="214" t="e">
        <f>IF(Tabla1[[#This Row],[Código_Actividad]]="","",'[4]Formulario PPGR1'!#REF!)</f>
        <v>#REF!</v>
      </c>
      <c r="E118" s="214" t="e">
        <f>IF(Tabla1[[#This Row],[Código_Actividad]]="","",'[4]Formulario PPGR1'!#REF!)</f>
        <v>#REF!</v>
      </c>
      <c r="F118" s="214" t="e">
        <f>IF(Tabla1[[#This Row],[Código_Actividad]]="","",'[4]Formulario PPGR1'!#REF!)</f>
        <v>#REF!</v>
      </c>
      <c r="G118" s="681" t="s">
        <v>2833</v>
      </c>
      <c r="H118" s="588" t="s">
        <v>2685</v>
      </c>
      <c r="I118" s="589" t="s">
        <v>1920</v>
      </c>
      <c r="J118" s="591">
        <v>0.1</v>
      </c>
      <c r="K118" s="592">
        <v>218</v>
      </c>
      <c r="L118" s="212">
        <f>+Tabla1[[#This Row],[Precio Unitario]]*Tabla1[[#This Row],[Cantidad de Insumos]]</f>
        <v>21.8</v>
      </c>
      <c r="M118" s="213" t="s">
        <v>937</v>
      </c>
      <c r="N118" s="211" t="s">
        <v>29</v>
      </c>
      <c r="O118" s="201"/>
      <c r="P118" s="201"/>
    </row>
    <row r="119" spans="2:16" ht="12.75" x14ac:dyDescent="0.2">
      <c r="B119" s="214" t="str">
        <f>IF(Tabla1[[#This Row],[Código_Actividad]]="","",CONCATENATE(Tabla1[[#This Row],[POA]],".",Tabla1[[#This Row],[SRS]],".",Tabla1[[#This Row],[AREA]],".",Tabla1[[#This Row],[TIPO]]))</f>
        <v/>
      </c>
      <c r="C119" s="214" t="str">
        <f>IF(Tabla1[[#This Row],[Código_Actividad]]="","",'[4]Formulario PPGR1'!#REF!)</f>
        <v/>
      </c>
      <c r="D119" s="214" t="str">
        <f>IF(Tabla1[[#This Row],[Código_Actividad]]="","",'[4]Formulario PPGR1'!#REF!)</f>
        <v/>
      </c>
      <c r="E119" s="214" t="str">
        <f>IF(Tabla1[[#This Row],[Código_Actividad]]="","",'[4]Formulario PPGR1'!#REF!)</f>
        <v/>
      </c>
      <c r="F119" s="214" t="str">
        <f>IF(Tabla1[[#This Row],[Código_Actividad]]="","",'[4]Formulario PPGR1'!#REF!)</f>
        <v/>
      </c>
      <c r="G119" s="682"/>
      <c r="H119" s="588" t="s">
        <v>2686</v>
      </c>
      <c r="I119" s="589" t="s">
        <v>1594</v>
      </c>
      <c r="J119" s="591">
        <v>5</v>
      </c>
      <c r="K119" s="212">
        <v>1.5</v>
      </c>
      <c r="L119" s="212">
        <f>+Tabla1[[#This Row],[Precio Unitario]]*Tabla1[[#This Row],[Cantidad de Insumos]]</f>
        <v>7.5</v>
      </c>
      <c r="M119" s="213" t="s">
        <v>937</v>
      </c>
      <c r="N119" s="211" t="s">
        <v>29</v>
      </c>
      <c r="O119" s="201"/>
      <c r="P119" s="201"/>
    </row>
    <row r="120" spans="2:16" ht="9.75" customHeight="1" x14ac:dyDescent="0.2">
      <c r="B120" s="214" t="str">
        <f>IF(Tabla1[[#This Row],[Código_Actividad]]="","",CONCATENATE(Tabla1[[#This Row],[POA]],".",Tabla1[[#This Row],[SRS]],".",Tabla1[[#This Row],[AREA]],".",Tabla1[[#This Row],[TIPO]]))</f>
        <v/>
      </c>
      <c r="C120" s="214" t="str">
        <f>IF(Tabla1[[#This Row],[Código_Actividad]]="","",'[4]Formulario PPGR1'!#REF!)</f>
        <v/>
      </c>
      <c r="D120" s="214" t="str">
        <f>IF(Tabla1[[#This Row],[Código_Actividad]]="","",'[4]Formulario PPGR1'!#REF!)</f>
        <v/>
      </c>
      <c r="E120" s="214" t="str">
        <f>IF(Tabla1[[#This Row],[Código_Actividad]]="","",'[4]Formulario PPGR1'!#REF!)</f>
        <v/>
      </c>
      <c r="F120" s="214" t="str">
        <f>IF(Tabla1[[#This Row],[Código_Actividad]]="","",'[4]Formulario PPGR1'!#REF!)</f>
        <v/>
      </c>
      <c r="G120" s="688"/>
      <c r="H120" s="608"/>
      <c r="I120" s="609"/>
      <c r="J120" s="610"/>
      <c r="K120" s="612"/>
      <c r="L120" s="612"/>
      <c r="M120" s="613"/>
      <c r="N120" s="614"/>
      <c r="O120" s="201"/>
      <c r="P120" s="201"/>
    </row>
    <row r="121" spans="2:16" ht="8.4499999999999993" customHeight="1" x14ac:dyDescent="0.2">
      <c r="B121" s="214" t="str">
        <f>IF(Tabla1[[#This Row],[Código_Actividad]]="","",CONCATENATE(Tabla1[[#This Row],[POA]],".",Tabla1[[#This Row],[SRS]],".",Tabla1[[#This Row],[AREA]],".",Tabla1[[#This Row],[TIPO]]))</f>
        <v/>
      </c>
      <c r="C121" s="214" t="str">
        <f>IF(Tabla1[[#This Row],[Código_Actividad]]="","",'[4]Formulario PPGR1'!#REF!)</f>
        <v/>
      </c>
      <c r="D121" s="214" t="str">
        <f>IF(Tabla1[[#This Row],[Código_Actividad]]="","",'[4]Formulario PPGR1'!#REF!)</f>
        <v/>
      </c>
      <c r="E121" s="214" t="str">
        <f>IF(Tabla1[[#This Row],[Código_Actividad]]="","",'[4]Formulario PPGR1'!#REF!)</f>
        <v/>
      </c>
      <c r="F121" s="214" t="str">
        <f>IF(Tabla1[[#This Row],[Código_Actividad]]="","",'[4]Formulario PPGR1'!#REF!)</f>
        <v/>
      </c>
      <c r="G121" s="683"/>
      <c r="H121" s="608"/>
      <c r="I121" s="609" t="str">
        <f>IFERROR(VLOOKUP(#REF!,#REF!,2,FALSE),"")</f>
        <v/>
      </c>
      <c r="J121" s="610"/>
      <c r="K121" s="611" t="str">
        <f>IFERROR(VLOOKUP(#REF!,#REF!,3,FALSE),"")</f>
        <v/>
      </c>
      <c r="L121" s="612"/>
      <c r="M121" s="613"/>
      <c r="N121" s="614"/>
      <c r="O121" s="201"/>
      <c r="P121" s="201"/>
    </row>
    <row r="122" spans="2:16" ht="12.75" x14ac:dyDescent="0.2">
      <c r="B122" s="214" t="e">
        <f>IF(Tabla1[[#This Row],[Código_Actividad]]="","",CONCATENATE(Tabla1[[#This Row],[POA]],".",Tabla1[[#This Row],[SRS]],".",Tabla1[[#This Row],[AREA]],".",Tabla1[[#This Row],[TIPO]]))</f>
        <v>#REF!</v>
      </c>
      <c r="C122" s="214" t="e">
        <f>IF(Tabla1[[#This Row],[Código_Actividad]]="","",'[4]Formulario PPGR1'!#REF!)</f>
        <v>#REF!</v>
      </c>
      <c r="D122" s="214" t="e">
        <f>IF(Tabla1[[#This Row],[Código_Actividad]]="","",'[4]Formulario PPGR1'!#REF!)</f>
        <v>#REF!</v>
      </c>
      <c r="E122" s="214" t="e">
        <f>IF(Tabla1[[#This Row],[Código_Actividad]]="","",'[4]Formulario PPGR1'!#REF!)</f>
        <v>#REF!</v>
      </c>
      <c r="F122" s="214" t="e">
        <f>IF(Tabla1[[#This Row],[Código_Actividad]]="","",'[4]Formulario PPGR1'!#REF!)</f>
        <v>#REF!</v>
      </c>
      <c r="G122" s="681" t="s">
        <v>2834</v>
      </c>
      <c r="H122" s="588" t="s">
        <v>2685</v>
      </c>
      <c r="I122" s="589" t="s">
        <v>1920</v>
      </c>
      <c r="J122" s="591">
        <v>5</v>
      </c>
      <c r="K122" s="592">
        <v>218</v>
      </c>
      <c r="L122" s="212">
        <f>+Tabla1[[#This Row],[Precio Unitario]]*Tabla1[[#This Row],[Cantidad de Insumos]]</f>
        <v>1090</v>
      </c>
      <c r="M122" s="213" t="s">
        <v>937</v>
      </c>
      <c r="N122" s="211" t="s">
        <v>29</v>
      </c>
      <c r="O122" s="201"/>
      <c r="P122" s="201"/>
    </row>
    <row r="123" spans="2:16" ht="12.75" x14ac:dyDescent="0.2">
      <c r="B123" s="214" t="str">
        <f>IF(Tabla1[[#This Row],[Código_Actividad]]="","",CONCATENATE(Tabla1[[#This Row],[POA]],".",Tabla1[[#This Row],[SRS]],".",Tabla1[[#This Row],[AREA]],".",Tabla1[[#This Row],[TIPO]]))</f>
        <v/>
      </c>
      <c r="C123" s="214" t="str">
        <f>IF(Tabla1[[#This Row],[Código_Actividad]]="","",'[4]Formulario PPGR1'!#REF!)</f>
        <v/>
      </c>
      <c r="D123" s="214" t="str">
        <f>IF(Tabla1[[#This Row],[Código_Actividad]]="","",'[4]Formulario PPGR1'!#REF!)</f>
        <v/>
      </c>
      <c r="E123" s="214" t="str">
        <f>IF(Tabla1[[#This Row],[Código_Actividad]]="","",'[4]Formulario PPGR1'!#REF!)</f>
        <v/>
      </c>
      <c r="F123" s="214" t="str">
        <f>IF(Tabla1[[#This Row],[Código_Actividad]]="","",'[4]Formulario PPGR1'!#REF!)</f>
        <v/>
      </c>
      <c r="G123" s="682"/>
      <c r="H123" s="588" t="s">
        <v>2686</v>
      </c>
      <c r="I123" s="589" t="s">
        <v>1594</v>
      </c>
      <c r="J123" s="591">
        <v>100</v>
      </c>
      <c r="K123" s="212">
        <v>1.5</v>
      </c>
      <c r="L123" s="212">
        <f>+Tabla1[[#This Row],[Precio Unitario]]*Tabla1[[#This Row],[Cantidad de Insumos]]</f>
        <v>150</v>
      </c>
      <c r="M123" s="213" t="s">
        <v>937</v>
      </c>
      <c r="N123" s="211" t="s">
        <v>29</v>
      </c>
      <c r="O123" s="201"/>
      <c r="P123" s="201"/>
    </row>
    <row r="124" spans="2:16" ht="10.9" customHeight="1" x14ac:dyDescent="0.2">
      <c r="B124" s="214" t="str">
        <f>IF(Tabla1[[#This Row],[Código_Actividad]]="","",CONCATENATE(Tabla1[[#This Row],[POA]],".",Tabla1[[#This Row],[SRS]],".",Tabla1[[#This Row],[AREA]],".",Tabla1[[#This Row],[TIPO]]))</f>
        <v/>
      </c>
      <c r="C124" s="214" t="str">
        <f>IF(Tabla1[[#This Row],[Código_Actividad]]="","",'[4]Formulario PPGR1'!#REF!)</f>
        <v/>
      </c>
      <c r="D124" s="214" t="str">
        <f>IF(Tabla1[[#This Row],[Código_Actividad]]="","",'[4]Formulario PPGR1'!#REF!)</f>
        <v/>
      </c>
      <c r="E124" s="214" t="str">
        <f>IF(Tabla1[[#This Row],[Código_Actividad]]="","",'[4]Formulario PPGR1'!#REF!)</f>
        <v/>
      </c>
      <c r="F124" s="214" t="str">
        <f>IF(Tabla1[[#This Row],[Código_Actividad]]="","",'[4]Formulario PPGR1'!#REF!)</f>
        <v/>
      </c>
      <c r="G124" s="683"/>
      <c r="H124" s="608"/>
      <c r="I124" s="609"/>
      <c r="J124" s="610"/>
      <c r="K124" s="612"/>
      <c r="L124" s="612"/>
      <c r="M124" s="613"/>
      <c r="N124" s="614"/>
      <c r="O124" s="201"/>
      <c r="P124" s="201"/>
    </row>
    <row r="125" spans="2:16" ht="12.75" x14ac:dyDescent="0.2">
      <c r="B125" s="214" t="e">
        <f>IF(Tabla1[[#This Row],[Código_Actividad]]="","",CONCATENATE(Tabla1[[#This Row],[POA]],".",Tabla1[[#This Row],[SRS]],".",Tabla1[[#This Row],[AREA]],".",Tabla1[[#This Row],[TIPO]]))</f>
        <v>#REF!</v>
      </c>
      <c r="C125" s="214" t="e">
        <f>IF(Tabla1[[#This Row],[Código_Actividad]]="","",'[4]Formulario PPGR1'!#REF!)</f>
        <v>#REF!</v>
      </c>
      <c r="D125" s="214" t="e">
        <f>IF(Tabla1[[#This Row],[Código_Actividad]]="","",'[4]Formulario PPGR1'!#REF!)</f>
        <v>#REF!</v>
      </c>
      <c r="E125" s="214" t="e">
        <f>IF(Tabla1[[#This Row],[Código_Actividad]]="","",'[4]Formulario PPGR1'!#REF!)</f>
        <v>#REF!</v>
      </c>
      <c r="F125" s="214" t="e">
        <f>IF(Tabla1[[#This Row],[Código_Actividad]]="","",'[4]Formulario PPGR1'!#REF!)</f>
        <v>#REF!</v>
      </c>
      <c r="G125" s="681" t="s">
        <v>2835</v>
      </c>
      <c r="H125" s="588" t="s">
        <v>2685</v>
      </c>
      <c r="I125" s="589" t="s">
        <v>1920</v>
      </c>
      <c r="J125" s="591">
        <v>0.1</v>
      </c>
      <c r="K125" s="592">
        <v>218</v>
      </c>
      <c r="L125" s="212">
        <f>+Tabla1[[#This Row],[Precio Unitario]]*Tabla1[[#This Row],[Cantidad de Insumos]]</f>
        <v>21.8</v>
      </c>
      <c r="M125" s="213" t="s">
        <v>937</v>
      </c>
      <c r="N125" s="211" t="s">
        <v>29</v>
      </c>
      <c r="O125" s="201"/>
      <c r="P125" s="201"/>
    </row>
    <row r="126" spans="2:16" ht="12.75" x14ac:dyDescent="0.2">
      <c r="B126" s="214" t="str">
        <f>IF(Tabla1[[#This Row],[Código_Actividad]]="","",CONCATENATE(Tabla1[[#This Row],[POA]],".",Tabla1[[#This Row],[SRS]],".",Tabla1[[#This Row],[AREA]],".",Tabla1[[#This Row],[TIPO]]))</f>
        <v/>
      </c>
      <c r="C126" s="214" t="str">
        <f>IF(Tabla1[[#This Row],[Código_Actividad]]="","",'[4]Formulario PPGR1'!#REF!)</f>
        <v/>
      </c>
      <c r="D126" s="214" t="str">
        <f>IF(Tabla1[[#This Row],[Código_Actividad]]="","",'[4]Formulario PPGR1'!#REF!)</f>
        <v/>
      </c>
      <c r="E126" s="214" t="str">
        <f>IF(Tabla1[[#This Row],[Código_Actividad]]="","",'[4]Formulario PPGR1'!#REF!)</f>
        <v/>
      </c>
      <c r="F126" s="214" t="str">
        <f>IF(Tabla1[[#This Row],[Código_Actividad]]="","",'[4]Formulario PPGR1'!#REF!)</f>
        <v/>
      </c>
      <c r="G126" s="682"/>
      <c r="H126" s="588" t="s">
        <v>2686</v>
      </c>
      <c r="I126" s="589" t="s">
        <v>1594</v>
      </c>
      <c r="J126" s="591">
        <v>2</v>
      </c>
      <c r="K126" s="212">
        <v>1.5</v>
      </c>
      <c r="L126" s="212">
        <f>+Tabla1[[#This Row],[Precio Unitario]]*Tabla1[[#This Row],[Cantidad de Insumos]]</f>
        <v>3</v>
      </c>
      <c r="M126" s="213" t="s">
        <v>937</v>
      </c>
      <c r="N126" s="211" t="s">
        <v>29</v>
      </c>
      <c r="O126" s="201"/>
      <c r="P126" s="201"/>
    </row>
    <row r="127" spans="2:16" ht="7.9" customHeight="1" x14ac:dyDescent="0.2">
      <c r="B127" s="214" t="str">
        <f>IF(Tabla1[[#This Row],[Código_Actividad]]="","",CONCATENATE(Tabla1[[#This Row],[POA]],".",Tabla1[[#This Row],[SRS]],".",Tabla1[[#This Row],[AREA]],".",Tabla1[[#This Row],[TIPO]]))</f>
        <v/>
      </c>
      <c r="C127" s="214" t="str">
        <f>IF(Tabla1[[#This Row],[Código_Actividad]]="","",'[4]Formulario PPGR1'!#REF!)</f>
        <v/>
      </c>
      <c r="D127" s="214" t="str">
        <f>IF(Tabla1[[#This Row],[Código_Actividad]]="","",'[4]Formulario PPGR1'!#REF!)</f>
        <v/>
      </c>
      <c r="E127" s="214" t="str">
        <f>IF(Tabla1[[#This Row],[Código_Actividad]]="","",'[4]Formulario PPGR1'!#REF!)</f>
        <v/>
      </c>
      <c r="F127" s="214" t="str">
        <f>IF(Tabla1[[#This Row],[Código_Actividad]]="","",'[4]Formulario PPGR1'!#REF!)</f>
        <v/>
      </c>
      <c r="G127" s="683"/>
      <c r="H127" s="608"/>
      <c r="I127" s="609"/>
      <c r="J127" s="610"/>
      <c r="K127" s="612"/>
      <c r="L127" s="612"/>
      <c r="M127" s="613"/>
      <c r="N127" s="614"/>
      <c r="O127" s="201"/>
      <c r="P127" s="201"/>
    </row>
    <row r="128" spans="2:16" ht="12.75" x14ac:dyDescent="0.2">
      <c r="B128" s="214" t="str">
        <f>IF(Tabla1[[#This Row],[Código_Actividad]]="","",CONCATENATE(Tabla1[[#This Row],[POA]],".",Tabla1[[#This Row],[SRS]],".",Tabla1[[#This Row],[AREA]],".",Tabla1[[#This Row],[TIPO]]))</f>
        <v/>
      </c>
      <c r="C128" s="214" t="str">
        <f>IF(Tabla1[[#This Row],[Código_Actividad]]="","",'[4]Formulario PPGR1'!#REF!)</f>
        <v/>
      </c>
      <c r="D128" s="214" t="str">
        <f>IF(Tabla1[[#This Row],[Código_Actividad]]="","",'[4]Formulario PPGR1'!#REF!)</f>
        <v/>
      </c>
      <c r="E128" s="214" t="str">
        <f>IF(Tabla1[[#This Row],[Código_Actividad]]="","",'[4]Formulario PPGR1'!#REF!)</f>
        <v/>
      </c>
      <c r="F128" s="214" t="str">
        <f>IF(Tabla1[[#This Row],[Código_Actividad]]="","",'[4]Formulario PPGR1'!#REF!)</f>
        <v/>
      </c>
      <c r="G128" s="681"/>
      <c r="H128" s="588" t="s">
        <v>2684</v>
      </c>
      <c r="I128" s="589" t="s">
        <v>1594</v>
      </c>
      <c r="J128" s="591">
        <v>15</v>
      </c>
      <c r="K128" s="212">
        <v>6.84</v>
      </c>
      <c r="L128" s="212">
        <f>+Tabla1[[#This Row],[Precio Unitario]]*Tabla1[[#This Row],[Cantidad de Insumos]]</f>
        <v>102.6</v>
      </c>
      <c r="M128" s="213" t="s">
        <v>937</v>
      </c>
      <c r="N128" s="211" t="s">
        <v>29</v>
      </c>
      <c r="O128" s="201"/>
      <c r="P128" s="201"/>
    </row>
    <row r="129" spans="2:16" ht="12.75" x14ac:dyDescent="0.2">
      <c r="B129" s="214" t="e">
        <f>IF(Tabla1[[#This Row],[Código_Actividad]]="","",CONCATENATE(Tabla1[[#This Row],[POA]],".",Tabla1[[#This Row],[SRS]],".",Tabla1[[#This Row],[AREA]],".",Tabla1[[#This Row],[TIPO]]))</f>
        <v>#REF!</v>
      </c>
      <c r="C129" s="214" t="e">
        <f>IF(Tabla1[[#This Row],[Código_Actividad]]="","",'[4]Formulario PPGR1'!#REF!)</f>
        <v>#REF!</v>
      </c>
      <c r="D129" s="214" t="e">
        <f>IF(Tabla1[[#This Row],[Código_Actividad]]="","",'[4]Formulario PPGR1'!#REF!)</f>
        <v>#REF!</v>
      </c>
      <c r="E129" s="214" t="e">
        <f>IF(Tabla1[[#This Row],[Código_Actividad]]="","",'[4]Formulario PPGR1'!#REF!)</f>
        <v>#REF!</v>
      </c>
      <c r="F129" s="214" t="e">
        <f>IF(Tabla1[[#This Row],[Código_Actividad]]="","",'[4]Formulario PPGR1'!#REF!)</f>
        <v>#REF!</v>
      </c>
      <c r="G129" s="681" t="s">
        <v>2836</v>
      </c>
      <c r="H129" s="588" t="s">
        <v>2685</v>
      </c>
      <c r="I129" s="589" t="s">
        <v>1920</v>
      </c>
      <c r="J129" s="591">
        <v>4</v>
      </c>
      <c r="K129" s="592">
        <v>218</v>
      </c>
      <c r="L129" s="212">
        <f>+Tabla1[[#This Row],[Precio Unitario]]*Tabla1[[#This Row],[Cantidad de Insumos]]</f>
        <v>872</v>
      </c>
      <c r="M129" s="213" t="s">
        <v>937</v>
      </c>
      <c r="N129" s="211" t="s">
        <v>29</v>
      </c>
      <c r="O129" s="201"/>
      <c r="P129" s="201"/>
    </row>
    <row r="130" spans="2:16" ht="12.75" x14ac:dyDescent="0.2">
      <c r="B130" s="214" t="str">
        <f>IF(Tabla1[[#This Row],[Código_Actividad]]="","",CONCATENATE(Tabla1[[#This Row],[POA]],".",Tabla1[[#This Row],[SRS]],".",Tabla1[[#This Row],[AREA]],".",Tabla1[[#This Row],[TIPO]]))</f>
        <v/>
      </c>
      <c r="C130" s="214" t="str">
        <f>IF(Tabla1[[#This Row],[Código_Actividad]]="","",'[4]Formulario PPGR1'!#REF!)</f>
        <v/>
      </c>
      <c r="D130" s="214" t="str">
        <f>IF(Tabla1[[#This Row],[Código_Actividad]]="","",'[4]Formulario PPGR1'!#REF!)</f>
        <v/>
      </c>
      <c r="E130" s="214" t="str">
        <f>IF(Tabla1[[#This Row],[Código_Actividad]]="","",'[4]Formulario PPGR1'!#REF!)</f>
        <v/>
      </c>
      <c r="F130" s="214" t="str">
        <f>IF(Tabla1[[#This Row],[Código_Actividad]]="","",'[4]Formulario PPGR1'!#REF!)</f>
        <v/>
      </c>
      <c r="G130" s="682"/>
      <c r="H130" s="588" t="s">
        <v>2686</v>
      </c>
      <c r="I130" s="589" t="s">
        <v>1594</v>
      </c>
      <c r="J130" s="591">
        <v>2</v>
      </c>
      <c r="K130" s="212">
        <v>1.5</v>
      </c>
      <c r="L130" s="212">
        <f>+Tabla1[[#This Row],[Precio Unitario]]*Tabla1[[#This Row],[Cantidad de Insumos]]</f>
        <v>3</v>
      </c>
      <c r="M130" s="213" t="s">
        <v>937</v>
      </c>
      <c r="N130" s="211" t="s">
        <v>29</v>
      </c>
      <c r="O130" s="201"/>
      <c r="P130" s="201"/>
    </row>
    <row r="131" spans="2:16" ht="12.75" x14ac:dyDescent="0.2">
      <c r="B131" s="214" t="str">
        <f>IF(Tabla1[[#This Row],[Código_Actividad]]="","",CONCATENATE(Tabla1[[#This Row],[POA]],".",Tabla1[[#This Row],[SRS]],".",Tabla1[[#This Row],[AREA]],".",Tabla1[[#This Row],[TIPO]]))</f>
        <v/>
      </c>
      <c r="C131" s="214" t="str">
        <f>IF(Tabla1[[#This Row],[Código_Actividad]]="","",'[4]Formulario PPGR1'!#REF!)</f>
        <v/>
      </c>
      <c r="D131" s="214" t="str">
        <f>IF(Tabla1[[#This Row],[Código_Actividad]]="","",'[4]Formulario PPGR1'!#REF!)</f>
        <v/>
      </c>
      <c r="E131" s="214" t="str">
        <f>IF(Tabla1[[#This Row],[Código_Actividad]]="","",'[4]Formulario PPGR1'!#REF!)</f>
        <v/>
      </c>
      <c r="F131" s="214" t="str">
        <f>IF(Tabla1[[#This Row],[Código_Actividad]]="","",'[4]Formulario PPGR1'!#REF!)</f>
        <v/>
      </c>
      <c r="G131" s="683"/>
      <c r="H131" s="608"/>
      <c r="I131" s="609"/>
      <c r="J131" s="610"/>
      <c r="K131" s="612"/>
      <c r="L131" s="612"/>
      <c r="M131" s="613"/>
      <c r="N131" s="614"/>
      <c r="O131" s="201"/>
      <c r="P131" s="201"/>
    </row>
    <row r="132" spans="2:16" ht="12.75" x14ac:dyDescent="0.2">
      <c r="B132" s="214" t="e">
        <f>IF(Tabla1[[#This Row],[Código_Actividad]]="","",CONCATENATE(Tabla1[[#This Row],[POA]],".",Tabla1[[#This Row],[SRS]],".",Tabla1[[#This Row],[AREA]],".",Tabla1[[#This Row],[TIPO]]))</f>
        <v>#REF!</v>
      </c>
      <c r="C132" s="214" t="e">
        <f>IF(Tabla1[[#This Row],[Código_Actividad]]="","",'[4]Formulario PPGR1'!#REF!)</f>
        <v>#REF!</v>
      </c>
      <c r="D132" s="214" t="e">
        <f>IF(Tabla1[[#This Row],[Código_Actividad]]="","",'[4]Formulario PPGR1'!#REF!)</f>
        <v>#REF!</v>
      </c>
      <c r="E132" s="214" t="e">
        <f>IF(Tabla1[[#This Row],[Código_Actividad]]="","",'[4]Formulario PPGR1'!#REF!)</f>
        <v>#REF!</v>
      </c>
      <c r="F132" s="214" t="e">
        <f>IF(Tabla1[[#This Row],[Código_Actividad]]="","",'[4]Formulario PPGR1'!#REF!)</f>
        <v>#REF!</v>
      </c>
      <c r="G132" s="681" t="s">
        <v>2837</v>
      </c>
      <c r="H132" s="588" t="s">
        <v>2685</v>
      </c>
      <c r="I132" s="589" t="s">
        <v>1920</v>
      </c>
      <c r="J132" s="591">
        <v>2</v>
      </c>
      <c r="K132" s="592">
        <v>218</v>
      </c>
      <c r="L132" s="212">
        <f>+Tabla1[[#This Row],[Precio Unitario]]*Tabla1[[#This Row],[Cantidad de Insumos]]</f>
        <v>436</v>
      </c>
      <c r="M132" s="213" t="s">
        <v>937</v>
      </c>
      <c r="N132" s="211" t="s">
        <v>29</v>
      </c>
      <c r="O132" s="201"/>
      <c r="P132" s="201"/>
    </row>
    <row r="133" spans="2:16" ht="12.75" x14ac:dyDescent="0.2">
      <c r="B133" s="214" t="str">
        <f>IF(Tabla1[[#This Row],[Código_Actividad]]="","",CONCATENATE(Tabla1[[#This Row],[POA]],".",Tabla1[[#This Row],[SRS]],".",Tabla1[[#This Row],[AREA]],".",Tabla1[[#This Row],[TIPO]]))</f>
        <v/>
      </c>
      <c r="C133" s="214" t="str">
        <f>IF(Tabla1[[#This Row],[Código_Actividad]]="","",'[4]Formulario PPGR1'!#REF!)</f>
        <v/>
      </c>
      <c r="D133" s="214" t="str">
        <f>IF(Tabla1[[#This Row],[Código_Actividad]]="","",'[4]Formulario PPGR1'!#REF!)</f>
        <v/>
      </c>
      <c r="E133" s="214" t="str">
        <f>IF(Tabla1[[#This Row],[Código_Actividad]]="","",'[4]Formulario PPGR1'!#REF!)</f>
        <v/>
      </c>
      <c r="F133" s="214" t="str">
        <f>IF(Tabla1[[#This Row],[Código_Actividad]]="","",'[4]Formulario PPGR1'!#REF!)</f>
        <v/>
      </c>
      <c r="G133" s="682"/>
      <c r="H133" s="588" t="s">
        <v>2686</v>
      </c>
      <c r="I133" s="589" t="s">
        <v>1594</v>
      </c>
      <c r="J133" s="591">
        <v>5</v>
      </c>
      <c r="K133" s="212">
        <v>1.5</v>
      </c>
      <c r="L133" s="212">
        <f>+Tabla1[[#This Row],[Precio Unitario]]*Tabla1[[#This Row],[Cantidad de Insumos]]</f>
        <v>7.5</v>
      </c>
      <c r="M133" s="213" t="s">
        <v>937</v>
      </c>
      <c r="N133" s="211" t="s">
        <v>29</v>
      </c>
      <c r="O133" s="201"/>
      <c r="P133" s="201"/>
    </row>
    <row r="134" spans="2:16" ht="8.4499999999999993" customHeight="1" x14ac:dyDescent="0.2">
      <c r="B134" s="214" t="str">
        <f>IF(Tabla1[[#This Row],[Código_Actividad]]="","",CONCATENATE(Tabla1[[#This Row],[POA]],".",Tabla1[[#This Row],[SRS]],".",Tabla1[[#This Row],[AREA]],".",Tabla1[[#This Row],[TIPO]]))</f>
        <v/>
      </c>
      <c r="C134" s="214" t="str">
        <f>IF(Tabla1[[#This Row],[Código_Actividad]]="","",'[4]Formulario PPGR1'!#REF!)</f>
        <v/>
      </c>
      <c r="D134" s="214" t="str">
        <f>IF(Tabla1[[#This Row],[Código_Actividad]]="","",'[4]Formulario PPGR1'!#REF!)</f>
        <v/>
      </c>
      <c r="E134" s="214" t="str">
        <f>IF(Tabla1[[#This Row],[Código_Actividad]]="","",'[4]Formulario PPGR1'!#REF!)</f>
        <v/>
      </c>
      <c r="F134" s="214" t="str">
        <f>IF(Tabla1[[#This Row],[Código_Actividad]]="","",'[4]Formulario PPGR1'!#REF!)</f>
        <v/>
      </c>
      <c r="G134" s="690"/>
      <c r="H134" s="620"/>
      <c r="I134" s="614"/>
      <c r="J134" s="617"/>
      <c r="K134" s="618"/>
      <c r="L134" s="612"/>
      <c r="M134" s="613"/>
      <c r="N134" s="614"/>
      <c r="O134" s="201"/>
      <c r="P134" s="201"/>
    </row>
    <row r="135" spans="2:16" ht="12.75" x14ac:dyDescent="0.2">
      <c r="B135" s="214" t="e">
        <f>IF(Tabla1[[#This Row],[Código_Actividad]]="","",CONCATENATE(Tabla1[[#This Row],[POA]],".",Tabla1[[#This Row],[SRS]],".",Tabla1[[#This Row],[AREA]],".",Tabla1[[#This Row],[TIPO]]))</f>
        <v>#REF!</v>
      </c>
      <c r="C135" s="214" t="e">
        <f>IF(Tabla1[[#This Row],[Código_Actividad]]="","",'[4]Formulario PPGR1'!#REF!)</f>
        <v>#REF!</v>
      </c>
      <c r="D135" s="214" t="e">
        <f>IF(Tabla1[[#This Row],[Código_Actividad]]="","",'[4]Formulario PPGR1'!#REF!)</f>
        <v>#REF!</v>
      </c>
      <c r="E135" s="214" t="e">
        <f>IF(Tabla1[[#This Row],[Código_Actividad]]="","",'[4]Formulario PPGR1'!#REF!)</f>
        <v>#REF!</v>
      </c>
      <c r="F135" s="214" t="e">
        <f>IF(Tabla1[[#This Row],[Código_Actividad]]="","",'[4]Formulario PPGR1'!#REF!)</f>
        <v>#REF!</v>
      </c>
      <c r="G135" s="681" t="s">
        <v>2838</v>
      </c>
      <c r="H135" s="588" t="s">
        <v>2685</v>
      </c>
      <c r="I135" s="589" t="s">
        <v>1920</v>
      </c>
      <c r="J135" s="591">
        <v>0.1</v>
      </c>
      <c r="K135" s="592">
        <v>218</v>
      </c>
      <c r="L135" s="212">
        <f>+Tabla1[[#This Row],[Precio Unitario]]*Tabla1[[#This Row],[Cantidad de Insumos]]</f>
        <v>21.8</v>
      </c>
      <c r="M135" s="213" t="s">
        <v>937</v>
      </c>
      <c r="N135" s="211" t="s">
        <v>29</v>
      </c>
      <c r="O135" s="201"/>
      <c r="P135" s="201"/>
    </row>
    <row r="136" spans="2:16" ht="12.75" x14ac:dyDescent="0.2">
      <c r="B136" s="214" t="str">
        <f>IF(Tabla1[[#This Row],[Código_Actividad]]="","",CONCATENATE(Tabla1[[#This Row],[POA]],".",Tabla1[[#This Row],[SRS]],".",Tabla1[[#This Row],[AREA]],".",Tabla1[[#This Row],[TIPO]]))</f>
        <v/>
      </c>
      <c r="C136" s="214" t="str">
        <f>IF(Tabla1[[#This Row],[Código_Actividad]]="","",'[4]Formulario PPGR1'!#REF!)</f>
        <v/>
      </c>
      <c r="D136" s="214" t="str">
        <f>IF(Tabla1[[#This Row],[Código_Actividad]]="","",'[4]Formulario PPGR1'!#REF!)</f>
        <v/>
      </c>
      <c r="E136" s="214" t="str">
        <f>IF(Tabla1[[#This Row],[Código_Actividad]]="","",'[4]Formulario PPGR1'!#REF!)</f>
        <v/>
      </c>
      <c r="F136" s="214" t="str">
        <f>IF(Tabla1[[#This Row],[Código_Actividad]]="","",'[4]Formulario PPGR1'!#REF!)</f>
        <v/>
      </c>
      <c r="G136" s="682"/>
      <c r="H136" s="588" t="s">
        <v>2686</v>
      </c>
      <c r="I136" s="589" t="s">
        <v>1594</v>
      </c>
      <c r="J136" s="591">
        <v>5</v>
      </c>
      <c r="K136" s="212">
        <v>1.5</v>
      </c>
      <c r="L136" s="212">
        <f>+Tabla1[[#This Row],[Precio Unitario]]*Tabla1[[#This Row],[Cantidad de Insumos]]</f>
        <v>7.5</v>
      </c>
      <c r="M136" s="213" t="s">
        <v>937</v>
      </c>
      <c r="N136" s="211" t="s">
        <v>29</v>
      </c>
      <c r="O136" s="201"/>
      <c r="P136" s="201"/>
    </row>
    <row r="137" spans="2:16" ht="12.75" x14ac:dyDescent="0.2">
      <c r="B137" s="214" t="str">
        <f>IF(Tabla1[[#This Row],[Código_Actividad]]="","",CONCATENATE(Tabla1[[#This Row],[POA]],".",Tabla1[[#This Row],[SRS]],".",Tabla1[[#This Row],[AREA]],".",Tabla1[[#This Row],[TIPO]]))</f>
        <v/>
      </c>
      <c r="C137" s="214" t="str">
        <f>IF(Tabla1[[#This Row],[Código_Actividad]]="","",'[4]Formulario PPGR1'!#REF!)</f>
        <v/>
      </c>
      <c r="D137" s="214" t="str">
        <f>IF(Tabla1[[#This Row],[Código_Actividad]]="","",'[4]Formulario PPGR1'!#REF!)</f>
        <v/>
      </c>
      <c r="E137" s="214" t="str">
        <f>IF(Tabla1[[#This Row],[Código_Actividad]]="","",'[4]Formulario PPGR1'!#REF!)</f>
        <v/>
      </c>
      <c r="F137" s="214" t="str">
        <f>IF(Tabla1[[#This Row],[Código_Actividad]]="","",'[4]Formulario PPGR1'!#REF!)</f>
        <v/>
      </c>
      <c r="G137" s="683"/>
      <c r="H137" s="608"/>
      <c r="I137" s="609"/>
      <c r="J137" s="610"/>
      <c r="K137" s="612"/>
      <c r="L137" s="612"/>
      <c r="M137" s="613"/>
      <c r="N137" s="614"/>
      <c r="O137" s="201"/>
      <c r="P137" s="201"/>
    </row>
    <row r="138" spans="2:16" ht="12.75" x14ac:dyDescent="0.2">
      <c r="B138" s="214" t="str">
        <f>IF(Tabla1[[#This Row],[Código_Actividad]]="","",CONCATENATE(Tabla1[[#This Row],[POA]],".",Tabla1[[#This Row],[SRS]],".",Tabla1[[#This Row],[AREA]],".",Tabla1[[#This Row],[TIPO]]))</f>
        <v/>
      </c>
      <c r="C138" s="214" t="str">
        <f>IF(Tabla1[[#This Row],[Código_Actividad]]="","",'[4]Formulario PPGR1'!#REF!)</f>
        <v/>
      </c>
      <c r="D138" s="214" t="str">
        <f>IF(Tabla1[[#This Row],[Código_Actividad]]="","",'[4]Formulario PPGR1'!#REF!)</f>
        <v/>
      </c>
      <c r="E138" s="214" t="str">
        <f>IF(Tabla1[[#This Row],[Código_Actividad]]="","",'[4]Formulario PPGR1'!#REF!)</f>
        <v/>
      </c>
      <c r="F138" s="214" t="str">
        <f>IF(Tabla1[[#This Row],[Código_Actividad]]="","",'[4]Formulario PPGR1'!#REF!)</f>
        <v/>
      </c>
      <c r="G138" s="680"/>
      <c r="H138" s="594" t="s">
        <v>2689</v>
      </c>
      <c r="I138" s="589" t="s">
        <v>1594</v>
      </c>
      <c r="J138" s="591">
        <v>50</v>
      </c>
      <c r="K138" s="592">
        <v>0</v>
      </c>
      <c r="L138" s="212">
        <f>+Tabla1[[#This Row],[Precio Unitario]]*Tabla1[[#This Row],[Cantidad de Insumos]]</f>
        <v>0</v>
      </c>
      <c r="M138" s="213" t="s">
        <v>133</v>
      </c>
      <c r="N138" s="211" t="s">
        <v>29</v>
      </c>
      <c r="O138" s="201"/>
      <c r="P138" s="201"/>
    </row>
    <row r="139" spans="2:16" ht="12.75" x14ac:dyDescent="0.2">
      <c r="B139" s="214" t="e">
        <f>IF(Tabla1[[#This Row],[Código_Actividad]]="","",CONCATENATE(Tabla1[[#This Row],[POA]],".",Tabla1[[#This Row],[SRS]],".",Tabla1[[#This Row],[AREA]],".",Tabla1[[#This Row],[TIPO]]))</f>
        <v>#REF!</v>
      </c>
      <c r="C139" s="214" t="e">
        <f>IF(Tabla1[[#This Row],[Código_Actividad]]="","",'[4]Formulario PPGR1'!#REF!)</f>
        <v>#REF!</v>
      </c>
      <c r="D139" s="214" t="e">
        <f>IF(Tabla1[[#This Row],[Código_Actividad]]="","",'[4]Formulario PPGR1'!#REF!)</f>
        <v>#REF!</v>
      </c>
      <c r="E139" s="214" t="e">
        <f>IF(Tabla1[[#This Row],[Código_Actividad]]="","",'[4]Formulario PPGR1'!#REF!)</f>
        <v>#REF!</v>
      </c>
      <c r="F139" s="214" t="e">
        <f>IF(Tabla1[[#This Row],[Código_Actividad]]="","",'[4]Formulario PPGR1'!#REF!)</f>
        <v>#REF!</v>
      </c>
      <c r="G139" s="681" t="s">
        <v>2839</v>
      </c>
      <c r="H139" s="594" t="s">
        <v>2684</v>
      </c>
      <c r="I139" s="589" t="s">
        <v>1594</v>
      </c>
      <c r="J139" s="591">
        <v>5</v>
      </c>
      <c r="K139" s="212">
        <v>6.84</v>
      </c>
      <c r="L139" s="212">
        <f>+Tabla1[[#This Row],[Precio Unitario]]*Tabla1[[#This Row],[Cantidad de Insumos]]</f>
        <v>34.200000000000003</v>
      </c>
      <c r="M139" s="213" t="s">
        <v>937</v>
      </c>
      <c r="N139" s="211" t="s">
        <v>29</v>
      </c>
      <c r="O139" s="201"/>
      <c r="P139" s="201"/>
    </row>
    <row r="140" spans="2:16" ht="12.75" x14ac:dyDescent="0.2">
      <c r="B140" s="214" t="str">
        <f>IF(Tabla1[[#This Row],[Código_Actividad]]="","",CONCATENATE(Tabla1[[#This Row],[POA]],".",Tabla1[[#This Row],[SRS]],".",Tabla1[[#This Row],[AREA]],".",Tabla1[[#This Row],[TIPO]]))</f>
        <v/>
      </c>
      <c r="C140" s="214" t="str">
        <f>IF(Tabla1[[#This Row],[Código_Actividad]]="","",'[4]Formulario PPGR1'!#REF!)</f>
        <v/>
      </c>
      <c r="D140" s="214" t="str">
        <f>IF(Tabla1[[#This Row],[Código_Actividad]]="","",'[4]Formulario PPGR1'!#REF!)</f>
        <v/>
      </c>
      <c r="E140" s="214" t="str">
        <f>IF(Tabla1[[#This Row],[Código_Actividad]]="","",'[4]Formulario PPGR1'!#REF!)</f>
        <v/>
      </c>
      <c r="F140" s="214" t="str">
        <f>IF(Tabla1[[#This Row],[Código_Actividad]]="","",'[4]Formulario PPGR1'!#REF!)</f>
        <v/>
      </c>
      <c r="G140" s="681"/>
      <c r="H140" s="594" t="s">
        <v>2685</v>
      </c>
      <c r="I140" s="589" t="s">
        <v>1920</v>
      </c>
      <c r="J140" s="591">
        <v>2</v>
      </c>
      <c r="K140" s="592">
        <v>218</v>
      </c>
      <c r="L140" s="212">
        <f>+Tabla1[[#This Row],[Precio Unitario]]*Tabla1[[#This Row],[Cantidad de Insumos]]</f>
        <v>436</v>
      </c>
      <c r="M140" s="213" t="s">
        <v>937</v>
      </c>
      <c r="N140" s="211" t="s">
        <v>29</v>
      </c>
      <c r="O140" s="201"/>
      <c r="P140" s="201"/>
    </row>
    <row r="141" spans="2:16" ht="12.75" x14ac:dyDescent="0.2">
      <c r="B141" s="214" t="str">
        <f>IF(Tabla1[[#This Row],[Código_Actividad]]="","",CONCATENATE(Tabla1[[#This Row],[POA]],".",Tabla1[[#This Row],[SRS]],".",Tabla1[[#This Row],[AREA]],".",Tabla1[[#This Row],[TIPO]]))</f>
        <v/>
      </c>
      <c r="C141" s="214" t="str">
        <f>IF(Tabla1[[#This Row],[Código_Actividad]]="","",'[4]Formulario PPGR1'!#REF!)</f>
        <v/>
      </c>
      <c r="D141" s="214" t="str">
        <f>IF(Tabla1[[#This Row],[Código_Actividad]]="","",'[4]Formulario PPGR1'!#REF!)</f>
        <v/>
      </c>
      <c r="E141" s="214" t="str">
        <f>IF(Tabla1[[#This Row],[Código_Actividad]]="","",'[4]Formulario PPGR1'!#REF!)</f>
        <v/>
      </c>
      <c r="F141" s="214" t="str">
        <f>IF(Tabla1[[#This Row],[Código_Actividad]]="","",'[4]Formulario PPGR1'!#REF!)</f>
        <v/>
      </c>
      <c r="G141" s="691"/>
      <c r="H141" s="588" t="s">
        <v>2686</v>
      </c>
      <c r="I141" s="589" t="s">
        <v>1594</v>
      </c>
      <c r="J141" s="590">
        <v>50</v>
      </c>
      <c r="K141" s="212">
        <v>1.5</v>
      </c>
      <c r="L141" s="212">
        <f>+Tabla1[[#This Row],[Precio Unitario]]*Tabla1[[#This Row],[Cantidad de Insumos]]</f>
        <v>75</v>
      </c>
      <c r="M141" s="213" t="s">
        <v>937</v>
      </c>
      <c r="N141" s="211" t="s">
        <v>29</v>
      </c>
      <c r="O141" s="201"/>
      <c r="P141" s="201"/>
    </row>
    <row r="142" spans="2:16" ht="14.25" customHeight="1" x14ac:dyDescent="0.2">
      <c r="B142" s="210" t="str">
        <f>IF(Tabla1[[#This Row],[Código_Actividad]]="","",CONCATENATE(Tabla1[[#This Row],[POA]],".",Tabla1[[#This Row],[SRS]],".",Tabla1[[#This Row],[AREA]],".",Tabla1[[#This Row],[TIPO]]))</f>
        <v/>
      </c>
      <c r="C142" s="210" t="str">
        <f>IF(Tabla1[[#This Row],[Código_Actividad]]="","",'[4]Formulario PPGR1'!#REF!)</f>
        <v/>
      </c>
      <c r="D142" s="210" t="str">
        <f>IF(Tabla1[[#This Row],[Código_Actividad]]="","",'[4]Formulario PPGR1'!#REF!)</f>
        <v/>
      </c>
      <c r="E142" s="210" t="str">
        <f>IF(Tabla1[[#This Row],[Código_Actividad]]="","",'[4]Formulario PPGR1'!#REF!)</f>
        <v/>
      </c>
      <c r="F142" s="210" t="str">
        <f>IF(Tabla1[[#This Row],[Código_Actividad]]="","",'[4]Formulario PPGR1'!#REF!)</f>
        <v/>
      </c>
      <c r="G142" s="692"/>
      <c r="H142" s="614"/>
      <c r="I142" s="614"/>
      <c r="J142" s="617"/>
      <c r="K142" s="618"/>
      <c r="L142" s="612"/>
      <c r="M142" s="613"/>
      <c r="N142" s="614"/>
      <c r="O142" s="201"/>
      <c r="P142" s="201"/>
    </row>
    <row r="143" spans="2:16" s="7" customFormat="1" ht="12.75" x14ac:dyDescent="0.2">
      <c r="B143" s="214" t="str">
        <f>IF(Tabla1[[#This Row],[Código_Actividad]]="","",CONCATENATE(Tabla1[[#This Row],[POA]],".",Tabla1[[#This Row],[SRS]],".",Tabla1[[#This Row],[AREA]],".",Tabla1[[#This Row],[TIPO]]))</f>
        <v/>
      </c>
      <c r="C143" s="214" t="str">
        <f>IF(Tabla1[[#This Row],[Código_Actividad]]="","",'[4]Formulario PPGR1'!#REF!)</f>
        <v/>
      </c>
      <c r="D143" s="214" t="str">
        <f>IF(Tabla1[[#This Row],[Código_Actividad]]="","",'[4]Formulario PPGR1'!#REF!)</f>
        <v/>
      </c>
      <c r="E143" s="214" t="str">
        <f>IF(Tabla1[[#This Row],[Código_Actividad]]="","",'[4]Formulario PPGR1'!#REF!)</f>
        <v/>
      </c>
      <c r="F143" s="214" t="str">
        <f>IF(Tabla1[[#This Row],[Código_Actividad]]="","",'[4]Formulario PPGR1'!#REF!)</f>
        <v/>
      </c>
      <c r="G143" s="689"/>
      <c r="H143" s="211" t="s">
        <v>2684</v>
      </c>
      <c r="I143" s="663" t="s">
        <v>1594</v>
      </c>
      <c r="J143" s="590">
        <v>15</v>
      </c>
      <c r="K143" s="212">
        <v>6.84</v>
      </c>
      <c r="L143" s="212">
        <f>+Tabla1[[#This Row],[Precio Unitario]]*Tabla1[[#This Row],[Cantidad de Insumos]]</f>
        <v>102.6</v>
      </c>
      <c r="M143" s="213" t="s">
        <v>937</v>
      </c>
      <c r="N143" s="211" t="s">
        <v>29</v>
      </c>
    </row>
    <row r="144" spans="2:16" s="7" customFormat="1" ht="25.5" x14ac:dyDescent="0.2">
      <c r="B144" s="214" t="e">
        <f>IF(Tabla1[[#This Row],[Código_Actividad]]="","",CONCATENATE(Tabla1[[#This Row],[POA]],".",Tabla1[[#This Row],[SRS]],".",Tabla1[[#This Row],[AREA]],".",Tabla1[[#This Row],[TIPO]]))</f>
        <v>#REF!</v>
      </c>
      <c r="C144" s="214" t="e">
        <f>IF(Tabla1[[#This Row],[Código_Actividad]]="","",'[4]Formulario PPGR1'!#REF!)</f>
        <v>#REF!</v>
      </c>
      <c r="D144" s="214" t="e">
        <f>IF(Tabla1[[#This Row],[Código_Actividad]]="","",'[4]Formulario PPGR1'!#REF!)</f>
        <v>#REF!</v>
      </c>
      <c r="E144" s="214" t="e">
        <f>IF(Tabla1[[#This Row],[Código_Actividad]]="","",'[4]Formulario PPGR1'!#REF!)</f>
        <v>#REF!</v>
      </c>
      <c r="F144" s="214" t="e">
        <f>IF(Tabla1[[#This Row],[Código_Actividad]]="","",'[4]Formulario PPGR1'!#REF!)</f>
        <v>#REF!</v>
      </c>
      <c r="G144" s="689" t="s">
        <v>2840</v>
      </c>
      <c r="H144" s="211" t="s">
        <v>2685</v>
      </c>
      <c r="I144" s="663" t="s">
        <v>1920</v>
      </c>
      <c r="J144" s="590">
        <v>4</v>
      </c>
      <c r="K144" s="212">
        <v>218</v>
      </c>
      <c r="L144" s="212">
        <f>+Tabla1[[#This Row],[Precio Unitario]]*Tabla1[[#This Row],[Cantidad de Insumos]]</f>
        <v>872</v>
      </c>
      <c r="M144" s="213" t="s">
        <v>937</v>
      </c>
      <c r="N144" s="211" t="s">
        <v>29</v>
      </c>
    </row>
    <row r="145" spans="2:14" s="7" customFormat="1" ht="12.75" x14ac:dyDescent="0.2">
      <c r="B145" s="214" t="str">
        <f>IF(Tabla1[[#This Row],[Código_Actividad]]="","",CONCATENATE(Tabla1[[#This Row],[POA]],".",Tabla1[[#This Row],[SRS]],".",Tabla1[[#This Row],[AREA]],".",Tabla1[[#This Row],[TIPO]]))</f>
        <v/>
      </c>
      <c r="C145" s="214" t="str">
        <f>IF(Tabla1[[#This Row],[Código_Actividad]]="","",'[4]Formulario PPGR1'!#REF!)</f>
        <v/>
      </c>
      <c r="D145" s="214" t="str">
        <f>IF(Tabla1[[#This Row],[Código_Actividad]]="","",'[4]Formulario PPGR1'!#REF!)</f>
        <v/>
      </c>
      <c r="E145" s="214" t="str">
        <f>IF(Tabla1[[#This Row],[Código_Actividad]]="","",'[4]Formulario PPGR1'!#REF!)</f>
        <v/>
      </c>
      <c r="F145" s="214" t="str">
        <f>IF(Tabla1[[#This Row],[Código_Actividad]]="","",'[4]Formulario PPGR1'!#REF!)</f>
        <v/>
      </c>
      <c r="G145" s="689"/>
      <c r="H145" s="211" t="s">
        <v>2686</v>
      </c>
      <c r="I145" s="663" t="s">
        <v>1594</v>
      </c>
      <c r="J145" s="590">
        <v>2</v>
      </c>
      <c r="K145" s="212">
        <v>1.5</v>
      </c>
      <c r="L145" s="212">
        <f>+Tabla1[[#This Row],[Precio Unitario]]*Tabla1[[#This Row],[Cantidad de Insumos]]</f>
        <v>3</v>
      </c>
      <c r="M145" s="213" t="s">
        <v>937</v>
      </c>
      <c r="N145" s="211" t="s">
        <v>29</v>
      </c>
    </row>
    <row r="146" spans="2:14" s="671" customFormat="1" ht="12.75" x14ac:dyDescent="0.2">
      <c r="B146" s="672" t="str">
        <f>IF(Tabla1[[#This Row],[Código_Actividad]]="","",CONCATENATE(Tabla1[[#This Row],[POA]],".",Tabla1[[#This Row],[SRS]],".",Tabla1[[#This Row],[AREA]],".",Tabla1[[#This Row],[TIPO]]))</f>
        <v/>
      </c>
      <c r="C146" s="672" t="str">
        <f>IF(Tabla1[[#This Row],[Código_Actividad]]="","",'[4]Formulario PPGR1'!#REF!)</f>
        <v/>
      </c>
      <c r="D146" s="672" t="str">
        <f>IF(Tabla1[[#This Row],[Código_Actividad]]="","",'[4]Formulario PPGR1'!#REF!)</f>
        <v/>
      </c>
      <c r="E146" s="672" t="str">
        <f>IF(Tabla1[[#This Row],[Código_Actividad]]="","",'[4]Formulario PPGR1'!#REF!)</f>
        <v/>
      </c>
      <c r="F146" s="672" t="str">
        <f>IF(Tabla1[[#This Row],[Código_Actividad]]="","",'[4]Formulario PPGR1'!#REF!)</f>
        <v/>
      </c>
      <c r="G146" s="693"/>
      <c r="H146" s="614"/>
      <c r="I146" s="673" t="str">
        <f>IFERROR(VLOOKUP(#REF!,#REF!,2,FALSE),"")</f>
        <v/>
      </c>
      <c r="J146" s="617"/>
      <c r="K146" s="612" t="str">
        <f>IFERROR(VLOOKUP(#REF!,#REF!,3,FALSE),"")</f>
        <v/>
      </c>
      <c r="L146" s="612"/>
      <c r="M146" s="613"/>
      <c r="N146" s="614"/>
    </row>
    <row r="147" spans="2:14" s="7" customFormat="1" ht="12.75" x14ac:dyDescent="0.2">
      <c r="B147" s="214" t="str">
        <f>IF(Tabla1[[#This Row],[Código_Actividad]]="","",CONCATENATE(Tabla1[[#This Row],[POA]],".",Tabla1[[#This Row],[SRS]],".",Tabla1[[#This Row],[AREA]],".",Tabla1[[#This Row],[TIPO]]))</f>
        <v/>
      </c>
      <c r="C147" s="214" t="str">
        <f>IF(Tabla1[[#This Row],[Código_Actividad]]="","",'[4]Formulario PPGR1'!#REF!)</f>
        <v/>
      </c>
      <c r="D147" s="214" t="str">
        <f>IF(Tabla1[[#This Row],[Código_Actividad]]="","",'[4]Formulario PPGR1'!#REF!)</f>
        <v/>
      </c>
      <c r="E147" s="214" t="str">
        <f>IF(Tabla1[[#This Row],[Código_Actividad]]="","",'[4]Formulario PPGR1'!#REF!)</f>
        <v/>
      </c>
      <c r="F147" s="214" t="str">
        <f>IF(Tabla1[[#This Row],[Código_Actividad]]="","",'[4]Formulario PPGR1'!#REF!)</f>
        <v/>
      </c>
      <c r="G147" s="689"/>
      <c r="H147" s="211" t="s">
        <v>2684</v>
      </c>
      <c r="I147" s="663" t="s">
        <v>1594</v>
      </c>
      <c r="J147" s="590">
        <v>15</v>
      </c>
      <c r="K147" s="212">
        <v>6.84</v>
      </c>
      <c r="L147" s="212">
        <f>+Tabla1[[#This Row],[Precio Unitario]]*Tabla1[[#This Row],[Cantidad de Insumos]]</f>
        <v>102.6</v>
      </c>
      <c r="M147" s="213" t="s">
        <v>937</v>
      </c>
      <c r="N147" s="211" t="s">
        <v>29</v>
      </c>
    </row>
    <row r="148" spans="2:14" s="7" customFormat="1" ht="25.5" x14ac:dyDescent="0.2">
      <c r="B148" s="214" t="e">
        <f>IF(Tabla1[[#This Row],[Código_Actividad]]="","",CONCATENATE(Tabla1[[#This Row],[POA]],".",Tabla1[[#This Row],[SRS]],".",Tabla1[[#This Row],[AREA]],".",Tabla1[[#This Row],[TIPO]]))</f>
        <v>#REF!</v>
      </c>
      <c r="C148" s="214" t="e">
        <f>IF(Tabla1[[#This Row],[Código_Actividad]]="","",'[4]Formulario PPGR1'!#REF!)</f>
        <v>#REF!</v>
      </c>
      <c r="D148" s="214" t="e">
        <f>IF(Tabla1[[#This Row],[Código_Actividad]]="","",'[4]Formulario PPGR1'!#REF!)</f>
        <v>#REF!</v>
      </c>
      <c r="E148" s="214" t="e">
        <f>IF(Tabla1[[#This Row],[Código_Actividad]]="","",'[4]Formulario PPGR1'!#REF!)</f>
        <v>#REF!</v>
      </c>
      <c r="F148" s="214" t="e">
        <f>IF(Tabla1[[#This Row],[Código_Actividad]]="","",'[4]Formulario PPGR1'!#REF!)</f>
        <v>#REF!</v>
      </c>
      <c r="G148" s="689" t="s">
        <v>2841</v>
      </c>
      <c r="H148" s="211" t="s">
        <v>2685</v>
      </c>
      <c r="I148" s="663" t="s">
        <v>1920</v>
      </c>
      <c r="J148" s="590">
        <v>4</v>
      </c>
      <c r="K148" s="212">
        <v>218</v>
      </c>
      <c r="L148" s="212">
        <f>+Tabla1[[#This Row],[Precio Unitario]]*Tabla1[[#This Row],[Cantidad de Insumos]]</f>
        <v>872</v>
      </c>
      <c r="M148" s="213" t="s">
        <v>937</v>
      </c>
      <c r="N148" s="211" t="s">
        <v>29</v>
      </c>
    </row>
    <row r="149" spans="2:14" s="7" customFormat="1" ht="12.75" x14ac:dyDescent="0.2">
      <c r="B149" s="214" t="str">
        <f>IF(Tabla1[[#This Row],[Código_Actividad]]="","",CONCATENATE(Tabla1[[#This Row],[POA]],".",Tabla1[[#This Row],[SRS]],".",Tabla1[[#This Row],[AREA]],".",Tabla1[[#This Row],[TIPO]]))</f>
        <v/>
      </c>
      <c r="C149" s="214" t="str">
        <f>IF(Tabla1[[#This Row],[Código_Actividad]]="","",'[4]Formulario PPGR1'!#REF!)</f>
        <v/>
      </c>
      <c r="D149" s="214" t="str">
        <f>IF(Tabla1[[#This Row],[Código_Actividad]]="","",'[4]Formulario PPGR1'!#REF!)</f>
        <v/>
      </c>
      <c r="E149" s="214" t="str">
        <f>IF(Tabla1[[#This Row],[Código_Actividad]]="","",'[4]Formulario PPGR1'!#REF!)</f>
        <v/>
      </c>
      <c r="F149" s="214" t="str">
        <f>IF(Tabla1[[#This Row],[Código_Actividad]]="","",'[4]Formulario PPGR1'!#REF!)</f>
        <v/>
      </c>
      <c r="G149" s="689"/>
      <c r="H149" s="211" t="s">
        <v>2686</v>
      </c>
      <c r="I149" s="663" t="s">
        <v>1594</v>
      </c>
      <c r="J149" s="590">
        <v>2</v>
      </c>
      <c r="K149" s="212">
        <v>1.5</v>
      </c>
      <c r="L149" s="212">
        <f>+Tabla1[[#This Row],[Precio Unitario]]*Tabla1[[#This Row],[Cantidad de Insumos]]</f>
        <v>3</v>
      </c>
      <c r="M149" s="213" t="s">
        <v>937</v>
      </c>
      <c r="N149" s="211" t="s">
        <v>29</v>
      </c>
    </row>
    <row r="150" spans="2:14" s="671" customFormat="1" ht="12.75" x14ac:dyDescent="0.2">
      <c r="B150" s="672" t="str">
        <f>IF(Tabla1[[#This Row],[Código_Actividad]]="","",CONCATENATE(Tabla1[[#This Row],[POA]],".",Tabla1[[#This Row],[SRS]],".",Tabla1[[#This Row],[AREA]],".",Tabla1[[#This Row],[TIPO]]))</f>
        <v/>
      </c>
      <c r="C150" s="672" t="str">
        <f>IF(Tabla1[[#This Row],[Código_Actividad]]="","",'[4]Formulario PPGR1'!#REF!)</f>
        <v/>
      </c>
      <c r="D150" s="672" t="str">
        <f>IF(Tabla1[[#This Row],[Código_Actividad]]="","",'[4]Formulario PPGR1'!#REF!)</f>
        <v/>
      </c>
      <c r="E150" s="672" t="str">
        <f>IF(Tabla1[[#This Row],[Código_Actividad]]="","",'[4]Formulario PPGR1'!#REF!)</f>
        <v/>
      </c>
      <c r="F150" s="672" t="str">
        <f>IF(Tabla1[[#This Row],[Código_Actividad]]="","",'[4]Formulario PPGR1'!#REF!)</f>
        <v/>
      </c>
      <c r="G150" s="693"/>
      <c r="H150" s="614"/>
      <c r="I150" s="673" t="str">
        <f>IFERROR(VLOOKUP(#REF!,#REF!,2,FALSE),"")</f>
        <v/>
      </c>
      <c r="J150" s="617"/>
      <c r="K150" s="612" t="str">
        <f>IFERROR(VLOOKUP(#REF!,#REF!,3,FALSE),"")</f>
        <v/>
      </c>
      <c r="L150" s="612"/>
      <c r="M150" s="613"/>
      <c r="N150" s="614"/>
    </row>
    <row r="151" spans="2:14" s="7" customFormat="1" ht="12.75" x14ac:dyDescent="0.2">
      <c r="B151" s="214" t="str">
        <f>IF(Tabla1[[#This Row],[Código_Actividad]]="","",CONCATENATE(Tabla1[[#This Row],[POA]],".",Tabla1[[#This Row],[SRS]],".",Tabla1[[#This Row],[AREA]],".",Tabla1[[#This Row],[TIPO]]))</f>
        <v/>
      </c>
      <c r="C151" s="214" t="str">
        <f>IF(Tabla1[[#This Row],[Código_Actividad]]="","",'[4]Formulario PPGR1'!#REF!)</f>
        <v/>
      </c>
      <c r="D151" s="214" t="str">
        <f>IF(Tabla1[[#This Row],[Código_Actividad]]="","",'[4]Formulario PPGR1'!#REF!)</f>
        <v/>
      </c>
      <c r="E151" s="214" t="str">
        <f>IF(Tabla1[[#This Row],[Código_Actividad]]="","",'[4]Formulario PPGR1'!#REF!)</f>
        <v/>
      </c>
      <c r="F151" s="214" t="str">
        <f>IF(Tabla1[[#This Row],[Código_Actividad]]="","",'[4]Formulario PPGR1'!#REF!)</f>
        <v/>
      </c>
      <c r="G151" s="689"/>
      <c r="H151" s="211" t="s">
        <v>2684</v>
      </c>
      <c r="I151" s="663" t="s">
        <v>1594</v>
      </c>
      <c r="J151" s="590">
        <v>15</v>
      </c>
      <c r="K151" s="212">
        <v>6.84</v>
      </c>
      <c r="L151" s="212">
        <f>+Tabla1[[#This Row],[Precio Unitario]]*Tabla1[[#This Row],[Cantidad de Insumos]]</f>
        <v>102.6</v>
      </c>
      <c r="M151" s="213" t="s">
        <v>937</v>
      </c>
      <c r="N151" s="211" t="s">
        <v>29</v>
      </c>
    </row>
    <row r="152" spans="2:14" s="7" customFormat="1" ht="25.5" x14ac:dyDescent="0.2">
      <c r="B152" s="214" t="e">
        <f>IF(Tabla1[[#This Row],[Código_Actividad]]="","",CONCATENATE(Tabla1[[#This Row],[POA]],".",Tabla1[[#This Row],[SRS]],".",Tabla1[[#This Row],[AREA]],".",Tabla1[[#This Row],[TIPO]]))</f>
        <v>#REF!</v>
      </c>
      <c r="C152" s="214" t="e">
        <f>IF(Tabla1[[#This Row],[Código_Actividad]]="","",'[4]Formulario PPGR1'!#REF!)</f>
        <v>#REF!</v>
      </c>
      <c r="D152" s="214" t="e">
        <f>IF(Tabla1[[#This Row],[Código_Actividad]]="","",'[4]Formulario PPGR1'!#REF!)</f>
        <v>#REF!</v>
      </c>
      <c r="E152" s="214" t="e">
        <f>IF(Tabla1[[#This Row],[Código_Actividad]]="","",'[4]Formulario PPGR1'!#REF!)</f>
        <v>#REF!</v>
      </c>
      <c r="F152" s="214" t="e">
        <f>IF(Tabla1[[#This Row],[Código_Actividad]]="","",'[4]Formulario PPGR1'!#REF!)</f>
        <v>#REF!</v>
      </c>
      <c r="G152" s="689" t="s">
        <v>2843</v>
      </c>
      <c r="H152" s="211" t="s">
        <v>2685</v>
      </c>
      <c r="I152" s="663" t="s">
        <v>1920</v>
      </c>
      <c r="J152" s="590">
        <v>4</v>
      </c>
      <c r="K152" s="212">
        <v>218</v>
      </c>
      <c r="L152" s="212">
        <f>+Tabla1[[#This Row],[Precio Unitario]]*Tabla1[[#This Row],[Cantidad de Insumos]]</f>
        <v>872</v>
      </c>
      <c r="M152" s="213" t="s">
        <v>937</v>
      </c>
      <c r="N152" s="211" t="s">
        <v>29</v>
      </c>
    </row>
    <row r="153" spans="2:14" s="7" customFormat="1" ht="12.75" x14ac:dyDescent="0.2">
      <c r="B153" s="214" t="str">
        <f>IF(Tabla1[[#This Row],[Código_Actividad]]="","",CONCATENATE(Tabla1[[#This Row],[POA]],".",Tabla1[[#This Row],[SRS]],".",Tabla1[[#This Row],[AREA]],".",Tabla1[[#This Row],[TIPO]]))</f>
        <v/>
      </c>
      <c r="C153" s="214" t="str">
        <f>IF(Tabla1[[#This Row],[Código_Actividad]]="","",'[4]Formulario PPGR1'!#REF!)</f>
        <v/>
      </c>
      <c r="D153" s="214" t="str">
        <f>IF(Tabla1[[#This Row],[Código_Actividad]]="","",'[4]Formulario PPGR1'!#REF!)</f>
        <v/>
      </c>
      <c r="E153" s="214" t="str">
        <f>IF(Tabla1[[#This Row],[Código_Actividad]]="","",'[4]Formulario PPGR1'!#REF!)</f>
        <v/>
      </c>
      <c r="F153" s="214" t="str">
        <f>IF(Tabla1[[#This Row],[Código_Actividad]]="","",'[4]Formulario PPGR1'!#REF!)</f>
        <v/>
      </c>
      <c r="G153" s="689"/>
      <c r="H153" s="211" t="s">
        <v>2686</v>
      </c>
      <c r="I153" s="663" t="s">
        <v>1594</v>
      </c>
      <c r="J153" s="590">
        <v>2</v>
      </c>
      <c r="K153" s="212">
        <v>1.5</v>
      </c>
      <c r="L153" s="212">
        <f>+Tabla1[[#This Row],[Precio Unitario]]*Tabla1[[#This Row],[Cantidad de Insumos]]</f>
        <v>3</v>
      </c>
      <c r="M153" s="213" t="s">
        <v>937</v>
      </c>
      <c r="N153" s="211" t="s">
        <v>29</v>
      </c>
    </row>
    <row r="154" spans="2:14" s="671" customFormat="1" ht="12.75" x14ac:dyDescent="0.2">
      <c r="B154" s="672" t="str">
        <f>IF(Tabla1[[#This Row],[Código_Actividad]]="","",CONCATENATE(Tabla1[[#This Row],[POA]],".",Tabla1[[#This Row],[SRS]],".",Tabla1[[#This Row],[AREA]],".",Tabla1[[#This Row],[TIPO]]))</f>
        <v/>
      </c>
      <c r="C154" s="672" t="str">
        <f>IF(Tabla1[[#This Row],[Código_Actividad]]="","",'[4]Formulario PPGR1'!#REF!)</f>
        <v/>
      </c>
      <c r="D154" s="672" t="str">
        <f>IF(Tabla1[[#This Row],[Código_Actividad]]="","",'[4]Formulario PPGR1'!#REF!)</f>
        <v/>
      </c>
      <c r="E154" s="672" t="str">
        <f>IF(Tabla1[[#This Row],[Código_Actividad]]="","",'[4]Formulario PPGR1'!#REF!)</f>
        <v/>
      </c>
      <c r="F154" s="672" t="str">
        <f>IF(Tabla1[[#This Row],[Código_Actividad]]="","",'[4]Formulario PPGR1'!#REF!)</f>
        <v/>
      </c>
      <c r="G154" s="693"/>
      <c r="H154" s="614"/>
      <c r="I154" s="673" t="str">
        <f>IFERROR(VLOOKUP(#REF!,#REF!,2,FALSE),"")</f>
        <v/>
      </c>
      <c r="J154" s="617"/>
      <c r="K154" s="612" t="str">
        <f>IFERROR(VLOOKUP(#REF!,#REF!,3,FALSE),"")</f>
        <v/>
      </c>
      <c r="L154" s="612"/>
      <c r="M154" s="613"/>
      <c r="N154" s="614"/>
    </row>
    <row r="155" spans="2:14" s="7" customFormat="1" ht="12.75" x14ac:dyDescent="0.2">
      <c r="B155" s="214" t="str">
        <f>IF(Tabla1[[#This Row],[Código_Actividad]]="","",CONCATENATE(Tabla1[[#This Row],[POA]],".",Tabla1[[#This Row],[SRS]],".",Tabla1[[#This Row],[AREA]],".",Tabla1[[#This Row],[TIPO]]))</f>
        <v/>
      </c>
      <c r="C155" s="214" t="str">
        <f>IF(Tabla1[[#This Row],[Código_Actividad]]="","",'[4]Formulario PPGR1'!#REF!)</f>
        <v/>
      </c>
      <c r="D155" s="214" t="str">
        <f>IF(Tabla1[[#This Row],[Código_Actividad]]="","",'[4]Formulario PPGR1'!#REF!)</f>
        <v/>
      </c>
      <c r="E155" s="214" t="str">
        <f>IF(Tabla1[[#This Row],[Código_Actividad]]="","",'[4]Formulario PPGR1'!#REF!)</f>
        <v/>
      </c>
      <c r="F155" s="214" t="str">
        <f>IF(Tabla1[[#This Row],[Código_Actividad]]="","",'[4]Formulario PPGR1'!#REF!)</f>
        <v/>
      </c>
      <c r="G155" s="689"/>
      <c r="H155" s="211" t="s">
        <v>2684</v>
      </c>
      <c r="I155" s="663" t="s">
        <v>1594</v>
      </c>
      <c r="J155" s="590">
        <v>15</v>
      </c>
      <c r="K155" s="212">
        <v>6.84</v>
      </c>
      <c r="L155" s="212">
        <f>+Tabla1[[#This Row],[Precio Unitario]]*Tabla1[[#This Row],[Cantidad de Insumos]]</f>
        <v>102.6</v>
      </c>
      <c r="M155" s="213" t="s">
        <v>937</v>
      </c>
      <c r="N155" s="211" t="s">
        <v>29</v>
      </c>
    </row>
    <row r="156" spans="2:14" s="7" customFormat="1" ht="25.5" x14ac:dyDescent="0.2">
      <c r="B156" s="214" t="e">
        <f>IF(Tabla1[[#This Row],[Código_Actividad]]="","",CONCATENATE(Tabla1[[#This Row],[POA]],".",Tabla1[[#This Row],[SRS]],".",Tabla1[[#This Row],[AREA]],".",Tabla1[[#This Row],[TIPO]]))</f>
        <v>#REF!</v>
      </c>
      <c r="C156" s="214" t="e">
        <f>IF(Tabla1[[#This Row],[Código_Actividad]]="","",'[4]Formulario PPGR1'!#REF!)</f>
        <v>#REF!</v>
      </c>
      <c r="D156" s="214" t="e">
        <f>IF(Tabla1[[#This Row],[Código_Actividad]]="","",'[4]Formulario PPGR1'!#REF!)</f>
        <v>#REF!</v>
      </c>
      <c r="E156" s="214" t="e">
        <f>IF(Tabla1[[#This Row],[Código_Actividad]]="","",'[4]Formulario PPGR1'!#REF!)</f>
        <v>#REF!</v>
      </c>
      <c r="F156" s="214" t="e">
        <f>IF(Tabla1[[#This Row],[Código_Actividad]]="","",'[4]Formulario PPGR1'!#REF!)</f>
        <v>#REF!</v>
      </c>
      <c r="G156" s="689" t="s">
        <v>2844</v>
      </c>
      <c r="H156" s="211" t="s">
        <v>2685</v>
      </c>
      <c r="I156" s="663" t="s">
        <v>1920</v>
      </c>
      <c r="J156" s="590">
        <v>4</v>
      </c>
      <c r="K156" s="212">
        <v>218</v>
      </c>
      <c r="L156" s="212">
        <f>+Tabla1[[#This Row],[Precio Unitario]]*Tabla1[[#This Row],[Cantidad de Insumos]]</f>
        <v>872</v>
      </c>
      <c r="M156" s="213" t="s">
        <v>937</v>
      </c>
      <c r="N156" s="211" t="s">
        <v>29</v>
      </c>
    </row>
    <row r="157" spans="2:14" s="7" customFormat="1" ht="12.75" x14ac:dyDescent="0.2">
      <c r="B157" s="674" t="str">
        <f>IF(Tabla1[[#This Row],[Código_Actividad]]="","",CONCATENATE(Tabla1[[#This Row],[POA]],".",Tabla1[[#This Row],[SRS]],".",Tabla1[[#This Row],[AREA]],".",Tabla1[[#This Row],[TIPO]]))</f>
        <v/>
      </c>
      <c r="C157" s="674" t="str">
        <f>IF(Tabla1[[#This Row],[Código_Actividad]]="","",'[4]Formulario PPGR1'!#REF!)</f>
        <v/>
      </c>
      <c r="D157" s="674" t="str">
        <f>IF(Tabla1[[#This Row],[Código_Actividad]]="","",'[4]Formulario PPGR1'!#REF!)</f>
        <v/>
      </c>
      <c r="E157" s="674" t="str">
        <f>IF(Tabla1[[#This Row],[Código_Actividad]]="","",'[4]Formulario PPGR1'!#REF!)</f>
        <v/>
      </c>
      <c r="F157" s="674" t="str">
        <f>IF(Tabla1[[#This Row],[Código_Actividad]]="","",'[4]Formulario PPGR1'!#REF!)</f>
        <v/>
      </c>
      <c r="G157" s="694"/>
      <c r="H157" s="675" t="s">
        <v>2686</v>
      </c>
      <c r="I157" s="676" t="s">
        <v>1594</v>
      </c>
      <c r="J157" s="677">
        <v>2</v>
      </c>
      <c r="K157" s="678">
        <v>1.5</v>
      </c>
      <c r="L157" s="678">
        <f>+Tabla1[[#This Row],[Precio Unitario]]*Tabla1[[#This Row],[Cantidad de Insumos]]</f>
        <v>3</v>
      </c>
      <c r="M157" s="679" t="s">
        <v>937</v>
      </c>
      <c r="N157" s="675" t="s">
        <v>29</v>
      </c>
    </row>
    <row r="158" spans="2:14" s="671" customFormat="1" ht="12.75" x14ac:dyDescent="0.2">
      <c r="B158" s="672" t="str">
        <f>IF(Tabla1[[#This Row],[Código_Actividad]]="","",CONCATENATE(Tabla1[[#This Row],[POA]],".",Tabla1[[#This Row],[SRS]],".",Tabla1[[#This Row],[AREA]],".",Tabla1[[#This Row],[TIPO]]))</f>
        <v/>
      </c>
      <c r="C158" s="672" t="str">
        <f>IF(Tabla1[[#This Row],[Código_Actividad]]="","",'[4]Formulario PPGR1'!#REF!)</f>
        <v/>
      </c>
      <c r="D158" s="672" t="str">
        <f>IF(Tabla1[[#This Row],[Código_Actividad]]="","",'[4]Formulario PPGR1'!#REF!)</f>
        <v/>
      </c>
      <c r="E158" s="672" t="str">
        <f>IF(Tabla1[[#This Row],[Código_Actividad]]="","",'[4]Formulario PPGR1'!#REF!)</f>
        <v/>
      </c>
      <c r="F158" s="672" t="str">
        <f>IF(Tabla1[[#This Row],[Código_Actividad]]="","",'[4]Formulario PPGR1'!#REF!)</f>
        <v/>
      </c>
      <c r="G158" s="693"/>
      <c r="H158" s="614"/>
      <c r="I158" s="673" t="str">
        <f>IFERROR(VLOOKUP(#REF!,#REF!,2,FALSE),"")</f>
        <v/>
      </c>
      <c r="J158" s="617"/>
      <c r="K158" s="612" t="str">
        <f>IFERROR(VLOOKUP(#REF!,#REF!,3,FALSE),"")</f>
        <v/>
      </c>
      <c r="L158" s="612"/>
      <c r="M158" s="613"/>
      <c r="N158" s="614"/>
    </row>
    <row r="159" spans="2:14" s="7" customFormat="1" ht="12.75" x14ac:dyDescent="0.2">
      <c r="B159" s="214" t="str">
        <f>IF(Tabla1[[#This Row],[Código_Actividad]]="","",CONCATENATE(Tabla1[[#This Row],[POA]],".",Tabla1[[#This Row],[SRS]],".",Tabla1[[#This Row],[AREA]],".",Tabla1[[#This Row],[TIPO]]))</f>
        <v/>
      </c>
      <c r="C159" s="214" t="str">
        <f>IF(Tabla1[[#This Row],[Código_Actividad]]="","",'[4]Formulario PPGR1'!#REF!)</f>
        <v/>
      </c>
      <c r="D159" s="214" t="str">
        <f>IF(Tabla1[[#This Row],[Código_Actividad]]="","",'[4]Formulario PPGR1'!#REF!)</f>
        <v/>
      </c>
      <c r="E159" s="214" t="str">
        <f>IF(Tabla1[[#This Row],[Código_Actividad]]="","",'[4]Formulario PPGR1'!#REF!)</f>
        <v/>
      </c>
      <c r="F159" s="214" t="str">
        <f>IF(Tabla1[[#This Row],[Código_Actividad]]="","",'[4]Formulario PPGR1'!#REF!)</f>
        <v/>
      </c>
      <c r="G159" s="689"/>
      <c r="H159" s="211" t="s">
        <v>2684</v>
      </c>
      <c r="I159" s="663" t="s">
        <v>1594</v>
      </c>
      <c r="J159" s="590">
        <v>15</v>
      </c>
      <c r="K159" s="212">
        <v>6.84</v>
      </c>
      <c r="L159" s="212">
        <f>+Tabla1[[#This Row],[Precio Unitario]]*Tabla1[[#This Row],[Cantidad de Insumos]]</f>
        <v>102.6</v>
      </c>
      <c r="M159" s="213" t="s">
        <v>937</v>
      </c>
      <c r="N159" s="211" t="s">
        <v>29</v>
      </c>
    </row>
    <row r="160" spans="2:14" s="7" customFormat="1" ht="38.25" x14ac:dyDescent="0.2">
      <c r="B160" s="214" t="e">
        <f>IF(Tabla1[[#This Row],[Código_Actividad]]="","",CONCATENATE(Tabla1[[#This Row],[POA]],".",Tabla1[[#This Row],[SRS]],".",Tabla1[[#This Row],[AREA]],".",Tabla1[[#This Row],[TIPO]]))</f>
        <v>#REF!</v>
      </c>
      <c r="C160" s="214" t="e">
        <f>IF(Tabla1[[#This Row],[Código_Actividad]]="","",'[4]Formulario PPGR1'!#REF!)</f>
        <v>#REF!</v>
      </c>
      <c r="D160" s="214" t="e">
        <f>IF(Tabla1[[#This Row],[Código_Actividad]]="","",'[4]Formulario PPGR1'!#REF!)</f>
        <v>#REF!</v>
      </c>
      <c r="E160" s="214" t="e">
        <f>IF(Tabla1[[#This Row],[Código_Actividad]]="","",'[4]Formulario PPGR1'!#REF!)</f>
        <v>#REF!</v>
      </c>
      <c r="F160" s="214" t="e">
        <f>IF(Tabla1[[#This Row],[Código_Actividad]]="","",'[4]Formulario PPGR1'!#REF!)</f>
        <v>#REF!</v>
      </c>
      <c r="G160" s="689" t="s">
        <v>2845</v>
      </c>
      <c r="H160" s="211" t="s">
        <v>2685</v>
      </c>
      <c r="I160" s="663" t="s">
        <v>1920</v>
      </c>
      <c r="J160" s="590">
        <v>4</v>
      </c>
      <c r="K160" s="212">
        <v>218</v>
      </c>
      <c r="L160" s="212">
        <f>+Tabla1[[#This Row],[Precio Unitario]]*Tabla1[[#This Row],[Cantidad de Insumos]]</f>
        <v>872</v>
      </c>
      <c r="M160" s="213" t="s">
        <v>937</v>
      </c>
      <c r="N160" s="211" t="s">
        <v>29</v>
      </c>
    </row>
    <row r="161" spans="2:14" s="7" customFormat="1" ht="12.75" x14ac:dyDescent="0.2">
      <c r="B161" s="214" t="str">
        <f>IF(Tabla1[[#This Row],[Código_Actividad]]="","",CONCATENATE(Tabla1[[#This Row],[POA]],".",Tabla1[[#This Row],[SRS]],".",Tabla1[[#This Row],[AREA]],".",Tabla1[[#This Row],[TIPO]]))</f>
        <v/>
      </c>
      <c r="C161" s="214" t="str">
        <f>IF(Tabla1[[#This Row],[Código_Actividad]]="","",'[4]Formulario PPGR1'!#REF!)</f>
        <v/>
      </c>
      <c r="D161" s="214" t="str">
        <f>IF(Tabla1[[#This Row],[Código_Actividad]]="","",'[4]Formulario PPGR1'!#REF!)</f>
        <v/>
      </c>
      <c r="E161" s="214" t="str">
        <f>IF(Tabla1[[#This Row],[Código_Actividad]]="","",'[4]Formulario PPGR1'!#REF!)</f>
        <v/>
      </c>
      <c r="F161" s="214" t="str">
        <f>IF(Tabla1[[#This Row],[Código_Actividad]]="","",'[4]Formulario PPGR1'!#REF!)</f>
        <v/>
      </c>
      <c r="G161" s="689"/>
      <c r="H161" s="211" t="s">
        <v>2686</v>
      </c>
      <c r="I161" s="663" t="s">
        <v>1594</v>
      </c>
      <c r="J161" s="590">
        <v>2</v>
      </c>
      <c r="K161" s="212">
        <v>1.5</v>
      </c>
      <c r="L161" s="212">
        <f>+Tabla1[[#This Row],[Precio Unitario]]*Tabla1[[#This Row],[Cantidad de Insumos]]</f>
        <v>3</v>
      </c>
      <c r="M161" s="213" t="s">
        <v>937</v>
      </c>
      <c r="N161" s="211" t="s">
        <v>29</v>
      </c>
    </row>
    <row r="162" spans="2:14" s="7" customFormat="1" ht="12.75" x14ac:dyDescent="0.2">
      <c r="B162" s="214" t="str">
        <f>IF(Tabla1[[#This Row],[Código_Actividad]]="","",CONCATENATE(Tabla1[[#This Row],[POA]],".",Tabla1[[#This Row],[SRS]],".",Tabla1[[#This Row],[AREA]],".",Tabla1[[#This Row],[TIPO]]))</f>
        <v/>
      </c>
      <c r="C162" s="214" t="str">
        <f>IF(Tabla1[[#This Row],[Código_Actividad]]="","",'[4]Formulario PPGR1'!#REF!)</f>
        <v/>
      </c>
      <c r="D162" s="214" t="str">
        <f>IF(Tabla1[[#This Row],[Código_Actividad]]="","",'[4]Formulario PPGR1'!#REF!)</f>
        <v/>
      </c>
      <c r="E162" s="214" t="str">
        <f>IF(Tabla1[[#This Row],[Código_Actividad]]="","",'[4]Formulario PPGR1'!#REF!)</f>
        <v/>
      </c>
      <c r="F162" s="214" t="str">
        <f>IF(Tabla1[[#This Row],[Código_Actividad]]="","",'[4]Formulario PPGR1'!#REF!)</f>
        <v/>
      </c>
      <c r="G162" s="689"/>
      <c r="H162" s="211"/>
      <c r="I162" s="663" t="str">
        <f>IFERROR(VLOOKUP(#REF!,#REF!,2,FALSE),"")</f>
        <v/>
      </c>
      <c r="J162" s="590"/>
      <c r="K162" s="212" t="str">
        <f>IFERROR(VLOOKUP(#REF!,#REF!,3,FALSE),"")</f>
        <v/>
      </c>
      <c r="L162" s="212"/>
      <c r="M162" s="213"/>
      <c r="N162" s="211"/>
    </row>
    <row r="163" spans="2:14" s="7" customFormat="1" ht="12.75" x14ac:dyDescent="0.2">
      <c r="B163" s="214" t="str">
        <f>IF(Tabla1[[#This Row],[Código_Actividad]]="","",CONCATENATE(Tabla1[[#This Row],[POA]],".",Tabla1[[#This Row],[SRS]],".",Tabla1[[#This Row],[AREA]],".",Tabla1[[#This Row],[TIPO]]))</f>
        <v/>
      </c>
      <c r="C163" s="214" t="str">
        <f>IF(Tabla1[[#This Row],[Código_Actividad]]="","",'[4]Formulario PPGR1'!#REF!)</f>
        <v/>
      </c>
      <c r="D163" s="214" t="str">
        <f>IF(Tabla1[[#This Row],[Código_Actividad]]="","",'[4]Formulario PPGR1'!#REF!)</f>
        <v/>
      </c>
      <c r="E163" s="214" t="str">
        <f>IF(Tabla1[[#This Row],[Código_Actividad]]="","",'[4]Formulario PPGR1'!#REF!)</f>
        <v/>
      </c>
      <c r="F163" s="214" t="str">
        <f>IF(Tabla1[[#This Row],[Código_Actividad]]="","",'[4]Formulario PPGR1'!#REF!)</f>
        <v/>
      </c>
      <c r="G163" s="689"/>
      <c r="H163" s="211" t="s">
        <v>2684</v>
      </c>
      <c r="I163" s="663" t="s">
        <v>1594</v>
      </c>
      <c r="J163" s="590">
        <v>15</v>
      </c>
      <c r="K163" s="212">
        <v>6.84</v>
      </c>
      <c r="L163" s="212">
        <f>+Tabla1[[#This Row],[Precio Unitario]]*Tabla1[[#This Row],[Cantidad de Insumos]]</f>
        <v>102.6</v>
      </c>
      <c r="M163" s="213" t="s">
        <v>937</v>
      </c>
      <c r="N163" s="211" t="s">
        <v>29</v>
      </c>
    </row>
    <row r="164" spans="2:14" s="7" customFormat="1" ht="25.5" x14ac:dyDescent="0.2">
      <c r="B164" s="214" t="e">
        <f>IF(Tabla1[[#This Row],[Código_Actividad]]="","",CONCATENATE(Tabla1[[#This Row],[POA]],".",Tabla1[[#This Row],[SRS]],".",Tabla1[[#This Row],[AREA]],".",Tabla1[[#This Row],[TIPO]]))</f>
        <v>#REF!</v>
      </c>
      <c r="C164" s="214" t="e">
        <f>IF(Tabla1[[#This Row],[Código_Actividad]]="","",'[4]Formulario PPGR1'!#REF!)</f>
        <v>#REF!</v>
      </c>
      <c r="D164" s="214" t="e">
        <f>IF(Tabla1[[#This Row],[Código_Actividad]]="","",'[4]Formulario PPGR1'!#REF!)</f>
        <v>#REF!</v>
      </c>
      <c r="E164" s="214" t="e">
        <f>IF(Tabla1[[#This Row],[Código_Actividad]]="","",'[4]Formulario PPGR1'!#REF!)</f>
        <v>#REF!</v>
      </c>
      <c r="F164" s="214" t="e">
        <f>IF(Tabla1[[#This Row],[Código_Actividad]]="","",'[4]Formulario PPGR1'!#REF!)</f>
        <v>#REF!</v>
      </c>
      <c r="G164" s="689" t="s">
        <v>2846</v>
      </c>
      <c r="H164" s="211" t="s">
        <v>2685</v>
      </c>
      <c r="I164" s="663" t="s">
        <v>1920</v>
      </c>
      <c r="J164" s="590">
        <v>4</v>
      </c>
      <c r="K164" s="212">
        <v>218</v>
      </c>
      <c r="L164" s="212">
        <f>+Tabla1[[#This Row],[Precio Unitario]]*Tabla1[[#This Row],[Cantidad de Insumos]]</f>
        <v>872</v>
      </c>
      <c r="M164" s="213" t="s">
        <v>937</v>
      </c>
      <c r="N164" s="211" t="s">
        <v>29</v>
      </c>
    </row>
    <row r="165" spans="2:14" s="7" customFormat="1" ht="12.75" x14ac:dyDescent="0.2">
      <c r="B165" s="214" t="str">
        <f>IF(Tabla1[[#This Row],[Código_Actividad]]="","",CONCATENATE(Tabla1[[#This Row],[POA]],".",Tabla1[[#This Row],[SRS]],".",Tabla1[[#This Row],[AREA]],".",Tabla1[[#This Row],[TIPO]]))</f>
        <v/>
      </c>
      <c r="C165" s="214" t="str">
        <f>IF(Tabla1[[#This Row],[Código_Actividad]]="","",'[4]Formulario PPGR1'!#REF!)</f>
        <v/>
      </c>
      <c r="D165" s="214" t="str">
        <f>IF(Tabla1[[#This Row],[Código_Actividad]]="","",'[4]Formulario PPGR1'!#REF!)</f>
        <v/>
      </c>
      <c r="E165" s="214" t="str">
        <f>IF(Tabla1[[#This Row],[Código_Actividad]]="","",'[4]Formulario PPGR1'!#REF!)</f>
        <v/>
      </c>
      <c r="F165" s="214" t="str">
        <f>IF(Tabla1[[#This Row],[Código_Actividad]]="","",'[4]Formulario PPGR1'!#REF!)</f>
        <v/>
      </c>
      <c r="G165" s="689"/>
      <c r="H165" s="211" t="s">
        <v>2686</v>
      </c>
      <c r="I165" s="663" t="s">
        <v>1594</v>
      </c>
      <c r="J165" s="590">
        <v>2</v>
      </c>
      <c r="K165" s="212">
        <v>1.5</v>
      </c>
      <c r="L165" s="212">
        <f>+Tabla1[[#This Row],[Precio Unitario]]*Tabla1[[#This Row],[Cantidad de Insumos]]</f>
        <v>3</v>
      </c>
      <c r="M165" s="213" t="s">
        <v>937</v>
      </c>
      <c r="N165" s="211" t="s">
        <v>29</v>
      </c>
    </row>
    <row r="166" spans="2:14" s="671" customFormat="1" ht="12.75" x14ac:dyDescent="0.2">
      <c r="B166" s="672" t="str">
        <f>IF(Tabla1[[#This Row],[Código_Actividad]]="","",CONCATENATE(Tabla1[[#This Row],[POA]],".",Tabla1[[#This Row],[SRS]],".",Tabla1[[#This Row],[AREA]],".",Tabla1[[#This Row],[TIPO]]))</f>
        <v/>
      </c>
      <c r="C166" s="672" t="str">
        <f>IF(Tabla1[[#This Row],[Código_Actividad]]="","",'[4]Formulario PPGR1'!#REF!)</f>
        <v/>
      </c>
      <c r="D166" s="672" t="str">
        <f>IF(Tabla1[[#This Row],[Código_Actividad]]="","",'[4]Formulario PPGR1'!#REF!)</f>
        <v/>
      </c>
      <c r="E166" s="672" t="str">
        <f>IF(Tabla1[[#This Row],[Código_Actividad]]="","",'[4]Formulario PPGR1'!#REF!)</f>
        <v/>
      </c>
      <c r="F166" s="672" t="str">
        <f>IF(Tabla1[[#This Row],[Código_Actividad]]="","",'[4]Formulario PPGR1'!#REF!)</f>
        <v/>
      </c>
      <c r="G166" s="693"/>
      <c r="H166" s="614"/>
      <c r="I166" s="673" t="str">
        <f>IFERROR(VLOOKUP(#REF!,#REF!,2,FALSE),"")</f>
        <v/>
      </c>
      <c r="J166" s="617"/>
      <c r="K166" s="612" t="str">
        <f>IFERROR(VLOOKUP(#REF!,#REF!,3,FALSE),"")</f>
        <v/>
      </c>
      <c r="L166" s="612"/>
      <c r="M166" s="613"/>
      <c r="N166" s="614"/>
    </row>
    <row r="167" spans="2:14" s="7" customFormat="1" ht="12.75" x14ac:dyDescent="0.2">
      <c r="B167" s="214" t="str">
        <f>IF(Tabla1[[#This Row],[Código_Actividad]]="","",CONCATENATE(Tabla1[[#This Row],[POA]],".",Tabla1[[#This Row],[SRS]],".",Tabla1[[#This Row],[AREA]],".",Tabla1[[#This Row],[TIPO]]))</f>
        <v/>
      </c>
      <c r="C167" s="214" t="str">
        <f>IF(Tabla1[[#This Row],[Código_Actividad]]="","",'[4]Formulario PPGR1'!#REF!)</f>
        <v/>
      </c>
      <c r="D167" s="214" t="str">
        <f>IF(Tabla1[[#This Row],[Código_Actividad]]="","",'[4]Formulario PPGR1'!#REF!)</f>
        <v/>
      </c>
      <c r="E167" s="214" t="str">
        <f>IF(Tabla1[[#This Row],[Código_Actividad]]="","",'[4]Formulario PPGR1'!#REF!)</f>
        <v/>
      </c>
      <c r="F167" s="214" t="str">
        <f>IF(Tabla1[[#This Row],[Código_Actividad]]="","",'[4]Formulario PPGR1'!#REF!)</f>
        <v/>
      </c>
      <c r="G167" s="689"/>
      <c r="H167" s="211" t="s">
        <v>2684</v>
      </c>
      <c r="I167" s="663" t="s">
        <v>1594</v>
      </c>
      <c r="J167" s="590">
        <v>15</v>
      </c>
      <c r="K167" s="212">
        <v>6.84</v>
      </c>
      <c r="L167" s="212">
        <f>+Tabla1[[#This Row],[Precio Unitario]]*Tabla1[[#This Row],[Cantidad de Insumos]]</f>
        <v>102.6</v>
      </c>
      <c r="M167" s="213" t="s">
        <v>937</v>
      </c>
      <c r="N167" s="211" t="s">
        <v>29</v>
      </c>
    </row>
    <row r="168" spans="2:14" s="7" customFormat="1" ht="25.5" x14ac:dyDescent="0.2">
      <c r="B168" s="214" t="e">
        <f>IF(Tabla1[[#This Row],[Código_Actividad]]="","",CONCATENATE(Tabla1[[#This Row],[POA]],".",Tabla1[[#This Row],[SRS]],".",Tabla1[[#This Row],[AREA]],".",Tabla1[[#This Row],[TIPO]]))</f>
        <v>#REF!</v>
      </c>
      <c r="C168" s="214" t="e">
        <f>IF(Tabla1[[#This Row],[Código_Actividad]]="","",'[4]Formulario PPGR1'!#REF!)</f>
        <v>#REF!</v>
      </c>
      <c r="D168" s="214" t="e">
        <f>IF(Tabla1[[#This Row],[Código_Actividad]]="","",'[4]Formulario PPGR1'!#REF!)</f>
        <v>#REF!</v>
      </c>
      <c r="E168" s="214" t="e">
        <f>IF(Tabla1[[#This Row],[Código_Actividad]]="","",'[4]Formulario PPGR1'!#REF!)</f>
        <v>#REF!</v>
      </c>
      <c r="F168" s="214" t="e">
        <f>IF(Tabla1[[#This Row],[Código_Actividad]]="","",'[4]Formulario PPGR1'!#REF!)</f>
        <v>#REF!</v>
      </c>
      <c r="G168" s="689" t="s">
        <v>2847</v>
      </c>
      <c r="H168" s="211" t="s">
        <v>2685</v>
      </c>
      <c r="I168" s="663" t="s">
        <v>1920</v>
      </c>
      <c r="J168" s="590">
        <v>4</v>
      </c>
      <c r="K168" s="212">
        <v>218</v>
      </c>
      <c r="L168" s="212">
        <f>+Tabla1[[#This Row],[Precio Unitario]]*Tabla1[[#This Row],[Cantidad de Insumos]]</f>
        <v>872</v>
      </c>
      <c r="M168" s="213" t="s">
        <v>937</v>
      </c>
      <c r="N168" s="211" t="s">
        <v>29</v>
      </c>
    </row>
    <row r="169" spans="2:14" s="7" customFormat="1" ht="12.75" x14ac:dyDescent="0.2">
      <c r="B169" s="214" t="str">
        <f>IF(Tabla1[[#This Row],[Código_Actividad]]="","",CONCATENATE(Tabla1[[#This Row],[POA]],".",Tabla1[[#This Row],[SRS]],".",Tabla1[[#This Row],[AREA]],".",Tabla1[[#This Row],[TIPO]]))</f>
        <v/>
      </c>
      <c r="C169" s="214" t="str">
        <f>IF(Tabla1[[#This Row],[Código_Actividad]]="","",'[4]Formulario PPGR1'!#REF!)</f>
        <v/>
      </c>
      <c r="D169" s="214" t="str">
        <f>IF(Tabla1[[#This Row],[Código_Actividad]]="","",'[4]Formulario PPGR1'!#REF!)</f>
        <v/>
      </c>
      <c r="E169" s="214" t="str">
        <f>IF(Tabla1[[#This Row],[Código_Actividad]]="","",'[4]Formulario PPGR1'!#REF!)</f>
        <v/>
      </c>
      <c r="F169" s="214" t="str">
        <f>IF(Tabla1[[#This Row],[Código_Actividad]]="","",'[4]Formulario PPGR1'!#REF!)</f>
        <v/>
      </c>
      <c r="G169" s="689"/>
      <c r="H169" s="211" t="s">
        <v>2686</v>
      </c>
      <c r="I169" s="663" t="s">
        <v>1594</v>
      </c>
      <c r="J169" s="590">
        <v>2</v>
      </c>
      <c r="K169" s="212">
        <v>1.5</v>
      </c>
      <c r="L169" s="212">
        <f>+Tabla1[[#This Row],[Precio Unitario]]*Tabla1[[#This Row],[Cantidad de Insumos]]</f>
        <v>3</v>
      </c>
      <c r="M169" s="213" t="s">
        <v>937</v>
      </c>
      <c r="N169" s="211" t="s">
        <v>29</v>
      </c>
    </row>
    <row r="170" spans="2:14" s="671" customFormat="1" ht="12.75" x14ac:dyDescent="0.2">
      <c r="B170" s="672" t="str">
        <f>IF(Tabla1[[#This Row],[Código_Actividad]]="","",CONCATENATE(Tabla1[[#This Row],[POA]],".",Tabla1[[#This Row],[SRS]],".",Tabla1[[#This Row],[AREA]],".",Tabla1[[#This Row],[TIPO]]))</f>
        <v/>
      </c>
      <c r="C170" s="672" t="str">
        <f>IF(Tabla1[[#This Row],[Código_Actividad]]="","",'[4]Formulario PPGR1'!#REF!)</f>
        <v/>
      </c>
      <c r="D170" s="672" t="str">
        <f>IF(Tabla1[[#This Row],[Código_Actividad]]="","",'[4]Formulario PPGR1'!#REF!)</f>
        <v/>
      </c>
      <c r="E170" s="672" t="str">
        <f>IF(Tabla1[[#This Row],[Código_Actividad]]="","",'[4]Formulario PPGR1'!#REF!)</f>
        <v/>
      </c>
      <c r="F170" s="672" t="str">
        <f>IF(Tabla1[[#This Row],[Código_Actividad]]="","",'[4]Formulario PPGR1'!#REF!)</f>
        <v/>
      </c>
      <c r="G170" s="693"/>
      <c r="H170" s="614"/>
      <c r="I170" s="673" t="str">
        <f>IFERROR(VLOOKUP(#REF!,#REF!,2,FALSE),"")</f>
        <v/>
      </c>
      <c r="J170" s="617"/>
      <c r="K170" s="612" t="str">
        <f>IFERROR(VLOOKUP(#REF!,#REF!,3,FALSE),"")</f>
        <v/>
      </c>
      <c r="L170" s="612"/>
      <c r="M170" s="613"/>
      <c r="N170" s="614"/>
    </row>
    <row r="171" spans="2:14" s="7" customFormat="1" ht="12.75" x14ac:dyDescent="0.2">
      <c r="B171" s="214" t="str">
        <f>IF(Tabla1[[#This Row],[Código_Actividad]]="","",CONCATENATE(Tabla1[[#This Row],[POA]],".",Tabla1[[#This Row],[SRS]],".",Tabla1[[#This Row],[AREA]],".",Tabla1[[#This Row],[TIPO]]))</f>
        <v/>
      </c>
      <c r="C171" s="214" t="str">
        <f>IF(Tabla1[[#This Row],[Código_Actividad]]="","",'[4]Formulario PPGR1'!#REF!)</f>
        <v/>
      </c>
      <c r="D171" s="214" t="str">
        <f>IF(Tabla1[[#This Row],[Código_Actividad]]="","",'[4]Formulario PPGR1'!#REF!)</f>
        <v/>
      </c>
      <c r="E171" s="214" t="str">
        <f>IF(Tabla1[[#This Row],[Código_Actividad]]="","",'[4]Formulario PPGR1'!#REF!)</f>
        <v/>
      </c>
      <c r="F171" s="214" t="str">
        <f>IF(Tabla1[[#This Row],[Código_Actividad]]="","",'[4]Formulario PPGR1'!#REF!)</f>
        <v/>
      </c>
      <c r="G171" s="689"/>
      <c r="H171" s="211" t="s">
        <v>2684</v>
      </c>
      <c r="I171" s="663" t="s">
        <v>1594</v>
      </c>
      <c r="J171" s="590">
        <v>15</v>
      </c>
      <c r="K171" s="212">
        <v>6.84</v>
      </c>
      <c r="L171" s="212">
        <f>+Tabla1[[#This Row],[Precio Unitario]]*Tabla1[[#This Row],[Cantidad de Insumos]]</f>
        <v>102.6</v>
      </c>
      <c r="M171" s="213" t="s">
        <v>937</v>
      </c>
      <c r="N171" s="211" t="s">
        <v>29</v>
      </c>
    </row>
    <row r="172" spans="2:14" s="7" customFormat="1" ht="25.5" x14ac:dyDescent="0.2">
      <c r="B172" s="214" t="e">
        <f>IF(Tabla1[[#This Row],[Código_Actividad]]="","",CONCATENATE(Tabla1[[#This Row],[POA]],".",Tabla1[[#This Row],[SRS]],".",Tabla1[[#This Row],[AREA]],".",Tabla1[[#This Row],[TIPO]]))</f>
        <v>#REF!</v>
      </c>
      <c r="C172" s="214" t="e">
        <f>IF(Tabla1[[#This Row],[Código_Actividad]]="","",'[4]Formulario PPGR1'!#REF!)</f>
        <v>#REF!</v>
      </c>
      <c r="D172" s="214" t="e">
        <f>IF(Tabla1[[#This Row],[Código_Actividad]]="","",'[4]Formulario PPGR1'!#REF!)</f>
        <v>#REF!</v>
      </c>
      <c r="E172" s="214" t="e">
        <f>IF(Tabla1[[#This Row],[Código_Actividad]]="","",'[4]Formulario PPGR1'!#REF!)</f>
        <v>#REF!</v>
      </c>
      <c r="F172" s="214" t="e">
        <f>IF(Tabla1[[#This Row],[Código_Actividad]]="","",'[4]Formulario PPGR1'!#REF!)</f>
        <v>#REF!</v>
      </c>
      <c r="G172" s="689" t="s">
        <v>2848</v>
      </c>
      <c r="H172" s="211" t="s">
        <v>2685</v>
      </c>
      <c r="I172" s="663" t="s">
        <v>1920</v>
      </c>
      <c r="J172" s="590">
        <v>4</v>
      </c>
      <c r="K172" s="212">
        <v>218</v>
      </c>
      <c r="L172" s="212">
        <f>+Tabla1[[#This Row],[Precio Unitario]]*Tabla1[[#This Row],[Cantidad de Insumos]]</f>
        <v>872</v>
      </c>
      <c r="M172" s="213" t="s">
        <v>937</v>
      </c>
      <c r="N172" s="211" t="s">
        <v>29</v>
      </c>
    </row>
    <row r="173" spans="2:14" s="7" customFormat="1" ht="12.75" x14ac:dyDescent="0.2">
      <c r="B173" s="214" t="str">
        <f>IF(Tabla1[[#This Row],[Código_Actividad]]="","",CONCATENATE(Tabla1[[#This Row],[POA]],".",Tabla1[[#This Row],[SRS]],".",Tabla1[[#This Row],[AREA]],".",Tabla1[[#This Row],[TIPO]]))</f>
        <v/>
      </c>
      <c r="C173" s="214" t="str">
        <f>IF(Tabla1[[#This Row],[Código_Actividad]]="","",'[4]Formulario PPGR1'!#REF!)</f>
        <v/>
      </c>
      <c r="D173" s="214" t="str">
        <f>IF(Tabla1[[#This Row],[Código_Actividad]]="","",'[4]Formulario PPGR1'!#REF!)</f>
        <v/>
      </c>
      <c r="E173" s="214" t="str">
        <f>IF(Tabla1[[#This Row],[Código_Actividad]]="","",'[4]Formulario PPGR1'!#REF!)</f>
        <v/>
      </c>
      <c r="F173" s="214" t="str">
        <f>IF(Tabla1[[#This Row],[Código_Actividad]]="","",'[4]Formulario PPGR1'!#REF!)</f>
        <v/>
      </c>
      <c r="G173" s="689"/>
      <c r="H173" s="211" t="s">
        <v>2686</v>
      </c>
      <c r="I173" s="663" t="s">
        <v>1594</v>
      </c>
      <c r="J173" s="590">
        <v>2</v>
      </c>
      <c r="K173" s="212">
        <v>1.5</v>
      </c>
      <c r="L173" s="212">
        <f>+Tabla1[[#This Row],[Precio Unitario]]*Tabla1[[#This Row],[Cantidad de Insumos]]</f>
        <v>3</v>
      </c>
      <c r="M173" s="213" t="s">
        <v>937</v>
      </c>
      <c r="N173" s="211" t="s">
        <v>29</v>
      </c>
    </row>
    <row r="174" spans="2:14" s="671" customFormat="1" ht="12.75" x14ac:dyDescent="0.2">
      <c r="B174" s="672" t="str">
        <f>IF(Tabla1[[#This Row],[Código_Actividad]]="","",CONCATENATE(Tabla1[[#This Row],[POA]],".",Tabla1[[#This Row],[SRS]],".",Tabla1[[#This Row],[AREA]],".",Tabla1[[#This Row],[TIPO]]))</f>
        <v/>
      </c>
      <c r="C174" s="672" t="str">
        <f>IF(Tabla1[[#This Row],[Código_Actividad]]="","",'[4]Formulario PPGR1'!#REF!)</f>
        <v/>
      </c>
      <c r="D174" s="672" t="str">
        <f>IF(Tabla1[[#This Row],[Código_Actividad]]="","",'[4]Formulario PPGR1'!#REF!)</f>
        <v/>
      </c>
      <c r="E174" s="672" t="str">
        <f>IF(Tabla1[[#This Row],[Código_Actividad]]="","",'[4]Formulario PPGR1'!#REF!)</f>
        <v/>
      </c>
      <c r="F174" s="672" t="str">
        <f>IF(Tabla1[[#This Row],[Código_Actividad]]="","",'[4]Formulario PPGR1'!#REF!)</f>
        <v/>
      </c>
      <c r="G174" s="693"/>
      <c r="H174" s="614"/>
      <c r="I174" s="673" t="str">
        <f>IFERROR(VLOOKUP(#REF!,#REF!,2,FALSE),"")</f>
        <v/>
      </c>
      <c r="J174" s="617"/>
      <c r="K174" s="612" t="str">
        <f>IFERROR(VLOOKUP(#REF!,#REF!,3,FALSE),"")</f>
        <v/>
      </c>
      <c r="L174" s="612"/>
      <c r="M174" s="613"/>
      <c r="N174" s="614"/>
    </row>
    <row r="175" spans="2:14" s="7" customFormat="1" ht="12.75" x14ac:dyDescent="0.2">
      <c r="B175" s="214" t="str">
        <f>IF(Tabla1[[#This Row],[Código_Actividad]]="","",CONCATENATE(Tabla1[[#This Row],[POA]],".",Tabla1[[#This Row],[SRS]],".",Tabla1[[#This Row],[AREA]],".",Tabla1[[#This Row],[TIPO]]))</f>
        <v/>
      </c>
      <c r="C175" s="214" t="str">
        <f>IF(Tabla1[[#This Row],[Código_Actividad]]="","",'[4]Formulario PPGR1'!#REF!)</f>
        <v/>
      </c>
      <c r="D175" s="214" t="str">
        <f>IF(Tabla1[[#This Row],[Código_Actividad]]="","",'[4]Formulario PPGR1'!#REF!)</f>
        <v/>
      </c>
      <c r="E175" s="214" t="str">
        <f>IF(Tabla1[[#This Row],[Código_Actividad]]="","",'[4]Formulario PPGR1'!#REF!)</f>
        <v/>
      </c>
      <c r="F175" s="214" t="str">
        <f>IF(Tabla1[[#This Row],[Código_Actividad]]="","",'[4]Formulario PPGR1'!#REF!)</f>
        <v/>
      </c>
      <c r="G175" s="689"/>
      <c r="H175" s="211" t="s">
        <v>2684</v>
      </c>
      <c r="I175" s="663" t="s">
        <v>1594</v>
      </c>
      <c r="J175" s="590">
        <v>15</v>
      </c>
      <c r="K175" s="212">
        <v>6.84</v>
      </c>
      <c r="L175" s="212">
        <f>+Tabla1[[#This Row],[Precio Unitario]]*Tabla1[[#This Row],[Cantidad de Insumos]]</f>
        <v>102.6</v>
      </c>
      <c r="M175" s="213" t="s">
        <v>937</v>
      </c>
      <c r="N175" s="211" t="s">
        <v>29</v>
      </c>
    </row>
    <row r="176" spans="2:14" s="7" customFormat="1" ht="25.5" x14ac:dyDescent="0.2">
      <c r="B176" s="214" t="e">
        <f>IF(Tabla1[[#This Row],[Código_Actividad]]="","",CONCATENATE(Tabla1[[#This Row],[POA]],".",Tabla1[[#This Row],[SRS]],".",Tabla1[[#This Row],[AREA]],".",Tabla1[[#This Row],[TIPO]]))</f>
        <v>#REF!</v>
      </c>
      <c r="C176" s="214" t="e">
        <f>IF(Tabla1[[#This Row],[Código_Actividad]]="","",'[4]Formulario PPGR1'!#REF!)</f>
        <v>#REF!</v>
      </c>
      <c r="D176" s="214" t="e">
        <f>IF(Tabla1[[#This Row],[Código_Actividad]]="","",'[4]Formulario PPGR1'!#REF!)</f>
        <v>#REF!</v>
      </c>
      <c r="E176" s="214" t="e">
        <f>IF(Tabla1[[#This Row],[Código_Actividad]]="","",'[4]Formulario PPGR1'!#REF!)</f>
        <v>#REF!</v>
      </c>
      <c r="F176" s="214" t="e">
        <f>IF(Tabla1[[#This Row],[Código_Actividad]]="","",'[4]Formulario PPGR1'!#REF!)</f>
        <v>#REF!</v>
      </c>
      <c r="G176" s="689" t="s">
        <v>2849</v>
      </c>
      <c r="H176" s="211" t="s">
        <v>2685</v>
      </c>
      <c r="I176" s="663" t="s">
        <v>1920</v>
      </c>
      <c r="J176" s="590">
        <v>4</v>
      </c>
      <c r="K176" s="212">
        <v>218</v>
      </c>
      <c r="L176" s="212">
        <f>+Tabla1[[#This Row],[Precio Unitario]]*Tabla1[[#This Row],[Cantidad de Insumos]]</f>
        <v>872</v>
      </c>
      <c r="M176" s="213" t="s">
        <v>937</v>
      </c>
      <c r="N176" s="211" t="s">
        <v>29</v>
      </c>
    </row>
    <row r="177" spans="2:14" s="7" customFormat="1" ht="12.75" x14ac:dyDescent="0.2">
      <c r="B177" s="214" t="str">
        <f>IF(Tabla1[[#This Row],[Código_Actividad]]="","",CONCATENATE(Tabla1[[#This Row],[POA]],".",Tabla1[[#This Row],[SRS]],".",Tabla1[[#This Row],[AREA]],".",Tabla1[[#This Row],[TIPO]]))</f>
        <v/>
      </c>
      <c r="C177" s="214" t="str">
        <f>IF(Tabla1[[#This Row],[Código_Actividad]]="","",'[4]Formulario PPGR1'!#REF!)</f>
        <v/>
      </c>
      <c r="D177" s="214" t="str">
        <f>IF(Tabla1[[#This Row],[Código_Actividad]]="","",'[4]Formulario PPGR1'!#REF!)</f>
        <v/>
      </c>
      <c r="E177" s="214" t="str">
        <f>IF(Tabla1[[#This Row],[Código_Actividad]]="","",'[4]Formulario PPGR1'!#REF!)</f>
        <v/>
      </c>
      <c r="F177" s="214" t="str">
        <f>IF(Tabla1[[#This Row],[Código_Actividad]]="","",'[4]Formulario PPGR1'!#REF!)</f>
        <v/>
      </c>
      <c r="G177" s="689"/>
      <c r="H177" s="211" t="s">
        <v>2686</v>
      </c>
      <c r="I177" s="663" t="s">
        <v>1594</v>
      </c>
      <c r="J177" s="590">
        <v>2</v>
      </c>
      <c r="K177" s="212">
        <v>1.5</v>
      </c>
      <c r="L177" s="212">
        <f>+Tabla1[[#This Row],[Precio Unitario]]*Tabla1[[#This Row],[Cantidad de Insumos]]</f>
        <v>3</v>
      </c>
      <c r="M177" s="213" t="s">
        <v>937</v>
      </c>
      <c r="N177" s="211" t="s">
        <v>29</v>
      </c>
    </row>
    <row r="178" spans="2:14" s="671" customFormat="1" ht="12.75" x14ac:dyDescent="0.2">
      <c r="B178" s="672" t="str">
        <f>IF(Tabla1[[#This Row],[Código_Actividad]]="","",CONCATENATE(Tabla1[[#This Row],[POA]],".",Tabla1[[#This Row],[SRS]],".",Tabla1[[#This Row],[AREA]],".",Tabla1[[#This Row],[TIPO]]))</f>
        <v/>
      </c>
      <c r="C178" s="672" t="str">
        <f>IF(Tabla1[[#This Row],[Código_Actividad]]="","",'[4]Formulario PPGR1'!#REF!)</f>
        <v/>
      </c>
      <c r="D178" s="672" t="str">
        <f>IF(Tabla1[[#This Row],[Código_Actividad]]="","",'[4]Formulario PPGR1'!#REF!)</f>
        <v/>
      </c>
      <c r="E178" s="672" t="str">
        <f>IF(Tabla1[[#This Row],[Código_Actividad]]="","",'[4]Formulario PPGR1'!#REF!)</f>
        <v/>
      </c>
      <c r="F178" s="672" t="str">
        <f>IF(Tabla1[[#This Row],[Código_Actividad]]="","",'[4]Formulario PPGR1'!#REF!)</f>
        <v/>
      </c>
      <c r="G178" s="693"/>
      <c r="H178" s="614"/>
      <c r="I178" s="673" t="str">
        <f>IFERROR(VLOOKUP(#REF!,#REF!,2,FALSE),"")</f>
        <v/>
      </c>
      <c r="J178" s="617"/>
      <c r="K178" s="612" t="str">
        <f>IFERROR(VLOOKUP(#REF!,#REF!,3,FALSE),"")</f>
        <v/>
      </c>
      <c r="L178" s="612"/>
      <c r="M178" s="613"/>
      <c r="N178" s="614"/>
    </row>
    <row r="179" spans="2:14" s="7" customFormat="1" ht="12.75" x14ac:dyDescent="0.2">
      <c r="B179" s="214" t="str">
        <f>IF(Tabla1[[#This Row],[Código_Actividad]]="","",CONCATENATE(Tabla1[[#This Row],[POA]],".",Tabla1[[#This Row],[SRS]],".",Tabla1[[#This Row],[AREA]],".",Tabla1[[#This Row],[TIPO]]))</f>
        <v/>
      </c>
      <c r="C179" s="214" t="str">
        <f>IF(Tabla1[[#This Row],[Código_Actividad]]="","",'[4]Formulario PPGR1'!#REF!)</f>
        <v/>
      </c>
      <c r="D179" s="214" t="str">
        <f>IF(Tabla1[[#This Row],[Código_Actividad]]="","",'[4]Formulario PPGR1'!#REF!)</f>
        <v/>
      </c>
      <c r="E179" s="214" t="str">
        <f>IF(Tabla1[[#This Row],[Código_Actividad]]="","",'[4]Formulario PPGR1'!#REF!)</f>
        <v/>
      </c>
      <c r="F179" s="214" t="str">
        <f>IF(Tabla1[[#This Row],[Código_Actividad]]="","",'[4]Formulario PPGR1'!#REF!)</f>
        <v/>
      </c>
      <c r="G179" s="689"/>
      <c r="H179" s="211" t="s">
        <v>2684</v>
      </c>
      <c r="I179" s="663" t="s">
        <v>1594</v>
      </c>
      <c r="J179" s="590">
        <v>15</v>
      </c>
      <c r="K179" s="212">
        <v>6.84</v>
      </c>
      <c r="L179" s="212">
        <f>+Tabla1[[#This Row],[Precio Unitario]]*Tabla1[[#This Row],[Cantidad de Insumos]]</f>
        <v>102.6</v>
      </c>
      <c r="M179" s="213" t="s">
        <v>937</v>
      </c>
      <c r="N179" s="211" t="s">
        <v>29</v>
      </c>
    </row>
    <row r="180" spans="2:14" s="7" customFormat="1" ht="25.5" x14ac:dyDescent="0.2">
      <c r="B180" s="214" t="e">
        <f>IF(Tabla1[[#This Row],[Código_Actividad]]="","",CONCATENATE(Tabla1[[#This Row],[POA]],".",Tabla1[[#This Row],[SRS]],".",Tabla1[[#This Row],[AREA]],".",Tabla1[[#This Row],[TIPO]]))</f>
        <v>#REF!</v>
      </c>
      <c r="C180" s="214" t="e">
        <f>IF(Tabla1[[#This Row],[Código_Actividad]]="","",'[4]Formulario PPGR1'!#REF!)</f>
        <v>#REF!</v>
      </c>
      <c r="D180" s="214" t="e">
        <f>IF(Tabla1[[#This Row],[Código_Actividad]]="","",'[4]Formulario PPGR1'!#REF!)</f>
        <v>#REF!</v>
      </c>
      <c r="E180" s="214" t="e">
        <f>IF(Tabla1[[#This Row],[Código_Actividad]]="","",'[4]Formulario PPGR1'!#REF!)</f>
        <v>#REF!</v>
      </c>
      <c r="F180" s="214" t="e">
        <f>IF(Tabla1[[#This Row],[Código_Actividad]]="","",'[4]Formulario PPGR1'!#REF!)</f>
        <v>#REF!</v>
      </c>
      <c r="G180" s="689" t="s">
        <v>2850</v>
      </c>
      <c r="H180" s="211" t="s">
        <v>2685</v>
      </c>
      <c r="I180" s="663" t="s">
        <v>1920</v>
      </c>
      <c r="J180" s="590">
        <v>4</v>
      </c>
      <c r="K180" s="212">
        <v>218</v>
      </c>
      <c r="L180" s="212">
        <f>+Tabla1[[#This Row],[Precio Unitario]]*Tabla1[[#This Row],[Cantidad de Insumos]]</f>
        <v>872</v>
      </c>
      <c r="M180" s="213" t="s">
        <v>937</v>
      </c>
      <c r="N180" s="211" t="s">
        <v>29</v>
      </c>
    </row>
    <row r="181" spans="2:14" s="7" customFormat="1" ht="12.75" x14ac:dyDescent="0.2">
      <c r="B181" s="214" t="str">
        <f>IF(Tabla1[[#This Row],[Código_Actividad]]="","",CONCATENATE(Tabla1[[#This Row],[POA]],".",Tabla1[[#This Row],[SRS]],".",Tabla1[[#This Row],[AREA]],".",Tabla1[[#This Row],[TIPO]]))</f>
        <v/>
      </c>
      <c r="C181" s="214" t="str">
        <f>IF(Tabla1[[#This Row],[Código_Actividad]]="","",'[4]Formulario PPGR1'!#REF!)</f>
        <v/>
      </c>
      <c r="D181" s="214" t="str">
        <f>IF(Tabla1[[#This Row],[Código_Actividad]]="","",'[4]Formulario PPGR1'!#REF!)</f>
        <v/>
      </c>
      <c r="E181" s="214" t="str">
        <f>IF(Tabla1[[#This Row],[Código_Actividad]]="","",'[4]Formulario PPGR1'!#REF!)</f>
        <v/>
      </c>
      <c r="F181" s="214" t="str">
        <f>IF(Tabla1[[#This Row],[Código_Actividad]]="","",'[4]Formulario PPGR1'!#REF!)</f>
        <v/>
      </c>
      <c r="G181" s="689"/>
      <c r="H181" s="211" t="s">
        <v>2686</v>
      </c>
      <c r="I181" s="663" t="s">
        <v>1594</v>
      </c>
      <c r="J181" s="590">
        <v>2</v>
      </c>
      <c r="K181" s="212">
        <v>1.5</v>
      </c>
      <c r="L181" s="212">
        <f>+Tabla1[[#This Row],[Precio Unitario]]*Tabla1[[#This Row],[Cantidad de Insumos]]</f>
        <v>3</v>
      </c>
      <c r="M181" s="213" t="s">
        <v>937</v>
      </c>
      <c r="N181" s="211" t="s">
        <v>29</v>
      </c>
    </row>
    <row r="182" spans="2:14" s="671" customFormat="1" ht="12.75" x14ac:dyDescent="0.2">
      <c r="B182" s="672" t="str">
        <f>IF(Tabla1[[#This Row],[Código_Actividad]]="","",CONCATENATE(Tabla1[[#This Row],[POA]],".",Tabla1[[#This Row],[SRS]],".",Tabla1[[#This Row],[AREA]],".",Tabla1[[#This Row],[TIPO]]))</f>
        <v/>
      </c>
      <c r="C182" s="672" t="str">
        <f>IF(Tabla1[[#This Row],[Código_Actividad]]="","",'[4]Formulario PPGR1'!#REF!)</f>
        <v/>
      </c>
      <c r="D182" s="672" t="str">
        <f>IF(Tabla1[[#This Row],[Código_Actividad]]="","",'[4]Formulario PPGR1'!#REF!)</f>
        <v/>
      </c>
      <c r="E182" s="672" t="str">
        <f>IF(Tabla1[[#This Row],[Código_Actividad]]="","",'[4]Formulario PPGR1'!#REF!)</f>
        <v/>
      </c>
      <c r="F182" s="672" t="str">
        <f>IF(Tabla1[[#This Row],[Código_Actividad]]="","",'[4]Formulario PPGR1'!#REF!)</f>
        <v/>
      </c>
      <c r="G182" s="693"/>
      <c r="H182" s="614"/>
      <c r="I182" s="673" t="str">
        <f>IFERROR(VLOOKUP(#REF!,#REF!,2,FALSE),"")</f>
        <v/>
      </c>
      <c r="J182" s="617"/>
      <c r="K182" s="612" t="str">
        <f>IFERROR(VLOOKUP(#REF!,#REF!,3,FALSE),"")</f>
        <v/>
      </c>
      <c r="L182" s="612"/>
      <c r="M182" s="613"/>
      <c r="N182" s="614"/>
    </row>
    <row r="183" spans="2:14" s="7" customFormat="1" ht="12.75" x14ac:dyDescent="0.2">
      <c r="B183" s="214" t="str">
        <f>IF(Tabla1[[#This Row],[Código_Actividad]]="","",CONCATENATE(Tabla1[[#This Row],[POA]],".",Tabla1[[#This Row],[SRS]],".",Tabla1[[#This Row],[AREA]],".",Tabla1[[#This Row],[TIPO]]))</f>
        <v/>
      </c>
      <c r="C183" s="214" t="str">
        <f>IF(Tabla1[[#This Row],[Código_Actividad]]="","",'[4]Formulario PPGR1'!#REF!)</f>
        <v/>
      </c>
      <c r="D183" s="214" t="str">
        <f>IF(Tabla1[[#This Row],[Código_Actividad]]="","",'[4]Formulario PPGR1'!#REF!)</f>
        <v/>
      </c>
      <c r="E183" s="214" t="str">
        <f>IF(Tabla1[[#This Row],[Código_Actividad]]="","",'[4]Formulario PPGR1'!#REF!)</f>
        <v/>
      </c>
      <c r="F183" s="214" t="str">
        <f>IF(Tabla1[[#This Row],[Código_Actividad]]="","",'[4]Formulario PPGR1'!#REF!)</f>
        <v/>
      </c>
      <c r="G183" s="689"/>
      <c r="H183" s="211" t="s">
        <v>2684</v>
      </c>
      <c r="I183" s="663" t="s">
        <v>1594</v>
      </c>
      <c r="J183" s="590">
        <v>15</v>
      </c>
      <c r="K183" s="212">
        <v>6.84</v>
      </c>
      <c r="L183" s="212">
        <f>+Tabla1[[#This Row],[Precio Unitario]]*Tabla1[[#This Row],[Cantidad de Insumos]]</f>
        <v>102.6</v>
      </c>
      <c r="M183" s="213" t="s">
        <v>937</v>
      </c>
      <c r="N183" s="211" t="s">
        <v>29</v>
      </c>
    </row>
    <row r="184" spans="2:14" s="7" customFormat="1" ht="38.25" x14ac:dyDescent="0.2">
      <c r="B184" s="214" t="e">
        <f>IF(Tabla1[[#This Row],[Código_Actividad]]="","",CONCATENATE(Tabla1[[#This Row],[POA]],".",Tabla1[[#This Row],[SRS]],".",Tabla1[[#This Row],[AREA]],".",Tabla1[[#This Row],[TIPO]]))</f>
        <v>#REF!</v>
      </c>
      <c r="C184" s="214" t="e">
        <f>IF(Tabla1[[#This Row],[Código_Actividad]]="","",'[4]Formulario PPGR1'!#REF!)</f>
        <v>#REF!</v>
      </c>
      <c r="D184" s="214" t="e">
        <f>IF(Tabla1[[#This Row],[Código_Actividad]]="","",'[4]Formulario PPGR1'!#REF!)</f>
        <v>#REF!</v>
      </c>
      <c r="E184" s="214" t="e">
        <f>IF(Tabla1[[#This Row],[Código_Actividad]]="","",'[4]Formulario PPGR1'!#REF!)</f>
        <v>#REF!</v>
      </c>
      <c r="F184" s="214" t="e">
        <f>IF(Tabla1[[#This Row],[Código_Actividad]]="","",'[4]Formulario PPGR1'!#REF!)</f>
        <v>#REF!</v>
      </c>
      <c r="G184" s="689" t="s">
        <v>2851</v>
      </c>
      <c r="H184" s="211" t="s">
        <v>2685</v>
      </c>
      <c r="I184" s="663" t="s">
        <v>1920</v>
      </c>
      <c r="J184" s="590">
        <v>4</v>
      </c>
      <c r="K184" s="212">
        <v>218</v>
      </c>
      <c r="L184" s="212">
        <f>+Tabla1[[#This Row],[Precio Unitario]]*Tabla1[[#This Row],[Cantidad de Insumos]]</f>
        <v>872</v>
      </c>
      <c r="M184" s="213" t="s">
        <v>937</v>
      </c>
      <c r="N184" s="211" t="s">
        <v>29</v>
      </c>
    </row>
    <row r="185" spans="2:14" s="7" customFormat="1" ht="12.75" x14ac:dyDescent="0.2">
      <c r="B185" s="214" t="str">
        <f>IF(Tabla1[[#This Row],[Código_Actividad]]="","",CONCATENATE(Tabla1[[#This Row],[POA]],".",Tabla1[[#This Row],[SRS]],".",Tabla1[[#This Row],[AREA]],".",Tabla1[[#This Row],[TIPO]]))</f>
        <v/>
      </c>
      <c r="C185" s="214" t="str">
        <f>IF(Tabla1[[#This Row],[Código_Actividad]]="","",'[4]Formulario PPGR1'!#REF!)</f>
        <v/>
      </c>
      <c r="D185" s="214" t="str">
        <f>IF(Tabla1[[#This Row],[Código_Actividad]]="","",'[4]Formulario PPGR1'!#REF!)</f>
        <v/>
      </c>
      <c r="E185" s="214" t="str">
        <f>IF(Tabla1[[#This Row],[Código_Actividad]]="","",'[4]Formulario PPGR1'!#REF!)</f>
        <v/>
      </c>
      <c r="F185" s="214" t="str">
        <f>IF(Tabla1[[#This Row],[Código_Actividad]]="","",'[4]Formulario PPGR1'!#REF!)</f>
        <v/>
      </c>
      <c r="G185" s="689"/>
      <c r="H185" s="211" t="s">
        <v>2686</v>
      </c>
      <c r="I185" s="663" t="s">
        <v>1594</v>
      </c>
      <c r="J185" s="590">
        <v>2</v>
      </c>
      <c r="K185" s="212">
        <v>1.5</v>
      </c>
      <c r="L185" s="212">
        <f>+Tabla1[[#This Row],[Precio Unitario]]*Tabla1[[#This Row],[Cantidad de Insumos]]</f>
        <v>3</v>
      </c>
      <c r="M185" s="213" t="s">
        <v>937</v>
      </c>
      <c r="N185" s="211" t="s">
        <v>29</v>
      </c>
    </row>
    <row r="186" spans="2:14" s="671" customFormat="1" ht="12.75" x14ac:dyDescent="0.2">
      <c r="B186" s="672" t="str">
        <f>IF(Tabla1[[#This Row],[Código_Actividad]]="","",CONCATENATE(Tabla1[[#This Row],[POA]],".",Tabla1[[#This Row],[SRS]],".",Tabla1[[#This Row],[AREA]],".",Tabla1[[#This Row],[TIPO]]))</f>
        <v/>
      </c>
      <c r="C186" s="672" t="str">
        <f>IF(Tabla1[[#This Row],[Código_Actividad]]="","",'[4]Formulario PPGR1'!#REF!)</f>
        <v/>
      </c>
      <c r="D186" s="672" t="str">
        <f>IF(Tabla1[[#This Row],[Código_Actividad]]="","",'[4]Formulario PPGR1'!#REF!)</f>
        <v/>
      </c>
      <c r="E186" s="672" t="str">
        <f>IF(Tabla1[[#This Row],[Código_Actividad]]="","",'[4]Formulario PPGR1'!#REF!)</f>
        <v/>
      </c>
      <c r="F186" s="672" t="str">
        <f>IF(Tabla1[[#This Row],[Código_Actividad]]="","",'[4]Formulario PPGR1'!#REF!)</f>
        <v/>
      </c>
      <c r="G186" s="693"/>
      <c r="H186" s="614"/>
      <c r="I186" s="673" t="str">
        <f>IFERROR(VLOOKUP(#REF!,#REF!,2,FALSE),"")</f>
        <v/>
      </c>
      <c r="J186" s="617"/>
      <c r="K186" s="612" t="str">
        <f>IFERROR(VLOOKUP(#REF!,#REF!,3,FALSE),"")</f>
        <v/>
      </c>
      <c r="L186" s="612"/>
      <c r="M186" s="613"/>
      <c r="N186" s="614"/>
    </row>
    <row r="187" spans="2:14" s="7" customFormat="1" ht="12.75" x14ac:dyDescent="0.2">
      <c r="B187" s="214" t="str">
        <f>IF(Tabla1[[#This Row],[Código_Actividad]]="","",CONCATENATE(Tabla1[[#This Row],[POA]],".",Tabla1[[#This Row],[SRS]],".",Tabla1[[#This Row],[AREA]],".",Tabla1[[#This Row],[TIPO]]))</f>
        <v/>
      </c>
      <c r="C187" s="214" t="str">
        <f>IF(Tabla1[[#This Row],[Código_Actividad]]="","",'[4]Formulario PPGR1'!#REF!)</f>
        <v/>
      </c>
      <c r="D187" s="214" t="str">
        <f>IF(Tabla1[[#This Row],[Código_Actividad]]="","",'[4]Formulario PPGR1'!#REF!)</f>
        <v/>
      </c>
      <c r="E187" s="214" t="str">
        <f>IF(Tabla1[[#This Row],[Código_Actividad]]="","",'[4]Formulario PPGR1'!#REF!)</f>
        <v/>
      </c>
      <c r="F187" s="214" t="str">
        <f>IF(Tabla1[[#This Row],[Código_Actividad]]="","",'[4]Formulario PPGR1'!#REF!)</f>
        <v/>
      </c>
      <c r="G187" s="689"/>
      <c r="H187" s="211" t="s">
        <v>2684</v>
      </c>
      <c r="I187" s="663" t="s">
        <v>1594</v>
      </c>
      <c r="J187" s="590">
        <v>15</v>
      </c>
      <c r="K187" s="212">
        <v>6.84</v>
      </c>
      <c r="L187" s="212">
        <f>+Tabla1[[#This Row],[Precio Unitario]]*Tabla1[[#This Row],[Cantidad de Insumos]]</f>
        <v>102.6</v>
      </c>
      <c r="M187" s="213" t="s">
        <v>937</v>
      </c>
      <c r="N187" s="211" t="s">
        <v>29</v>
      </c>
    </row>
    <row r="188" spans="2:14" s="7" customFormat="1" ht="25.5" x14ac:dyDescent="0.2">
      <c r="B188" s="214" t="e">
        <f>IF(Tabla1[[#This Row],[Código_Actividad]]="","",CONCATENATE(Tabla1[[#This Row],[POA]],".",Tabla1[[#This Row],[SRS]],".",Tabla1[[#This Row],[AREA]],".",Tabla1[[#This Row],[TIPO]]))</f>
        <v>#REF!</v>
      </c>
      <c r="C188" s="214" t="e">
        <f>IF(Tabla1[[#This Row],[Código_Actividad]]="","",'[4]Formulario PPGR1'!#REF!)</f>
        <v>#REF!</v>
      </c>
      <c r="D188" s="214" t="e">
        <f>IF(Tabla1[[#This Row],[Código_Actividad]]="","",'[4]Formulario PPGR1'!#REF!)</f>
        <v>#REF!</v>
      </c>
      <c r="E188" s="214" t="e">
        <f>IF(Tabla1[[#This Row],[Código_Actividad]]="","",'[4]Formulario PPGR1'!#REF!)</f>
        <v>#REF!</v>
      </c>
      <c r="F188" s="214" t="e">
        <f>IF(Tabla1[[#This Row],[Código_Actividad]]="","",'[4]Formulario PPGR1'!#REF!)</f>
        <v>#REF!</v>
      </c>
      <c r="G188" s="689" t="s">
        <v>2852</v>
      </c>
      <c r="H188" s="211" t="s">
        <v>2685</v>
      </c>
      <c r="I188" s="663" t="s">
        <v>1920</v>
      </c>
      <c r="J188" s="590">
        <v>4</v>
      </c>
      <c r="K188" s="212">
        <v>218</v>
      </c>
      <c r="L188" s="212">
        <f>+Tabla1[[#This Row],[Precio Unitario]]*Tabla1[[#This Row],[Cantidad de Insumos]]</f>
        <v>872</v>
      </c>
      <c r="M188" s="213" t="s">
        <v>937</v>
      </c>
      <c r="N188" s="211" t="s">
        <v>29</v>
      </c>
    </row>
    <row r="189" spans="2:14" s="7" customFormat="1" ht="12.75" x14ac:dyDescent="0.2">
      <c r="B189" s="214" t="str">
        <f>IF(Tabla1[[#This Row],[Código_Actividad]]="","",CONCATENATE(Tabla1[[#This Row],[POA]],".",Tabla1[[#This Row],[SRS]],".",Tabla1[[#This Row],[AREA]],".",Tabla1[[#This Row],[TIPO]]))</f>
        <v/>
      </c>
      <c r="C189" s="214" t="str">
        <f>IF(Tabla1[[#This Row],[Código_Actividad]]="","",'[4]Formulario PPGR1'!#REF!)</f>
        <v/>
      </c>
      <c r="D189" s="214" t="str">
        <f>IF(Tabla1[[#This Row],[Código_Actividad]]="","",'[4]Formulario PPGR1'!#REF!)</f>
        <v/>
      </c>
      <c r="E189" s="214" t="str">
        <f>IF(Tabla1[[#This Row],[Código_Actividad]]="","",'[4]Formulario PPGR1'!#REF!)</f>
        <v/>
      </c>
      <c r="F189" s="214" t="str">
        <f>IF(Tabla1[[#This Row],[Código_Actividad]]="","",'[4]Formulario PPGR1'!#REF!)</f>
        <v/>
      </c>
      <c r="G189" s="689"/>
      <c r="H189" s="211" t="s">
        <v>2686</v>
      </c>
      <c r="I189" s="663" t="s">
        <v>1594</v>
      </c>
      <c r="J189" s="590">
        <v>2</v>
      </c>
      <c r="K189" s="212">
        <v>1.5</v>
      </c>
      <c r="L189" s="212">
        <f>+Tabla1[[#This Row],[Precio Unitario]]*Tabla1[[#This Row],[Cantidad de Insumos]]</f>
        <v>3</v>
      </c>
      <c r="M189" s="213" t="s">
        <v>937</v>
      </c>
      <c r="N189" s="211" t="s">
        <v>29</v>
      </c>
    </row>
    <row r="190" spans="2:14" s="671" customFormat="1" ht="12.75" x14ac:dyDescent="0.2">
      <c r="B190" s="672" t="str">
        <f>IF(Tabla1[[#This Row],[Código_Actividad]]="","",CONCATENATE(Tabla1[[#This Row],[POA]],".",Tabla1[[#This Row],[SRS]],".",Tabla1[[#This Row],[AREA]],".",Tabla1[[#This Row],[TIPO]]))</f>
        <v/>
      </c>
      <c r="C190" s="672" t="str">
        <f>IF(Tabla1[[#This Row],[Código_Actividad]]="","",'[4]Formulario PPGR1'!#REF!)</f>
        <v/>
      </c>
      <c r="D190" s="672" t="str">
        <f>IF(Tabla1[[#This Row],[Código_Actividad]]="","",'[4]Formulario PPGR1'!#REF!)</f>
        <v/>
      </c>
      <c r="E190" s="672" t="str">
        <f>IF(Tabla1[[#This Row],[Código_Actividad]]="","",'[4]Formulario PPGR1'!#REF!)</f>
        <v/>
      </c>
      <c r="F190" s="672" t="str">
        <f>IF(Tabla1[[#This Row],[Código_Actividad]]="","",'[4]Formulario PPGR1'!#REF!)</f>
        <v/>
      </c>
      <c r="G190" s="693"/>
      <c r="H190" s="614"/>
      <c r="I190" s="673" t="str">
        <f>IFERROR(VLOOKUP(#REF!,#REF!,2,FALSE),"")</f>
        <v/>
      </c>
      <c r="J190" s="617"/>
      <c r="K190" s="612" t="str">
        <f>IFERROR(VLOOKUP(#REF!,#REF!,3,FALSE),"")</f>
        <v/>
      </c>
      <c r="L190" s="612"/>
      <c r="M190" s="613"/>
      <c r="N190" s="614"/>
    </row>
    <row r="191" spans="2:14" s="7" customFormat="1" ht="12.75" x14ac:dyDescent="0.2">
      <c r="B191" s="214" t="str">
        <f>IF(Tabla1[[#This Row],[Código_Actividad]]="","",CONCATENATE(Tabla1[[#This Row],[POA]],".",Tabla1[[#This Row],[SRS]],".",Tabla1[[#This Row],[AREA]],".",Tabla1[[#This Row],[TIPO]]))</f>
        <v/>
      </c>
      <c r="C191" s="214" t="str">
        <f>IF(Tabla1[[#This Row],[Código_Actividad]]="","",'[4]Formulario PPGR1'!#REF!)</f>
        <v/>
      </c>
      <c r="D191" s="214" t="str">
        <f>IF(Tabla1[[#This Row],[Código_Actividad]]="","",'[4]Formulario PPGR1'!#REF!)</f>
        <v/>
      </c>
      <c r="E191" s="214" t="str">
        <f>IF(Tabla1[[#This Row],[Código_Actividad]]="","",'[4]Formulario PPGR1'!#REF!)</f>
        <v/>
      </c>
      <c r="F191" s="214" t="str">
        <f>IF(Tabla1[[#This Row],[Código_Actividad]]="","",'[4]Formulario PPGR1'!#REF!)</f>
        <v/>
      </c>
      <c r="G191" s="689"/>
      <c r="H191" s="211" t="s">
        <v>2684</v>
      </c>
      <c r="I191" s="663" t="s">
        <v>1594</v>
      </c>
      <c r="J191" s="590">
        <v>15</v>
      </c>
      <c r="K191" s="212">
        <v>6.84</v>
      </c>
      <c r="L191" s="212">
        <f>+Tabla1[[#This Row],[Precio Unitario]]*Tabla1[[#This Row],[Cantidad de Insumos]]</f>
        <v>102.6</v>
      </c>
      <c r="M191" s="213" t="s">
        <v>937</v>
      </c>
      <c r="N191" s="211" t="s">
        <v>29</v>
      </c>
    </row>
    <row r="192" spans="2:14" s="7" customFormat="1" ht="12.75" x14ac:dyDescent="0.2">
      <c r="B192" s="214" t="e">
        <f>IF(Tabla1[[#This Row],[Código_Actividad]]="","",CONCATENATE(Tabla1[[#This Row],[POA]],".",Tabla1[[#This Row],[SRS]],".",Tabla1[[#This Row],[AREA]],".",Tabla1[[#This Row],[TIPO]]))</f>
        <v>#REF!</v>
      </c>
      <c r="C192" s="214" t="e">
        <f>IF(Tabla1[[#This Row],[Código_Actividad]]="","",'[4]Formulario PPGR1'!#REF!)</f>
        <v>#REF!</v>
      </c>
      <c r="D192" s="214" t="e">
        <f>IF(Tabla1[[#This Row],[Código_Actividad]]="","",'[4]Formulario PPGR1'!#REF!)</f>
        <v>#REF!</v>
      </c>
      <c r="E192" s="214" t="e">
        <f>IF(Tabla1[[#This Row],[Código_Actividad]]="","",'[4]Formulario PPGR1'!#REF!)</f>
        <v>#REF!</v>
      </c>
      <c r="F192" s="214" t="e">
        <f>IF(Tabla1[[#This Row],[Código_Actividad]]="","",'[4]Formulario PPGR1'!#REF!)</f>
        <v>#REF!</v>
      </c>
      <c r="G192" s="689" t="s">
        <v>2853</v>
      </c>
      <c r="H192" s="211" t="s">
        <v>2685</v>
      </c>
      <c r="I192" s="663" t="s">
        <v>1920</v>
      </c>
      <c r="J192" s="590">
        <v>4</v>
      </c>
      <c r="K192" s="212">
        <v>218</v>
      </c>
      <c r="L192" s="212">
        <f>+Tabla1[[#This Row],[Precio Unitario]]*Tabla1[[#This Row],[Cantidad de Insumos]]</f>
        <v>872</v>
      </c>
      <c r="M192" s="213" t="s">
        <v>937</v>
      </c>
      <c r="N192" s="211" t="s">
        <v>29</v>
      </c>
    </row>
    <row r="193" spans="2:14" s="7" customFormat="1" ht="12.75" x14ac:dyDescent="0.2">
      <c r="B193" s="214" t="str">
        <f>IF(Tabla1[[#This Row],[Código_Actividad]]="","",CONCATENATE(Tabla1[[#This Row],[POA]],".",Tabla1[[#This Row],[SRS]],".",Tabla1[[#This Row],[AREA]],".",Tabla1[[#This Row],[TIPO]]))</f>
        <v/>
      </c>
      <c r="C193" s="214" t="str">
        <f>IF(Tabla1[[#This Row],[Código_Actividad]]="","",'[4]Formulario PPGR1'!#REF!)</f>
        <v/>
      </c>
      <c r="D193" s="214" t="str">
        <f>IF(Tabla1[[#This Row],[Código_Actividad]]="","",'[4]Formulario PPGR1'!#REF!)</f>
        <v/>
      </c>
      <c r="E193" s="214" t="str">
        <f>IF(Tabla1[[#This Row],[Código_Actividad]]="","",'[4]Formulario PPGR1'!#REF!)</f>
        <v/>
      </c>
      <c r="F193" s="214" t="str">
        <f>IF(Tabla1[[#This Row],[Código_Actividad]]="","",'[4]Formulario PPGR1'!#REF!)</f>
        <v/>
      </c>
      <c r="G193" s="689"/>
      <c r="H193" s="211" t="s">
        <v>2686</v>
      </c>
      <c r="I193" s="663" t="s">
        <v>1594</v>
      </c>
      <c r="J193" s="590">
        <v>2</v>
      </c>
      <c r="K193" s="212">
        <v>1.5</v>
      </c>
      <c r="L193" s="212">
        <f>+Tabla1[[#This Row],[Precio Unitario]]*Tabla1[[#This Row],[Cantidad de Insumos]]</f>
        <v>3</v>
      </c>
      <c r="M193" s="213" t="s">
        <v>937</v>
      </c>
      <c r="N193" s="211" t="s">
        <v>29</v>
      </c>
    </row>
    <row r="194" spans="2:14" s="671" customFormat="1" ht="12.75" x14ac:dyDescent="0.2">
      <c r="B194" s="672" t="str">
        <f>IF(Tabla1[[#This Row],[Código_Actividad]]="","",CONCATENATE(Tabla1[[#This Row],[POA]],".",Tabla1[[#This Row],[SRS]],".",Tabla1[[#This Row],[AREA]],".",Tabla1[[#This Row],[TIPO]]))</f>
        <v/>
      </c>
      <c r="C194" s="672" t="str">
        <f>IF(Tabla1[[#This Row],[Código_Actividad]]="","",'[4]Formulario PPGR1'!#REF!)</f>
        <v/>
      </c>
      <c r="D194" s="672" t="str">
        <f>IF(Tabla1[[#This Row],[Código_Actividad]]="","",'[4]Formulario PPGR1'!#REF!)</f>
        <v/>
      </c>
      <c r="E194" s="672" t="str">
        <f>IF(Tabla1[[#This Row],[Código_Actividad]]="","",'[4]Formulario PPGR1'!#REF!)</f>
        <v/>
      </c>
      <c r="F194" s="672" t="str">
        <f>IF(Tabla1[[#This Row],[Código_Actividad]]="","",'[4]Formulario PPGR1'!#REF!)</f>
        <v/>
      </c>
      <c r="G194" s="693"/>
      <c r="H194" s="614"/>
      <c r="I194" s="673" t="str">
        <f>IFERROR(VLOOKUP(#REF!,#REF!,2,FALSE),"")</f>
        <v/>
      </c>
      <c r="J194" s="617"/>
      <c r="K194" s="612" t="str">
        <f>IFERROR(VLOOKUP(#REF!,#REF!,3,FALSE),"")</f>
        <v/>
      </c>
      <c r="L194" s="612"/>
      <c r="M194" s="613"/>
      <c r="N194" s="614"/>
    </row>
    <row r="195" spans="2:14" s="7" customFormat="1" ht="12.75" x14ac:dyDescent="0.2">
      <c r="B195" s="214" t="str">
        <f>IF(Tabla1[[#This Row],[Código_Actividad]]="","",CONCATENATE(Tabla1[[#This Row],[POA]],".",Tabla1[[#This Row],[SRS]],".",Tabla1[[#This Row],[AREA]],".",Tabla1[[#This Row],[TIPO]]))</f>
        <v/>
      </c>
      <c r="C195" s="214" t="str">
        <f>IF(Tabla1[[#This Row],[Código_Actividad]]="","",'[4]Formulario PPGR1'!#REF!)</f>
        <v/>
      </c>
      <c r="D195" s="214" t="str">
        <f>IF(Tabla1[[#This Row],[Código_Actividad]]="","",'[4]Formulario PPGR1'!#REF!)</f>
        <v/>
      </c>
      <c r="E195" s="214" t="str">
        <f>IF(Tabla1[[#This Row],[Código_Actividad]]="","",'[4]Formulario PPGR1'!#REF!)</f>
        <v/>
      </c>
      <c r="F195" s="214" t="str">
        <f>IF(Tabla1[[#This Row],[Código_Actividad]]="","",'[4]Formulario PPGR1'!#REF!)</f>
        <v/>
      </c>
      <c r="G195" s="689"/>
      <c r="H195" s="211" t="s">
        <v>2684</v>
      </c>
      <c r="I195" s="663" t="s">
        <v>1594</v>
      </c>
      <c r="J195" s="590">
        <v>15</v>
      </c>
      <c r="K195" s="212">
        <v>6.84</v>
      </c>
      <c r="L195" s="212">
        <f>+Tabla1[[#This Row],[Precio Unitario]]*Tabla1[[#This Row],[Cantidad de Insumos]]</f>
        <v>102.6</v>
      </c>
      <c r="M195" s="213" t="s">
        <v>937</v>
      </c>
      <c r="N195" s="211" t="s">
        <v>29</v>
      </c>
    </row>
    <row r="196" spans="2:14" s="7" customFormat="1" ht="12.75" x14ac:dyDescent="0.2">
      <c r="B196" s="214" t="e">
        <f>IF(Tabla1[[#This Row],[Código_Actividad]]="","",CONCATENATE(Tabla1[[#This Row],[POA]],".",Tabla1[[#This Row],[SRS]],".",Tabla1[[#This Row],[AREA]],".",Tabla1[[#This Row],[TIPO]]))</f>
        <v>#REF!</v>
      </c>
      <c r="C196" s="214" t="e">
        <f>IF(Tabla1[[#This Row],[Código_Actividad]]="","",'[4]Formulario PPGR1'!#REF!)</f>
        <v>#REF!</v>
      </c>
      <c r="D196" s="214" t="e">
        <f>IF(Tabla1[[#This Row],[Código_Actividad]]="","",'[4]Formulario PPGR1'!#REF!)</f>
        <v>#REF!</v>
      </c>
      <c r="E196" s="214" t="e">
        <f>IF(Tabla1[[#This Row],[Código_Actividad]]="","",'[4]Formulario PPGR1'!#REF!)</f>
        <v>#REF!</v>
      </c>
      <c r="F196" s="214" t="e">
        <f>IF(Tabla1[[#This Row],[Código_Actividad]]="","",'[4]Formulario PPGR1'!#REF!)</f>
        <v>#REF!</v>
      </c>
      <c r="G196" s="689" t="s">
        <v>2854</v>
      </c>
      <c r="H196" s="211" t="s">
        <v>2685</v>
      </c>
      <c r="I196" s="663" t="s">
        <v>1920</v>
      </c>
      <c r="J196" s="590">
        <v>4</v>
      </c>
      <c r="K196" s="212">
        <v>218</v>
      </c>
      <c r="L196" s="212">
        <f>+Tabla1[[#This Row],[Precio Unitario]]*Tabla1[[#This Row],[Cantidad de Insumos]]</f>
        <v>872</v>
      </c>
      <c r="M196" s="213" t="s">
        <v>937</v>
      </c>
      <c r="N196" s="211" t="s">
        <v>29</v>
      </c>
    </row>
    <row r="197" spans="2:14" s="7" customFormat="1" ht="12.75" x14ac:dyDescent="0.2">
      <c r="B197" s="214" t="str">
        <f>IF(Tabla1[[#This Row],[Código_Actividad]]="","",CONCATENATE(Tabla1[[#This Row],[POA]],".",Tabla1[[#This Row],[SRS]],".",Tabla1[[#This Row],[AREA]],".",Tabla1[[#This Row],[TIPO]]))</f>
        <v/>
      </c>
      <c r="C197" s="214" t="str">
        <f>IF(Tabla1[[#This Row],[Código_Actividad]]="","",'[4]Formulario PPGR1'!#REF!)</f>
        <v/>
      </c>
      <c r="D197" s="214" t="str">
        <f>IF(Tabla1[[#This Row],[Código_Actividad]]="","",'[4]Formulario PPGR1'!#REF!)</f>
        <v/>
      </c>
      <c r="E197" s="214" t="str">
        <f>IF(Tabla1[[#This Row],[Código_Actividad]]="","",'[4]Formulario PPGR1'!#REF!)</f>
        <v/>
      </c>
      <c r="F197" s="214" t="str">
        <f>IF(Tabla1[[#This Row],[Código_Actividad]]="","",'[4]Formulario PPGR1'!#REF!)</f>
        <v/>
      </c>
      <c r="G197" s="689"/>
      <c r="H197" s="211" t="s">
        <v>2686</v>
      </c>
      <c r="I197" s="663" t="s">
        <v>1594</v>
      </c>
      <c r="J197" s="590">
        <v>2</v>
      </c>
      <c r="K197" s="212">
        <v>1.5</v>
      </c>
      <c r="L197" s="212">
        <f>+Tabla1[[#This Row],[Precio Unitario]]*Tabla1[[#This Row],[Cantidad de Insumos]]</f>
        <v>3</v>
      </c>
      <c r="M197" s="213" t="s">
        <v>937</v>
      </c>
      <c r="N197" s="211" t="s">
        <v>29</v>
      </c>
    </row>
    <row r="198" spans="2:14" s="671" customFormat="1" ht="12.75" x14ac:dyDescent="0.2">
      <c r="B198" s="672" t="str">
        <f>IF(Tabla1[[#This Row],[Código_Actividad]]="","",CONCATENATE(Tabla1[[#This Row],[POA]],".",Tabla1[[#This Row],[SRS]],".",Tabla1[[#This Row],[AREA]],".",Tabla1[[#This Row],[TIPO]]))</f>
        <v/>
      </c>
      <c r="C198" s="672" t="str">
        <f>IF(Tabla1[[#This Row],[Código_Actividad]]="","",'[4]Formulario PPGR1'!#REF!)</f>
        <v/>
      </c>
      <c r="D198" s="672" t="str">
        <f>IF(Tabla1[[#This Row],[Código_Actividad]]="","",'[4]Formulario PPGR1'!#REF!)</f>
        <v/>
      </c>
      <c r="E198" s="672" t="str">
        <f>IF(Tabla1[[#This Row],[Código_Actividad]]="","",'[4]Formulario PPGR1'!#REF!)</f>
        <v/>
      </c>
      <c r="F198" s="672" t="str">
        <f>IF(Tabla1[[#This Row],[Código_Actividad]]="","",'[4]Formulario PPGR1'!#REF!)</f>
        <v/>
      </c>
      <c r="G198" s="693"/>
      <c r="H198" s="614"/>
      <c r="I198" s="673" t="str">
        <f>IFERROR(VLOOKUP(#REF!,#REF!,2,FALSE),"")</f>
        <v/>
      </c>
      <c r="J198" s="617"/>
      <c r="K198" s="612" t="str">
        <f>IFERROR(VLOOKUP(#REF!,#REF!,3,FALSE),"")</f>
        <v/>
      </c>
      <c r="L198" s="612"/>
      <c r="M198" s="613"/>
      <c r="N198" s="614"/>
    </row>
    <row r="199" spans="2:14" s="7" customFormat="1" ht="12.75" x14ac:dyDescent="0.2">
      <c r="B199" s="214" t="str">
        <f>IF(Tabla1[[#This Row],[Código_Actividad]]="","",CONCATENATE(Tabla1[[#This Row],[POA]],".",Tabla1[[#This Row],[SRS]],".",Tabla1[[#This Row],[AREA]],".",Tabla1[[#This Row],[TIPO]]))</f>
        <v/>
      </c>
      <c r="C199" s="214" t="str">
        <f>IF(Tabla1[[#This Row],[Código_Actividad]]="","",'[4]Formulario PPGR1'!#REF!)</f>
        <v/>
      </c>
      <c r="D199" s="214" t="str">
        <f>IF(Tabla1[[#This Row],[Código_Actividad]]="","",'[4]Formulario PPGR1'!#REF!)</f>
        <v/>
      </c>
      <c r="E199" s="214" t="str">
        <f>IF(Tabla1[[#This Row],[Código_Actividad]]="","",'[4]Formulario PPGR1'!#REF!)</f>
        <v/>
      </c>
      <c r="F199" s="214" t="str">
        <f>IF(Tabla1[[#This Row],[Código_Actividad]]="","",'[4]Formulario PPGR1'!#REF!)</f>
        <v/>
      </c>
      <c r="G199" s="689"/>
      <c r="H199" s="211" t="s">
        <v>2684</v>
      </c>
      <c r="I199" s="663" t="s">
        <v>1594</v>
      </c>
      <c r="J199" s="590">
        <v>15</v>
      </c>
      <c r="K199" s="212">
        <v>6.84</v>
      </c>
      <c r="L199" s="212">
        <f>+Tabla1[[#This Row],[Precio Unitario]]*Tabla1[[#This Row],[Cantidad de Insumos]]</f>
        <v>102.6</v>
      </c>
      <c r="M199" s="213" t="s">
        <v>937</v>
      </c>
      <c r="N199" s="211" t="s">
        <v>29</v>
      </c>
    </row>
    <row r="200" spans="2:14" s="7" customFormat="1" ht="25.5" x14ac:dyDescent="0.2">
      <c r="B200" s="214" t="e">
        <f>IF(Tabla1[[#This Row],[Código_Actividad]]="","",CONCATENATE(Tabla1[[#This Row],[POA]],".",Tabla1[[#This Row],[SRS]],".",Tabla1[[#This Row],[AREA]],".",Tabla1[[#This Row],[TIPO]]))</f>
        <v>#REF!</v>
      </c>
      <c r="C200" s="214" t="e">
        <f>IF(Tabla1[[#This Row],[Código_Actividad]]="","",'[4]Formulario PPGR1'!#REF!)</f>
        <v>#REF!</v>
      </c>
      <c r="D200" s="214" t="e">
        <f>IF(Tabla1[[#This Row],[Código_Actividad]]="","",'[4]Formulario PPGR1'!#REF!)</f>
        <v>#REF!</v>
      </c>
      <c r="E200" s="214" t="e">
        <f>IF(Tabla1[[#This Row],[Código_Actividad]]="","",'[4]Formulario PPGR1'!#REF!)</f>
        <v>#REF!</v>
      </c>
      <c r="F200" s="214" t="e">
        <f>IF(Tabla1[[#This Row],[Código_Actividad]]="","",'[4]Formulario PPGR1'!#REF!)</f>
        <v>#REF!</v>
      </c>
      <c r="G200" s="689" t="s">
        <v>2855</v>
      </c>
      <c r="H200" s="211" t="s">
        <v>2685</v>
      </c>
      <c r="I200" s="663" t="s">
        <v>1920</v>
      </c>
      <c r="J200" s="590">
        <v>4</v>
      </c>
      <c r="K200" s="212">
        <v>218</v>
      </c>
      <c r="L200" s="212">
        <f>+Tabla1[[#This Row],[Precio Unitario]]*Tabla1[[#This Row],[Cantidad de Insumos]]</f>
        <v>872</v>
      </c>
      <c r="M200" s="213" t="s">
        <v>937</v>
      </c>
      <c r="N200" s="211" t="s">
        <v>29</v>
      </c>
    </row>
    <row r="201" spans="2:14" s="7" customFormat="1" ht="12.75" x14ac:dyDescent="0.2">
      <c r="B201" s="214" t="str">
        <f>IF(Tabla1[[#This Row],[Código_Actividad]]="","",CONCATENATE(Tabla1[[#This Row],[POA]],".",Tabla1[[#This Row],[SRS]],".",Tabla1[[#This Row],[AREA]],".",Tabla1[[#This Row],[TIPO]]))</f>
        <v/>
      </c>
      <c r="C201" s="214" t="str">
        <f>IF(Tabla1[[#This Row],[Código_Actividad]]="","",'[4]Formulario PPGR1'!#REF!)</f>
        <v/>
      </c>
      <c r="D201" s="214" t="str">
        <f>IF(Tabla1[[#This Row],[Código_Actividad]]="","",'[4]Formulario PPGR1'!#REF!)</f>
        <v/>
      </c>
      <c r="E201" s="214" t="str">
        <f>IF(Tabla1[[#This Row],[Código_Actividad]]="","",'[4]Formulario PPGR1'!#REF!)</f>
        <v/>
      </c>
      <c r="F201" s="214" t="str">
        <f>IF(Tabla1[[#This Row],[Código_Actividad]]="","",'[4]Formulario PPGR1'!#REF!)</f>
        <v/>
      </c>
      <c r="G201" s="689"/>
      <c r="H201" s="211" t="s">
        <v>2686</v>
      </c>
      <c r="I201" s="663" t="s">
        <v>1594</v>
      </c>
      <c r="J201" s="590">
        <v>2</v>
      </c>
      <c r="K201" s="212">
        <v>1.5</v>
      </c>
      <c r="L201" s="212">
        <f>+Tabla1[[#This Row],[Precio Unitario]]*Tabla1[[#This Row],[Cantidad de Insumos]]</f>
        <v>3</v>
      </c>
      <c r="M201" s="213" t="s">
        <v>937</v>
      </c>
      <c r="N201" s="211" t="s">
        <v>29</v>
      </c>
    </row>
    <row r="202" spans="2:14" s="671" customFormat="1" ht="12.75" x14ac:dyDescent="0.2">
      <c r="B202" s="672" t="str">
        <f>IF(Tabla1[[#This Row],[Código_Actividad]]="","",CONCATENATE(Tabla1[[#This Row],[POA]],".",Tabla1[[#This Row],[SRS]],".",Tabla1[[#This Row],[AREA]],".",Tabla1[[#This Row],[TIPO]]))</f>
        <v/>
      </c>
      <c r="C202" s="672" t="str">
        <f>IF(Tabla1[[#This Row],[Código_Actividad]]="","",'[4]Formulario PPGR1'!#REF!)</f>
        <v/>
      </c>
      <c r="D202" s="672" t="str">
        <f>IF(Tabla1[[#This Row],[Código_Actividad]]="","",'[4]Formulario PPGR1'!#REF!)</f>
        <v/>
      </c>
      <c r="E202" s="672" t="str">
        <f>IF(Tabla1[[#This Row],[Código_Actividad]]="","",'[4]Formulario PPGR1'!#REF!)</f>
        <v/>
      </c>
      <c r="F202" s="672" t="str">
        <f>IF(Tabla1[[#This Row],[Código_Actividad]]="","",'[4]Formulario PPGR1'!#REF!)</f>
        <v/>
      </c>
      <c r="G202" s="693"/>
      <c r="H202" s="614"/>
      <c r="I202" s="673" t="str">
        <f>IFERROR(VLOOKUP(#REF!,#REF!,2,FALSE),"")</f>
        <v/>
      </c>
      <c r="J202" s="617"/>
      <c r="K202" s="612" t="str">
        <f>IFERROR(VLOOKUP(#REF!,#REF!,3,FALSE),"")</f>
        <v/>
      </c>
      <c r="L202" s="612"/>
      <c r="M202" s="613"/>
      <c r="N202" s="614"/>
    </row>
    <row r="203" spans="2:14" s="7" customFormat="1" ht="12.75" x14ac:dyDescent="0.2">
      <c r="B203" s="214" t="str">
        <f>IF(Tabla1[[#This Row],[Código_Actividad]]="","",CONCATENATE(Tabla1[[#This Row],[POA]],".",Tabla1[[#This Row],[SRS]],".",Tabla1[[#This Row],[AREA]],".",Tabla1[[#This Row],[TIPO]]))</f>
        <v/>
      </c>
      <c r="C203" s="214" t="str">
        <f>IF(Tabla1[[#This Row],[Código_Actividad]]="","",'[4]Formulario PPGR1'!#REF!)</f>
        <v/>
      </c>
      <c r="D203" s="214" t="str">
        <f>IF(Tabla1[[#This Row],[Código_Actividad]]="","",'[4]Formulario PPGR1'!#REF!)</f>
        <v/>
      </c>
      <c r="E203" s="214" t="str">
        <f>IF(Tabla1[[#This Row],[Código_Actividad]]="","",'[4]Formulario PPGR1'!#REF!)</f>
        <v/>
      </c>
      <c r="F203" s="214" t="str">
        <f>IF(Tabla1[[#This Row],[Código_Actividad]]="","",'[4]Formulario PPGR1'!#REF!)</f>
        <v/>
      </c>
      <c r="G203" s="689"/>
      <c r="H203" s="211" t="s">
        <v>2684</v>
      </c>
      <c r="I203" s="663" t="s">
        <v>1594</v>
      </c>
      <c r="J203" s="590">
        <v>15</v>
      </c>
      <c r="K203" s="212">
        <v>6.84</v>
      </c>
      <c r="L203" s="212">
        <f>+Tabla1[[#This Row],[Precio Unitario]]*Tabla1[[#This Row],[Cantidad de Insumos]]</f>
        <v>102.6</v>
      </c>
      <c r="M203" s="213" t="s">
        <v>937</v>
      </c>
      <c r="N203" s="211" t="s">
        <v>29</v>
      </c>
    </row>
    <row r="204" spans="2:14" s="7" customFormat="1" ht="25.5" x14ac:dyDescent="0.2">
      <c r="B204" s="214" t="e">
        <f>IF(Tabla1[[#This Row],[Código_Actividad]]="","",CONCATENATE(Tabla1[[#This Row],[POA]],".",Tabla1[[#This Row],[SRS]],".",Tabla1[[#This Row],[AREA]],".",Tabla1[[#This Row],[TIPO]]))</f>
        <v>#REF!</v>
      </c>
      <c r="C204" s="214" t="e">
        <f>IF(Tabla1[[#This Row],[Código_Actividad]]="","",'[4]Formulario PPGR1'!#REF!)</f>
        <v>#REF!</v>
      </c>
      <c r="D204" s="214" t="e">
        <f>IF(Tabla1[[#This Row],[Código_Actividad]]="","",'[4]Formulario PPGR1'!#REF!)</f>
        <v>#REF!</v>
      </c>
      <c r="E204" s="214" t="e">
        <f>IF(Tabla1[[#This Row],[Código_Actividad]]="","",'[4]Formulario PPGR1'!#REF!)</f>
        <v>#REF!</v>
      </c>
      <c r="F204" s="214" t="e">
        <f>IF(Tabla1[[#This Row],[Código_Actividad]]="","",'[4]Formulario PPGR1'!#REF!)</f>
        <v>#REF!</v>
      </c>
      <c r="G204" s="689" t="s">
        <v>2856</v>
      </c>
      <c r="H204" s="211" t="s">
        <v>2685</v>
      </c>
      <c r="I204" s="663" t="s">
        <v>1920</v>
      </c>
      <c r="J204" s="590">
        <v>4</v>
      </c>
      <c r="K204" s="212">
        <v>218</v>
      </c>
      <c r="L204" s="212">
        <f>+Tabla1[[#This Row],[Precio Unitario]]*Tabla1[[#This Row],[Cantidad de Insumos]]</f>
        <v>872</v>
      </c>
      <c r="M204" s="213" t="s">
        <v>937</v>
      </c>
      <c r="N204" s="211" t="s">
        <v>29</v>
      </c>
    </row>
    <row r="205" spans="2:14" s="7" customFormat="1" ht="12.75" x14ac:dyDescent="0.2">
      <c r="B205" s="214" t="str">
        <f>IF(Tabla1[[#This Row],[Código_Actividad]]="","",CONCATENATE(Tabla1[[#This Row],[POA]],".",Tabla1[[#This Row],[SRS]],".",Tabla1[[#This Row],[AREA]],".",Tabla1[[#This Row],[TIPO]]))</f>
        <v/>
      </c>
      <c r="C205" s="214" t="str">
        <f>IF(Tabla1[[#This Row],[Código_Actividad]]="","",'[4]Formulario PPGR1'!#REF!)</f>
        <v/>
      </c>
      <c r="D205" s="214" t="str">
        <f>IF(Tabla1[[#This Row],[Código_Actividad]]="","",'[4]Formulario PPGR1'!#REF!)</f>
        <v/>
      </c>
      <c r="E205" s="214" t="str">
        <f>IF(Tabla1[[#This Row],[Código_Actividad]]="","",'[4]Formulario PPGR1'!#REF!)</f>
        <v/>
      </c>
      <c r="F205" s="214" t="str">
        <f>IF(Tabla1[[#This Row],[Código_Actividad]]="","",'[4]Formulario PPGR1'!#REF!)</f>
        <v/>
      </c>
      <c r="G205" s="689"/>
      <c r="H205" s="211" t="s">
        <v>2686</v>
      </c>
      <c r="I205" s="663" t="s">
        <v>1594</v>
      </c>
      <c r="J205" s="590">
        <v>2</v>
      </c>
      <c r="K205" s="212">
        <v>1.5</v>
      </c>
      <c r="L205" s="212">
        <f>+Tabla1[[#This Row],[Precio Unitario]]*Tabla1[[#This Row],[Cantidad de Insumos]]</f>
        <v>3</v>
      </c>
      <c r="M205" s="213" t="s">
        <v>937</v>
      </c>
      <c r="N205" s="211" t="s">
        <v>29</v>
      </c>
    </row>
    <row r="206" spans="2:14" s="671" customFormat="1" ht="12.75" x14ac:dyDescent="0.2">
      <c r="B206" s="672" t="str">
        <f>IF(Tabla1[[#This Row],[Código_Actividad]]="","",CONCATENATE(Tabla1[[#This Row],[POA]],".",Tabla1[[#This Row],[SRS]],".",Tabla1[[#This Row],[AREA]],".",Tabla1[[#This Row],[TIPO]]))</f>
        <v/>
      </c>
      <c r="C206" s="672" t="str">
        <f>IF(Tabla1[[#This Row],[Código_Actividad]]="","",'[4]Formulario PPGR1'!#REF!)</f>
        <v/>
      </c>
      <c r="D206" s="672" t="str">
        <f>IF(Tabla1[[#This Row],[Código_Actividad]]="","",'[4]Formulario PPGR1'!#REF!)</f>
        <v/>
      </c>
      <c r="E206" s="672" t="str">
        <f>IF(Tabla1[[#This Row],[Código_Actividad]]="","",'[4]Formulario PPGR1'!#REF!)</f>
        <v/>
      </c>
      <c r="F206" s="672" t="str">
        <f>IF(Tabla1[[#This Row],[Código_Actividad]]="","",'[4]Formulario PPGR1'!#REF!)</f>
        <v/>
      </c>
      <c r="G206" s="693"/>
      <c r="H206" s="614"/>
      <c r="I206" s="673" t="str">
        <f>IFERROR(VLOOKUP(#REF!,#REF!,2,FALSE),"")</f>
        <v/>
      </c>
      <c r="J206" s="617"/>
      <c r="K206" s="612" t="str">
        <f>IFERROR(VLOOKUP(#REF!,#REF!,3,FALSE),"")</f>
        <v/>
      </c>
      <c r="L206" s="612"/>
      <c r="M206" s="613"/>
      <c r="N206" s="614"/>
    </row>
    <row r="207" spans="2:14" s="7" customFormat="1" ht="12.75" x14ac:dyDescent="0.2">
      <c r="B207" s="214" t="str">
        <f>IF(Tabla1[[#This Row],[Código_Actividad]]="","",CONCATENATE(Tabla1[[#This Row],[POA]],".",Tabla1[[#This Row],[SRS]],".",Tabla1[[#This Row],[AREA]],".",Tabla1[[#This Row],[TIPO]]))</f>
        <v/>
      </c>
      <c r="C207" s="214" t="str">
        <f>IF(Tabla1[[#This Row],[Código_Actividad]]="","",'[4]Formulario PPGR1'!#REF!)</f>
        <v/>
      </c>
      <c r="D207" s="214" t="str">
        <f>IF(Tabla1[[#This Row],[Código_Actividad]]="","",'[4]Formulario PPGR1'!#REF!)</f>
        <v/>
      </c>
      <c r="E207" s="214" t="str">
        <f>IF(Tabla1[[#This Row],[Código_Actividad]]="","",'[4]Formulario PPGR1'!#REF!)</f>
        <v/>
      </c>
      <c r="F207" s="214" t="str">
        <f>IF(Tabla1[[#This Row],[Código_Actividad]]="","",'[4]Formulario PPGR1'!#REF!)</f>
        <v/>
      </c>
      <c r="G207" s="689"/>
      <c r="H207" s="211" t="s">
        <v>2684</v>
      </c>
      <c r="I207" s="663" t="s">
        <v>1594</v>
      </c>
      <c r="J207" s="590">
        <v>15</v>
      </c>
      <c r="K207" s="212">
        <v>6.84</v>
      </c>
      <c r="L207" s="212">
        <f>+Tabla1[[#This Row],[Precio Unitario]]*Tabla1[[#This Row],[Cantidad de Insumos]]</f>
        <v>102.6</v>
      </c>
      <c r="M207" s="213" t="s">
        <v>937</v>
      </c>
      <c r="N207" s="211" t="s">
        <v>29</v>
      </c>
    </row>
    <row r="208" spans="2:14" s="7" customFormat="1" ht="12.75" x14ac:dyDescent="0.2">
      <c r="B208" s="214" t="e">
        <f>IF(Tabla1[[#This Row],[Código_Actividad]]="","",CONCATENATE(Tabla1[[#This Row],[POA]],".",Tabla1[[#This Row],[SRS]],".",Tabla1[[#This Row],[AREA]],".",Tabla1[[#This Row],[TIPO]]))</f>
        <v>#REF!</v>
      </c>
      <c r="C208" s="214" t="e">
        <f>IF(Tabla1[[#This Row],[Código_Actividad]]="","",'[4]Formulario PPGR1'!#REF!)</f>
        <v>#REF!</v>
      </c>
      <c r="D208" s="214" t="e">
        <f>IF(Tabla1[[#This Row],[Código_Actividad]]="","",'[4]Formulario PPGR1'!#REF!)</f>
        <v>#REF!</v>
      </c>
      <c r="E208" s="214" t="e">
        <f>IF(Tabla1[[#This Row],[Código_Actividad]]="","",'[4]Formulario PPGR1'!#REF!)</f>
        <v>#REF!</v>
      </c>
      <c r="F208" s="214" t="e">
        <f>IF(Tabla1[[#This Row],[Código_Actividad]]="","",'[4]Formulario PPGR1'!#REF!)</f>
        <v>#REF!</v>
      </c>
      <c r="G208" s="689" t="s">
        <v>2857</v>
      </c>
      <c r="H208" s="211" t="s">
        <v>2685</v>
      </c>
      <c r="I208" s="663" t="s">
        <v>1920</v>
      </c>
      <c r="J208" s="590">
        <v>4</v>
      </c>
      <c r="K208" s="212">
        <v>218</v>
      </c>
      <c r="L208" s="212">
        <f>+Tabla1[[#This Row],[Precio Unitario]]*Tabla1[[#This Row],[Cantidad de Insumos]]</f>
        <v>872</v>
      </c>
      <c r="M208" s="213" t="s">
        <v>937</v>
      </c>
      <c r="N208" s="211" t="s">
        <v>29</v>
      </c>
    </row>
    <row r="209" spans="2:14" s="7" customFormat="1" ht="12.75" x14ac:dyDescent="0.2">
      <c r="B209" s="214" t="str">
        <f>IF(Tabla1[[#This Row],[Código_Actividad]]="","",CONCATENATE(Tabla1[[#This Row],[POA]],".",Tabla1[[#This Row],[SRS]],".",Tabla1[[#This Row],[AREA]],".",Tabla1[[#This Row],[TIPO]]))</f>
        <v/>
      </c>
      <c r="C209" s="214" t="str">
        <f>IF(Tabla1[[#This Row],[Código_Actividad]]="","",'[4]Formulario PPGR1'!#REF!)</f>
        <v/>
      </c>
      <c r="D209" s="214" t="str">
        <f>IF(Tabla1[[#This Row],[Código_Actividad]]="","",'[4]Formulario PPGR1'!#REF!)</f>
        <v/>
      </c>
      <c r="E209" s="214" t="str">
        <f>IF(Tabla1[[#This Row],[Código_Actividad]]="","",'[4]Formulario PPGR1'!#REF!)</f>
        <v/>
      </c>
      <c r="F209" s="214" t="str">
        <f>IF(Tabla1[[#This Row],[Código_Actividad]]="","",'[4]Formulario PPGR1'!#REF!)</f>
        <v/>
      </c>
      <c r="G209" s="689"/>
      <c r="H209" s="211" t="s">
        <v>2686</v>
      </c>
      <c r="I209" s="663" t="s">
        <v>1594</v>
      </c>
      <c r="J209" s="590">
        <v>2</v>
      </c>
      <c r="K209" s="212">
        <v>1.5</v>
      </c>
      <c r="L209" s="212">
        <f>+Tabla1[[#This Row],[Precio Unitario]]*Tabla1[[#This Row],[Cantidad de Insumos]]</f>
        <v>3</v>
      </c>
      <c r="M209" s="213" t="s">
        <v>937</v>
      </c>
      <c r="N209" s="211" t="s">
        <v>29</v>
      </c>
    </row>
    <row r="210" spans="2:14" s="671" customFormat="1" ht="12.75" x14ac:dyDescent="0.2">
      <c r="B210" s="672" t="str">
        <f>IF(Tabla1[[#This Row],[Código_Actividad]]="","",CONCATENATE(Tabla1[[#This Row],[POA]],".",Tabla1[[#This Row],[SRS]],".",Tabla1[[#This Row],[AREA]],".",Tabla1[[#This Row],[TIPO]]))</f>
        <v/>
      </c>
      <c r="C210" s="672" t="str">
        <f>IF(Tabla1[[#This Row],[Código_Actividad]]="","",'[4]Formulario PPGR1'!#REF!)</f>
        <v/>
      </c>
      <c r="D210" s="672" t="str">
        <f>IF(Tabla1[[#This Row],[Código_Actividad]]="","",'[4]Formulario PPGR1'!#REF!)</f>
        <v/>
      </c>
      <c r="E210" s="672" t="str">
        <f>IF(Tabla1[[#This Row],[Código_Actividad]]="","",'[4]Formulario PPGR1'!#REF!)</f>
        <v/>
      </c>
      <c r="F210" s="672" t="str">
        <f>IF(Tabla1[[#This Row],[Código_Actividad]]="","",'[4]Formulario PPGR1'!#REF!)</f>
        <v/>
      </c>
      <c r="G210" s="693"/>
      <c r="H210" s="614"/>
      <c r="I210" s="673" t="str">
        <f>IFERROR(VLOOKUP(#REF!,#REF!,2,FALSE),"")</f>
        <v/>
      </c>
      <c r="J210" s="617"/>
      <c r="K210" s="612" t="str">
        <f>IFERROR(VLOOKUP(#REF!,#REF!,3,FALSE),"")</f>
        <v/>
      </c>
      <c r="L210" s="612"/>
      <c r="M210" s="613"/>
      <c r="N210" s="614"/>
    </row>
    <row r="211" spans="2:14" s="7" customFormat="1" ht="12.75" x14ac:dyDescent="0.2">
      <c r="B211" s="214" t="str">
        <f>IF(Tabla1[[#This Row],[Código_Actividad]]="","",CONCATENATE(Tabla1[[#This Row],[POA]],".",Tabla1[[#This Row],[SRS]],".",Tabla1[[#This Row],[AREA]],".",Tabla1[[#This Row],[TIPO]]))</f>
        <v/>
      </c>
      <c r="C211" s="214" t="str">
        <f>IF(Tabla1[[#This Row],[Código_Actividad]]="","",'[4]Formulario PPGR1'!#REF!)</f>
        <v/>
      </c>
      <c r="D211" s="214" t="str">
        <f>IF(Tabla1[[#This Row],[Código_Actividad]]="","",'[4]Formulario PPGR1'!#REF!)</f>
        <v/>
      </c>
      <c r="E211" s="214" t="str">
        <f>IF(Tabla1[[#This Row],[Código_Actividad]]="","",'[4]Formulario PPGR1'!#REF!)</f>
        <v/>
      </c>
      <c r="F211" s="214" t="str">
        <f>IF(Tabla1[[#This Row],[Código_Actividad]]="","",'[4]Formulario PPGR1'!#REF!)</f>
        <v/>
      </c>
      <c r="G211" s="689"/>
      <c r="H211" s="211" t="s">
        <v>2684</v>
      </c>
      <c r="I211" s="663" t="s">
        <v>1594</v>
      </c>
      <c r="J211" s="590">
        <v>15</v>
      </c>
      <c r="K211" s="212">
        <v>6.84</v>
      </c>
      <c r="L211" s="212">
        <f>+Tabla1[[#This Row],[Precio Unitario]]*Tabla1[[#This Row],[Cantidad de Insumos]]</f>
        <v>102.6</v>
      </c>
      <c r="M211" s="213" t="s">
        <v>937</v>
      </c>
      <c r="N211" s="211" t="s">
        <v>29</v>
      </c>
    </row>
    <row r="212" spans="2:14" s="7" customFormat="1" ht="25.5" x14ac:dyDescent="0.2">
      <c r="B212" s="214" t="e">
        <f>IF(Tabla1[[#This Row],[Código_Actividad]]="","",CONCATENATE(Tabla1[[#This Row],[POA]],".",Tabla1[[#This Row],[SRS]],".",Tabla1[[#This Row],[AREA]],".",Tabla1[[#This Row],[TIPO]]))</f>
        <v>#REF!</v>
      </c>
      <c r="C212" s="214" t="e">
        <f>IF(Tabla1[[#This Row],[Código_Actividad]]="","",'[4]Formulario PPGR1'!#REF!)</f>
        <v>#REF!</v>
      </c>
      <c r="D212" s="214" t="e">
        <f>IF(Tabla1[[#This Row],[Código_Actividad]]="","",'[4]Formulario PPGR1'!#REF!)</f>
        <v>#REF!</v>
      </c>
      <c r="E212" s="214" t="e">
        <f>IF(Tabla1[[#This Row],[Código_Actividad]]="","",'[4]Formulario PPGR1'!#REF!)</f>
        <v>#REF!</v>
      </c>
      <c r="F212" s="214" t="e">
        <f>IF(Tabla1[[#This Row],[Código_Actividad]]="","",'[4]Formulario PPGR1'!#REF!)</f>
        <v>#REF!</v>
      </c>
      <c r="G212" s="689" t="s">
        <v>2858</v>
      </c>
      <c r="H212" s="211" t="s">
        <v>2685</v>
      </c>
      <c r="I212" s="663" t="s">
        <v>1920</v>
      </c>
      <c r="J212" s="590">
        <v>4</v>
      </c>
      <c r="K212" s="212">
        <v>218</v>
      </c>
      <c r="L212" s="212">
        <f>+Tabla1[[#This Row],[Precio Unitario]]*Tabla1[[#This Row],[Cantidad de Insumos]]</f>
        <v>872</v>
      </c>
      <c r="M212" s="213" t="s">
        <v>937</v>
      </c>
      <c r="N212" s="211" t="s">
        <v>29</v>
      </c>
    </row>
    <row r="213" spans="2:14" s="7" customFormat="1" ht="12.75" x14ac:dyDescent="0.2">
      <c r="B213" s="214" t="str">
        <f>IF(Tabla1[[#This Row],[Código_Actividad]]="","",CONCATENATE(Tabla1[[#This Row],[POA]],".",Tabla1[[#This Row],[SRS]],".",Tabla1[[#This Row],[AREA]],".",Tabla1[[#This Row],[TIPO]]))</f>
        <v/>
      </c>
      <c r="C213" s="214" t="str">
        <f>IF(Tabla1[[#This Row],[Código_Actividad]]="","",'[4]Formulario PPGR1'!#REF!)</f>
        <v/>
      </c>
      <c r="D213" s="214" t="str">
        <f>IF(Tabla1[[#This Row],[Código_Actividad]]="","",'[4]Formulario PPGR1'!#REF!)</f>
        <v/>
      </c>
      <c r="E213" s="214" t="str">
        <f>IF(Tabla1[[#This Row],[Código_Actividad]]="","",'[4]Formulario PPGR1'!#REF!)</f>
        <v/>
      </c>
      <c r="F213" s="214" t="str">
        <f>IF(Tabla1[[#This Row],[Código_Actividad]]="","",'[4]Formulario PPGR1'!#REF!)</f>
        <v/>
      </c>
      <c r="G213" s="689"/>
      <c r="H213" s="211" t="s">
        <v>2686</v>
      </c>
      <c r="I213" s="663" t="s">
        <v>1594</v>
      </c>
      <c r="J213" s="590">
        <v>2</v>
      </c>
      <c r="K213" s="212">
        <v>1.5</v>
      </c>
      <c r="L213" s="212">
        <f>+Tabla1[[#This Row],[Precio Unitario]]*Tabla1[[#This Row],[Cantidad de Insumos]]</f>
        <v>3</v>
      </c>
      <c r="M213" s="213" t="s">
        <v>937</v>
      </c>
      <c r="N213" s="211" t="s">
        <v>29</v>
      </c>
    </row>
    <row r="214" spans="2:14" s="671" customFormat="1" ht="12.75" x14ac:dyDescent="0.2">
      <c r="B214" s="672" t="str">
        <f>IF(Tabla1[[#This Row],[Código_Actividad]]="","",CONCATENATE(Tabla1[[#This Row],[POA]],".",Tabla1[[#This Row],[SRS]],".",Tabla1[[#This Row],[AREA]],".",Tabla1[[#This Row],[TIPO]]))</f>
        <v/>
      </c>
      <c r="C214" s="672" t="str">
        <f>IF(Tabla1[[#This Row],[Código_Actividad]]="","",'[4]Formulario PPGR1'!#REF!)</f>
        <v/>
      </c>
      <c r="D214" s="672" t="str">
        <f>IF(Tabla1[[#This Row],[Código_Actividad]]="","",'[4]Formulario PPGR1'!#REF!)</f>
        <v/>
      </c>
      <c r="E214" s="672" t="str">
        <f>IF(Tabla1[[#This Row],[Código_Actividad]]="","",'[4]Formulario PPGR1'!#REF!)</f>
        <v/>
      </c>
      <c r="F214" s="672" t="str">
        <f>IF(Tabla1[[#This Row],[Código_Actividad]]="","",'[4]Formulario PPGR1'!#REF!)</f>
        <v/>
      </c>
      <c r="G214" s="693"/>
      <c r="H214" s="614"/>
      <c r="I214" s="673" t="str">
        <f>IFERROR(VLOOKUP(#REF!,#REF!,2,FALSE),"")</f>
        <v/>
      </c>
      <c r="J214" s="617"/>
      <c r="K214" s="612" t="str">
        <f>IFERROR(VLOOKUP(#REF!,#REF!,3,FALSE),"")</f>
        <v/>
      </c>
      <c r="L214" s="612"/>
      <c r="M214" s="613"/>
      <c r="N214" s="614"/>
    </row>
    <row r="215" spans="2:14" s="7" customFormat="1" ht="12.75" x14ac:dyDescent="0.2">
      <c r="B215" s="214" t="str">
        <f>IF(Tabla1[[#This Row],[Código_Actividad]]="","",CONCATENATE(Tabla1[[#This Row],[POA]],".",Tabla1[[#This Row],[SRS]],".",Tabla1[[#This Row],[AREA]],".",Tabla1[[#This Row],[TIPO]]))</f>
        <v/>
      </c>
      <c r="C215" s="214" t="str">
        <f>IF(Tabla1[[#This Row],[Código_Actividad]]="","",'[4]Formulario PPGR1'!#REF!)</f>
        <v/>
      </c>
      <c r="D215" s="214" t="str">
        <f>IF(Tabla1[[#This Row],[Código_Actividad]]="","",'[4]Formulario PPGR1'!#REF!)</f>
        <v/>
      </c>
      <c r="E215" s="214" t="str">
        <f>IF(Tabla1[[#This Row],[Código_Actividad]]="","",'[4]Formulario PPGR1'!#REF!)</f>
        <v/>
      </c>
      <c r="F215" s="214" t="str">
        <f>IF(Tabla1[[#This Row],[Código_Actividad]]="","",'[4]Formulario PPGR1'!#REF!)</f>
        <v/>
      </c>
      <c r="G215" s="689"/>
      <c r="H215" s="211" t="s">
        <v>2684</v>
      </c>
      <c r="I215" s="663" t="s">
        <v>1594</v>
      </c>
      <c r="J215" s="590">
        <v>15</v>
      </c>
      <c r="K215" s="212">
        <v>6.84</v>
      </c>
      <c r="L215" s="212">
        <f>+Tabla1[[#This Row],[Precio Unitario]]*Tabla1[[#This Row],[Cantidad de Insumos]]</f>
        <v>102.6</v>
      </c>
      <c r="M215" s="213" t="s">
        <v>937</v>
      </c>
      <c r="N215" s="211" t="s">
        <v>29</v>
      </c>
    </row>
    <row r="216" spans="2:14" s="7" customFormat="1" ht="12.75" x14ac:dyDescent="0.2">
      <c r="B216" s="214" t="e">
        <f>IF(Tabla1[[#This Row],[Código_Actividad]]="","",CONCATENATE(Tabla1[[#This Row],[POA]],".",Tabla1[[#This Row],[SRS]],".",Tabla1[[#This Row],[AREA]],".",Tabla1[[#This Row],[TIPO]]))</f>
        <v>#REF!</v>
      </c>
      <c r="C216" s="214" t="e">
        <f>IF(Tabla1[[#This Row],[Código_Actividad]]="","",'[4]Formulario PPGR1'!#REF!)</f>
        <v>#REF!</v>
      </c>
      <c r="D216" s="214" t="e">
        <f>IF(Tabla1[[#This Row],[Código_Actividad]]="","",'[4]Formulario PPGR1'!#REF!)</f>
        <v>#REF!</v>
      </c>
      <c r="E216" s="214" t="e">
        <f>IF(Tabla1[[#This Row],[Código_Actividad]]="","",'[4]Formulario PPGR1'!#REF!)</f>
        <v>#REF!</v>
      </c>
      <c r="F216" s="214" t="e">
        <f>IF(Tabla1[[#This Row],[Código_Actividad]]="","",'[4]Formulario PPGR1'!#REF!)</f>
        <v>#REF!</v>
      </c>
      <c r="G216" s="689" t="s">
        <v>2859</v>
      </c>
      <c r="H216" s="211" t="s">
        <v>2685</v>
      </c>
      <c r="I216" s="663" t="s">
        <v>1920</v>
      </c>
      <c r="J216" s="590">
        <v>4</v>
      </c>
      <c r="K216" s="212">
        <v>218</v>
      </c>
      <c r="L216" s="212">
        <f>+Tabla1[[#This Row],[Precio Unitario]]*Tabla1[[#This Row],[Cantidad de Insumos]]</f>
        <v>872</v>
      </c>
      <c r="M216" s="213" t="s">
        <v>937</v>
      </c>
      <c r="N216" s="211" t="s">
        <v>29</v>
      </c>
    </row>
    <row r="217" spans="2:14" s="7" customFormat="1" ht="12.75" x14ac:dyDescent="0.2">
      <c r="B217" s="214" t="str">
        <f>IF(Tabla1[[#This Row],[Código_Actividad]]="","",CONCATENATE(Tabla1[[#This Row],[POA]],".",Tabla1[[#This Row],[SRS]],".",Tabla1[[#This Row],[AREA]],".",Tabla1[[#This Row],[TIPO]]))</f>
        <v/>
      </c>
      <c r="C217" s="214" t="str">
        <f>IF(Tabla1[[#This Row],[Código_Actividad]]="","",'[4]Formulario PPGR1'!#REF!)</f>
        <v/>
      </c>
      <c r="D217" s="214" t="str">
        <f>IF(Tabla1[[#This Row],[Código_Actividad]]="","",'[4]Formulario PPGR1'!#REF!)</f>
        <v/>
      </c>
      <c r="E217" s="214" t="str">
        <f>IF(Tabla1[[#This Row],[Código_Actividad]]="","",'[4]Formulario PPGR1'!#REF!)</f>
        <v/>
      </c>
      <c r="F217" s="214" t="str">
        <f>IF(Tabla1[[#This Row],[Código_Actividad]]="","",'[4]Formulario PPGR1'!#REF!)</f>
        <v/>
      </c>
      <c r="G217" s="689"/>
      <c r="H217" s="211" t="s">
        <v>2686</v>
      </c>
      <c r="I217" s="663" t="s">
        <v>1594</v>
      </c>
      <c r="J217" s="590">
        <v>2</v>
      </c>
      <c r="K217" s="212">
        <v>1.5</v>
      </c>
      <c r="L217" s="212">
        <f>+Tabla1[[#This Row],[Precio Unitario]]*Tabla1[[#This Row],[Cantidad de Insumos]]</f>
        <v>3</v>
      </c>
      <c r="M217" s="213" t="s">
        <v>937</v>
      </c>
      <c r="N217" s="211" t="s">
        <v>29</v>
      </c>
    </row>
    <row r="218" spans="2:14" s="671" customFormat="1" ht="12.75" x14ac:dyDescent="0.2">
      <c r="B218" s="672" t="str">
        <f>IF(Tabla1[[#This Row],[Código_Actividad]]="","",CONCATENATE(Tabla1[[#This Row],[POA]],".",Tabla1[[#This Row],[SRS]],".",Tabla1[[#This Row],[AREA]],".",Tabla1[[#This Row],[TIPO]]))</f>
        <v/>
      </c>
      <c r="C218" s="672" t="str">
        <f>IF(Tabla1[[#This Row],[Código_Actividad]]="","",'[4]Formulario PPGR1'!#REF!)</f>
        <v/>
      </c>
      <c r="D218" s="672" t="str">
        <f>IF(Tabla1[[#This Row],[Código_Actividad]]="","",'[4]Formulario PPGR1'!#REF!)</f>
        <v/>
      </c>
      <c r="E218" s="672" t="str">
        <f>IF(Tabla1[[#This Row],[Código_Actividad]]="","",'[4]Formulario PPGR1'!#REF!)</f>
        <v/>
      </c>
      <c r="F218" s="672" t="str">
        <f>IF(Tabla1[[#This Row],[Código_Actividad]]="","",'[4]Formulario PPGR1'!#REF!)</f>
        <v/>
      </c>
      <c r="G218" s="693"/>
      <c r="H218" s="614"/>
      <c r="I218" s="673" t="str">
        <f>IFERROR(VLOOKUP(#REF!,#REF!,2,FALSE),"")</f>
        <v/>
      </c>
      <c r="J218" s="617"/>
      <c r="K218" s="612" t="str">
        <f>IFERROR(VLOOKUP(#REF!,#REF!,3,FALSE),"")</f>
        <v/>
      </c>
      <c r="L218" s="612"/>
      <c r="M218" s="613"/>
      <c r="N218" s="614"/>
    </row>
    <row r="219" spans="2:14" s="7" customFormat="1" ht="12.75" x14ac:dyDescent="0.2">
      <c r="B219" s="214" t="str">
        <f>IF(Tabla1[[#This Row],[Código_Actividad]]="","",CONCATENATE(Tabla1[[#This Row],[POA]],".",Tabla1[[#This Row],[SRS]],".",Tabla1[[#This Row],[AREA]],".",Tabla1[[#This Row],[TIPO]]))</f>
        <v/>
      </c>
      <c r="C219" s="214" t="str">
        <f>IF(Tabla1[[#This Row],[Código_Actividad]]="","",'[4]Formulario PPGR1'!#REF!)</f>
        <v/>
      </c>
      <c r="D219" s="214" t="str">
        <f>IF(Tabla1[[#This Row],[Código_Actividad]]="","",'[4]Formulario PPGR1'!#REF!)</f>
        <v/>
      </c>
      <c r="E219" s="214" t="str">
        <f>IF(Tabla1[[#This Row],[Código_Actividad]]="","",'[4]Formulario PPGR1'!#REF!)</f>
        <v/>
      </c>
      <c r="F219" s="214" t="str">
        <f>IF(Tabla1[[#This Row],[Código_Actividad]]="","",'[4]Formulario PPGR1'!#REF!)</f>
        <v/>
      </c>
      <c r="G219" s="689"/>
      <c r="H219" s="211" t="s">
        <v>2684</v>
      </c>
      <c r="I219" s="663" t="s">
        <v>1594</v>
      </c>
      <c r="J219" s="590">
        <v>15</v>
      </c>
      <c r="K219" s="212">
        <v>6.84</v>
      </c>
      <c r="L219" s="212">
        <f>+Tabla1[[#This Row],[Precio Unitario]]*Tabla1[[#This Row],[Cantidad de Insumos]]</f>
        <v>102.6</v>
      </c>
      <c r="M219" s="213" t="s">
        <v>937</v>
      </c>
      <c r="N219" s="211" t="s">
        <v>29</v>
      </c>
    </row>
    <row r="220" spans="2:14" s="7" customFormat="1" ht="25.5" x14ac:dyDescent="0.2">
      <c r="B220" s="214" t="e">
        <f>IF(Tabla1[[#This Row],[Código_Actividad]]="","",CONCATENATE(Tabla1[[#This Row],[POA]],".",Tabla1[[#This Row],[SRS]],".",Tabla1[[#This Row],[AREA]],".",Tabla1[[#This Row],[TIPO]]))</f>
        <v>#REF!</v>
      </c>
      <c r="C220" s="214" t="e">
        <f>IF(Tabla1[[#This Row],[Código_Actividad]]="","",'[4]Formulario PPGR1'!#REF!)</f>
        <v>#REF!</v>
      </c>
      <c r="D220" s="214" t="e">
        <f>IF(Tabla1[[#This Row],[Código_Actividad]]="","",'[4]Formulario PPGR1'!#REF!)</f>
        <v>#REF!</v>
      </c>
      <c r="E220" s="214" t="e">
        <f>IF(Tabla1[[#This Row],[Código_Actividad]]="","",'[4]Formulario PPGR1'!#REF!)</f>
        <v>#REF!</v>
      </c>
      <c r="F220" s="214" t="e">
        <f>IF(Tabla1[[#This Row],[Código_Actividad]]="","",'[4]Formulario PPGR1'!#REF!)</f>
        <v>#REF!</v>
      </c>
      <c r="G220" s="689" t="s">
        <v>2860</v>
      </c>
      <c r="H220" s="211" t="s">
        <v>2685</v>
      </c>
      <c r="I220" s="663" t="s">
        <v>1920</v>
      </c>
      <c r="J220" s="590">
        <v>4</v>
      </c>
      <c r="K220" s="212">
        <v>218</v>
      </c>
      <c r="L220" s="212">
        <f>+Tabla1[[#This Row],[Precio Unitario]]*Tabla1[[#This Row],[Cantidad de Insumos]]</f>
        <v>872</v>
      </c>
      <c r="M220" s="213" t="s">
        <v>937</v>
      </c>
      <c r="N220" s="211" t="s">
        <v>29</v>
      </c>
    </row>
    <row r="221" spans="2:14" s="671" customFormat="1" ht="12.75" x14ac:dyDescent="0.2">
      <c r="B221" s="672" t="str">
        <f>IF(Tabla1[[#This Row],[Código_Actividad]]="","",CONCATENATE(Tabla1[[#This Row],[POA]],".",Tabla1[[#This Row],[SRS]],".",Tabla1[[#This Row],[AREA]],".",Tabla1[[#This Row],[TIPO]]))</f>
        <v/>
      </c>
      <c r="C221" s="672" t="str">
        <f>IF(Tabla1[[#This Row],[Código_Actividad]]="","",'[4]Formulario PPGR1'!#REF!)</f>
        <v/>
      </c>
      <c r="D221" s="672" t="str">
        <f>IF(Tabla1[[#This Row],[Código_Actividad]]="","",'[4]Formulario PPGR1'!#REF!)</f>
        <v/>
      </c>
      <c r="E221" s="672" t="str">
        <f>IF(Tabla1[[#This Row],[Código_Actividad]]="","",'[4]Formulario PPGR1'!#REF!)</f>
        <v/>
      </c>
      <c r="F221" s="672" t="str">
        <f>IF(Tabla1[[#This Row],[Código_Actividad]]="","",'[4]Formulario PPGR1'!#REF!)</f>
        <v/>
      </c>
      <c r="G221" s="693"/>
      <c r="H221" s="614" t="s">
        <v>2686</v>
      </c>
      <c r="I221" s="673" t="s">
        <v>1594</v>
      </c>
      <c r="J221" s="617">
        <v>2</v>
      </c>
      <c r="K221" s="612">
        <v>1.5</v>
      </c>
      <c r="L221" s="612">
        <f>+Tabla1[[#This Row],[Precio Unitario]]*Tabla1[[#This Row],[Cantidad de Insumos]]</f>
        <v>3</v>
      </c>
      <c r="M221" s="613" t="s">
        <v>937</v>
      </c>
      <c r="N221" s="614" t="s">
        <v>29</v>
      </c>
    </row>
    <row r="222" spans="2:14" s="7" customFormat="1" ht="12.75" x14ac:dyDescent="0.2">
      <c r="B222" s="664" t="str">
        <f>IF(Tabla1[[#This Row],[Código_Actividad]]="","",CONCATENATE(Tabla1[[#This Row],[POA]],".",Tabla1[[#This Row],[SRS]],".",Tabla1[[#This Row],[AREA]],".",Tabla1[[#This Row],[TIPO]]))</f>
        <v/>
      </c>
      <c r="C222" s="664" t="str">
        <f>IF(Tabla1[[#This Row],[Código_Actividad]]="","",'[4]Formulario PPGR1'!#REF!)</f>
        <v/>
      </c>
      <c r="D222" s="664" t="str">
        <f>IF(Tabla1[[#This Row],[Código_Actividad]]="","",'[4]Formulario PPGR1'!#REF!)</f>
        <v/>
      </c>
      <c r="E222" s="664" t="str">
        <f>IF(Tabla1[[#This Row],[Código_Actividad]]="","",'[4]Formulario PPGR1'!#REF!)</f>
        <v/>
      </c>
      <c r="F222" s="664" t="str">
        <f>IF(Tabla1[[#This Row],[Código_Actividad]]="","",'[4]Formulario PPGR1'!#REF!)</f>
        <v/>
      </c>
      <c r="G222" s="670"/>
      <c r="H222" s="665"/>
      <c r="I222" s="666" t="str">
        <f>IFERROR(VLOOKUP(#REF!,#REF!,2,FALSE),"")</f>
        <v/>
      </c>
      <c r="J222" s="667"/>
      <c r="K222" s="668" t="str">
        <f>IFERROR(VLOOKUP(#REF!,#REF!,3,FALSE),"")</f>
        <v/>
      </c>
      <c r="L222" s="668"/>
      <c r="M222" s="669"/>
      <c r="N222" s="665"/>
    </row>
    <row r="223" spans="2:14" s="7" customFormat="1" x14ac:dyDescent="0.25">
      <c r="G223" s="202"/>
      <c r="H223" s="202"/>
      <c r="I223" s="202"/>
      <c r="J223" s="202"/>
      <c r="K223" s="215"/>
      <c r="L223" s="202"/>
      <c r="M223" s="202"/>
      <c r="N223" s="202"/>
    </row>
    <row r="224" spans="2:14" s="7" customFormat="1" x14ac:dyDescent="0.25">
      <c r="G224" s="202"/>
      <c r="H224" s="202"/>
      <c r="I224" s="202"/>
      <c r="J224" s="202"/>
      <c r="K224" s="215"/>
      <c r="L224" s="202"/>
      <c r="M224" s="202"/>
      <c r="N224" s="202"/>
    </row>
    <row r="225" spans="7:14" s="7" customFormat="1" x14ac:dyDescent="0.25">
      <c r="G225" s="202"/>
      <c r="H225" s="202"/>
      <c r="I225" s="202"/>
      <c r="J225" s="202"/>
      <c r="K225" s="215"/>
      <c r="L225" s="202"/>
      <c r="M225" s="202"/>
      <c r="N225" s="202"/>
    </row>
    <row r="226" spans="7:14" s="7" customFormat="1" x14ac:dyDescent="0.25">
      <c r="G226" s="202"/>
      <c r="H226" s="202"/>
      <c r="I226" s="202"/>
      <c r="J226" s="202"/>
      <c r="K226" s="215"/>
      <c r="L226" s="202"/>
      <c r="M226" s="202"/>
      <c r="N226" s="202"/>
    </row>
    <row r="227" spans="7:14" s="7" customFormat="1" x14ac:dyDescent="0.25">
      <c r="G227" s="202"/>
      <c r="H227" s="202"/>
      <c r="I227" s="202"/>
      <c r="J227" s="202"/>
      <c r="K227" s="215"/>
      <c r="L227" s="202"/>
      <c r="M227" s="202"/>
      <c r="N227" s="202"/>
    </row>
    <row r="228" spans="7:14" s="7" customFormat="1" x14ac:dyDescent="0.25">
      <c r="G228" s="202"/>
      <c r="H228" s="202"/>
      <c r="I228" s="202"/>
      <c r="J228" s="202"/>
      <c r="K228" s="215"/>
      <c r="L228" s="202"/>
      <c r="M228" s="202"/>
      <c r="N228" s="202"/>
    </row>
    <row r="229" spans="7:14" s="7" customFormat="1" x14ac:dyDescent="0.25">
      <c r="G229" s="202"/>
      <c r="H229" s="202"/>
      <c r="I229" s="202"/>
      <c r="J229" s="202"/>
      <c r="K229" s="215"/>
      <c r="L229" s="202"/>
      <c r="M229" s="202"/>
      <c r="N229" s="202"/>
    </row>
    <row r="230" spans="7:14" s="7" customFormat="1" x14ac:dyDescent="0.25">
      <c r="G230" s="202"/>
      <c r="H230" s="202"/>
      <c r="I230" s="202"/>
      <c r="J230" s="202"/>
      <c r="K230" s="215"/>
      <c r="L230" s="202"/>
      <c r="M230" s="202"/>
      <c r="N230" s="202"/>
    </row>
    <row r="231" spans="7:14" s="7" customFormat="1" x14ac:dyDescent="0.25">
      <c r="G231" s="202"/>
      <c r="H231" s="202"/>
      <c r="I231" s="202"/>
      <c r="J231" s="202"/>
      <c r="K231" s="215"/>
      <c r="L231" s="202"/>
      <c r="M231" s="202"/>
      <c r="N231" s="202"/>
    </row>
    <row r="232" spans="7:14" s="7" customFormat="1" x14ac:dyDescent="0.25">
      <c r="G232" s="202"/>
      <c r="H232" s="202"/>
      <c r="I232" s="202"/>
      <c r="J232" s="202"/>
      <c r="K232" s="215"/>
      <c r="L232" s="202"/>
      <c r="M232" s="202"/>
      <c r="N232" s="202"/>
    </row>
    <row r="233" spans="7:14" s="7" customFormat="1" x14ac:dyDescent="0.25">
      <c r="G233" s="202"/>
      <c r="H233" s="202"/>
      <c r="I233" s="202"/>
      <c r="J233" s="202"/>
      <c r="K233" s="215"/>
      <c r="L233" s="202"/>
      <c r="M233" s="202"/>
      <c r="N233" s="202"/>
    </row>
    <row r="234" spans="7:14" s="7" customFormat="1" x14ac:dyDescent="0.25">
      <c r="G234" s="202"/>
      <c r="H234" s="202"/>
      <c r="I234" s="202"/>
      <c r="J234" s="202"/>
      <c r="K234" s="215"/>
      <c r="L234" s="202"/>
      <c r="M234" s="202"/>
      <c r="N234" s="202"/>
    </row>
    <row r="235" spans="7:14" s="7" customFormat="1" x14ac:dyDescent="0.25">
      <c r="G235" s="202"/>
      <c r="H235" s="202"/>
      <c r="I235" s="202"/>
      <c r="J235" s="202"/>
      <c r="K235" s="215"/>
      <c r="L235" s="202"/>
      <c r="M235" s="202"/>
      <c r="N235" s="202"/>
    </row>
    <row r="236" spans="7:14" s="7" customFormat="1" x14ac:dyDescent="0.25">
      <c r="G236" s="202"/>
      <c r="H236" s="202"/>
      <c r="I236" s="202"/>
      <c r="J236" s="202"/>
      <c r="K236" s="215"/>
      <c r="L236" s="202"/>
      <c r="M236" s="202"/>
      <c r="N236" s="202"/>
    </row>
    <row r="237" spans="7:14" s="7" customFormat="1" x14ac:dyDescent="0.25">
      <c r="G237" s="202"/>
      <c r="H237" s="202"/>
      <c r="I237" s="202"/>
      <c r="J237" s="202"/>
      <c r="K237" s="215"/>
      <c r="L237" s="202"/>
      <c r="M237" s="202"/>
      <c r="N237" s="202"/>
    </row>
    <row r="238" spans="7:14" s="7" customFormat="1" x14ac:dyDescent="0.25">
      <c r="G238" s="202"/>
      <c r="H238" s="202"/>
      <c r="I238" s="202"/>
      <c r="J238" s="202"/>
      <c r="K238" s="215"/>
      <c r="L238" s="202"/>
      <c r="M238" s="202"/>
      <c r="N238" s="202"/>
    </row>
    <row r="239" spans="7:14" s="7" customFormat="1" x14ac:dyDescent="0.25">
      <c r="G239" s="202"/>
      <c r="H239" s="202"/>
      <c r="I239" s="202"/>
      <c r="J239" s="202"/>
      <c r="K239" s="215"/>
      <c r="L239" s="202"/>
      <c r="M239" s="202"/>
      <c r="N239" s="202"/>
    </row>
    <row r="240" spans="7:14" s="7" customFormat="1" x14ac:dyDescent="0.25">
      <c r="G240" s="202"/>
      <c r="H240" s="202"/>
      <c r="I240" s="202"/>
      <c r="J240" s="202"/>
      <c r="K240" s="215"/>
      <c r="L240" s="202"/>
      <c r="M240" s="202"/>
      <c r="N240" s="202"/>
    </row>
    <row r="241" spans="7:14" s="7" customFormat="1" x14ac:dyDescent="0.25">
      <c r="G241" s="202"/>
      <c r="H241" s="202"/>
      <c r="I241" s="202"/>
      <c r="J241" s="202"/>
      <c r="K241" s="215"/>
      <c r="L241" s="202"/>
      <c r="M241" s="202"/>
      <c r="N241" s="202"/>
    </row>
    <row r="242" spans="7:14" s="7" customFormat="1" x14ac:dyDescent="0.25">
      <c r="G242" s="202"/>
      <c r="H242" s="202"/>
      <c r="I242" s="202"/>
      <c r="J242" s="202"/>
      <c r="K242" s="215"/>
      <c r="L242" s="202"/>
      <c r="M242" s="202"/>
      <c r="N242" s="202"/>
    </row>
    <row r="243" spans="7:14" s="7" customFormat="1" x14ac:dyDescent="0.25">
      <c r="G243" s="202"/>
      <c r="H243" s="202"/>
      <c r="I243" s="202"/>
      <c r="J243" s="202"/>
      <c r="K243" s="215"/>
      <c r="L243" s="202"/>
      <c r="M243" s="202"/>
      <c r="N243" s="202"/>
    </row>
    <row r="244" spans="7:14" s="7" customFormat="1" x14ac:dyDescent="0.25">
      <c r="G244" s="202"/>
      <c r="H244" s="202"/>
      <c r="I244" s="202"/>
      <c r="J244" s="202"/>
      <c r="K244" s="215"/>
      <c r="L244" s="202"/>
      <c r="M244" s="202"/>
      <c r="N244" s="202"/>
    </row>
    <row r="245" spans="7:14" s="7" customFormat="1" x14ac:dyDescent="0.25">
      <c r="G245" s="202"/>
      <c r="H245" s="202"/>
      <c r="I245" s="202"/>
      <c r="J245" s="202"/>
      <c r="K245" s="215"/>
      <c r="L245" s="202"/>
      <c r="M245" s="202"/>
      <c r="N245" s="202"/>
    </row>
    <row r="246" spans="7:14" s="7" customFormat="1" x14ac:dyDescent="0.25">
      <c r="G246" s="202"/>
      <c r="H246" s="202"/>
      <c r="I246" s="202"/>
      <c r="J246" s="202"/>
      <c r="K246" s="215"/>
      <c r="L246" s="202"/>
      <c r="M246" s="202"/>
      <c r="N246" s="202"/>
    </row>
    <row r="247" spans="7:14" s="7" customFormat="1" x14ac:dyDescent="0.25">
      <c r="G247" s="202"/>
      <c r="H247" s="202"/>
      <c r="I247" s="202"/>
      <c r="J247" s="202"/>
      <c r="K247" s="215"/>
      <c r="L247" s="202"/>
      <c r="M247" s="202"/>
      <c r="N247" s="202"/>
    </row>
    <row r="248" spans="7:14" s="7" customFormat="1" x14ac:dyDescent="0.25">
      <c r="G248" s="202"/>
      <c r="H248" s="202"/>
      <c r="I248" s="202"/>
      <c r="J248" s="202"/>
      <c r="K248" s="215"/>
      <c r="L248" s="202"/>
      <c r="M248" s="202"/>
      <c r="N248" s="202"/>
    </row>
    <row r="249" spans="7:14" s="7" customFormat="1" x14ac:dyDescent="0.25">
      <c r="G249" s="202"/>
      <c r="H249" s="202"/>
      <c r="I249" s="202"/>
      <c r="J249" s="202"/>
      <c r="K249" s="215"/>
      <c r="L249" s="202"/>
      <c r="M249" s="202"/>
      <c r="N249" s="202"/>
    </row>
    <row r="250" spans="7:14" s="7" customFormat="1" x14ac:dyDescent="0.25">
      <c r="G250" s="202"/>
      <c r="H250" s="202"/>
      <c r="I250" s="202"/>
      <c r="J250" s="202"/>
      <c r="K250" s="215"/>
      <c r="L250" s="202"/>
      <c r="M250" s="202"/>
      <c r="N250" s="202"/>
    </row>
    <row r="251" spans="7:14" s="7" customFormat="1" x14ac:dyDescent="0.25">
      <c r="G251" s="202"/>
      <c r="H251" s="202"/>
      <c r="I251" s="202"/>
      <c r="J251" s="202"/>
      <c r="K251" s="215"/>
      <c r="L251" s="202"/>
      <c r="M251" s="202"/>
      <c r="N251" s="202"/>
    </row>
    <row r="252" spans="7:14" s="7" customFormat="1" x14ac:dyDescent="0.25">
      <c r="G252" s="202"/>
      <c r="H252" s="202"/>
      <c r="I252" s="202"/>
      <c r="J252" s="202"/>
      <c r="K252" s="215"/>
      <c r="L252" s="202"/>
      <c r="M252" s="202"/>
      <c r="N252" s="202"/>
    </row>
    <row r="253" spans="7:14" s="7" customFormat="1" x14ac:dyDescent="0.25">
      <c r="G253" s="202"/>
      <c r="H253" s="202"/>
      <c r="I253" s="202"/>
      <c r="J253" s="202"/>
      <c r="K253" s="215"/>
      <c r="L253" s="202"/>
      <c r="M253" s="202"/>
      <c r="N253" s="202"/>
    </row>
    <row r="254" spans="7:14" s="7" customFormat="1" x14ac:dyDescent="0.25">
      <c r="G254" s="202"/>
      <c r="H254" s="202"/>
      <c r="I254" s="202"/>
      <c r="J254" s="202"/>
      <c r="K254" s="215"/>
      <c r="L254" s="202"/>
      <c r="M254" s="202"/>
      <c r="N254" s="202"/>
    </row>
    <row r="255" spans="7:14" s="7" customFormat="1" x14ac:dyDescent="0.25">
      <c r="G255" s="202"/>
      <c r="H255" s="202"/>
      <c r="I255" s="202"/>
      <c r="J255" s="202"/>
      <c r="K255" s="215"/>
      <c r="L255" s="202"/>
      <c r="M255" s="202"/>
      <c r="N255" s="202"/>
    </row>
    <row r="256" spans="7:14" s="7" customFormat="1" x14ac:dyDescent="0.25">
      <c r="G256" s="202"/>
      <c r="H256" s="202"/>
      <c r="I256" s="202"/>
      <c r="J256" s="202"/>
      <c r="K256" s="215"/>
      <c r="L256" s="202"/>
      <c r="M256" s="202"/>
      <c r="N256" s="202"/>
    </row>
    <row r="257" spans="7:14" s="7" customFormat="1" x14ac:dyDescent="0.25">
      <c r="G257" s="202"/>
      <c r="H257" s="202"/>
      <c r="I257" s="202"/>
      <c r="J257" s="202"/>
      <c r="K257" s="215"/>
      <c r="L257" s="202"/>
      <c r="M257" s="202"/>
      <c r="N257" s="202"/>
    </row>
    <row r="258" spans="7:14" s="7" customFormat="1" x14ac:dyDescent="0.25">
      <c r="G258" s="202"/>
      <c r="H258" s="202"/>
      <c r="I258" s="202"/>
      <c r="J258" s="202"/>
      <c r="K258" s="215"/>
      <c r="L258" s="202"/>
      <c r="M258" s="202"/>
      <c r="N258" s="202"/>
    </row>
    <row r="259" spans="7:14" s="7" customFormat="1" x14ac:dyDescent="0.25">
      <c r="G259" s="202"/>
      <c r="H259" s="202"/>
      <c r="I259" s="202"/>
      <c r="J259" s="202"/>
      <c r="K259" s="215"/>
      <c r="L259" s="202"/>
      <c r="M259" s="202"/>
      <c r="N259" s="202"/>
    </row>
    <row r="260" spans="7:14" s="7" customFormat="1" x14ac:dyDescent="0.25">
      <c r="G260" s="202"/>
      <c r="H260" s="202"/>
      <c r="I260" s="202"/>
      <c r="J260" s="202"/>
      <c r="K260" s="215"/>
      <c r="L260" s="202"/>
      <c r="M260" s="202"/>
      <c r="N260" s="202"/>
    </row>
    <row r="261" spans="7:14" s="7" customFormat="1" x14ac:dyDescent="0.25">
      <c r="G261" s="202"/>
      <c r="H261" s="202"/>
      <c r="I261" s="202"/>
      <c r="J261" s="202"/>
      <c r="K261" s="215"/>
      <c r="L261" s="202"/>
      <c r="M261" s="202"/>
      <c r="N261" s="202"/>
    </row>
    <row r="262" spans="7:14" s="7" customFormat="1" x14ac:dyDescent="0.25">
      <c r="G262" s="202"/>
      <c r="H262" s="202"/>
      <c r="I262" s="202"/>
      <c r="J262" s="202"/>
      <c r="K262" s="215"/>
      <c r="L262" s="202"/>
      <c r="M262" s="202"/>
      <c r="N262" s="202"/>
    </row>
    <row r="263" spans="7:14" s="7" customFormat="1" x14ac:dyDescent="0.25">
      <c r="G263" s="202"/>
      <c r="H263" s="202"/>
      <c r="I263" s="202"/>
      <c r="J263" s="202"/>
      <c r="K263" s="215"/>
      <c r="L263" s="202"/>
      <c r="M263" s="202"/>
      <c r="N263" s="202"/>
    </row>
    <row r="264" spans="7:14" s="7" customFormat="1" x14ac:dyDescent="0.25">
      <c r="G264" s="202"/>
      <c r="H264" s="202"/>
      <c r="I264" s="202"/>
      <c r="J264" s="202"/>
      <c r="K264" s="215"/>
      <c r="L264" s="202"/>
      <c r="M264" s="202"/>
      <c r="N264" s="202"/>
    </row>
    <row r="265" spans="7:14" s="7" customFormat="1" x14ac:dyDescent="0.25">
      <c r="G265" s="202"/>
      <c r="H265" s="202"/>
      <c r="I265" s="202"/>
      <c r="J265" s="202"/>
      <c r="K265" s="215"/>
      <c r="L265" s="202"/>
      <c r="M265" s="202"/>
      <c r="N265" s="202"/>
    </row>
    <row r="266" spans="7:14" s="7" customFormat="1" x14ac:dyDescent="0.25">
      <c r="G266" s="202"/>
      <c r="H266" s="202"/>
      <c r="I266" s="202"/>
      <c r="J266" s="202"/>
      <c r="K266" s="215"/>
      <c r="L266" s="202"/>
      <c r="M266" s="202"/>
      <c r="N266" s="202"/>
    </row>
    <row r="267" spans="7:14" s="7" customFormat="1" x14ac:dyDescent="0.25">
      <c r="G267" s="202"/>
      <c r="H267" s="202"/>
      <c r="I267" s="202"/>
      <c r="J267" s="202"/>
      <c r="K267" s="215"/>
      <c r="L267" s="202"/>
      <c r="M267" s="202"/>
      <c r="N267" s="202"/>
    </row>
    <row r="268" spans="7:14" s="7" customFormat="1" x14ac:dyDescent="0.25">
      <c r="G268" s="202"/>
      <c r="H268" s="202"/>
      <c r="I268" s="202"/>
      <c r="J268" s="202"/>
      <c r="K268" s="215"/>
      <c r="L268" s="202"/>
      <c r="M268" s="202"/>
      <c r="N268" s="202"/>
    </row>
    <row r="269" spans="7:14" s="7" customFormat="1" x14ac:dyDescent="0.25">
      <c r="G269" s="202"/>
      <c r="H269" s="202"/>
      <c r="I269" s="202"/>
      <c r="J269" s="202"/>
      <c r="K269" s="215"/>
      <c r="L269" s="202"/>
      <c r="M269" s="202"/>
      <c r="N269" s="202"/>
    </row>
    <row r="270" spans="7:14" s="7" customFormat="1" x14ac:dyDescent="0.25">
      <c r="G270" s="202"/>
      <c r="H270" s="202"/>
      <c r="I270" s="202"/>
      <c r="J270" s="202"/>
      <c r="K270" s="215"/>
      <c r="L270" s="202"/>
      <c r="M270" s="202"/>
      <c r="N270" s="202"/>
    </row>
    <row r="271" spans="7:14" s="7" customFormat="1" x14ac:dyDescent="0.25">
      <c r="G271" s="202"/>
      <c r="H271" s="202"/>
      <c r="I271" s="202"/>
      <c r="J271" s="202"/>
      <c r="K271" s="215"/>
      <c r="L271" s="202"/>
      <c r="M271" s="202"/>
      <c r="N271" s="202"/>
    </row>
    <row r="272" spans="7:14" s="7" customFormat="1" x14ac:dyDescent="0.25">
      <c r="G272" s="202"/>
      <c r="H272" s="202"/>
      <c r="I272" s="202"/>
      <c r="J272" s="202"/>
      <c r="K272" s="215"/>
      <c r="L272" s="202"/>
      <c r="M272" s="202"/>
      <c r="N272" s="202"/>
    </row>
    <row r="273" spans="2:14" s="7" customFormat="1" x14ac:dyDescent="0.25">
      <c r="G273" s="202"/>
      <c r="H273" s="202"/>
      <c r="I273" s="202"/>
      <c r="J273" s="202"/>
      <c r="K273" s="215"/>
      <c r="L273" s="202"/>
      <c r="M273" s="202"/>
      <c r="N273" s="202"/>
    </row>
    <row r="274" spans="2:14" s="7" customFormat="1" x14ac:dyDescent="0.25">
      <c r="G274" s="202"/>
      <c r="H274" s="202"/>
      <c r="I274" s="202"/>
      <c r="J274" s="202"/>
      <c r="K274" s="215"/>
      <c r="L274" s="202"/>
      <c r="M274" s="202"/>
      <c r="N274" s="202"/>
    </row>
    <row r="275" spans="2:14" s="7" customFormat="1" x14ac:dyDescent="0.25">
      <c r="G275" s="202"/>
      <c r="H275" s="202"/>
      <c r="I275" s="202"/>
      <c r="J275" s="202"/>
      <c r="K275" s="215"/>
      <c r="L275" s="202"/>
      <c r="M275" s="202"/>
      <c r="N275" s="202"/>
    </row>
    <row r="276" spans="2:14" s="7" customFormat="1" x14ac:dyDescent="0.25">
      <c r="G276" s="202"/>
      <c r="H276" s="202"/>
      <c r="I276" s="202"/>
      <c r="J276" s="202"/>
      <c r="K276" s="215"/>
      <c r="L276" s="202"/>
      <c r="M276" s="202"/>
      <c r="N276" s="202"/>
    </row>
    <row r="277" spans="2:14" s="7" customFormat="1" x14ac:dyDescent="0.25">
      <c r="G277" s="202"/>
      <c r="H277" s="202"/>
      <c r="I277" s="202"/>
      <c r="J277" s="202"/>
      <c r="K277" s="215"/>
      <c r="L277" s="202"/>
      <c r="M277" s="202"/>
      <c r="N277" s="202"/>
    </row>
    <row r="278" spans="2:14" s="7" customFormat="1" x14ac:dyDescent="0.25">
      <c r="G278" s="202"/>
      <c r="H278" s="202"/>
      <c r="I278" s="202"/>
      <c r="J278" s="202"/>
      <c r="K278" s="215"/>
      <c r="L278" s="202"/>
      <c r="M278" s="202"/>
      <c r="N278" s="202"/>
    </row>
    <row r="279" spans="2:14" s="7" customFormat="1" x14ac:dyDescent="0.25">
      <c r="G279" s="202"/>
      <c r="H279" s="202"/>
      <c r="I279" s="202"/>
      <c r="J279" s="202"/>
      <c r="K279" s="215"/>
      <c r="L279" s="202"/>
      <c r="M279" s="202"/>
      <c r="N279" s="202"/>
    </row>
    <row r="280" spans="2:14" s="7" customFormat="1" x14ac:dyDescent="0.25">
      <c r="G280" s="202"/>
      <c r="H280" s="202"/>
      <c r="I280" s="202"/>
      <c r="J280" s="202"/>
      <c r="K280" s="215"/>
      <c r="L280" s="202"/>
      <c r="M280" s="202"/>
      <c r="N280" s="202"/>
    </row>
    <row r="281" spans="2:14" s="7" customFormat="1" x14ac:dyDescent="0.25">
      <c r="G281" s="202"/>
      <c r="H281" s="202"/>
      <c r="I281" s="202"/>
      <c r="J281" s="202"/>
      <c r="K281" s="215"/>
      <c r="L281" s="202"/>
      <c r="M281" s="202"/>
      <c r="N281" s="202"/>
    </row>
    <row r="282" spans="2:14" s="7" customFormat="1" x14ac:dyDescent="0.25">
      <c r="G282" s="202"/>
      <c r="H282" s="202"/>
      <c r="I282" s="202"/>
      <c r="J282" s="202"/>
      <c r="K282" s="215"/>
      <c r="L282" s="202"/>
      <c r="M282" s="202"/>
      <c r="N282" s="202"/>
    </row>
    <row r="283" spans="2:14" s="7" customFormat="1" x14ac:dyDescent="0.25">
      <c r="G283" s="202"/>
      <c r="H283" s="202"/>
      <c r="I283" s="202"/>
      <c r="J283" s="202"/>
      <c r="K283" s="215"/>
      <c r="L283" s="202"/>
      <c r="M283" s="202"/>
      <c r="N283" s="202"/>
    </row>
    <row r="284" spans="2:14" s="7" customFormat="1" x14ac:dyDescent="0.25">
      <c r="G284" s="202"/>
      <c r="H284" s="202"/>
      <c r="I284" s="202"/>
      <c r="J284" s="202"/>
      <c r="K284" s="215"/>
      <c r="L284" s="202"/>
      <c r="M284" s="202"/>
      <c r="N284" s="202"/>
    </row>
    <row r="285" spans="2:14" s="7" customFormat="1" x14ac:dyDescent="0.25">
      <c r="G285" s="202"/>
      <c r="H285" s="202"/>
      <c r="I285" s="202"/>
      <c r="J285" s="202"/>
      <c r="K285" s="215"/>
      <c r="L285" s="202"/>
      <c r="M285" s="202"/>
      <c r="N285" s="202"/>
    </row>
    <row r="286" spans="2:14" s="7" customFormat="1" x14ac:dyDescent="0.25">
      <c r="G286" s="202"/>
      <c r="H286" s="202"/>
      <c r="I286" s="202"/>
      <c r="J286" s="202"/>
      <c r="K286" s="215"/>
      <c r="L286" s="202"/>
      <c r="M286" s="202"/>
      <c r="N286" s="202"/>
    </row>
    <row r="287" spans="2:14" s="7" customFormat="1" x14ac:dyDescent="0.25">
      <c r="B287"/>
      <c r="C287"/>
      <c r="D287"/>
      <c r="E287"/>
      <c r="F287"/>
      <c r="G287" s="202"/>
      <c r="H287" s="202"/>
      <c r="I287" s="202"/>
      <c r="J287" s="202"/>
      <c r="K287" s="215"/>
      <c r="L287" s="202"/>
      <c r="M287" s="202"/>
      <c r="N287" s="202"/>
    </row>
  </sheetData>
  <mergeCells count="5">
    <mergeCell ref="G2:P2"/>
    <mergeCell ref="G3:P3"/>
    <mergeCell ref="G4:P4"/>
    <mergeCell ref="J5:K5"/>
    <mergeCell ref="H6:N6"/>
  </mergeCells>
  <dataValidations count="1">
    <dataValidation type="list" allowBlank="1" showInputMessage="1" showErrorMessage="1" sqref="N8:N222">
      <formula1>$S$2:$S$4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174" customWidth="1"/>
    <col min="2" max="2" width="78.42578125" style="174" customWidth="1"/>
    <col min="3" max="3" width="32.28515625" style="171" customWidth="1"/>
    <col min="4" max="4" width="13" style="173" customWidth="1"/>
    <col min="5" max="5" width="15.42578125" style="171" customWidth="1"/>
    <col min="6" max="6" width="16.7109375" style="175" customWidth="1"/>
    <col min="7" max="256" width="9.140625" style="19"/>
    <col min="257" max="257" width="30.7109375" style="19" customWidth="1"/>
    <col min="258" max="258" width="30.140625" style="19" customWidth="1"/>
    <col min="259" max="259" width="52.85546875" style="19" customWidth="1"/>
    <col min="260" max="260" width="13" style="19" customWidth="1"/>
    <col min="261" max="261" width="15.42578125" style="19" customWidth="1"/>
    <col min="262" max="262" width="16.7109375" style="19" customWidth="1"/>
    <col min="263" max="512" width="9.140625" style="19"/>
    <col min="513" max="513" width="30.7109375" style="19" customWidth="1"/>
    <col min="514" max="514" width="30.140625" style="19" customWidth="1"/>
    <col min="515" max="515" width="52.85546875" style="19" customWidth="1"/>
    <col min="516" max="516" width="13" style="19" customWidth="1"/>
    <col min="517" max="517" width="15.42578125" style="19" customWidth="1"/>
    <col min="518" max="518" width="16.7109375" style="19" customWidth="1"/>
    <col min="519" max="768" width="9.140625" style="19"/>
    <col min="769" max="769" width="30.7109375" style="19" customWidth="1"/>
    <col min="770" max="770" width="30.140625" style="19" customWidth="1"/>
    <col min="771" max="771" width="52.85546875" style="19" customWidth="1"/>
    <col min="772" max="772" width="13" style="19" customWidth="1"/>
    <col min="773" max="773" width="15.42578125" style="19" customWidth="1"/>
    <col min="774" max="774" width="16.7109375" style="19" customWidth="1"/>
    <col min="775" max="1024" width="9.140625" style="19"/>
    <col min="1025" max="1025" width="30.7109375" style="19" customWidth="1"/>
    <col min="1026" max="1026" width="30.140625" style="19" customWidth="1"/>
    <col min="1027" max="1027" width="52.85546875" style="19" customWidth="1"/>
    <col min="1028" max="1028" width="13" style="19" customWidth="1"/>
    <col min="1029" max="1029" width="15.42578125" style="19" customWidth="1"/>
    <col min="1030" max="1030" width="16.7109375" style="19" customWidth="1"/>
    <col min="1031" max="1280" width="9.140625" style="19"/>
    <col min="1281" max="1281" width="30.7109375" style="19" customWidth="1"/>
    <col min="1282" max="1282" width="30.140625" style="19" customWidth="1"/>
    <col min="1283" max="1283" width="52.85546875" style="19" customWidth="1"/>
    <col min="1284" max="1284" width="13" style="19" customWidth="1"/>
    <col min="1285" max="1285" width="15.42578125" style="19" customWidth="1"/>
    <col min="1286" max="1286" width="16.7109375" style="19" customWidth="1"/>
    <col min="1287" max="1536" width="9.140625" style="19"/>
    <col min="1537" max="1537" width="30.7109375" style="19" customWidth="1"/>
    <col min="1538" max="1538" width="30.140625" style="19" customWidth="1"/>
    <col min="1539" max="1539" width="52.85546875" style="19" customWidth="1"/>
    <col min="1540" max="1540" width="13" style="19" customWidth="1"/>
    <col min="1541" max="1541" width="15.42578125" style="19" customWidth="1"/>
    <col min="1542" max="1542" width="16.7109375" style="19" customWidth="1"/>
    <col min="1543" max="1792" width="9.140625" style="19"/>
    <col min="1793" max="1793" width="30.7109375" style="19" customWidth="1"/>
    <col min="1794" max="1794" width="30.140625" style="19" customWidth="1"/>
    <col min="1795" max="1795" width="52.85546875" style="19" customWidth="1"/>
    <col min="1796" max="1796" width="13" style="19" customWidth="1"/>
    <col min="1797" max="1797" width="15.42578125" style="19" customWidth="1"/>
    <col min="1798" max="1798" width="16.7109375" style="19" customWidth="1"/>
    <col min="1799" max="2048" width="9.140625" style="19"/>
    <col min="2049" max="2049" width="30.7109375" style="19" customWidth="1"/>
    <col min="2050" max="2050" width="30.140625" style="19" customWidth="1"/>
    <col min="2051" max="2051" width="52.85546875" style="19" customWidth="1"/>
    <col min="2052" max="2052" width="13" style="19" customWidth="1"/>
    <col min="2053" max="2053" width="15.42578125" style="19" customWidth="1"/>
    <col min="2054" max="2054" width="16.7109375" style="19" customWidth="1"/>
    <col min="2055" max="2304" width="9.140625" style="19"/>
    <col min="2305" max="2305" width="30.7109375" style="19" customWidth="1"/>
    <col min="2306" max="2306" width="30.140625" style="19" customWidth="1"/>
    <col min="2307" max="2307" width="52.85546875" style="19" customWidth="1"/>
    <col min="2308" max="2308" width="13" style="19" customWidth="1"/>
    <col min="2309" max="2309" width="15.42578125" style="19" customWidth="1"/>
    <col min="2310" max="2310" width="16.7109375" style="19" customWidth="1"/>
    <col min="2311" max="2560" width="9.140625" style="19"/>
    <col min="2561" max="2561" width="30.7109375" style="19" customWidth="1"/>
    <col min="2562" max="2562" width="30.140625" style="19" customWidth="1"/>
    <col min="2563" max="2563" width="52.85546875" style="19" customWidth="1"/>
    <col min="2564" max="2564" width="13" style="19" customWidth="1"/>
    <col min="2565" max="2565" width="15.42578125" style="19" customWidth="1"/>
    <col min="2566" max="2566" width="16.7109375" style="19" customWidth="1"/>
    <col min="2567" max="2816" width="9.140625" style="19"/>
    <col min="2817" max="2817" width="30.7109375" style="19" customWidth="1"/>
    <col min="2818" max="2818" width="30.140625" style="19" customWidth="1"/>
    <col min="2819" max="2819" width="52.85546875" style="19" customWidth="1"/>
    <col min="2820" max="2820" width="13" style="19" customWidth="1"/>
    <col min="2821" max="2821" width="15.42578125" style="19" customWidth="1"/>
    <col min="2822" max="2822" width="16.7109375" style="19" customWidth="1"/>
    <col min="2823" max="3072" width="9.140625" style="19"/>
    <col min="3073" max="3073" width="30.7109375" style="19" customWidth="1"/>
    <col min="3074" max="3074" width="30.140625" style="19" customWidth="1"/>
    <col min="3075" max="3075" width="52.85546875" style="19" customWidth="1"/>
    <col min="3076" max="3076" width="13" style="19" customWidth="1"/>
    <col min="3077" max="3077" width="15.42578125" style="19" customWidth="1"/>
    <col min="3078" max="3078" width="16.7109375" style="19" customWidth="1"/>
    <col min="3079" max="3328" width="9.140625" style="19"/>
    <col min="3329" max="3329" width="30.7109375" style="19" customWidth="1"/>
    <col min="3330" max="3330" width="30.140625" style="19" customWidth="1"/>
    <col min="3331" max="3331" width="52.85546875" style="19" customWidth="1"/>
    <col min="3332" max="3332" width="13" style="19" customWidth="1"/>
    <col min="3333" max="3333" width="15.42578125" style="19" customWidth="1"/>
    <col min="3334" max="3334" width="16.7109375" style="19" customWidth="1"/>
    <col min="3335" max="3584" width="9.140625" style="19"/>
    <col min="3585" max="3585" width="30.7109375" style="19" customWidth="1"/>
    <col min="3586" max="3586" width="30.140625" style="19" customWidth="1"/>
    <col min="3587" max="3587" width="52.85546875" style="19" customWidth="1"/>
    <col min="3588" max="3588" width="13" style="19" customWidth="1"/>
    <col min="3589" max="3589" width="15.42578125" style="19" customWidth="1"/>
    <col min="3590" max="3590" width="16.7109375" style="19" customWidth="1"/>
    <col min="3591" max="3840" width="9.140625" style="19"/>
    <col min="3841" max="3841" width="30.7109375" style="19" customWidth="1"/>
    <col min="3842" max="3842" width="30.140625" style="19" customWidth="1"/>
    <col min="3843" max="3843" width="52.85546875" style="19" customWidth="1"/>
    <col min="3844" max="3844" width="13" style="19" customWidth="1"/>
    <col min="3845" max="3845" width="15.42578125" style="19" customWidth="1"/>
    <col min="3846" max="3846" width="16.7109375" style="19" customWidth="1"/>
    <col min="3847" max="4096" width="9.140625" style="19"/>
    <col min="4097" max="4097" width="30.7109375" style="19" customWidth="1"/>
    <col min="4098" max="4098" width="30.140625" style="19" customWidth="1"/>
    <col min="4099" max="4099" width="52.85546875" style="19" customWidth="1"/>
    <col min="4100" max="4100" width="13" style="19" customWidth="1"/>
    <col min="4101" max="4101" width="15.42578125" style="19" customWidth="1"/>
    <col min="4102" max="4102" width="16.7109375" style="19" customWidth="1"/>
    <col min="4103" max="4352" width="9.140625" style="19"/>
    <col min="4353" max="4353" width="30.7109375" style="19" customWidth="1"/>
    <col min="4354" max="4354" width="30.140625" style="19" customWidth="1"/>
    <col min="4355" max="4355" width="52.85546875" style="19" customWidth="1"/>
    <col min="4356" max="4356" width="13" style="19" customWidth="1"/>
    <col min="4357" max="4357" width="15.42578125" style="19" customWidth="1"/>
    <col min="4358" max="4358" width="16.7109375" style="19" customWidth="1"/>
    <col min="4359" max="4608" width="9.140625" style="19"/>
    <col min="4609" max="4609" width="30.7109375" style="19" customWidth="1"/>
    <col min="4610" max="4610" width="30.140625" style="19" customWidth="1"/>
    <col min="4611" max="4611" width="52.85546875" style="19" customWidth="1"/>
    <col min="4612" max="4612" width="13" style="19" customWidth="1"/>
    <col min="4613" max="4613" width="15.42578125" style="19" customWidth="1"/>
    <col min="4614" max="4614" width="16.7109375" style="19" customWidth="1"/>
    <col min="4615" max="4864" width="9.140625" style="19"/>
    <col min="4865" max="4865" width="30.7109375" style="19" customWidth="1"/>
    <col min="4866" max="4866" width="30.140625" style="19" customWidth="1"/>
    <col min="4867" max="4867" width="52.85546875" style="19" customWidth="1"/>
    <col min="4868" max="4868" width="13" style="19" customWidth="1"/>
    <col min="4869" max="4869" width="15.42578125" style="19" customWidth="1"/>
    <col min="4870" max="4870" width="16.7109375" style="19" customWidth="1"/>
    <col min="4871" max="5120" width="9.140625" style="19"/>
    <col min="5121" max="5121" width="30.7109375" style="19" customWidth="1"/>
    <col min="5122" max="5122" width="30.140625" style="19" customWidth="1"/>
    <col min="5123" max="5123" width="52.85546875" style="19" customWidth="1"/>
    <col min="5124" max="5124" width="13" style="19" customWidth="1"/>
    <col min="5125" max="5125" width="15.42578125" style="19" customWidth="1"/>
    <col min="5126" max="5126" width="16.7109375" style="19" customWidth="1"/>
    <col min="5127" max="5376" width="9.140625" style="19"/>
    <col min="5377" max="5377" width="30.7109375" style="19" customWidth="1"/>
    <col min="5378" max="5378" width="30.140625" style="19" customWidth="1"/>
    <col min="5379" max="5379" width="52.85546875" style="19" customWidth="1"/>
    <col min="5380" max="5380" width="13" style="19" customWidth="1"/>
    <col min="5381" max="5381" width="15.42578125" style="19" customWidth="1"/>
    <col min="5382" max="5382" width="16.7109375" style="19" customWidth="1"/>
    <col min="5383" max="5632" width="9.140625" style="19"/>
    <col min="5633" max="5633" width="30.7109375" style="19" customWidth="1"/>
    <col min="5634" max="5634" width="30.140625" style="19" customWidth="1"/>
    <col min="5635" max="5635" width="52.85546875" style="19" customWidth="1"/>
    <col min="5636" max="5636" width="13" style="19" customWidth="1"/>
    <col min="5637" max="5637" width="15.42578125" style="19" customWidth="1"/>
    <col min="5638" max="5638" width="16.7109375" style="19" customWidth="1"/>
    <col min="5639" max="5888" width="9.140625" style="19"/>
    <col min="5889" max="5889" width="30.7109375" style="19" customWidth="1"/>
    <col min="5890" max="5890" width="30.140625" style="19" customWidth="1"/>
    <col min="5891" max="5891" width="52.85546875" style="19" customWidth="1"/>
    <col min="5892" max="5892" width="13" style="19" customWidth="1"/>
    <col min="5893" max="5893" width="15.42578125" style="19" customWidth="1"/>
    <col min="5894" max="5894" width="16.7109375" style="19" customWidth="1"/>
    <col min="5895" max="6144" width="9.140625" style="19"/>
    <col min="6145" max="6145" width="30.7109375" style="19" customWidth="1"/>
    <col min="6146" max="6146" width="30.140625" style="19" customWidth="1"/>
    <col min="6147" max="6147" width="52.85546875" style="19" customWidth="1"/>
    <col min="6148" max="6148" width="13" style="19" customWidth="1"/>
    <col min="6149" max="6149" width="15.42578125" style="19" customWidth="1"/>
    <col min="6150" max="6150" width="16.7109375" style="19" customWidth="1"/>
    <col min="6151" max="6400" width="9.140625" style="19"/>
    <col min="6401" max="6401" width="30.7109375" style="19" customWidth="1"/>
    <col min="6402" max="6402" width="30.140625" style="19" customWidth="1"/>
    <col min="6403" max="6403" width="52.85546875" style="19" customWidth="1"/>
    <col min="6404" max="6404" width="13" style="19" customWidth="1"/>
    <col min="6405" max="6405" width="15.42578125" style="19" customWidth="1"/>
    <col min="6406" max="6406" width="16.7109375" style="19" customWidth="1"/>
    <col min="6407" max="6656" width="9.140625" style="19"/>
    <col min="6657" max="6657" width="30.7109375" style="19" customWidth="1"/>
    <col min="6658" max="6658" width="30.140625" style="19" customWidth="1"/>
    <col min="6659" max="6659" width="52.85546875" style="19" customWidth="1"/>
    <col min="6660" max="6660" width="13" style="19" customWidth="1"/>
    <col min="6661" max="6661" width="15.42578125" style="19" customWidth="1"/>
    <col min="6662" max="6662" width="16.7109375" style="19" customWidth="1"/>
    <col min="6663" max="6912" width="9.140625" style="19"/>
    <col min="6913" max="6913" width="30.7109375" style="19" customWidth="1"/>
    <col min="6914" max="6914" width="30.140625" style="19" customWidth="1"/>
    <col min="6915" max="6915" width="52.85546875" style="19" customWidth="1"/>
    <col min="6916" max="6916" width="13" style="19" customWidth="1"/>
    <col min="6917" max="6917" width="15.42578125" style="19" customWidth="1"/>
    <col min="6918" max="6918" width="16.7109375" style="19" customWidth="1"/>
    <col min="6919" max="7168" width="9.140625" style="19"/>
    <col min="7169" max="7169" width="30.7109375" style="19" customWidth="1"/>
    <col min="7170" max="7170" width="30.140625" style="19" customWidth="1"/>
    <col min="7171" max="7171" width="52.85546875" style="19" customWidth="1"/>
    <col min="7172" max="7172" width="13" style="19" customWidth="1"/>
    <col min="7173" max="7173" width="15.42578125" style="19" customWidth="1"/>
    <col min="7174" max="7174" width="16.7109375" style="19" customWidth="1"/>
    <col min="7175" max="7424" width="9.140625" style="19"/>
    <col min="7425" max="7425" width="30.7109375" style="19" customWidth="1"/>
    <col min="7426" max="7426" width="30.140625" style="19" customWidth="1"/>
    <col min="7427" max="7427" width="52.85546875" style="19" customWidth="1"/>
    <col min="7428" max="7428" width="13" style="19" customWidth="1"/>
    <col min="7429" max="7429" width="15.42578125" style="19" customWidth="1"/>
    <col min="7430" max="7430" width="16.7109375" style="19" customWidth="1"/>
    <col min="7431" max="7680" width="9.140625" style="19"/>
    <col min="7681" max="7681" width="30.7109375" style="19" customWidth="1"/>
    <col min="7682" max="7682" width="30.140625" style="19" customWidth="1"/>
    <col min="7683" max="7683" width="52.85546875" style="19" customWidth="1"/>
    <col min="7684" max="7684" width="13" style="19" customWidth="1"/>
    <col min="7685" max="7685" width="15.42578125" style="19" customWidth="1"/>
    <col min="7686" max="7686" width="16.7109375" style="19" customWidth="1"/>
    <col min="7687" max="7936" width="9.140625" style="19"/>
    <col min="7937" max="7937" width="30.7109375" style="19" customWidth="1"/>
    <col min="7938" max="7938" width="30.140625" style="19" customWidth="1"/>
    <col min="7939" max="7939" width="52.85546875" style="19" customWidth="1"/>
    <col min="7940" max="7940" width="13" style="19" customWidth="1"/>
    <col min="7941" max="7941" width="15.42578125" style="19" customWidth="1"/>
    <col min="7942" max="7942" width="16.7109375" style="19" customWidth="1"/>
    <col min="7943" max="8192" width="9.140625" style="19"/>
    <col min="8193" max="8193" width="30.7109375" style="19" customWidth="1"/>
    <col min="8194" max="8194" width="30.140625" style="19" customWidth="1"/>
    <col min="8195" max="8195" width="52.85546875" style="19" customWidth="1"/>
    <col min="8196" max="8196" width="13" style="19" customWidth="1"/>
    <col min="8197" max="8197" width="15.42578125" style="19" customWidth="1"/>
    <col min="8198" max="8198" width="16.7109375" style="19" customWidth="1"/>
    <col min="8199" max="8448" width="9.140625" style="19"/>
    <col min="8449" max="8449" width="30.7109375" style="19" customWidth="1"/>
    <col min="8450" max="8450" width="30.140625" style="19" customWidth="1"/>
    <col min="8451" max="8451" width="52.85546875" style="19" customWidth="1"/>
    <col min="8452" max="8452" width="13" style="19" customWidth="1"/>
    <col min="8453" max="8453" width="15.42578125" style="19" customWidth="1"/>
    <col min="8454" max="8454" width="16.7109375" style="19" customWidth="1"/>
    <col min="8455" max="8704" width="9.140625" style="19"/>
    <col min="8705" max="8705" width="30.7109375" style="19" customWidth="1"/>
    <col min="8706" max="8706" width="30.140625" style="19" customWidth="1"/>
    <col min="8707" max="8707" width="52.85546875" style="19" customWidth="1"/>
    <col min="8708" max="8708" width="13" style="19" customWidth="1"/>
    <col min="8709" max="8709" width="15.42578125" style="19" customWidth="1"/>
    <col min="8710" max="8710" width="16.7109375" style="19" customWidth="1"/>
    <col min="8711" max="8960" width="9.140625" style="19"/>
    <col min="8961" max="8961" width="30.7109375" style="19" customWidth="1"/>
    <col min="8962" max="8962" width="30.140625" style="19" customWidth="1"/>
    <col min="8963" max="8963" width="52.85546875" style="19" customWidth="1"/>
    <col min="8964" max="8964" width="13" style="19" customWidth="1"/>
    <col min="8965" max="8965" width="15.42578125" style="19" customWidth="1"/>
    <col min="8966" max="8966" width="16.7109375" style="19" customWidth="1"/>
    <col min="8967" max="9216" width="9.140625" style="19"/>
    <col min="9217" max="9217" width="30.7109375" style="19" customWidth="1"/>
    <col min="9218" max="9218" width="30.140625" style="19" customWidth="1"/>
    <col min="9219" max="9219" width="52.85546875" style="19" customWidth="1"/>
    <col min="9220" max="9220" width="13" style="19" customWidth="1"/>
    <col min="9221" max="9221" width="15.42578125" style="19" customWidth="1"/>
    <col min="9222" max="9222" width="16.7109375" style="19" customWidth="1"/>
    <col min="9223" max="9472" width="9.140625" style="19"/>
    <col min="9473" max="9473" width="30.7109375" style="19" customWidth="1"/>
    <col min="9474" max="9474" width="30.140625" style="19" customWidth="1"/>
    <col min="9475" max="9475" width="52.85546875" style="19" customWidth="1"/>
    <col min="9476" max="9476" width="13" style="19" customWidth="1"/>
    <col min="9477" max="9477" width="15.42578125" style="19" customWidth="1"/>
    <col min="9478" max="9478" width="16.7109375" style="19" customWidth="1"/>
    <col min="9479" max="9728" width="9.140625" style="19"/>
    <col min="9729" max="9729" width="30.7109375" style="19" customWidth="1"/>
    <col min="9730" max="9730" width="30.140625" style="19" customWidth="1"/>
    <col min="9731" max="9731" width="52.85546875" style="19" customWidth="1"/>
    <col min="9732" max="9732" width="13" style="19" customWidth="1"/>
    <col min="9733" max="9733" width="15.42578125" style="19" customWidth="1"/>
    <col min="9734" max="9734" width="16.7109375" style="19" customWidth="1"/>
    <col min="9735" max="9984" width="9.140625" style="19"/>
    <col min="9985" max="9985" width="30.7109375" style="19" customWidth="1"/>
    <col min="9986" max="9986" width="30.140625" style="19" customWidth="1"/>
    <col min="9987" max="9987" width="52.85546875" style="19" customWidth="1"/>
    <col min="9988" max="9988" width="13" style="19" customWidth="1"/>
    <col min="9989" max="9989" width="15.42578125" style="19" customWidth="1"/>
    <col min="9990" max="9990" width="16.7109375" style="19" customWidth="1"/>
    <col min="9991" max="10240" width="9.140625" style="19"/>
    <col min="10241" max="10241" width="30.7109375" style="19" customWidth="1"/>
    <col min="10242" max="10242" width="30.140625" style="19" customWidth="1"/>
    <col min="10243" max="10243" width="52.85546875" style="19" customWidth="1"/>
    <col min="10244" max="10244" width="13" style="19" customWidth="1"/>
    <col min="10245" max="10245" width="15.42578125" style="19" customWidth="1"/>
    <col min="10246" max="10246" width="16.7109375" style="19" customWidth="1"/>
    <col min="10247" max="10496" width="9.140625" style="19"/>
    <col min="10497" max="10497" width="30.7109375" style="19" customWidth="1"/>
    <col min="10498" max="10498" width="30.140625" style="19" customWidth="1"/>
    <col min="10499" max="10499" width="52.85546875" style="19" customWidth="1"/>
    <col min="10500" max="10500" width="13" style="19" customWidth="1"/>
    <col min="10501" max="10501" width="15.42578125" style="19" customWidth="1"/>
    <col min="10502" max="10502" width="16.7109375" style="19" customWidth="1"/>
    <col min="10503" max="10752" width="9.140625" style="19"/>
    <col min="10753" max="10753" width="30.7109375" style="19" customWidth="1"/>
    <col min="10754" max="10754" width="30.140625" style="19" customWidth="1"/>
    <col min="10755" max="10755" width="52.85546875" style="19" customWidth="1"/>
    <col min="10756" max="10756" width="13" style="19" customWidth="1"/>
    <col min="10757" max="10757" width="15.42578125" style="19" customWidth="1"/>
    <col min="10758" max="10758" width="16.7109375" style="19" customWidth="1"/>
    <col min="10759" max="11008" width="9.140625" style="19"/>
    <col min="11009" max="11009" width="30.7109375" style="19" customWidth="1"/>
    <col min="11010" max="11010" width="30.140625" style="19" customWidth="1"/>
    <col min="11011" max="11011" width="52.85546875" style="19" customWidth="1"/>
    <col min="11012" max="11012" width="13" style="19" customWidth="1"/>
    <col min="11013" max="11013" width="15.42578125" style="19" customWidth="1"/>
    <col min="11014" max="11014" width="16.7109375" style="19" customWidth="1"/>
    <col min="11015" max="11264" width="9.140625" style="19"/>
    <col min="11265" max="11265" width="30.7109375" style="19" customWidth="1"/>
    <col min="11266" max="11266" width="30.140625" style="19" customWidth="1"/>
    <col min="11267" max="11267" width="52.85546875" style="19" customWidth="1"/>
    <col min="11268" max="11268" width="13" style="19" customWidth="1"/>
    <col min="11269" max="11269" width="15.42578125" style="19" customWidth="1"/>
    <col min="11270" max="11270" width="16.7109375" style="19" customWidth="1"/>
    <col min="11271" max="11520" width="9.140625" style="19"/>
    <col min="11521" max="11521" width="30.7109375" style="19" customWidth="1"/>
    <col min="11522" max="11522" width="30.140625" style="19" customWidth="1"/>
    <col min="11523" max="11523" width="52.85546875" style="19" customWidth="1"/>
    <col min="11524" max="11524" width="13" style="19" customWidth="1"/>
    <col min="11525" max="11525" width="15.42578125" style="19" customWidth="1"/>
    <col min="11526" max="11526" width="16.7109375" style="19" customWidth="1"/>
    <col min="11527" max="11776" width="9.140625" style="19"/>
    <col min="11777" max="11777" width="30.7109375" style="19" customWidth="1"/>
    <col min="11778" max="11778" width="30.140625" style="19" customWidth="1"/>
    <col min="11779" max="11779" width="52.85546875" style="19" customWidth="1"/>
    <col min="11780" max="11780" width="13" style="19" customWidth="1"/>
    <col min="11781" max="11781" width="15.42578125" style="19" customWidth="1"/>
    <col min="11782" max="11782" width="16.7109375" style="19" customWidth="1"/>
    <col min="11783" max="12032" width="9.140625" style="19"/>
    <col min="12033" max="12033" width="30.7109375" style="19" customWidth="1"/>
    <col min="12034" max="12034" width="30.140625" style="19" customWidth="1"/>
    <col min="12035" max="12035" width="52.85546875" style="19" customWidth="1"/>
    <col min="12036" max="12036" width="13" style="19" customWidth="1"/>
    <col min="12037" max="12037" width="15.42578125" style="19" customWidth="1"/>
    <col min="12038" max="12038" width="16.7109375" style="19" customWidth="1"/>
    <col min="12039" max="12288" width="9.140625" style="19"/>
    <col min="12289" max="12289" width="30.7109375" style="19" customWidth="1"/>
    <col min="12290" max="12290" width="30.140625" style="19" customWidth="1"/>
    <col min="12291" max="12291" width="52.85546875" style="19" customWidth="1"/>
    <col min="12292" max="12292" width="13" style="19" customWidth="1"/>
    <col min="12293" max="12293" width="15.42578125" style="19" customWidth="1"/>
    <col min="12294" max="12294" width="16.7109375" style="19" customWidth="1"/>
    <col min="12295" max="12544" width="9.140625" style="19"/>
    <col min="12545" max="12545" width="30.7109375" style="19" customWidth="1"/>
    <col min="12546" max="12546" width="30.140625" style="19" customWidth="1"/>
    <col min="12547" max="12547" width="52.85546875" style="19" customWidth="1"/>
    <col min="12548" max="12548" width="13" style="19" customWidth="1"/>
    <col min="12549" max="12549" width="15.42578125" style="19" customWidth="1"/>
    <col min="12550" max="12550" width="16.7109375" style="19" customWidth="1"/>
    <col min="12551" max="12800" width="9.140625" style="19"/>
    <col min="12801" max="12801" width="30.7109375" style="19" customWidth="1"/>
    <col min="12802" max="12802" width="30.140625" style="19" customWidth="1"/>
    <col min="12803" max="12803" width="52.85546875" style="19" customWidth="1"/>
    <col min="12804" max="12804" width="13" style="19" customWidth="1"/>
    <col min="12805" max="12805" width="15.42578125" style="19" customWidth="1"/>
    <col min="12806" max="12806" width="16.7109375" style="19" customWidth="1"/>
    <col min="12807" max="13056" width="9.140625" style="19"/>
    <col min="13057" max="13057" width="30.7109375" style="19" customWidth="1"/>
    <col min="13058" max="13058" width="30.140625" style="19" customWidth="1"/>
    <col min="13059" max="13059" width="52.85546875" style="19" customWidth="1"/>
    <col min="13060" max="13060" width="13" style="19" customWidth="1"/>
    <col min="13061" max="13061" width="15.42578125" style="19" customWidth="1"/>
    <col min="13062" max="13062" width="16.7109375" style="19" customWidth="1"/>
    <col min="13063" max="13312" width="9.140625" style="19"/>
    <col min="13313" max="13313" width="30.7109375" style="19" customWidth="1"/>
    <col min="13314" max="13314" width="30.140625" style="19" customWidth="1"/>
    <col min="13315" max="13315" width="52.85546875" style="19" customWidth="1"/>
    <col min="13316" max="13316" width="13" style="19" customWidth="1"/>
    <col min="13317" max="13317" width="15.42578125" style="19" customWidth="1"/>
    <col min="13318" max="13318" width="16.7109375" style="19" customWidth="1"/>
    <col min="13319" max="13568" width="9.140625" style="19"/>
    <col min="13569" max="13569" width="30.7109375" style="19" customWidth="1"/>
    <col min="13570" max="13570" width="30.140625" style="19" customWidth="1"/>
    <col min="13571" max="13571" width="52.85546875" style="19" customWidth="1"/>
    <col min="13572" max="13572" width="13" style="19" customWidth="1"/>
    <col min="13573" max="13573" width="15.42578125" style="19" customWidth="1"/>
    <col min="13574" max="13574" width="16.7109375" style="19" customWidth="1"/>
    <col min="13575" max="13824" width="9.140625" style="19"/>
    <col min="13825" max="13825" width="30.7109375" style="19" customWidth="1"/>
    <col min="13826" max="13826" width="30.140625" style="19" customWidth="1"/>
    <col min="13827" max="13827" width="52.85546875" style="19" customWidth="1"/>
    <col min="13828" max="13828" width="13" style="19" customWidth="1"/>
    <col min="13829" max="13829" width="15.42578125" style="19" customWidth="1"/>
    <col min="13830" max="13830" width="16.7109375" style="19" customWidth="1"/>
    <col min="13831" max="14080" width="9.140625" style="19"/>
    <col min="14081" max="14081" width="30.7109375" style="19" customWidth="1"/>
    <col min="14082" max="14082" width="30.140625" style="19" customWidth="1"/>
    <col min="14083" max="14083" width="52.85546875" style="19" customWidth="1"/>
    <col min="14084" max="14084" width="13" style="19" customWidth="1"/>
    <col min="14085" max="14085" width="15.42578125" style="19" customWidth="1"/>
    <col min="14086" max="14086" width="16.7109375" style="19" customWidth="1"/>
    <col min="14087" max="14336" width="9.140625" style="19"/>
    <col min="14337" max="14337" width="30.7109375" style="19" customWidth="1"/>
    <col min="14338" max="14338" width="30.140625" style="19" customWidth="1"/>
    <col min="14339" max="14339" width="52.85546875" style="19" customWidth="1"/>
    <col min="14340" max="14340" width="13" style="19" customWidth="1"/>
    <col min="14341" max="14341" width="15.42578125" style="19" customWidth="1"/>
    <col min="14342" max="14342" width="16.7109375" style="19" customWidth="1"/>
    <col min="14343" max="14592" width="9.140625" style="19"/>
    <col min="14593" max="14593" width="30.7109375" style="19" customWidth="1"/>
    <col min="14594" max="14594" width="30.140625" style="19" customWidth="1"/>
    <col min="14595" max="14595" width="52.85546875" style="19" customWidth="1"/>
    <col min="14596" max="14596" width="13" style="19" customWidth="1"/>
    <col min="14597" max="14597" width="15.42578125" style="19" customWidth="1"/>
    <col min="14598" max="14598" width="16.7109375" style="19" customWidth="1"/>
    <col min="14599" max="14848" width="9.140625" style="19"/>
    <col min="14849" max="14849" width="30.7109375" style="19" customWidth="1"/>
    <col min="14850" max="14850" width="30.140625" style="19" customWidth="1"/>
    <col min="14851" max="14851" width="52.85546875" style="19" customWidth="1"/>
    <col min="14852" max="14852" width="13" style="19" customWidth="1"/>
    <col min="14853" max="14853" width="15.42578125" style="19" customWidth="1"/>
    <col min="14854" max="14854" width="16.7109375" style="19" customWidth="1"/>
    <col min="14855" max="15104" width="9.140625" style="19"/>
    <col min="15105" max="15105" width="30.7109375" style="19" customWidth="1"/>
    <col min="15106" max="15106" width="30.140625" style="19" customWidth="1"/>
    <col min="15107" max="15107" width="52.85546875" style="19" customWidth="1"/>
    <col min="15108" max="15108" width="13" style="19" customWidth="1"/>
    <col min="15109" max="15109" width="15.42578125" style="19" customWidth="1"/>
    <col min="15110" max="15110" width="16.7109375" style="19" customWidth="1"/>
    <col min="15111" max="15360" width="9.140625" style="19"/>
    <col min="15361" max="15361" width="30.7109375" style="19" customWidth="1"/>
    <col min="15362" max="15362" width="30.140625" style="19" customWidth="1"/>
    <col min="15363" max="15363" width="52.85546875" style="19" customWidth="1"/>
    <col min="15364" max="15364" width="13" style="19" customWidth="1"/>
    <col min="15365" max="15365" width="15.42578125" style="19" customWidth="1"/>
    <col min="15366" max="15366" width="16.7109375" style="19" customWidth="1"/>
    <col min="15367" max="15616" width="9.140625" style="19"/>
    <col min="15617" max="15617" width="30.7109375" style="19" customWidth="1"/>
    <col min="15618" max="15618" width="30.140625" style="19" customWidth="1"/>
    <col min="15619" max="15619" width="52.85546875" style="19" customWidth="1"/>
    <col min="15620" max="15620" width="13" style="19" customWidth="1"/>
    <col min="15621" max="15621" width="15.42578125" style="19" customWidth="1"/>
    <col min="15622" max="15622" width="16.7109375" style="19" customWidth="1"/>
    <col min="15623" max="15872" width="9.140625" style="19"/>
    <col min="15873" max="15873" width="30.7109375" style="19" customWidth="1"/>
    <col min="15874" max="15874" width="30.140625" style="19" customWidth="1"/>
    <col min="15875" max="15875" width="52.85546875" style="19" customWidth="1"/>
    <col min="15876" max="15876" width="13" style="19" customWidth="1"/>
    <col min="15877" max="15877" width="15.42578125" style="19" customWidth="1"/>
    <col min="15878" max="15878" width="16.7109375" style="19" customWidth="1"/>
    <col min="15879" max="16128" width="9.140625" style="19"/>
    <col min="16129" max="16129" width="30.7109375" style="19" customWidth="1"/>
    <col min="16130" max="16130" width="30.140625" style="19" customWidth="1"/>
    <col min="16131" max="16131" width="52.85546875" style="19" customWidth="1"/>
    <col min="16132" max="16132" width="13" style="19" customWidth="1"/>
    <col min="16133" max="16133" width="15.42578125" style="19" customWidth="1"/>
    <col min="16134" max="16134" width="16.7109375" style="19" customWidth="1"/>
    <col min="16135" max="16384" width="9.140625" style="19"/>
  </cols>
  <sheetData>
    <row r="1" spans="1:6" s="13" customFormat="1" ht="36" x14ac:dyDescent="0.2">
      <c r="A1" s="9" t="s">
        <v>122</v>
      </c>
      <c r="B1" s="9" t="s">
        <v>123</v>
      </c>
      <c r="C1" s="10" t="s">
        <v>124</v>
      </c>
      <c r="D1" s="10" t="s">
        <v>1</v>
      </c>
      <c r="E1" s="11" t="s">
        <v>2</v>
      </c>
      <c r="F1" s="12" t="s">
        <v>125</v>
      </c>
    </row>
    <row r="2" spans="1:6" ht="20.100000000000001" customHeight="1" x14ac:dyDescent="0.2">
      <c r="A2" s="14" t="s">
        <v>53</v>
      </c>
      <c r="B2" s="14" t="s">
        <v>126</v>
      </c>
      <c r="C2" s="15" t="s">
        <v>127</v>
      </c>
      <c r="D2" s="16" t="s">
        <v>128</v>
      </c>
      <c r="E2" s="17">
        <v>944</v>
      </c>
      <c r="F2" s="18" t="s">
        <v>129</v>
      </c>
    </row>
    <row r="3" spans="1:6" ht="24" x14ac:dyDescent="0.2">
      <c r="A3" s="14" t="s">
        <v>53</v>
      </c>
      <c r="B3" s="14" t="s">
        <v>126</v>
      </c>
      <c r="C3" s="15" t="s">
        <v>130</v>
      </c>
      <c r="D3" s="16" t="s">
        <v>128</v>
      </c>
      <c r="E3" s="17">
        <v>590</v>
      </c>
      <c r="F3" s="18" t="s">
        <v>129</v>
      </c>
    </row>
    <row r="4" spans="1:6" ht="36" x14ac:dyDescent="0.2">
      <c r="A4" s="20" t="s">
        <v>52</v>
      </c>
      <c r="B4" s="20" t="s">
        <v>131</v>
      </c>
      <c r="C4" s="20" t="s">
        <v>132</v>
      </c>
      <c r="D4" s="21" t="s">
        <v>128</v>
      </c>
      <c r="E4" s="22">
        <v>5000.5</v>
      </c>
      <c r="F4" s="23" t="s">
        <v>133</v>
      </c>
    </row>
    <row r="5" spans="1:6" ht="36" x14ac:dyDescent="0.2">
      <c r="A5" s="20" t="s">
        <v>52</v>
      </c>
      <c r="B5" s="20" t="s">
        <v>131</v>
      </c>
      <c r="C5" s="20" t="s">
        <v>134</v>
      </c>
      <c r="D5" s="21" t="s">
        <v>128</v>
      </c>
      <c r="E5" s="22">
        <v>10133.5</v>
      </c>
      <c r="F5" s="23" t="s">
        <v>133</v>
      </c>
    </row>
    <row r="6" spans="1:6" ht="36" x14ac:dyDescent="0.2">
      <c r="A6" s="20" t="s">
        <v>52</v>
      </c>
      <c r="B6" s="20" t="s">
        <v>131</v>
      </c>
      <c r="C6" s="20" t="s">
        <v>135</v>
      </c>
      <c r="D6" s="21" t="s">
        <v>128</v>
      </c>
      <c r="E6" s="22">
        <v>25488</v>
      </c>
      <c r="F6" s="23" t="s">
        <v>133</v>
      </c>
    </row>
    <row r="7" spans="1:6" ht="36" x14ac:dyDescent="0.2">
      <c r="A7" s="20" t="s">
        <v>52</v>
      </c>
      <c r="B7" s="20" t="s">
        <v>131</v>
      </c>
      <c r="C7" s="20" t="s">
        <v>136</v>
      </c>
      <c r="D7" s="21" t="s">
        <v>128</v>
      </c>
      <c r="E7" s="22">
        <v>61419</v>
      </c>
      <c r="F7" s="23" t="s">
        <v>133</v>
      </c>
    </row>
    <row r="8" spans="1:6" ht="21.95" customHeight="1" x14ac:dyDescent="0.2">
      <c r="A8" s="20" t="s">
        <v>52</v>
      </c>
      <c r="B8" s="20" t="s">
        <v>131</v>
      </c>
      <c r="C8" s="20" t="s">
        <v>137</v>
      </c>
      <c r="D8" s="21" t="s">
        <v>128</v>
      </c>
      <c r="E8" s="22">
        <v>33435.300000000003</v>
      </c>
      <c r="F8" s="23" t="s">
        <v>133</v>
      </c>
    </row>
    <row r="9" spans="1:6" ht="17.100000000000001" customHeight="1" x14ac:dyDescent="0.2">
      <c r="A9" s="20" t="s">
        <v>52</v>
      </c>
      <c r="B9" s="20" t="s">
        <v>131</v>
      </c>
      <c r="C9" s="20" t="s">
        <v>138</v>
      </c>
      <c r="D9" s="21" t="s">
        <v>128</v>
      </c>
      <c r="E9" s="22">
        <v>9410.5</v>
      </c>
      <c r="F9" s="23" t="s">
        <v>133</v>
      </c>
    </row>
    <row r="10" spans="1:6" ht="18.95" customHeight="1" x14ac:dyDescent="0.2">
      <c r="A10" s="20" t="s">
        <v>52</v>
      </c>
      <c r="B10" s="20" t="s">
        <v>131</v>
      </c>
      <c r="C10" s="20" t="s">
        <v>139</v>
      </c>
      <c r="D10" s="21" t="s">
        <v>128</v>
      </c>
      <c r="E10" s="22">
        <v>5929.5</v>
      </c>
      <c r="F10" s="23" t="s">
        <v>133</v>
      </c>
    </row>
    <row r="11" spans="1:6" ht="17.100000000000001" customHeight="1" x14ac:dyDescent="0.2">
      <c r="A11" s="20" t="s">
        <v>52</v>
      </c>
      <c r="B11" s="20" t="s">
        <v>131</v>
      </c>
      <c r="C11" s="20" t="s">
        <v>140</v>
      </c>
      <c r="D11" s="21" t="s">
        <v>128</v>
      </c>
      <c r="E11" s="22">
        <v>65844</v>
      </c>
      <c r="F11" s="23" t="s">
        <v>133</v>
      </c>
    </row>
    <row r="12" spans="1:6" ht="18" customHeight="1" x14ac:dyDescent="0.2">
      <c r="A12" s="20" t="s">
        <v>52</v>
      </c>
      <c r="B12" s="20" t="s">
        <v>131</v>
      </c>
      <c r="C12" s="20" t="s">
        <v>141</v>
      </c>
      <c r="D12" s="21" t="s">
        <v>128</v>
      </c>
      <c r="E12" s="22">
        <v>29393.8</v>
      </c>
      <c r="F12" s="23" t="s">
        <v>133</v>
      </c>
    </row>
    <row r="13" spans="1:6" ht="18" customHeight="1" x14ac:dyDescent="0.2">
      <c r="A13" s="20" t="s">
        <v>52</v>
      </c>
      <c r="B13" s="20" t="s">
        <v>131</v>
      </c>
      <c r="C13" s="20" t="s">
        <v>142</v>
      </c>
      <c r="D13" s="21" t="s">
        <v>128</v>
      </c>
      <c r="E13" s="22">
        <v>27193.1</v>
      </c>
      <c r="F13" s="23" t="s">
        <v>133</v>
      </c>
    </row>
    <row r="14" spans="1:6" ht="48" x14ac:dyDescent="0.2">
      <c r="A14" s="20" t="s">
        <v>52</v>
      </c>
      <c r="B14" s="20" t="s">
        <v>131</v>
      </c>
      <c r="C14" s="20" t="s">
        <v>143</v>
      </c>
      <c r="D14" s="21" t="s">
        <v>128</v>
      </c>
      <c r="E14" s="22">
        <v>50380.1</v>
      </c>
      <c r="F14" s="23" t="s">
        <v>133</v>
      </c>
    </row>
    <row r="15" spans="1:6" ht="48" x14ac:dyDescent="0.2">
      <c r="A15" s="20" t="s">
        <v>52</v>
      </c>
      <c r="B15" s="20" t="s">
        <v>131</v>
      </c>
      <c r="C15" s="20" t="s">
        <v>144</v>
      </c>
      <c r="D15" s="21" t="s">
        <v>128</v>
      </c>
      <c r="E15" s="22">
        <v>29323</v>
      </c>
      <c r="F15" s="23" t="s">
        <v>133</v>
      </c>
    </row>
    <row r="16" spans="1:6" ht="48" x14ac:dyDescent="0.2">
      <c r="A16" s="20" t="s">
        <v>52</v>
      </c>
      <c r="B16" s="20" t="s">
        <v>131</v>
      </c>
      <c r="C16" s="20" t="s">
        <v>145</v>
      </c>
      <c r="D16" s="21" t="s">
        <v>128</v>
      </c>
      <c r="E16" s="22">
        <v>32833.5</v>
      </c>
      <c r="F16" s="23" t="s">
        <v>133</v>
      </c>
    </row>
    <row r="17" spans="1:6" ht="48" x14ac:dyDescent="0.2">
      <c r="A17" s="20" t="s">
        <v>52</v>
      </c>
      <c r="B17" s="20" t="s">
        <v>131</v>
      </c>
      <c r="C17" s="20" t="s">
        <v>146</v>
      </c>
      <c r="D17" s="21" t="s">
        <v>128</v>
      </c>
      <c r="E17" s="22">
        <v>12537.5</v>
      </c>
      <c r="F17" s="23" t="s">
        <v>133</v>
      </c>
    </row>
    <row r="18" spans="1:6" ht="48" x14ac:dyDescent="0.2">
      <c r="A18" s="20" t="s">
        <v>52</v>
      </c>
      <c r="B18" s="20" t="s">
        <v>131</v>
      </c>
      <c r="C18" s="20" t="s">
        <v>147</v>
      </c>
      <c r="D18" s="21" t="s">
        <v>128</v>
      </c>
      <c r="E18" s="22">
        <v>12626</v>
      </c>
      <c r="F18" s="23" t="s">
        <v>133</v>
      </c>
    </row>
    <row r="19" spans="1:6" ht="48" x14ac:dyDescent="0.2">
      <c r="A19" s="20" t="s">
        <v>52</v>
      </c>
      <c r="B19" s="20" t="s">
        <v>131</v>
      </c>
      <c r="C19" s="20" t="s">
        <v>148</v>
      </c>
      <c r="D19" s="21" t="s">
        <v>128</v>
      </c>
      <c r="E19" s="22">
        <v>95892.7</v>
      </c>
      <c r="F19" s="23" t="s">
        <v>133</v>
      </c>
    </row>
    <row r="20" spans="1:6" ht="22.5" customHeight="1" x14ac:dyDescent="0.2">
      <c r="A20" s="20" t="s">
        <v>52</v>
      </c>
      <c r="B20" s="20" t="s">
        <v>131</v>
      </c>
      <c r="C20" s="20" t="s">
        <v>149</v>
      </c>
      <c r="D20" s="21" t="s">
        <v>128</v>
      </c>
      <c r="E20" s="22">
        <v>19706</v>
      </c>
      <c r="F20" s="23" t="s">
        <v>133</v>
      </c>
    </row>
    <row r="21" spans="1:6" ht="22.5" customHeight="1" x14ac:dyDescent="0.2">
      <c r="A21" s="20" t="s">
        <v>52</v>
      </c>
      <c r="B21" s="20" t="s">
        <v>131</v>
      </c>
      <c r="C21" s="20" t="s">
        <v>150</v>
      </c>
      <c r="D21" s="21" t="s">
        <v>128</v>
      </c>
      <c r="E21" s="22">
        <v>30975</v>
      </c>
      <c r="F21" s="23" t="s">
        <v>133</v>
      </c>
    </row>
    <row r="22" spans="1:6" ht="24" x14ac:dyDescent="0.2">
      <c r="A22" s="20" t="s">
        <v>52</v>
      </c>
      <c r="B22" s="20" t="s">
        <v>131</v>
      </c>
      <c r="C22" s="20" t="s">
        <v>151</v>
      </c>
      <c r="D22" s="21" t="s">
        <v>128</v>
      </c>
      <c r="E22" s="22">
        <v>15251.5</v>
      </c>
      <c r="F22" s="23" t="s">
        <v>133</v>
      </c>
    </row>
    <row r="23" spans="1:6" ht="24" x14ac:dyDescent="0.2">
      <c r="A23" s="20" t="s">
        <v>52</v>
      </c>
      <c r="B23" s="20" t="s">
        <v>131</v>
      </c>
      <c r="C23" s="20" t="s">
        <v>152</v>
      </c>
      <c r="D23" s="21" t="s">
        <v>128</v>
      </c>
      <c r="E23" s="22">
        <v>24225.4</v>
      </c>
      <c r="F23" s="23" t="s">
        <v>133</v>
      </c>
    </row>
    <row r="24" spans="1:6" ht="22.5" customHeight="1" x14ac:dyDescent="0.2">
      <c r="A24" s="24" t="s">
        <v>57</v>
      </c>
      <c r="B24" s="24" t="s">
        <v>153</v>
      </c>
      <c r="C24" s="25" t="s">
        <v>154</v>
      </c>
      <c r="D24" s="26" t="s">
        <v>155</v>
      </c>
      <c r="E24" s="27">
        <v>1003</v>
      </c>
      <c r="F24" s="28" t="s">
        <v>156</v>
      </c>
    </row>
    <row r="25" spans="1:6" x14ac:dyDescent="0.2">
      <c r="A25" s="24" t="s">
        <v>57</v>
      </c>
      <c r="B25" s="24" t="s">
        <v>153</v>
      </c>
      <c r="C25" s="25" t="s">
        <v>157</v>
      </c>
      <c r="D25" s="26" t="s">
        <v>155</v>
      </c>
      <c r="E25" s="27">
        <v>1003</v>
      </c>
      <c r="F25" s="28" t="s">
        <v>156</v>
      </c>
    </row>
    <row r="26" spans="1:6" ht="24" customHeight="1" x14ac:dyDescent="0.2">
      <c r="A26" s="24" t="s">
        <v>57</v>
      </c>
      <c r="B26" s="24" t="s">
        <v>153</v>
      </c>
      <c r="C26" s="25" t="s">
        <v>158</v>
      </c>
      <c r="D26" s="26" t="s">
        <v>155</v>
      </c>
      <c r="E26" s="27">
        <v>3009</v>
      </c>
      <c r="F26" s="28" t="s">
        <v>156</v>
      </c>
    </row>
    <row r="27" spans="1:6" x14ac:dyDescent="0.2">
      <c r="A27" s="24" t="s">
        <v>57</v>
      </c>
      <c r="B27" s="24" t="s">
        <v>153</v>
      </c>
      <c r="C27" s="25" t="s">
        <v>159</v>
      </c>
      <c r="D27" s="26" t="s">
        <v>155</v>
      </c>
      <c r="E27" s="27">
        <v>1882.1</v>
      </c>
      <c r="F27" s="28" t="s">
        <v>156</v>
      </c>
    </row>
    <row r="28" spans="1:6" x14ac:dyDescent="0.2">
      <c r="A28" s="24" t="s">
        <v>57</v>
      </c>
      <c r="B28" s="24" t="s">
        <v>153</v>
      </c>
      <c r="C28" s="25" t="s">
        <v>160</v>
      </c>
      <c r="D28" s="26" t="s">
        <v>128</v>
      </c>
      <c r="E28" s="27">
        <v>83.78</v>
      </c>
      <c r="F28" s="28" t="s">
        <v>156</v>
      </c>
    </row>
    <row r="29" spans="1:6" x14ac:dyDescent="0.2">
      <c r="A29" s="24" t="s">
        <v>57</v>
      </c>
      <c r="B29" s="24" t="s">
        <v>153</v>
      </c>
      <c r="C29" s="25" t="s">
        <v>161</v>
      </c>
      <c r="D29" s="26" t="s">
        <v>128</v>
      </c>
      <c r="E29" s="27">
        <v>192.34</v>
      </c>
      <c r="F29" s="28" t="s">
        <v>156</v>
      </c>
    </row>
    <row r="30" spans="1:6" x14ac:dyDescent="0.2">
      <c r="A30" s="24" t="s">
        <v>57</v>
      </c>
      <c r="B30" s="24" t="s">
        <v>153</v>
      </c>
      <c r="C30" s="25" t="s">
        <v>162</v>
      </c>
      <c r="D30" s="26" t="s">
        <v>128</v>
      </c>
      <c r="E30" s="27">
        <v>421.26</v>
      </c>
      <c r="F30" s="28" t="s">
        <v>156</v>
      </c>
    </row>
    <row r="31" spans="1:6" x14ac:dyDescent="0.2">
      <c r="A31" s="29" t="s">
        <v>163</v>
      </c>
      <c r="B31" s="29" t="s">
        <v>164</v>
      </c>
      <c r="C31" s="30" t="s">
        <v>165</v>
      </c>
      <c r="D31" s="31" t="s">
        <v>128</v>
      </c>
      <c r="E31" s="32">
        <v>6500</v>
      </c>
      <c r="F31" s="33" t="s">
        <v>166</v>
      </c>
    </row>
    <row r="32" spans="1:6" x14ac:dyDescent="0.2">
      <c r="A32" s="29" t="s">
        <v>163</v>
      </c>
      <c r="B32" s="29" t="s">
        <v>164</v>
      </c>
      <c r="C32" s="30" t="s">
        <v>167</v>
      </c>
      <c r="D32" s="31" t="s">
        <v>128</v>
      </c>
      <c r="E32" s="32">
        <v>7265.26</v>
      </c>
      <c r="F32" s="33" t="s">
        <v>166</v>
      </c>
    </row>
    <row r="33" spans="1:6" x14ac:dyDescent="0.2">
      <c r="A33" s="29" t="s">
        <v>163</v>
      </c>
      <c r="B33" s="29" t="s">
        <v>164</v>
      </c>
      <c r="C33" s="30" t="s">
        <v>168</v>
      </c>
      <c r="D33" s="31" t="s">
        <v>128</v>
      </c>
      <c r="E33" s="32">
        <v>4675.2539999999999</v>
      </c>
      <c r="F33" s="33" t="s">
        <v>166</v>
      </c>
    </row>
    <row r="34" spans="1:6" x14ac:dyDescent="0.2">
      <c r="A34" s="29" t="s">
        <v>163</v>
      </c>
      <c r="B34" s="29" t="s">
        <v>164</v>
      </c>
      <c r="C34" s="30" t="s">
        <v>169</v>
      </c>
      <c r="D34" s="31" t="s">
        <v>128</v>
      </c>
      <c r="E34" s="32">
        <v>16785.5</v>
      </c>
      <c r="F34" s="33" t="s">
        <v>166</v>
      </c>
    </row>
    <row r="35" spans="1:6" x14ac:dyDescent="0.2">
      <c r="A35" s="29" t="s">
        <v>163</v>
      </c>
      <c r="B35" s="29" t="s">
        <v>164</v>
      </c>
      <c r="C35" s="30" t="s">
        <v>170</v>
      </c>
      <c r="D35" s="31" t="s">
        <v>128</v>
      </c>
      <c r="E35" s="32">
        <v>15163</v>
      </c>
      <c r="F35" s="33" t="s">
        <v>166</v>
      </c>
    </row>
    <row r="36" spans="1:6" x14ac:dyDescent="0.2">
      <c r="A36" s="34" t="s">
        <v>71</v>
      </c>
      <c r="B36" s="34" t="s">
        <v>171</v>
      </c>
      <c r="C36" s="35" t="s">
        <v>172</v>
      </c>
      <c r="D36" s="36" t="s">
        <v>128</v>
      </c>
      <c r="E36" s="37">
        <v>2330.5</v>
      </c>
      <c r="F36" s="38" t="s">
        <v>173</v>
      </c>
    </row>
    <row r="37" spans="1:6" x14ac:dyDescent="0.2">
      <c r="A37" s="34" t="s">
        <v>71</v>
      </c>
      <c r="B37" s="34" t="s">
        <v>171</v>
      </c>
      <c r="C37" s="35" t="s">
        <v>174</v>
      </c>
      <c r="D37" s="36"/>
      <c r="E37" s="37">
        <v>1150</v>
      </c>
      <c r="F37" s="38" t="s">
        <v>173</v>
      </c>
    </row>
    <row r="38" spans="1:6" ht="24" x14ac:dyDescent="0.2">
      <c r="A38" s="34" t="s">
        <v>71</v>
      </c>
      <c r="B38" s="34" t="s">
        <v>171</v>
      </c>
      <c r="C38" s="35" t="s">
        <v>175</v>
      </c>
      <c r="D38" s="36" t="s">
        <v>128</v>
      </c>
      <c r="E38" s="37">
        <v>2330.5</v>
      </c>
      <c r="F38" s="38" t="s">
        <v>173</v>
      </c>
    </row>
    <row r="39" spans="1:6" ht="36" x14ac:dyDescent="0.2">
      <c r="A39" s="34" t="s">
        <v>71</v>
      </c>
      <c r="B39" s="34" t="s">
        <v>171</v>
      </c>
      <c r="C39" s="35" t="s">
        <v>176</v>
      </c>
      <c r="D39" s="36" t="s">
        <v>128</v>
      </c>
      <c r="E39" s="37">
        <v>3009</v>
      </c>
      <c r="F39" s="38" t="s">
        <v>173</v>
      </c>
    </row>
    <row r="40" spans="1:6" ht="36" x14ac:dyDescent="0.2">
      <c r="A40" s="34" t="s">
        <v>71</v>
      </c>
      <c r="B40" s="34" t="s">
        <v>171</v>
      </c>
      <c r="C40" s="35" t="s">
        <v>177</v>
      </c>
      <c r="D40" s="36" t="s">
        <v>128</v>
      </c>
      <c r="E40" s="37">
        <v>1150.5</v>
      </c>
      <c r="F40" s="38" t="s">
        <v>173</v>
      </c>
    </row>
    <row r="41" spans="1:6" ht="36" x14ac:dyDescent="0.2">
      <c r="A41" s="34" t="s">
        <v>71</v>
      </c>
      <c r="B41" s="34" t="s">
        <v>171</v>
      </c>
      <c r="C41" s="35" t="s">
        <v>178</v>
      </c>
      <c r="D41" s="36" t="s">
        <v>128</v>
      </c>
      <c r="E41" s="37">
        <v>1150.5</v>
      </c>
      <c r="F41" s="38" t="s">
        <v>173</v>
      </c>
    </row>
    <row r="42" spans="1:6" ht="24" x14ac:dyDescent="0.2">
      <c r="A42" s="34" t="s">
        <v>71</v>
      </c>
      <c r="B42" s="34" t="s">
        <v>171</v>
      </c>
      <c r="C42" s="35" t="s">
        <v>179</v>
      </c>
      <c r="D42" s="36" t="s">
        <v>128</v>
      </c>
      <c r="E42" s="37">
        <v>1947</v>
      </c>
      <c r="F42" s="38" t="s">
        <v>173</v>
      </c>
    </row>
    <row r="43" spans="1:6" ht="22.5" customHeight="1" x14ac:dyDescent="0.2">
      <c r="A43" s="34" t="s">
        <v>71</v>
      </c>
      <c r="B43" s="34" t="s">
        <v>171</v>
      </c>
      <c r="C43" s="35" t="s">
        <v>180</v>
      </c>
      <c r="D43" s="36" t="s">
        <v>128</v>
      </c>
      <c r="E43" s="37">
        <v>2212.5</v>
      </c>
      <c r="F43" s="38" t="s">
        <v>173</v>
      </c>
    </row>
    <row r="44" spans="1:6" ht="18.95" customHeight="1" x14ac:dyDescent="0.2">
      <c r="A44" s="39" t="s">
        <v>181</v>
      </c>
      <c r="B44" s="39" t="s">
        <v>182</v>
      </c>
      <c r="C44" s="40" t="s">
        <v>183</v>
      </c>
      <c r="D44" s="41" t="s">
        <v>128</v>
      </c>
      <c r="E44" s="42">
        <v>11210</v>
      </c>
      <c r="F44" s="43" t="s">
        <v>184</v>
      </c>
    </row>
    <row r="45" spans="1:6" ht="17.100000000000001" customHeight="1" x14ac:dyDescent="0.2">
      <c r="A45" s="39" t="s">
        <v>181</v>
      </c>
      <c r="B45" s="39" t="s">
        <v>182</v>
      </c>
      <c r="C45" s="40" t="s">
        <v>185</v>
      </c>
      <c r="D45" s="41" t="s">
        <v>128</v>
      </c>
      <c r="E45" s="42">
        <v>15692.82</v>
      </c>
      <c r="F45" s="43" t="s">
        <v>184</v>
      </c>
    </row>
    <row r="46" spans="1:6" x14ac:dyDescent="0.2">
      <c r="A46" s="39" t="s">
        <v>181</v>
      </c>
      <c r="B46" s="39" t="s">
        <v>182</v>
      </c>
      <c r="C46" s="40" t="s">
        <v>186</v>
      </c>
      <c r="D46" s="41" t="s">
        <v>128</v>
      </c>
      <c r="E46" s="42">
        <v>342200</v>
      </c>
      <c r="F46" s="43" t="s">
        <v>184</v>
      </c>
    </row>
    <row r="47" spans="1:6" ht="21" customHeight="1" x14ac:dyDescent="0.2">
      <c r="A47" s="39" t="s">
        <v>181</v>
      </c>
      <c r="B47" s="39" t="s">
        <v>182</v>
      </c>
      <c r="C47" s="40" t="s">
        <v>187</v>
      </c>
      <c r="D47" s="41" t="s">
        <v>128</v>
      </c>
      <c r="E47" s="42">
        <v>6254</v>
      </c>
      <c r="F47" s="43" t="s">
        <v>184</v>
      </c>
    </row>
    <row r="48" spans="1:6" ht="14.1" customHeight="1" x14ac:dyDescent="0.2">
      <c r="A48" s="39" t="s">
        <v>181</v>
      </c>
      <c r="B48" s="39" t="s">
        <v>182</v>
      </c>
      <c r="C48" s="40" t="s">
        <v>188</v>
      </c>
      <c r="D48" s="41" t="s">
        <v>128</v>
      </c>
      <c r="E48" s="42">
        <v>531000</v>
      </c>
      <c r="F48" s="43" t="s">
        <v>184</v>
      </c>
    </row>
    <row r="49" spans="1:6" ht="24" x14ac:dyDescent="0.2">
      <c r="A49" s="39" t="s">
        <v>181</v>
      </c>
      <c r="B49" s="39" t="s">
        <v>182</v>
      </c>
      <c r="C49" s="40" t="s">
        <v>189</v>
      </c>
      <c r="D49" s="41" t="s">
        <v>128</v>
      </c>
      <c r="E49" s="42">
        <v>49794.525000000001</v>
      </c>
      <c r="F49" s="43" t="s">
        <v>184</v>
      </c>
    </row>
    <row r="50" spans="1:6" x14ac:dyDescent="0.2">
      <c r="A50" s="39" t="s">
        <v>181</v>
      </c>
      <c r="B50" s="39" t="s">
        <v>182</v>
      </c>
      <c r="C50" s="40" t="s">
        <v>190</v>
      </c>
      <c r="D50" s="41" t="s">
        <v>128</v>
      </c>
      <c r="E50" s="42">
        <v>275000</v>
      </c>
      <c r="F50" s="43" t="s">
        <v>184</v>
      </c>
    </row>
    <row r="51" spans="1:6" ht="24" x14ac:dyDescent="0.2">
      <c r="A51" s="39" t="s">
        <v>181</v>
      </c>
      <c r="B51" s="39" t="s">
        <v>182</v>
      </c>
      <c r="C51" s="40" t="s">
        <v>191</v>
      </c>
      <c r="D51" s="41" t="s">
        <v>128</v>
      </c>
      <c r="E51" s="42">
        <v>8407.5</v>
      </c>
      <c r="F51" s="43" t="s">
        <v>184</v>
      </c>
    </row>
    <row r="52" spans="1:6" ht="15.95" customHeight="1" x14ac:dyDescent="0.2">
      <c r="A52" s="39" t="s">
        <v>181</v>
      </c>
      <c r="B52" s="39" t="s">
        <v>182</v>
      </c>
      <c r="C52" s="40" t="s">
        <v>192</v>
      </c>
      <c r="D52" s="41" t="s">
        <v>128</v>
      </c>
      <c r="E52" s="42">
        <v>96885.151100000003</v>
      </c>
      <c r="F52" s="43" t="s">
        <v>184</v>
      </c>
    </row>
    <row r="53" spans="1:6" ht="15" customHeight="1" x14ac:dyDescent="0.2">
      <c r="A53" s="39" t="s">
        <v>181</v>
      </c>
      <c r="B53" s="39" t="s">
        <v>182</v>
      </c>
      <c r="C53" s="40" t="s">
        <v>193</v>
      </c>
      <c r="D53" s="41" t="s">
        <v>128</v>
      </c>
      <c r="E53" s="42">
        <v>250160</v>
      </c>
      <c r="F53" s="43" t="s">
        <v>184</v>
      </c>
    </row>
    <row r="54" spans="1:6" ht="24" x14ac:dyDescent="0.2">
      <c r="A54" s="39" t="s">
        <v>181</v>
      </c>
      <c r="B54" s="39" t="s">
        <v>182</v>
      </c>
      <c r="C54" s="40" t="s">
        <v>194</v>
      </c>
      <c r="D54" s="41" t="s">
        <v>128</v>
      </c>
      <c r="E54" s="42">
        <v>2950</v>
      </c>
      <c r="F54" s="43" t="s">
        <v>184</v>
      </c>
    </row>
    <row r="55" spans="1:6" ht="14.1" customHeight="1" x14ac:dyDescent="0.2">
      <c r="A55" s="39" t="s">
        <v>181</v>
      </c>
      <c r="B55" s="39" t="s">
        <v>182</v>
      </c>
      <c r="C55" s="40" t="s">
        <v>195</v>
      </c>
      <c r="D55" s="41" t="s">
        <v>128</v>
      </c>
      <c r="E55" s="42">
        <v>226560</v>
      </c>
      <c r="F55" s="43" t="s">
        <v>184</v>
      </c>
    </row>
    <row r="56" spans="1:6" ht="30.75" customHeight="1" x14ac:dyDescent="0.2">
      <c r="A56" s="39" t="s">
        <v>181</v>
      </c>
      <c r="B56" s="39" t="s">
        <v>182</v>
      </c>
      <c r="C56" s="40" t="s">
        <v>196</v>
      </c>
      <c r="D56" s="41" t="s">
        <v>128</v>
      </c>
      <c r="E56" s="42">
        <v>501500</v>
      </c>
      <c r="F56" s="43" t="s">
        <v>184</v>
      </c>
    </row>
    <row r="57" spans="1:6" ht="15" customHeight="1" x14ac:dyDescent="0.2">
      <c r="A57" s="39" t="s">
        <v>181</v>
      </c>
      <c r="B57" s="39" t="s">
        <v>182</v>
      </c>
      <c r="C57" s="40" t="s">
        <v>197</v>
      </c>
      <c r="D57" s="41" t="s">
        <v>128</v>
      </c>
      <c r="E57" s="42">
        <v>41300</v>
      </c>
      <c r="F57" s="43" t="s">
        <v>184</v>
      </c>
    </row>
    <row r="58" spans="1:6" ht="24" customHeight="1" x14ac:dyDescent="0.2">
      <c r="A58" s="39" t="s">
        <v>181</v>
      </c>
      <c r="B58" s="39" t="s">
        <v>182</v>
      </c>
      <c r="C58" s="40" t="s">
        <v>198</v>
      </c>
      <c r="D58" s="41" t="s">
        <v>128</v>
      </c>
      <c r="E58" s="42">
        <v>49560</v>
      </c>
      <c r="F58" s="43" t="s">
        <v>184</v>
      </c>
    </row>
    <row r="59" spans="1:6" ht="14.1" customHeight="1" x14ac:dyDescent="0.2">
      <c r="A59" s="39" t="s">
        <v>181</v>
      </c>
      <c r="B59" s="39" t="s">
        <v>182</v>
      </c>
      <c r="C59" s="40" t="s">
        <v>199</v>
      </c>
      <c r="D59" s="41" t="s">
        <v>128</v>
      </c>
      <c r="E59" s="42">
        <v>188800</v>
      </c>
      <c r="F59" s="43" t="s">
        <v>184</v>
      </c>
    </row>
    <row r="60" spans="1:6" ht="15" customHeight="1" x14ac:dyDescent="0.2">
      <c r="A60" s="39" t="s">
        <v>181</v>
      </c>
      <c r="B60" s="39" t="s">
        <v>182</v>
      </c>
      <c r="C60" s="40" t="s">
        <v>200</v>
      </c>
      <c r="D60" s="41" t="s">
        <v>128</v>
      </c>
      <c r="E60" s="42">
        <v>27140</v>
      </c>
      <c r="F60" s="43" t="s">
        <v>184</v>
      </c>
    </row>
    <row r="61" spans="1:6" ht="15.95" customHeight="1" x14ac:dyDescent="0.2">
      <c r="A61" s="39" t="s">
        <v>181</v>
      </c>
      <c r="B61" s="39" t="s">
        <v>182</v>
      </c>
      <c r="C61" s="40" t="s">
        <v>201</v>
      </c>
      <c r="D61" s="41" t="s">
        <v>128</v>
      </c>
      <c r="E61" s="42">
        <v>49219.1806</v>
      </c>
      <c r="F61" s="43" t="s">
        <v>184</v>
      </c>
    </row>
    <row r="62" spans="1:6" ht="18.95" customHeight="1" x14ac:dyDescent="0.2">
      <c r="A62" s="39" t="s">
        <v>181</v>
      </c>
      <c r="B62" s="39" t="s">
        <v>182</v>
      </c>
      <c r="C62" s="40" t="s">
        <v>202</v>
      </c>
      <c r="D62" s="41" t="s">
        <v>128</v>
      </c>
      <c r="E62" s="42">
        <v>26137.0707</v>
      </c>
      <c r="F62" s="43" t="s">
        <v>184</v>
      </c>
    </row>
    <row r="63" spans="1:6" ht="20.100000000000001" customHeight="1" x14ac:dyDescent="0.2">
      <c r="A63" s="39" t="s">
        <v>181</v>
      </c>
      <c r="B63" s="39" t="s">
        <v>182</v>
      </c>
      <c r="C63" s="40" t="s">
        <v>203</v>
      </c>
      <c r="D63" s="41" t="s">
        <v>128</v>
      </c>
      <c r="E63" s="42">
        <v>105563.74400000001</v>
      </c>
      <c r="F63" s="43" t="s">
        <v>184</v>
      </c>
    </row>
    <row r="64" spans="1:6" ht="18.95" customHeight="1" x14ac:dyDescent="0.2">
      <c r="A64" s="39" t="s">
        <v>181</v>
      </c>
      <c r="B64" s="39" t="s">
        <v>182</v>
      </c>
      <c r="C64" s="40" t="s">
        <v>204</v>
      </c>
      <c r="D64" s="41" t="s">
        <v>128</v>
      </c>
      <c r="E64" s="42">
        <v>6490</v>
      </c>
      <c r="F64" s="43" t="s">
        <v>184</v>
      </c>
    </row>
    <row r="65" spans="1:6" ht="15" customHeight="1" x14ac:dyDescent="0.2">
      <c r="A65" s="39" t="s">
        <v>181</v>
      </c>
      <c r="B65" s="39" t="s">
        <v>182</v>
      </c>
      <c r="C65" s="40" t="s">
        <v>205</v>
      </c>
      <c r="D65" s="41" t="s">
        <v>128</v>
      </c>
      <c r="E65" s="42">
        <v>30335.3338</v>
      </c>
      <c r="F65" s="43" t="s">
        <v>184</v>
      </c>
    </row>
    <row r="66" spans="1:6" ht="24" x14ac:dyDescent="0.2">
      <c r="A66" s="39" t="s">
        <v>181</v>
      </c>
      <c r="B66" s="39" t="s">
        <v>182</v>
      </c>
      <c r="C66" s="40" t="s">
        <v>206</v>
      </c>
      <c r="D66" s="41" t="s">
        <v>128</v>
      </c>
      <c r="E66" s="42">
        <v>72981.654699999999</v>
      </c>
      <c r="F66" s="43" t="s">
        <v>184</v>
      </c>
    </row>
    <row r="67" spans="1:6" x14ac:dyDescent="0.2">
      <c r="A67" s="39" t="s">
        <v>181</v>
      </c>
      <c r="B67" s="39" t="s">
        <v>182</v>
      </c>
      <c r="C67" s="40" t="s">
        <v>207</v>
      </c>
      <c r="D67" s="41" t="s">
        <v>128</v>
      </c>
      <c r="E67" s="42">
        <v>172048.60250000001</v>
      </c>
      <c r="F67" s="43" t="s">
        <v>184</v>
      </c>
    </row>
    <row r="68" spans="1:6" x14ac:dyDescent="0.2">
      <c r="A68" s="39" t="s">
        <v>181</v>
      </c>
      <c r="B68" s="39" t="s">
        <v>182</v>
      </c>
      <c r="C68" s="40" t="s">
        <v>208</v>
      </c>
      <c r="D68" s="41" t="s">
        <v>128</v>
      </c>
      <c r="E68" s="42">
        <v>104465.4</v>
      </c>
      <c r="F68" s="43" t="s">
        <v>184</v>
      </c>
    </row>
    <row r="69" spans="1:6" x14ac:dyDescent="0.2">
      <c r="A69" s="39" t="s">
        <v>181</v>
      </c>
      <c r="B69" s="39" t="s">
        <v>182</v>
      </c>
      <c r="C69" s="40" t="s">
        <v>209</v>
      </c>
      <c r="D69" s="41" t="s">
        <v>128</v>
      </c>
      <c r="E69" s="42">
        <v>8314.2916999999998</v>
      </c>
      <c r="F69" s="43" t="s">
        <v>184</v>
      </c>
    </row>
    <row r="70" spans="1:6" x14ac:dyDescent="0.2">
      <c r="A70" s="39" t="s">
        <v>181</v>
      </c>
      <c r="B70" s="39" t="s">
        <v>182</v>
      </c>
      <c r="C70" s="40" t="s">
        <v>210</v>
      </c>
      <c r="D70" s="41" t="s">
        <v>128</v>
      </c>
      <c r="E70" s="42">
        <v>198806.39999999999</v>
      </c>
      <c r="F70" s="43" t="s">
        <v>184</v>
      </c>
    </row>
    <row r="71" spans="1:6" x14ac:dyDescent="0.2">
      <c r="A71" s="39" t="s">
        <v>181</v>
      </c>
      <c r="B71" s="39" t="s">
        <v>182</v>
      </c>
      <c r="C71" s="40" t="s">
        <v>211</v>
      </c>
      <c r="D71" s="41" t="s">
        <v>128</v>
      </c>
      <c r="E71" s="42">
        <v>11313.84</v>
      </c>
      <c r="F71" s="43" t="s">
        <v>184</v>
      </c>
    </row>
    <row r="72" spans="1:6" x14ac:dyDescent="0.2">
      <c r="A72" s="39" t="s">
        <v>181</v>
      </c>
      <c r="B72" s="39" t="s">
        <v>182</v>
      </c>
      <c r="C72" s="40" t="s">
        <v>212</v>
      </c>
      <c r="D72" s="41" t="s">
        <v>128</v>
      </c>
      <c r="E72" s="42">
        <v>469017.40850000002</v>
      </c>
      <c r="F72" s="43" t="s">
        <v>184</v>
      </c>
    </row>
    <row r="73" spans="1:6" ht="24" x14ac:dyDescent="0.2">
      <c r="A73" s="39" t="s">
        <v>181</v>
      </c>
      <c r="B73" s="39" t="s">
        <v>182</v>
      </c>
      <c r="C73" s="40" t="s">
        <v>213</v>
      </c>
      <c r="D73" s="41" t="s">
        <v>128</v>
      </c>
      <c r="E73" s="42">
        <v>4501.7</v>
      </c>
      <c r="F73" s="43" t="s">
        <v>184</v>
      </c>
    </row>
    <row r="74" spans="1:6" x14ac:dyDescent="0.2">
      <c r="A74" s="39" t="s">
        <v>181</v>
      </c>
      <c r="B74" s="39" t="s">
        <v>182</v>
      </c>
      <c r="C74" s="40" t="s">
        <v>214</v>
      </c>
      <c r="D74" s="41" t="s">
        <v>128</v>
      </c>
      <c r="E74" s="42">
        <v>161582.93400000001</v>
      </c>
      <c r="F74" s="43" t="s">
        <v>184</v>
      </c>
    </row>
    <row r="75" spans="1:6" ht="24" x14ac:dyDescent="0.2">
      <c r="A75" s="39" t="s">
        <v>181</v>
      </c>
      <c r="B75" s="39" t="s">
        <v>182</v>
      </c>
      <c r="C75" s="40" t="s">
        <v>215</v>
      </c>
      <c r="D75" s="41" t="s">
        <v>128</v>
      </c>
      <c r="E75" s="42">
        <v>344224.6911</v>
      </c>
      <c r="F75" s="43" t="s">
        <v>184</v>
      </c>
    </row>
    <row r="76" spans="1:6" x14ac:dyDescent="0.2">
      <c r="A76" s="39" t="s">
        <v>181</v>
      </c>
      <c r="B76" s="39" t="s">
        <v>182</v>
      </c>
      <c r="C76" s="40" t="s">
        <v>216</v>
      </c>
      <c r="D76" s="41" t="s">
        <v>128</v>
      </c>
      <c r="E76" s="42">
        <v>24151.661800000002</v>
      </c>
      <c r="F76" s="43" t="s">
        <v>184</v>
      </c>
    </row>
    <row r="77" spans="1:6" x14ac:dyDescent="0.2">
      <c r="A77" s="39" t="s">
        <v>181</v>
      </c>
      <c r="B77" s="39" t="s">
        <v>182</v>
      </c>
      <c r="C77" s="40" t="s">
        <v>217</v>
      </c>
      <c r="D77" s="41" t="s">
        <v>128</v>
      </c>
      <c r="E77" s="42">
        <v>12836.04</v>
      </c>
      <c r="F77" s="43" t="s">
        <v>184</v>
      </c>
    </row>
    <row r="78" spans="1:6" ht="24" x14ac:dyDescent="0.2">
      <c r="A78" s="39" t="s">
        <v>181</v>
      </c>
      <c r="B78" s="39" t="s">
        <v>182</v>
      </c>
      <c r="C78" s="40" t="s">
        <v>218</v>
      </c>
      <c r="D78" s="41" t="s">
        <v>128</v>
      </c>
      <c r="E78" s="42">
        <v>45994.842499999999</v>
      </c>
      <c r="F78" s="43" t="s">
        <v>184</v>
      </c>
    </row>
    <row r="79" spans="1:6" x14ac:dyDescent="0.2">
      <c r="A79" s="39" t="s">
        <v>181</v>
      </c>
      <c r="B79" s="39" t="s">
        <v>182</v>
      </c>
      <c r="C79" s="40" t="s">
        <v>219</v>
      </c>
      <c r="D79" s="41" t="s">
        <v>128</v>
      </c>
      <c r="E79" s="42">
        <v>111029.4216</v>
      </c>
      <c r="F79" s="43" t="s">
        <v>184</v>
      </c>
    </row>
    <row r="80" spans="1:6" x14ac:dyDescent="0.2">
      <c r="A80" s="39" t="s">
        <v>181</v>
      </c>
      <c r="B80" s="39" t="s">
        <v>182</v>
      </c>
      <c r="C80" s="40" t="s">
        <v>220</v>
      </c>
      <c r="D80" s="41" t="s">
        <v>128</v>
      </c>
      <c r="E80" s="42">
        <v>1770</v>
      </c>
      <c r="F80" s="43" t="s">
        <v>184</v>
      </c>
    </row>
    <row r="81" spans="1:6" ht="24" x14ac:dyDescent="0.2">
      <c r="A81" s="39" t="s">
        <v>181</v>
      </c>
      <c r="B81" s="39" t="s">
        <v>182</v>
      </c>
      <c r="C81" s="40" t="s">
        <v>221</v>
      </c>
      <c r="D81" s="41" t="s">
        <v>128</v>
      </c>
      <c r="E81" s="42">
        <v>4524.9931999999999</v>
      </c>
      <c r="F81" s="43" t="s">
        <v>184</v>
      </c>
    </row>
    <row r="82" spans="1:6" ht="18.75" customHeight="1" x14ac:dyDescent="0.2">
      <c r="A82" s="39" t="s">
        <v>181</v>
      </c>
      <c r="B82" s="39" t="s">
        <v>182</v>
      </c>
      <c r="C82" s="40" t="s">
        <v>222</v>
      </c>
      <c r="D82" s="41" t="s">
        <v>128</v>
      </c>
      <c r="E82" s="42">
        <v>3299.87</v>
      </c>
      <c r="F82" s="43" t="s">
        <v>184</v>
      </c>
    </row>
    <row r="83" spans="1:6" ht="20.25" customHeight="1" x14ac:dyDescent="0.2">
      <c r="A83" s="39" t="s">
        <v>181</v>
      </c>
      <c r="B83" s="39" t="s">
        <v>182</v>
      </c>
      <c r="C83" s="40" t="s">
        <v>223</v>
      </c>
      <c r="D83" s="41" t="s">
        <v>128</v>
      </c>
      <c r="E83" s="42">
        <v>4242.6899999999996</v>
      </c>
      <c r="F83" s="43" t="s">
        <v>184</v>
      </c>
    </row>
    <row r="84" spans="1:6" ht="21.95" customHeight="1" x14ac:dyDescent="0.2">
      <c r="A84" s="39" t="s">
        <v>181</v>
      </c>
      <c r="B84" s="39" t="s">
        <v>182</v>
      </c>
      <c r="C84" s="40" t="s">
        <v>224</v>
      </c>
      <c r="D84" s="41" t="s">
        <v>128</v>
      </c>
      <c r="E84" s="42">
        <v>11859.991</v>
      </c>
      <c r="F84" s="43" t="s">
        <v>184</v>
      </c>
    </row>
    <row r="85" spans="1:6" ht="18" customHeight="1" x14ac:dyDescent="0.2">
      <c r="A85" s="39" t="s">
        <v>181</v>
      </c>
      <c r="B85" s="39" t="s">
        <v>182</v>
      </c>
      <c r="C85" s="40" t="s">
        <v>225</v>
      </c>
      <c r="D85" s="41" t="s">
        <v>128</v>
      </c>
      <c r="E85" s="42">
        <v>1479.9914000000001</v>
      </c>
      <c r="F85" s="43" t="s">
        <v>184</v>
      </c>
    </row>
    <row r="86" spans="1:6" ht="24" x14ac:dyDescent="0.2">
      <c r="A86" s="39" t="s">
        <v>181</v>
      </c>
      <c r="B86" s="39" t="s">
        <v>182</v>
      </c>
      <c r="C86" s="40" t="s">
        <v>226</v>
      </c>
      <c r="D86" s="41" t="s">
        <v>128</v>
      </c>
      <c r="E86" s="42">
        <v>1999.9938</v>
      </c>
      <c r="F86" s="43" t="s">
        <v>184</v>
      </c>
    </row>
    <row r="87" spans="1:6" ht="24" x14ac:dyDescent="0.2">
      <c r="A87" s="39" t="s">
        <v>181</v>
      </c>
      <c r="B87" s="39" t="s">
        <v>182</v>
      </c>
      <c r="C87" s="40" t="s">
        <v>227</v>
      </c>
      <c r="D87" s="41" t="s">
        <v>128</v>
      </c>
      <c r="E87" s="42">
        <v>6938.4</v>
      </c>
      <c r="F87" s="43" t="s">
        <v>184</v>
      </c>
    </row>
    <row r="88" spans="1:6" x14ac:dyDescent="0.2">
      <c r="A88" s="39" t="s">
        <v>181</v>
      </c>
      <c r="B88" s="39" t="s">
        <v>182</v>
      </c>
      <c r="C88" s="40" t="s">
        <v>228</v>
      </c>
      <c r="D88" s="41" t="s">
        <v>128</v>
      </c>
      <c r="E88" s="42">
        <v>938.18259999999998</v>
      </c>
      <c r="F88" s="43" t="s">
        <v>184</v>
      </c>
    </row>
    <row r="89" spans="1:6" x14ac:dyDescent="0.2">
      <c r="A89" s="39" t="s">
        <v>181</v>
      </c>
      <c r="B89" s="39" t="s">
        <v>182</v>
      </c>
      <c r="C89" s="40" t="s">
        <v>229</v>
      </c>
      <c r="D89" s="41" t="s">
        <v>128</v>
      </c>
      <c r="E89" s="42">
        <v>3519.94</v>
      </c>
      <c r="F89" s="43" t="s">
        <v>184</v>
      </c>
    </row>
    <row r="90" spans="1:6" ht="20.100000000000001" customHeight="1" x14ac:dyDescent="0.2">
      <c r="A90" s="39" t="s">
        <v>181</v>
      </c>
      <c r="B90" s="39" t="s">
        <v>182</v>
      </c>
      <c r="C90" s="40" t="s">
        <v>230</v>
      </c>
      <c r="D90" s="41" t="s">
        <v>128</v>
      </c>
      <c r="E90" s="42">
        <v>9</v>
      </c>
      <c r="F90" s="43" t="s">
        <v>184</v>
      </c>
    </row>
    <row r="91" spans="1:6" ht="20.100000000000001" customHeight="1" x14ac:dyDescent="0.2">
      <c r="A91" s="39" t="s">
        <v>181</v>
      </c>
      <c r="B91" s="39" t="s">
        <v>182</v>
      </c>
      <c r="C91" s="40" t="s">
        <v>231</v>
      </c>
      <c r="D91" s="41" t="s">
        <v>128</v>
      </c>
      <c r="E91" s="42">
        <v>63229.120000000003</v>
      </c>
      <c r="F91" s="43" t="s">
        <v>184</v>
      </c>
    </row>
    <row r="92" spans="1:6" ht="24.75" customHeight="1" x14ac:dyDescent="0.2">
      <c r="A92" s="39" t="s">
        <v>181</v>
      </c>
      <c r="B92" s="39" t="s">
        <v>182</v>
      </c>
      <c r="C92" s="40" t="s">
        <v>232</v>
      </c>
      <c r="D92" s="41" t="s">
        <v>128</v>
      </c>
      <c r="E92" s="42">
        <v>475540</v>
      </c>
      <c r="F92" s="43" t="s">
        <v>184</v>
      </c>
    </row>
    <row r="93" spans="1:6" x14ac:dyDescent="0.2">
      <c r="A93" s="39" t="s">
        <v>181</v>
      </c>
      <c r="B93" s="39" t="s">
        <v>182</v>
      </c>
      <c r="C93" s="40" t="s">
        <v>233</v>
      </c>
      <c r="D93" s="41" t="s">
        <v>128</v>
      </c>
      <c r="E93" s="42">
        <v>490481.16</v>
      </c>
      <c r="F93" s="43" t="s">
        <v>184</v>
      </c>
    </row>
    <row r="94" spans="1:6" ht="24" x14ac:dyDescent="0.2">
      <c r="A94" s="39" t="s">
        <v>181</v>
      </c>
      <c r="B94" s="39" t="s">
        <v>182</v>
      </c>
      <c r="C94" s="40" t="s">
        <v>234</v>
      </c>
      <c r="D94" s="41" t="s">
        <v>128</v>
      </c>
      <c r="E94" s="42">
        <v>74340</v>
      </c>
      <c r="F94" s="43" t="s">
        <v>184</v>
      </c>
    </row>
    <row r="95" spans="1:6" ht="15" customHeight="1" x14ac:dyDescent="0.2">
      <c r="A95" s="39" t="s">
        <v>181</v>
      </c>
      <c r="B95" s="39" t="s">
        <v>182</v>
      </c>
      <c r="C95" s="40" t="s">
        <v>235</v>
      </c>
      <c r="D95" s="41" t="s">
        <v>128</v>
      </c>
      <c r="E95" s="42">
        <v>40101.792600000001</v>
      </c>
      <c r="F95" s="43" t="s">
        <v>184</v>
      </c>
    </row>
    <row r="96" spans="1:6" ht="14.1" customHeight="1" x14ac:dyDescent="0.2">
      <c r="A96" s="39" t="s">
        <v>181</v>
      </c>
      <c r="B96" s="39" t="s">
        <v>182</v>
      </c>
      <c r="C96" s="40" t="s">
        <v>236</v>
      </c>
      <c r="D96" s="41" t="s">
        <v>128</v>
      </c>
      <c r="E96" s="42">
        <v>386697.033</v>
      </c>
      <c r="F96" s="43" t="s">
        <v>184</v>
      </c>
    </row>
    <row r="97" spans="1:6" x14ac:dyDescent="0.2">
      <c r="A97" s="39" t="s">
        <v>181</v>
      </c>
      <c r="B97" s="39" t="s">
        <v>182</v>
      </c>
      <c r="C97" s="40" t="s">
        <v>237</v>
      </c>
      <c r="D97" s="41" t="s">
        <v>128</v>
      </c>
      <c r="E97" s="42">
        <v>142177.25599999999</v>
      </c>
      <c r="F97" s="43" t="s">
        <v>184</v>
      </c>
    </row>
    <row r="98" spans="1:6" x14ac:dyDescent="0.2">
      <c r="A98" s="39" t="s">
        <v>181</v>
      </c>
      <c r="B98" s="39" t="s">
        <v>182</v>
      </c>
      <c r="C98" s="40" t="s">
        <v>238</v>
      </c>
      <c r="D98" s="41" t="s">
        <v>128</v>
      </c>
      <c r="E98" s="42">
        <v>26868.6</v>
      </c>
      <c r="F98" s="43" t="s">
        <v>184</v>
      </c>
    </row>
    <row r="99" spans="1:6" ht="24" x14ac:dyDescent="0.2">
      <c r="A99" s="39" t="s">
        <v>181</v>
      </c>
      <c r="B99" s="39" t="s">
        <v>182</v>
      </c>
      <c r="C99" s="40" t="s">
        <v>239</v>
      </c>
      <c r="D99" s="41" t="s">
        <v>128</v>
      </c>
      <c r="E99" s="42">
        <v>1897493.1</v>
      </c>
      <c r="F99" s="43" t="s">
        <v>184</v>
      </c>
    </row>
    <row r="100" spans="1:6" x14ac:dyDescent="0.2">
      <c r="A100" s="39" t="s">
        <v>181</v>
      </c>
      <c r="B100" s="39" t="s">
        <v>182</v>
      </c>
      <c r="C100" s="40" t="s">
        <v>240</v>
      </c>
      <c r="D100" s="41" t="s">
        <v>128</v>
      </c>
      <c r="E100" s="42">
        <v>232041.1</v>
      </c>
      <c r="F100" s="43" t="s">
        <v>184</v>
      </c>
    </row>
    <row r="101" spans="1:6" ht="24" x14ac:dyDescent="0.2">
      <c r="A101" s="39" t="s">
        <v>181</v>
      </c>
      <c r="B101" s="39" t="s">
        <v>182</v>
      </c>
      <c r="C101" s="40" t="s">
        <v>241</v>
      </c>
      <c r="D101" s="41" t="s">
        <v>128</v>
      </c>
      <c r="E101" s="42">
        <v>34703.800000000003</v>
      </c>
      <c r="F101" s="43" t="s">
        <v>184</v>
      </c>
    </row>
    <row r="102" spans="1:6" ht="24" x14ac:dyDescent="0.2">
      <c r="A102" s="39" t="s">
        <v>181</v>
      </c>
      <c r="B102" s="39" t="s">
        <v>182</v>
      </c>
      <c r="C102" s="40" t="s">
        <v>242</v>
      </c>
      <c r="D102" s="41" t="s">
        <v>128</v>
      </c>
      <c r="E102" s="42">
        <v>8903.1</v>
      </c>
      <c r="F102" s="43" t="s">
        <v>184</v>
      </c>
    </row>
    <row r="103" spans="1:6" ht="15.95" customHeight="1" x14ac:dyDescent="0.2">
      <c r="A103" s="39" t="s">
        <v>181</v>
      </c>
      <c r="B103" s="39" t="s">
        <v>182</v>
      </c>
      <c r="C103" s="40" t="s">
        <v>243</v>
      </c>
      <c r="D103" s="41" t="s">
        <v>128</v>
      </c>
      <c r="E103" s="42">
        <v>130316.25</v>
      </c>
      <c r="F103" s="40" t="s">
        <v>184</v>
      </c>
    </row>
    <row r="104" spans="1:6" x14ac:dyDescent="0.2">
      <c r="A104" s="39" t="s">
        <v>181</v>
      </c>
      <c r="B104" s="39" t="s">
        <v>182</v>
      </c>
      <c r="C104" s="40" t="s">
        <v>244</v>
      </c>
      <c r="D104" s="41" t="s">
        <v>128</v>
      </c>
      <c r="E104" s="42">
        <v>22139.75</v>
      </c>
      <c r="F104" s="43" t="s">
        <v>184</v>
      </c>
    </row>
    <row r="105" spans="1:6" ht="24" x14ac:dyDescent="0.2">
      <c r="A105" s="39" t="s">
        <v>181</v>
      </c>
      <c r="B105" s="39" t="s">
        <v>182</v>
      </c>
      <c r="C105" s="40" t="s">
        <v>245</v>
      </c>
      <c r="D105" s="41" t="s">
        <v>128</v>
      </c>
      <c r="E105" s="42">
        <v>62932.232000000004</v>
      </c>
      <c r="F105" s="43" t="s">
        <v>184</v>
      </c>
    </row>
    <row r="106" spans="1:6" ht="24" x14ac:dyDescent="0.2">
      <c r="A106" s="39" t="s">
        <v>181</v>
      </c>
      <c r="B106" s="39" t="s">
        <v>182</v>
      </c>
      <c r="C106" s="40" t="s">
        <v>246</v>
      </c>
      <c r="D106" s="41" t="s">
        <v>128</v>
      </c>
      <c r="E106" s="42">
        <v>62932.232199999999</v>
      </c>
      <c r="F106" s="43" t="s">
        <v>184</v>
      </c>
    </row>
    <row r="107" spans="1:6" ht="24" x14ac:dyDescent="0.2">
      <c r="A107" s="39" t="s">
        <v>181</v>
      </c>
      <c r="B107" s="39" t="s">
        <v>182</v>
      </c>
      <c r="C107" s="40" t="s">
        <v>247</v>
      </c>
      <c r="D107" s="41" t="s">
        <v>128</v>
      </c>
      <c r="E107" s="42">
        <v>57230</v>
      </c>
      <c r="F107" s="43" t="s">
        <v>184</v>
      </c>
    </row>
    <row r="108" spans="1:6" x14ac:dyDescent="0.2">
      <c r="A108" s="39" t="s">
        <v>181</v>
      </c>
      <c r="B108" s="39" t="s">
        <v>182</v>
      </c>
      <c r="C108" s="40" t="s">
        <v>248</v>
      </c>
      <c r="D108" s="41" t="s">
        <v>128</v>
      </c>
      <c r="E108" s="42">
        <v>2549.9917</v>
      </c>
      <c r="F108" s="43" t="s">
        <v>184</v>
      </c>
    </row>
    <row r="109" spans="1:6" x14ac:dyDescent="0.2">
      <c r="A109" s="39" t="s">
        <v>181</v>
      </c>
      <c r="B109" s="39" t="s">
        <v>182</v>
      </c>
      <c r="C109" s="40" t="s">
        <v>249</v>
      </c>
      <c r="D109" s="41" t="s">
        <v>128</v>
      </c>
      <c r="E109" s="42">
        <v>13999.992</v>
      </c>
      <c r="F109" s="43" t="s">
        <v>184</v>
      </c>
    </row>
    <row r="110" spans="1:6" x14ac:dyDescent="0.2">
      <c r="A110" s="39" t="s">
        <v>181</v>
      </c>
      <c r="B110" s="39" t="s">
        <v>182</v>
      </c>
      <c r="C110" s="40" t="s">
        <v>250</v>
      </c>
      <c r="D110" s="41" t="s">
        <v>128</v>
      </c>
      <c r="E110" s="42">
        <v>19383.86</v>
      </c>
      <c r="F110" s="43" t="s">
        <v>184</v>
      </c>
    </row>
    <row r="111" spans="1:6" x14ac:dyDescent="0.2">
      <c r="A111" s="39" t="s">
        <v>181</v>
      </c>
      <c r="B111" s="39" t="s">
        <v>182</v>
      </c>
      <c r="C111" s="40" t="s">
        <v>251</v>
      </c>
      <c r="D111" s="41" t="s">
        <v>128</v>
      </c>
      <c r="E111" s="42">
        <v>250971.84</v>
      </c>
      <c r="F111" s="43" t="s">
        <v>184</v>
      </c>
    </row>
    <row r="112" spans="1:6" x14ac:dyDescent="0.2">
      <c r="A112" s="39" t="s">
        <v>181</v>
      </c>
      <c r="B112" s="39" t="s">
        <v>182</v>
      </c>
      <c r="C112" s="40" t="s">
        <v>252</v>
      </c>
      <c r="D112" s="41" t="s">
        <v>128</v>
      </c>
      <c r="E112" s="42">
        <v>257712</v>
      </c>
      <c r="F112" s="43" t="s">
        <v>184</v>
      </c>
    </row>
    <row r="113" spans="1:6" x14ac:dyDescent="0.2">
      <c r="A113" s="39" t="s">
        <v>181</v>
      </c>
      <c r="B113" s="39" t="s">
        <v>182</v>
      </c>
      <c r="C113" s="40" t="s">
        <v>253</v>
      </c>
      <c r="D113" s="41" t="s">
        <v>128</v>
      </c>
      <c r="E113" s="42">
        <v>3613.16</v>
      </c>
      <c r="F113" s="43" t="s">
        <v>184</v>
      </c>
    </row>
    <row r="114" spans="1:6" x14ac:dyDescent="0.2">
      <c r="A114" s="39" t="s">
        <v>181</v>
      </c>
      <c r="B114" s="39" t="s">
        <v>182</v>
      </c>
      <c r="C114" s="40" t="s">
        <v>254</v>
      </c>
      <c r="D114" s="41" t="s">
        <v>128</v>
      </c>
      <c r="E114" s="42">
        <v>34202.300000000003</v>
      </c>
      <c r="F114" s="43" t="s">
        <v>184</v>
      </c>
    </row>
    <row r="115" spans="1:6" x14ac:dyDescent="0.2">
      <c r="A115" s="39" t="s">
        <v>181</v>
      </c>
      <c r="B115" s="39" t="s">
        <v>182</v>
      </c>
      <c r="C115" s="40" t="s">
        <v>255</v>
      </c>
      <c r="D115" s="41" t="s">
        <v>128</v>
      </c>
      <c r="E115" s="42">
        <v>30336.03</v>
      </c>
      <c r="F115" s="43" t="s">
        <v>184</v>
      </c>
    </row>
    <row r="116" spans="1:6" x14ac:dyDescent="0.2">
      <c r="A116" s="39" t="s">
        <v>181</v>
      </c>
      <c r="B116" s="39" t="s">
        <v>182</v>
      </c>
      <c r="C116" s="40" t="s">
        <v>256</v>
      </c>
      <c r="D116" s="41" t="s">
        <v>128</v>
      </c>
      <c r="E116" s="42">
        <v>1250.8</v>
      </c>
      <c r="F116" s="43" t="s">
        <v>184</v>
      </c>
    </row>
    <row r="117" spans="1:6" x14ac:dyDescent="0.2">
      <c r="A117" s="39" t="s">
        <v>181</v>
      </c>
      <c r="B117" s="39" t="s">
        <v>182</v>
      </c>
      <c r="C117" s="40" t="s">
        <v>257</v>
      </c>
      <c r="D117" s="41" t="s">
        <v>128</v>
      </c>
      <c r="E117" s="42">
        <v>1250.8</v>
      </c>
      <c r="F117" s="43" t="s">
        <v>184</v>
      </c>
    </row>
    <row r="118" spans="1:6" x14ac:dyDescent="0.2">
      <c r="A118" s="39" t="s">
        <v>181</v>
      </c>
      <c r="B118" s="39" t="s">
        <v>182</v>
      </c>
      <c r="C118" s="40" t="s">
        <v>258</v>
      </c>
      <c r="D118" s="41" t="s">
        <v>128</v>
      </c>
      <c r="E118" s="42">
        <v>1250.8</v>
      </c>
      <c r="F118" s="43" t="s">
        <v>184</v>
      </c>
    </row>
    <row r="119" spans="1:6" x14ac:dyDescent="0.2">
      <c r="A119" s="39" t="s">
        <v>181</v>
      </c>
      <c r="B119" s="39" t="s">
        <v>182</v>
      </c>
      <c r="C119" s="40" t="s">
        <v>259</v>
      </c>
      <c r="D119" s="41" t="s">
        <v>128</v>
      </c>
      <c r="E119" s="42">
        <v>21240</v>
      </c>
      <c r="F119" s="43" t="s">
        <v>184</v>
      </c>
    </row>
    <row r="120" spans="1:6" x14ac:dyDescent="0.2">
      <c r="A120" s="39" t="s">
        <v>181</v>
      </c>
      <c r="B120" s="39" t="s">
        <v>182</v>
      </c>
      <c r="C120" s="40" t="s">
        <v>260</v>
      </c>
      <c r="D120" s="41" t="s">
        <v>128</v>
      </c>
      <c r="E120" s="42">
        <v>43960.9</v>
      </c>
      <c r="F120" s="43" t="s">
        <v>184</v>
      </c>
    </row>
    <row r="121" spans="1:6" x14ac:dyDescent="0.2">
      <c r="A121" s="39" t="s">
        <v>181</v>
      </c>
      <c r="B121" s="39" t="s">
        <v>182</v>
      </c>
      <c r="C121" s="40" t="s">
        <v>261</v>
      </c>
      <c r="D121" s="41" t="s">
        <v>128</v>
      </c>
      <c r="E121" s="42">
        <v>13749.996999999999</v>
      </c>
      <c r="F121" s="43" t="s">
        <v>184</v>
      </c>
    </row>
    <row r="122" spans="1:6" x14ac:dyDescent="0.2">
      <c r="A122" s="39" t="s">
        <v>181</v>
      </c>
      <c r="B122" s="39" t="s">
        <v>182</v>
      </c>
      <c r="C122" s="40" t="s">
        <v>262</v>
      </c>
      <c r="D122" s="41" t="s">
        <v>128</v>
      </c>
      <c r="E122" s="42">
        <v>13570</v>
      </c>
      <c r="F122" s="43" t="s">
        <v>184</v>
      </c>
    </row>
    <row r="123" spans="1:6" x14ac:dyDescent="0.2">
      <c r="A123" s="39" t="s">
        <v>181</v>
      </c>
      <c r="B123" s="39" t="s">
        <v>182</v>
      </c>
      <c r="C123" s="40" t="s">
        <v>263</v>
      </c>
      <c r="D123" s="41" t="s">
        <v>128</v>
      </c>
      <c r="E123" s="42">
        <v>4284.71</v>
      </c>
      <c r="F123" s="43" t="s">
        <v>184</v>
      </c>
    </row>
    <row r="124" spans="1:6" x14ac:dyDescent="0.2">
      <c r="A124" s="39" t="s">
        <v>181</v>
      </c>
      <c r="B124" s="39" t="s">
        <v>182</v>
      </c>
      <c r="C124" s="40" t="s">
        <v>264</v>
      </c>
      <c r="D124" s="41" t="s">
        <v>128</v>
      </c>
      <c r="E124" s="42">
        <v>5726.64</v>
      </c>
      <c r="F124" s="43" t="s">
        <v>184</v>
      </c>
    </row>
    <row r="125" spans="1:6" x14ac:dyDescent="0.2">
      <c r="A125" s="39" t="s">
        <v>181</v>
      </c>
      <c r="B125" s="39" t="s">
        <v>182</v>
      </c>
      <c r="C125" s="40" t="s">
        <v>265</v>
      </c>
      <c r="D125" s="41" t="s">
        <v>128</v>
      </c>
      <c r="E125" s="42">
        <v>20650</v>
      </c>
      <c r="F125" s="43" t="s">
        <v>184</v>
      </c>
    </row>
    <row r="126" spans="1:6" ht="12.95" customHeight="1" x14ac:dyDescent="0.2">
      <c r="A126" s="39" t="s">
        <v>181</v>
      </c>
      <c r="B126" s="39" t="s">
        <v>182</v>
      </c>
      <c r="C126" s="40" t="s">
        <v>266</v>
      </c>
      <c r="D126" s="41" t="s">
        <v>128</v>
      </c>
      <c r="E126" s="42">
        <v>575000.01</v>
      </c>
      <c r="F126" s="43" t="s">
        <v>184</v>
      </c>
    </row>
    <row r="127" spans="1:6" ht="24" x14ac:dyDescent="0.2">
      <c r="A127" s="39" t="s">
        <v>181</v>
      </c>
      <c r="B127" s="39" t="s">
        <v>182</v>
      </c>
      <c r="C127" s="40" t="s">
        <v>267</v>
      </c>
      <c r="D127" s="41" t="s">
        <v>128</v>
      </c>
      <c r="E127" s="42">
        <v>2542900</v>
      </c>
      <c r="F127" s="43" t="s">
        <v>184</v>
      </c>
    </row>
    <row r="128" spans="1:6" x14ac:dyDescent="0.2">
      <c r="A128" s="39" t="s">
        <v>181</v>
      </c>
      <c r="B128" s="39" t="s">
        <v>182</v>
      </c>
      <c r="C128" s="40" t="s">
        <v>268</v>
      </c>
      <c r="D128" s="41" t="s">
        <v>128</v>
      </c>
      <c r="E128" s="42">
        <v>172556.12</v>
      </c>
      <c r="F128" s="43" t="s">
        <v>184</v>
      </c>
    </row>
    <row r="129" spans="1:6" ht="24" x14ac:dyDescent="0.2">
      <c r="A129" s="39" t="s">
        <v>181</v>
      </c>
      <c r="B129" s="39" t="s">
        <v>182</v>
      </c>
      <c r="C129" s="40" t="s">
        <v>269</v>
      </c>
      <c r="D129" s="41" t="s">
        <v>128</v>
      </c>
      <c r="E129" s="42">
        <v>44250</v>
      </c>
      <c r="F129" s="43" t="s">
        <v>184</v>
      </c>
    </row>
    <row r="130" spans="1:6" x14ac:dyDescent="0.2">
      <c r="A130" s="39" t="s">
        <v>181</v>
      </c>
      <c r="B130" s="39" t="s">
        <v>182</v>
      </c>
      <c r="C130" s="40" t="s">
        <v>270</v>
      </c>
      <c r="D130" s="41" t="s">
        <v>128</v>
      </c>
      <c r="E130" s="42">
        <v>719492.56279999996</v>
      </c>
      <c r="F130" s="43" t="s">
        <v>184</v>
      </c>
    </row>
    <row r="131" spans="1:6" x14ac:dyDescent="0.2">
      <c r="A131" s="39" t="s">
        <v>181</v>
      </c>
      <c r="B131" s="39" t="s">
        <v>182</v>
      </c>
      <c r="C131" s="40" t="s">
        <v>271</v>
      </c>
      <c r="D131" s="41" t="s">
        <v>128</v>
      </c>
      <c r="E131" s="42">
        <v>816192.43</v>
      </c>
      <c r="F131" s="43" t="s">
        <v>184</v>
      </c>
    </row>
    <row r="132" spans="1:6" x14ac:dyDescent="0.2">
      <c r="A132" s="44" t="s">
        <v>272</v>
      </c>
      <c r="B132" s="44" t="s">
        <v>273</v>
      </c>
      <c r="C132" s="45" t="s">
        <v>274</v>
      </c>
      <c r="D132" s="46" t="s">
        <v>128</v>
      </c>
      <c r="E132" s="47">
        <v>36954.32</v>
      </c>
      <c r="F132" s="48" t="s">
        <v>275</v>
      </c>
    </row>
    <row r="133" spans="1:6" ht="14.1" customHeight="1" x14ac:dyDescent="0.2">
      <c r="A133" s="44" t="s">
        <v>272</v>
      </c>
      <c r="B133" s="44" t="s">
        <v>273</v>
      </c>
      <c r="C133" s="45" t="s">
        <v>276</v>
      </c>
      <c r="D133" s="46" t="s">
        <v>128</v>
      </c>
      <c r="E133" s="47">
        <v>3776</v>
      </c>
      <c r="F133" s="48" t="s">
        <v>275</v>
      </c>
    </row>
    <row r="134" spans="1:6" ht="15.95" customHeight="1" x14ac:dyDescent="0.2">
      <c r="A134" s="44" t="s">
        <v>272</v>
      </c>
      <c r="B134" s="44" t="s">
        <v>273</v>
      </c>
      <c r="C134" s="45" t="s">
        <v>277</v>
      </c>
      <c r="D134" s="46" t="s">
        <v>128</v>
      </c>
      <c r="E134" s="47">
        <v>12390</v>
      </c>
      <c r="F134" s="48" t="s">
        <v>275</v>
      </c>
    </row>
    <row r="135" spans="1:6" ht="15" customHeight="1" x14ac:dyDescent="0.2">
      <c r="A135" s="44" t="s">
        <v>272</v>
      </c>
      <c r="B135" s="44" t="s">
        <v>273</v>
      </c>
      <c r="C135" s="45" t="s">
        <v>278</v>
      </c>
      <c r="D135" s="46" t="s">
        <v>128</v>
      </c>
      <c r="E135" s="47">
        <v>6293.7049999999999</v>
      </c>
      <c r="F135" s="48" t="s">
        <v>275</v>
      </c>
    </row>
    <row r="136" spans="1:6" ht="14.1" customHeight="1" x14ac:dyDescent="0.2">
      <c r="A136" s="44" t="s">
        <v>272</v>
      </c>
      <c r="B136" s="44" t="s">
        <v>273</v>
      </c>
      <c r="C136" s="45" t="s">
        <v>279</v>
      </c>
      <c r="D136" s="46" t="s">
        <v>128</v>
      </c>
      <c r="E136" s="47">
        <v>27200</v>
      </c>
      <c r="F136" s="48" t="s">
        <v>275</v>
      </c>
    </row>
    <row r="137" spans="1:6" ht="24" x14ac:dyDescent="0.2">
      <c r="A137" s="49" t="s">
        <v>100</v>
      </c>
      <c r="B137" s="49" t="s">
        <v>280</v>
      </c>
      <c r="C137" s="50" t="s">
        <v>281</v>
      </c>
      <c r="D137" s="51" t="s">
        <v>128</v>
      </c>
      <c r="E137" s="52">
        <v>109504</v>
      </c>
      <c r="F137" s="53" t="s">
        <v>282</v>
      </c>
    </row>
    <row r="138" spans="1:6" ht="24" x14ac:dyDescent="0.2">
      <c r="A138" s="49" t="s">
        <v>100</v>
      </c>
      <c r="B138" s="49" t="s">
        <v>280</v>
      </c>
      <c r="C138" s="50" t="s">
        <v>283</v>
      </c>
      <c r="D138" s="51" t="s">
        <v>128</v>
      </c>
      <c r="E138" s="52">
        <v>5723</v>
      </c>
      <c r="F138" s="53" t="s">
        <v>282</v>
      </c>
    </row>
    <row r="139" spans="1:6" ht="24" x14ac:dyDescent="0.2">
      <c r="A139" s="14" t="s">
        <v>284</v>
      </c>
      <c r="B139" s="14" t="s">
        <v>285</v>
      </c>
      <c r="C139" s="15" t="s">
        <v>286</v>
      </c>
      <c r="D139" s="16" t="s">
        <v>128</v>
      </c>
      <c r="E139" s="17">
        <v>6200</v>
      </c>
      <c r="F139" s="54" t="s">
        <v>287</v>
      </c>
    </row>
    <row r="140" spans="1:6" ht="36" x14ac:dyDescent="0.2">
      <c r="A140" s="14" t="s">
        <v>284</v>
      </c>
      <c r="B140" s="14" t="s">
        <v>285</v>
      </c>
      <c r="C140" s="15" t="s">
        <v>288</v>
      </c>
      <c r="D140" s="16" t="s">
        <v>128</v>
      </c>
      <c r="E140" s="17">
        <v>86568.53</v>
      </c>
      <c r="F140" s="54" t="s">
        <v>287</v>
      </c>
    </row>
    <row r="141" spans="1:6" ht="36" x14ac:dyDescent="0.2">
      <c r="A141" s="14" t="s">
        <v>284</v>
      </c>
      <c r="B141" s="14" t="s">
        <v>285</v>
      </c>
      <c r="C141" s="15" t="s">
        <v>289</v>
      </c>
      <c r="D141" s="16" t="s">
        <v>128</v>
      </c>
      <c r="E141" s="17">
        <v>100917.38</v>
      </c>
      <c r="F141" s="54" t="s">
        <v>287</v>
      </c>
    </row>
    <row r="142" spans="1:6" ht="15.95" customHeight="1" x14ac:dyDescent="0.2">
      <c r="A142" s="55" t="s">
        <v>63</v>
      </c>
      <c r="B142" s="55" t="s">
        <v>290</v>
      </c>
      <c r="C142" s="56" t="s">
        <v>291</v>
      </c>
      <c r="D142" s="57" t="s">
        <v>128</v>
      </c>
      <c r="E142" s="58">
        <v>1000</v>
      </c>
      <c r="F142" s="59" t="s">
        <v>292</v>
      </c>
    </row>
    <row r="143" spans="1:6" x14ac:dyDescent="0.2">
      <c r="A143" s="55" t="s">
        <v>63</v>
      </c>
      <c r="B143" s="55" t="s">
        <v>290</v>
      </c>
      <c r="C143" s="56" t="s">
        <v>293</v>
      </c>
      <c r="D143" s="57" t="s">
        <v>128</v>
      </c>
      <c r="E143" s="58">
        <v>200</v>
      </c>
      <c r="F143" s="59" t="s">
        <v>292</v>
      </c>
    </row>
    <row r="144" spans="1:6" ht="18" customHeight="1" x14ac:dyDescent="0.2">
      <c r="A144" s="55" t="s">
        <v>63</v>
      </c>
      <c r="B144" s="55" t="s">
        <v>290</v>
      </c>
      <c r="C144" s="56" t="s">
        <v>294</v>
      </c>
      <c r="D144" s="57" t="s">
        <v>128</v>
      </c>
      <c r="E144" s="58">
        <v>500</v>
      </c>
      <c r="F144" s="59" t="s">
        <v>292</v>
      </c>
    </row>
    <row r="145" spans="1:6" ht="17.25" customHeight="1" x14ac:dyDescent="0.2">
      <c r="A145" s="55" t="s">
        <v>63</v>
      </c>
      <c r="B145" s="55" t="s">
        <v>290</v>
      </c>
      <c r="C145" s="56" t="s">
        <v>295</v>
      </c>
      <c r="D145" s="57" t="s">
        <v>296</v>
      </c>
      <c r="E145" s="58">
        <v>197</v>
      </c>
      <c r="F145" s="60" t="s">
        <v>297</v>
      </c>
    </row>
    <row r="146" spans="1:6" x14ac:dyDescent="0.2">
      <c r="A146" s="55" t="s">
        <v>63</v>
      </c>
      <c r="B146" s="55" t="s">
        <v>290</v>
      </c>
      <c r="C146" s="56" t="s">
        <v>298</v>
      </c>
      <c r="D146" s="57" t="s">
        <v>296</v>
      </c>
      <c r="E146" s="58">
        <v>181</v>
      </c>
      <c r="F146" s="60" t="s">
        <v>297</v>
      </c>
    </row>
    <row r="147" spans="1:6" x14ac:dyDescent="0.2">
      <c r="A147" s="55" t="s">
        <v>63</v>
      </c>
      <c r="B147" s="55" t="s">
        <v>290</v>
      </c>
      <c r="C147" s="56" t="s">
        <v>299</v>
      </c>
      <c r="D147" s="57" t="s">
        <v>296</v>
      </c>
      <c r="E147" s="58">
        <v>251</v>
      </c>
      <c r="F147" s="59" t="s">
        <v>297</v>
      </c>
    </row>
    <row r="148" spans="1:6" x14ac:dyDescent="0.2">
      <c r="A148" s="55" t="s">
        <v>63</v>
      </c>
      <c r="B148" s="55" t="s">
        <v>290</v>
      </c>
      <c r="C148" s="56" t="s">
        <v>300</v>
      </c>
      <c r="D148" s="57" t="s">
        <v>296</v>
      </c>
      <c r="E148" s="58">
        <v>230</v>
      </c>
      <c r="F148" s="60" t="s">
        <v>297</v>
      </c>
    </row>
    <row r="149" spans="1:6" x14ac:dyDescent="0.2">
      <c r="A149" s="55" t="s">
        <v>63</v>
      </c>
      <c r="B149" s="55" t="s">
        <v>290</v>
      </c>
      <c r="C149" s="56" t="s">
        <v>301</v>
      </c>
      <c r="D149" s="57" t="s">
        <v>296</v>
      </c>
      <c r="E149" s="58">
        <v>110</v>
      </c>
      <c r="F149" s="59" t="s">
        <v>297</v>
      </c>
    </row>
    <row r="150" spans="1:6" x14ac:dyDescent="0.2">
      <c r="A150" s="14" t="s">
        <v>62</v>
      </c>
      <c r="B150" s="14" t="s">
        <v>302</v>
      </c>
      <c r="C150" s="15" t="s">
        <v>303</v>
      </c>
      <c r="D150" s="16" t="s">
        <v>304</v>
      </c>
      <c r="E150" s="17">
        <v>28.32</v>
      </c>
      <c r="F150" s="54" t="s">
        <v>305</v>
      </c>
    </row>
    <row r="151" spans="1:6" ht="24" x14ac:dyDescent="0.2">
      <c r="A151" s="14" t="s">
        <v>62</v>
      </c>
      <c r="B151" s="14" t="s">
        <v>302</v>
      </c>
      <c r="C151" s="15" t="s">
        <v>306</v>
      </c>
      <c r="D151" s="16" t="s">
        <v>128</v>
      </c>
      <c r="E151" s="17">
        <v>8500</v>
      </c>
      <c r="F151" s="54" t="s">
        <v>305</v>
      </c>
    </row>
    <row r="152" spans="1:6" x14ac:dyDescent="0.2">
      <c r="A152" s="14" t="s">
        <v>62</v>
      </c>
      <c r="B152" s="14" t="s">
        <v>302</v>
      </c>
      <c r="C152" s="15" t="s">
        <v>307</v>
      </c>
      <c r="D152" s="16" t="s">
        <v>128</v>
      </c>
      <c r="E152" s="17">
        <v>81.171999999999997</v>
      </c>
      <c r="F152" s="54" t="s">
        <v>305</v>
      </c>
    </row>
    <row r="153" spans="1:6" x14ac:dyDescent="0.2">
      <c r="A153" s="14" t="s">
        <v>62</v>
      </c>
      <c r="B153" s="14" t="s">
        <v>302</v>
      </c>
      <c r="C153" s="15" t="s">
        <v>308</v>
      </c>
      <c r="D153" s="16" t="s">
        <v>128</v>
      </c>
      <c r="E153" s="17">
        <v>103.3567</v>
      </c>
      <c r="F153" s="54" t="s">
        <v>305</v>
      </c>
    </row>
    <row r="154" spans="1:6" x14ac:dyDescent="0.2">
      <c r="A154" s="14" t="s">
        <v>62</v>
      </c>
      <c r="B154" s="14" t="s">
        <v>302</v>
      </c>
      <c r="C154" s="15" t="s">
        <v>309</v>
      </c>
      <c r="D154" s="16" t="s">
        <v>128</v>
      </c>
      <c r="E154" s="17">
        <v>20.059999999999999</v>
      </c>
      <c r="F154" s="54" t="s">
        <v>305</v>
      </c>
    </row>
    <row r="155" spans="1:6" ht="12.95" customHeight="1" x14ac:dyDescent="0.2">
      <c r="A155" s="14" t="s">
        <v>62</v>
      </c>
      <c r="B155" s="14" t="s">
        <v>302</v>
      </c>
      <c r="C155" s="15" t="s">
        <v>310</v>
      </c>
      <c r="D155" s="16" t="s">
        <v>128</v>
      </c>
      <c r="E155" s="17">
        <v>208.86</v>
      </c>
      <c r="F155" s="54" t="s">
        <v>305</v>
      </c>
    </row>
    <row r="156" spans="1:6" ht="15" customHeight="1" x14ac:dyDescent="0.2">
      <c r="A156" s="14" t="s">
        <v>62</v>
      </c>
      <c r="B156" s="14" t="s">
        <v>302</v>
      </c>
      <c r="C156" s="15" t="s">
        <v>311</v>
      </c>
      <c r="D156" s="16" t="s">
        <v>128</v>
      </c>
      <c r="E156" s="17">
        <v>206.73500000000001</v>
      </c>
      <c r="F156" s="54" t="s">
        <v>305</v>
      </c>
    </row>
    <row r="157" spans="1:6" ht="15" customHeight="1" x14ac:dyDescent="0.2">
      <c r="A157" s="14" t="s">
        <v>62</v>
      </c>
      <c r="B157" s="14" t="s">
        <v>302</v>
      </c>
      <c r="C157" s="15" t="s">
        <v>312</v>
      </c>
      <c r="D157" s="16" t="s">
        <v>128</v>
      </c>
      <c r="E157" s="17">
        <v>43.293999999999997</v>
      </c>
      <c r="F157" s="54" t="s">
        <v>305</v>
      </c>
    </row>
    <row r="158" spans="1:6" ht="15" customHeight="1" x14ac:dyDescent="0.2">
      <c r="A158" s="14" t="s">
        <v>62</v>
      </c>
      <c r="B158" s="14" t="s">
        <v>302</v>
      </c>
      <c r="C158" s="15" t="s">
        <v>313</v>
      </c>
      <c r="D158" s="16" t="s">
        <v>128</v>
      </c>
      <c r="E158" s="17">
        <v>5.9</v>
      </c>
      <c r="F158" s="54" t="s">
        <v>305</v>
      </c>
    </row>
    <row r="159" spans="1:6" ht="15" customHeight="1" x14ac:dyDescent="0.2">
      <c r="A159" s="14" t="s">
        <v>62</v>
      </c>
      <c r="B159" s="14" t="s">
        <v>302</v>
      </c>
      <c r="C159" s="15" t="s">
        <v>314</v>
      </c>
      <c r="D159" s="16" t="s">
        <v>128</v>
      </c>
      <c r="E159" s="17">
        <v>944</v>
      </c>
      <c r="F159" s="54" t="s">
        <v>305</v>
      </c>
    </row>
    <row r="160" spans="1:6" ht="15" customHeight="1" x14ac:dyDescent="0.2">
      <c r="A160" s="14" t="s">
        <v>62</v>
      </c>
      <c r="B160" s="14" t="s">
        <v>302</v>
      </c>
      <c r="C160" s="15" t="s">
        <v>315</v>
      </c>
      <c r="D160" s="16" t="s">
        <v>128</v>
      </c>
      <c r="E160" s="17">
        <v>571.12</v>
      </c>
      <c r="F160" s="54" t="s">
        <v>305</v>
      </c>
    </row>
    <row r="161" spans="1:6" ht="15" customHeight="1" x14ac:dyDescent="0.2">
      <c r="A161" s="14" t="s">
        <v>62</v>
      </c>
      <c r="B161" s="14" t="s">
        <v>302</v>
      </c>
      <c r="C161" s="15" t="s">
        <v>316</v>
      </c>
      <c r="D161" s="16" t="s">
        <v>128</v>
      </c>
      <c r="E161" s="17">
        <v>619.5</v>
      </c>
      <c r="F161" s="54" t="s">
        <v>305</v>
      </c>
    </row>
    <row r="162" spans="1:6" ht="15" customHeight="1" x14ac:dyDescent="0.2">
      <c r="A162" s="14" t="s">
        <v>62</v>
      </c>
      <c r="B162" s="14" t="s">
        <v>302</v>
      </c>
      <c r="C162" s="15" t="s">
        <v>317</v>
      </c>
      <c r="D162" s="16" t="s">
        <v>128</v>
      </c>
      <c r="E162" s="17">
        <v>100.3</v>
      </c>
      <c r="F162" s="54" t="s">
        <v>305</v>
      </c>
    </row>
    <row r="163" spans="1:6" ht="14.1" customHeight="1" x14ac:dyDescent="0.2">
      <c r="A163" s="14" t="s">
        <v>62</v>
      </c>
      <c r="B163" s="14" t="s">
        <v>302</v>
      </c>
      <c r="C163" s="15" t="s">
        <v>318</v>
      </c>
      <c r="D163" s="16" t="s">
        <v>128</v>
      </c>
      <c r="E163" s="17">
        <v>33.630000000000003</v>
      </c>
      <c r="F163" s="54" t="s">
        <v>305</v>
      </c>
    </row>
    <row r="164" spans="1:6" x14ac:dyDescent="0.2">
      <c r="A164" s="14" t="s">
        <v>62</v>
      </c>
      <c r="B164" s="14" t="s">
        <v>302</v>
      </c>
      <c r="C164" s="15" t="s">
        <v>319</v>
      </c>
      <c r="D164" s="16" t="s">
        <v>128</v>
      </c>
      <c r="E164" s="17">
        <v>44.25</v>
      </c>
      <c r="F164" s="54" t="s">
        <v>305</v>
      </c>
    </row>
    <row r="165" spans="1:6" x14ac:dyDescent="0.2">
      <c r="A165" s="14" t="s">
        <v>62</v>
      </c>
      <c r="B165" s="14" t="s">
        <v>302</v>
      </c>
      <c r="C165" s="15" t="s">
        <v>320</v>
      </c>
      <c r="D165" s="16" t="s">
        <v>128</v>
      </c>
      <c r="E165" s="17">
        <v>855.5</v>
      </c>
      <c r="F165" s="54" t="s">
        <v>305</v>
      </c>
    </row>
    <row r="166" spans="1:6" x14ac:dyDescent="0.2">
      <c r="A166" s="14" t="s">
        <v>62</v>
      </c>
      <c r="B166" s="14" t="s">
        <v>302</v>
      </c>
      <c r="C166" s="15" t="s">
        <v>321</v>
      </c>
      <c r="D166" s="16" t="s">
        <v>128</v>
      </c>
      <c r="E166" s="17">
        <v>60.2273</v>
      </c>
      <c r="F166" s="54" t="s">
        <v>305</v>
      </c>
    </row>
    <row r="167" spans="1:6" x14ac:dyDescent="0.2">
      <c r="A167" s="14" t="s">
        <v>62</v>
      </c>
      <c r="B167" s="14" t="s">
        <v>302</v>
      </c>
      <c r="C167" s="15" t="s">
        <v>322</v>
      </c>
      <c r="D167" s="16" t="s">
        <v>128</v>
      </c>
      <c r="E167" s="17">
        <v>102.8133</v>
      </c>
      <c r="F167" s="54" t="s">
        <v>305</v>
      </c>
    </row>
    <row r="168" spans="1:6" x14ac:dyDescent="0.2">
      <c r="A168" s="14" t="s">
        <v>62</v>
      </c>
      <c r="B168" s="14" t="s">
        <v>302</v>
      </c>
      <c r="C168" s="15" t="s">
        <v>323</v>
      </c>
      <c r="D168" s="16" t="s">
        <v>128</v>
      </c>
      <c r="E168" s="17">
        <v>3030.43</v>
      </c>
      <c r="F168" s="54" t="s">
        <v>305</v>
      </c>
    </row>
    <row r="169" spans="1:6" x14ac:dyDescent="0.2">
      <c r="A169" s="14" t="s">
        <v>62</v>
      </c>
      <c r="B169" s="14" t="s">
        <v>302</v>
      </c>
      <c r="C169" s="15" t="s">
        <v>324</v>
      </c>
      <c r="D169" s="16" t="s">
        <v>128</v>
      </c>
      <c r="E169" s="17">
        <v>858.45</v>
      </c>
      <c r="F169" s="54" t="s">
        <v>305</v>
      </c>
    </row>
    <row r="170" spans="1:6" x14ac:dyDescent="0.2">
      <c r="A170" s="14" t="s">
        <v>62</v>
      </c>
      <c r="B170" s="14" t="s">
        <v>302</v>
      </c>
      <c r="C170" s="15" t="s">
        <v>325</v>
      </c>
      <c r="D170" s="16" t="s">
        <v>128</v>
      </c>
      <c r="E170" s="17">
        <v>206.72329999999999</v>
      </c>
      <c r="F170" s="54" t="s">
        <v>305</v>
      </c>
    </row>
    <row r="171" spans="1:6" ht="15.95" customHeight="1" x14ac:dyDescent="0.2">
      <c r="A171" s="14" t="s">
        <v>62</v>
      </c>
      <c r="B171" s="14" t="s">
        <v>302</v>
      </c>
      <c r="C171" s="15" t="s">
        <v>326</v>
      </c>
      <c r="D171" s="16" t="s">
        <v>128</v>
      </c>
      <c r="E171" s="17">
        <v>4425</v>
      </c>
      <c r="F171" s="54" t="s">
        <v>305</v>
      </c>
    </row>
    <row r="172" spans="1:6" ht="24" x14ac:dyDescent="0.2">
      <c r="A172" s="14" t="s">
        <v>62</v>
      </c>
      <c r="B172" s="14" t="s">
        <v>302</v>
      </c>
      <c r="C172" s="15" t="s">
        <v>327</v>
      </c>
      <c r="D172" s="16" t="s">
        <v>128</v>
      </c>
      <c r="E172" s="17">
        <v>13500.0026</v>
      </c>
      <c r="F172" s="54" t="s">
        <v>305</v>
      </c>
    </row>
    <row r="173" spans="1:6" ht="20.25" customHeight="1" x14ac:dyDescent="0.2">
      <c r="A173" s="14" t="s">
        <v>62</v>
      </c>
      <c r="B173" s="14" t="s">
        <v>302</v>
      </c>
      <c r="C173" s="15" t="s">
        <v>328</v>
      </c>
      <c r="D173" s="16" t="s">
        <v>128</v>
      </c>
      <c r="E173" s="17">
        <v>1416</v>
      </c>
      <c r="F173" s="54" t="s">
        <v>305</v>
      </c>
    </row>
    <row r="174" spans="1:6" ht="21" customHeight="1" x14ac:dyDescent="0.2">
      <c r="A174" s="14" t="s">
        <v>62</v>
      </c>
      <c r="B174" s="14" t="s">
        <v>302</v>
      </c>
      <c r="C174" s="15" t="s">
        <v>329</v>
      </c>
      <c r="D174" s="16" t="s">
        <v>128</v>
      </c>
      <c r="E174" s="17">
        <v>3.54</v>
      </c>
      <c r="F174" s="61" t="s">
        <v>305</v>
      </c>
    </row>
    <row r="175" spans="1:6" ht="18" customHeight="1" x14ac:dyDescent="0.2">
      <c r="A175" s="14" t="s">
        <v>62</v>
      </c>
      <c r="B175" s="14" t="s">
        <v>302</v>
      </c>
      <c r="C175" s="15" t="s">
        <v>330</v>
      </c>
      <c r="D175" s="16" t="s">
        <v>128</v>
      </c>
      <c r="E175" s="17">
        <v>73.16</v>
      </c>
      <c r="F175" s="54" t="s">
        <v>305</v>
      </c>
    </row>
    <row r="176" spans="1:6" ht="20.25" customHeight="1" x14ac:dyDescent="0.2">
      <c r="A176" s="14" t="s">
        <v>62</v>
      </c>
      <c r="B176" s="14" t="s">
        <v>302</v>
      </c>
      <c r="C176" s="15" t="s">
        <v>331</v>
      </c>
      <c r="D176" s="16" t="s">
        <v>128</v>
      </c>
      <c r="E176" s="17">
        <v>548.26499999999999</v>
      </c>
      <c r="F176" s="54" t="s">
        <v>305</v>
      </c>
    </row>
    <row r="177" spans="1:6" ht="25.5" customHeight="1" x14ac:dyDescent="0.2">
      <c r="A177" s="14" t="s">
        <v>62</v>
      </c>
      <c r="B177" s="14" t="s">
        <v>302</v>
      </c>
      <c r="C177" s="15" t="s">
        <v>332</v>
      </c>
      <c r="D177" s="16" t="s">
        <v>128</v>
      </c>
      <c r="E177" s="17">
        <v>526.32500000000005</v>
      </c>
      <c r="F177" s="54" t="s">
        <v>305</v>
      </c>
    </row>
    <row r="178" spans="1:6" ht="19.5" customHeight="1" x14ac:dyDescent="0.2">
      <c r="A178" s="14" t="s">
        <v>62</v>
      </c>
      <c r="B178" s="14" t="s">
        <v>302</v>
      </c>
      <c r="C178" s="15" t="s">
        <v>333</v>
      </c>
      <c r="D178" s="16" t="s">
        <v>128</v>
      </c>
      <c r="E178" s="17">
        <v>3.54</v>
      </c>
      <c r="F178" s="61" t="s">
        <v>305</v>
      </c>
    </row>
    <row r="179" spans="1:6" ht="27.75" customHeight="1" x14ac:dyDescent="0.2">
      <c r="A179" s="14" t="s">
        <v>62</v>
      </c>
      <c r="B179" s="14" t="s">
        <v>302</v>
      </c>
      <c r="C179" s="15" t="s">
        <v>334</v>
      </c>
      <c r="D179" s="16" t="s">
        <v>128</v>
      </c>
      <c r="E179" s="17">
        <v>265.5</v>
      </c>
      <c r="F179" s="54" t="s">
        <v>305</v>
      </c>
    </row>
    <row r="180" spans="1:6" ht="21.75" customHeight="1" x14ac:dyDescent="0.2">
      <c r="A180" s="62" t="s">
        <v>46</v>
      </c>
      <c r="B180" s="62" t="s">
        <v>335</v>
      </c>
      <c r="C180" s="63" t="s">
        <v>336</v>
      </c>
      <c r="D180" s="64" t="s">
        <v>128</v>
      </c>
      <c r="E180" s="65">
        <v>1.9823999999999999</v>
      </c>
      <c r="F180" s="66" t="s">
        <v>337</v>
      </c>
    </row>
    <row r="181" spans="1:6" ht="22.5" customHeight="1" x14ac:dyDescent="0.2">
      <c r="A181" s="14" t="s">
        <v>56</v>
      </c>
      <c r="B181" s="14" t="s">
        <v>338</v>
      </c>
      <c r="C181" s="15" t="s">
        <v>339</v>
      </c>
      <c r="D181" s="16" t="s">
        <v>128</v>
      </c>
      <c r="E181" s="17">
        <v>7773.84</v>
      </c>
      <c r="F181" s="54" t="s">
        <v>340</v>
      </c>
    </row>
    <row r="182" spans="1:6" ht="24" x14ac:dyDescent="0.2">
      <c r="A182" s="14" t="s">
        <v>56</v>
      </c>
      <c r="B182" s="14" t="s">
        <v>338</v>
      </c>
      <c r="C182" s="15" t="s">
        <v>341</v>
      </c>
      <c r="D182" s="16" t="s">
        <v>128</v>
      </c>
      <c r="E182" s="17">
        <v>9343.24</v>
      </c>
      <c r="F182" s="54" t="s">
        <v>340</v>
      </c>
    </row>
    <row r="183" spans="1:6" ht="23.25" customHeight="1" x14ac:dyDescent="0.2">
      <c r="A183" s="14" t="s">
        <v>56</v>
      </c>
      <c r="B183" s="14" t="s">
        <v>338</v>
      </c>
      <c r="C183" s="15" t="s">
        <v>342</v>
      </c>
      <c r="D183" s="16" t="s">
        <v>128</v>
      </c>
      <c r="E183" s="17">
        <v>10915</v>
      </c>
      <c r="F183" s="54" t="s">
        <v>340</v>
      </c>
    </row>
    <row r="184" spans="1:6" ht="20.25" customHeight="1" x14ac:dyDescent="0.2">
      <c r="A184" s="14" t="s">
        <v>56</v>
      </c>
      <c r="B184" s="14" t="s">
        <v>338</v>
      </c>
      <c r="C184" s="15" t="s">
        <v>343</v>
      </c>
      <c r="D184" s="16" t="s">
        <v>128</v>
      </c>
      <c r="E184" s="17">
        <v>3923.5</v>
      </c>
      <c r="F184" s="54" t="s">
        <v>340</v>
      </c>
    </row>
    <row r="185" spans="1:6" ht="14.1" customHeight="1" x14ac:dyDescent="0.2">
      <c r="A185" s="14" t="s">
        <v>56</v>
      </c>
      <c r="B185" s="14" t="s">
        <v>338</v>
      </c>
      <c r="C185" s="15" t="s">
        <v>344</v>
      </c>
      <c r="D185" s="16" t="s">
        <v>128</v>
      </c>
      <c r="E185" s="17">
        <v>4543</v>
      </c>
      <c r="F185" s="54" t="s">
        <v>340</v>
      </c>
    </row>
    <row r="186" spans="1:6" ht="17.100000000000001" customHeight="1" x14ac:dyDescent="0.2">
      <c r="A186" s="14" t="s">
        <v>56</v>
      </c>
      <c r="B186" s="14" t="s">
        <v>338</v>
      </c>
      <c r="C186" s="15" t="s">
        <v>345</v>
      </c>
      <c r="D186" s="16" t="s">
        <v>128</v>
      </c>
      <c r="E186" s="17">
        <v>9204</v>
      </c>
      <c r="F186" s="54" t="s">
        <v>340</v>
      </c>
    </row>
    <row r="187" spans="1:6" ht="15.95" customHeight="1" x14ac:dyDescent="0.2">
      <c r="A187" s="14" t="s">
        <v>56</v>
      </c>
      <c r="B187" s="14" t="s">
        <v>338</v>
      </c>
      <c r="C187" s="15" t="s">
        <v>346</v>
      </c>
      <c r="D187" s="16" t="s">
        <v>128</v>
      </c>
      <c r="E187" s="17">
        <v>1239</v>
      </c>
      <c r="F187" s="54" t="s">
        <v>340</v>
      </c>
    </row>
    <row r="188" spans="1:6" ht="15.95" customHeight="1" x14ac:dyDescent="0.2">
      <c r="A188" s="14" t="s">
        <v>56</v>
      </c>
      <c r="B188" s="14" t="s">
        <v>338</v>
      </c>
      <c r="C188" s="15" t="s">
        <v>347</v>
      </c>
      <c r="D188" s="16" t="s">
        <v>128</v>
      </c>
      <c r="E188" s="17">
        <v>1239</v>
      </c>
      <c r="F188" s="54" t="s">
        <v>340</v>
      </c>
    </row>
    <row r="189" spans="1:6" ht="32.25" customHeight="1" x14ac:dyDescent="0.2">
      <c r="A189" s="67" t="s">
        <v>51</v>
      </c>
      <c r="B189" s="67" t="s">
        <v>348</v>
      </c>
      <c r="C189" s="67" t="s">
        <v>349</v>
      </c>
      <c r="D189" s="68" t="s">
        <v>128</v>
      </c>
      <c r="E189" s="69">
        <v>54999.99</v>
      </c>
      <c r="F189" s="70" t="s">
        <v>350</v>
      </c>
    </row>
    <row r="190" spans="1:6" ht="30.75" customHeight="1" x14ac:dyDescent="0.2">
      <c r="A190" s="67" t="s">
        <v>51</v>
      </c>
      <c r="B190" s="67" t="s">
        <v>348</v>
      </c>
      <c r="C190" s="67" t="s">
        <v>351</v>
      </c>
      <c r="D190" s="68" t="s">
        <v>128</v>
      </c>
      <c r="E190" s="69">
        <v>17023.8</v>
      </c>
      <c r="F190" s="70" t="s">
        <v>350</v>
      </c>
    </row>
    <row r="191" spans="1:6" ht="25.5" customHeight="1" x14ac:dyDescent="0.2">
      <c r="A191" s="71" t="s">
        <v>352</v>
      </c>
      <c r="B191" s="67" t="s">
        <v>348</v>
      </c>
      <c r="C191" s="72" t="s">
        <v>353</v>
      </c>
      <c r="D191" s="73" t="s">
        <v>128</v>
      </c>
      <c r="E191" s="74">
        <v>4130</v>
      </c>
      <c r="F191" s="75" t="s">
        <v>354</v>
      </c>
    </row>
    <row r="192" spans="1:6" ht="15.95" customHeight="1" x14ac:dyDescent="0.2">
      <c r="A192" s="71" t="s">
        <v>352</v>
      </c>
      <c r="B192" s="67" t="s">
        <v>348</v>
      </c>
      <c r="C192" s="72" t="s">
        <v>355</v>
      </c>
      <c r="D192" s="73" t="s">
        <v>128</v>
      </c>
      <c r="E192" s="74">
        <v>16048</v>
      </c>
      <c r="F192" s="75" t="s">
        <v>354</v>
      </c>
    </row>
    <row r="193" spans="1:6" ht="27.75" customHeight="1" x14ac:dyDescent="0.2">
      <c r="A193" s="71" t="s">
        <v>352</v>
      </c>
      <c r="B193" s="67" t="s">
        <v>348</v>
      </c>
      <c r="C193" s="72" t="s">
        <v>356</v>
      </c>
      <c r="D193" s="76" t="s">
        <v>128</v>
      </c>
      <c r="E193" s="74">
        <v>24502.7</v>
      </c>
      <c r="F193" s="75" t="s">
        <v>354</v>
      </c>
    </row>
    <row r="194" spans="1:6" ht="34.5" customHeight="1" x14ac:dyDescent="0.2">
      <c r="A194" s="67" t="s">
        <v>50</v>
      </c>
      <c r="B194" s="67" t="s">
        <v>348</v>
      </c>
      <c r="C194" s="67" t="s">
        <v>357</v>
      </c>
      <c r="D194" s="68" t="s">
        <v>128</v>
      </c>
      <c r="E194" s="69">
        <v>715000</v>
      </c>
      <c r="F194" s="70" t="s">
        <v>358</v>
      </c>
    </row>
    <row r="195" spans="1:6" ht="23.25" customHeight="1" x14ac:dyDescent="0.2">
      <c r="A195" s="67" t="s">
        <v>359</v>
      </c>
      <c r="B195" s="67" t="s">
        <v>348</v>
      </c>
      <c r="C195" s="67" t="s">
        <v>360</v>
      </c>
      <c r="D195" s="68" t="s">
        <v>128</v>
      </c>
      <c r="E195" s="69">
        <v>60742.81</v>
      </c>
      <c r="F195" s="70" t="s">
        <v>350</v>
      </c>
    </row>
    <row r="196" spans="1:6" ht="25.5" customHeight="1" x14ac:dyDescent="0.2">
      <c r="A196" s="39" t="s">
        <v>359</v>
      </c>
      <c r="B196" s="67" t="s">
        <v>348</v>
      </c>
      <c r="C196" s="67" t="s">
        <v>361</v>
      </c>
      <c r="D196" s="68" t="s">
        <v>128</v>
      </c>
      <c r="E196" s="69">
        <v>30385</v>
      </c>
      <c r="F196" s="70" t="s">
        <v>350</v>
      </c>
    </row>
    <row r="197" spans="1:6" ht="24" x14ac:dyDescent="0.2">
      <c r="A197" s="67" t="s">
        <v>359</v>
      </c>
      <c r="B197" s="67" t="s">
        <v>348</v>
      </c>
      <c r="C197" s="67" t="s">
        <v>362</v>
      </c>
      <c r="D197" s="68" t="s">
        <v>128</v>
      </c>
      <c r="E197" s="69">
        <v>79818.740000000005</v>
      </c>
      <c r="F197" s="70" t="s">
        <v>350</v>
      </c>
    </row>
    <row r="198" spans="1:6" ht="24" x14ac:dyDescent="0.2">
      <c r="A198" s="39" t="s">
        <v>359</v>
      </c>
      <c r="B198" s="67" t="s">
        <v>348</v>
      </c>
      <c r="C198" s="67" t="s">
        <v>363</v>
      </c>
      <c r="D198" s="68" t="s">
        <v>128</v>
      </c>
      <c r="E198" s="69">
        <v>4500</v>
      </c>
      <c r="F198" s="70" t="s">
        <v>364</v>
      </c>
    </row>
    <row r="199" spans="1:6" ht="24" x14ac:dyDescent="0.2">
      <c r="A199" s="39" t="s">
        <v>359</v>
      </c>
      <c r="B199" s="67" t="s">
        <v>348</v>
      </c>
      <c r="C199" s="40" t="s">
        <v>365</v>
      </c>
      <c r="D199" s="41" t="s">
        <v>128</v>
      </c>
      <c r="E199" s="42">
        <v>44840</v>
      </c>
      <c r="F199" s="43" t="s">
        <v>366</v>
      </c>
    </row>
    <row r="200" spans="1:6" ht="14.1" customHeight="1" x14ac:dyDescent="0.2">
      <c r="A200" s="67" t="s">
        <v>359</v>
      </c>
      <c r="B200" s="67" t="s">
        <v>348</v>
      </c>
      <c r="C200" s="67" t="s">
        <v>367</v>
      </c>
      <c r="D200" s="68" t="s">
        <v>128</v>
      </c>
      <c r="E200" s="69">
        <v>8850</v>
      </c>
      <c r="F200" s="70" t="s">
        <v>350</v>
      </c>
    </row>
    <row r="201" spans="1:6" ht="14.1" customHeight="1" x14ac:dyDescent="0.2">
      <c r="A201" s="39" t="s">
        <v>368</v>
      </c>
      <c r="B201" s="67" t="s">
        <v>348</v>
      </c>
      <c r="C201" s="77" t="s">
        <v>369</v>
      </c>
      <c r="D201" s="78" t="s">
        <v>128</v>
      </c>
      <c r="E201" s="79">
        <v>45459.5</v>
      </c>
      <c r="F201" s="80" t="s">
        <v>370</v>
      </c>
    </row>
    <row r="202" spans="1:6" ht="15.95" customHeight="1" x14ac:dyDescent="0.2">
      <c r="A202" s="39" t="s">
        <v>368</v>
      </c>
      <c r="B202" s="67" t="s">
        <v>348</v>
      </c>
      <c r="C202" s="77" t="s">
        <v>371</v>
      </c>
      <c r="D202" s="78" t="s">
        <v>128</v>
      </c>
      <c r="E202" s="79">
        <v>7500</v>
      </c>
      <c r="F202" s="80" t="s">
        <v>372</v>
      </c>
    </row>
    <row r="203" spans="1:6" ht="15" customHeight="1" x14ac:dyDescent="0.2">
      <c r="A203" s="81" t="s">
        <v>64</v>
      </c>
      <c r="B203" s="81" t="s">
        <v>373</v>
      </c>
      <c r="C203" s="82" t="s">
        <v>374</v>
      </c>
      <c r="D203" s="83" t="s">
        <v>128</v>
      </c>
      <c r="E203" s="84">
        <v>68.44</v>
      </c>
      <c r="F203" s="85" t="s">
        <v>375</v>
      </c>
    </row>
    <row r="204" spans="1:6" ht="15" customHeight="1" x14ac:dyDescent="0.2">
      <c r="A204" s="81" t="s">
        <v>64</v>
      </c>
      <c r="B204" s="81" t="s">
        <v>373</v>
      </c>
      <c r="C204" s="82" t="s">
        <v>376</v>
      </c>
      <c r="D204" s="83" t="s">
        <v>128</v>
      </c>
      <c r="E204" s="84">
        <v>3935.3</v>
      </c>
      <c r="F204" s="85" t="s">
        <v>375</v>
      </c>
    </row>
    <row r="205" spans="1:6" ht="14.1" customHeight="1" x14ac:dyDescent="0.2">
      <c r="A205" s="81" t="s">
        <v>64</v>
      </c>
      <c r="B205" s="81" t="s">
        <v>373</v>
      </c>
      <c r="C205" s="82" t="s">
        <v>377</v>
      </c>
      <c r="D205" s="83" t="s">
        <v>128</v>
      </c>
      <c r="E205" s="84">
        <v>1548</v>
      </c>
      <c r="F205" s="85" t="s">
        <v>375</v>
      </c>
    </row>
    <row r="206" spans="1:6" ht="12.95" customHeight="1" x14ac:dyDescent="0.2">
      <c r="A206" s="81" t="s">
        <v>64</v>
      </c>
      <c r="B206" s="81" t="s">
        <v>373</v>
      </c>
      <c r="C206" s="82" t="s">
        <v>378</v>
      </c>
      <c r="D206" s="83" t="s">
        <v>128</v>
      </c>
      <c r="E206" s="84">
        <v>130</v>
      </c>
      <c r="F206" s="85" t="s">
        <v>375</v>
      </c>
    </row>
    <row r="207" spans="1:6" x14ac:dyDescent="0.2">
      <c r="A207" s="81" t="s">
        <v>64</v>
      </c>
      <c r="B207" s="81" t="s">
        <v>373</v>
      </c>
      <c r="C207" s="82" t="s">
        <v>379</v>
      </c>
      <c r="D207" s="83" t="s">
        <v>128</v>
      </c>
      <c r="E207" s="84">
        <v>341.02</v>
      </c>
      <c r="F207" s="85" t="s">
        <v>375</v>
      </c>
    </row>
    <row r="208" spans="1:6" x14ac:dyDescent="0.2">
      <c r="A208" s="81" t="s">
        <v>64</v>
      </c>
      <c r="B208" s="81" t="s">
        <v>373</v>
      </c>
      <c r="C208" s="82" t="s">
        <v>380</v>
      </c>
      <c r="D208" s="83" t="s">
        <v>128</v>
      </c>
      <c r="E208" s="84">
        <v>120</v>
      </c>
      <c r="F208" s="85" t="s">
        <v>375</v>
      </c>
    </row>
    <row r="209" spans="1:6" x14ac:dyDescent="0.2">
      <c r="A209" s="81" t="s">
        <v>64</v>
      </c>
      <c r="B209" s="81" t="s">
        <v>373</v>
      </c>
      <c r="C209" s="82" t="s">
        <v>381</v>
      </c>
      <c r="D209" s="83" t="s">
        <v>296</v>
      </c>
      <c r="E209" s="84">
        <v>57.784999999999997</v>
      </c>
      <c r="F209" s="85" t="s">
        <v>375</v>
      </c>
    </row>
    <row r="210" spans="1:6" x14ac:dyDescent="0.2">
      <c r="A210" s="81" t="s">
        <v>64</v>
      </c>
      <c r="B210" s="81" t="s">
        <v>373</v>
      </c>
      <c r="C210" s="82" t="s">
        <v>382</v>
      </c>
      <c r="D210" s="83" t="s">
        <v>296</v>
      </c>
      <c r="E210" s="84">
        <v>118</v>
      </c>
      <c r="F210" s="85" t="s">
        <v>375</v>
      </c>
    </row>
    <row r="211" spans="1:6" x14ac:dyDescent="0.2">
      <c r="A211" s="81" t="s">
        <v>64</v>
      </c>
      <c r="B211" s="81" t="s">
        <v>373</v>
      </c>
      <c r="C211" s="82" t="s">
        <v>383</v>
      </c>
      <c r="D211" s="83" t="s">
        <v>296</v>
      </c>
      <c r="E211" s="84">
        <v>138.06</v>
      </c>
      <c r="F211" s="85" t="s">
        <v>375</v>
      </c>
    </row>
    <row r="212" spans="1:6" x14ac:dyDescent="0.2">
      <c r="A212" s="81" t="s">
        <v>64</v>
      </c>
      <c r="B212" s="81" t="s">
        <v>373</v>
      </c>
      <c r="C212" s="82" t="s">
        <v>384</v>
      </c>
      <c r="D212" s="83" t="s">
        <v>296</v>
      </c>
      <c r="E212" s="84">
        <v>136.88</v>
      </c>
      <c r="F212" s="85" t="s">
        <v>375</v>
      </c>
    </row>
    <row r="213" spans="1:6" ht="14.1" customHeight="1" x14ac:dyDescent="0.2">
      <c r="A213" s="81" t="s">
        <v>64</v>
      </c>
      <c r="B213" s="81" t="s">
        <v>373</v>
      </c>
      <c r="C213" s="82" t="s">
        <v>385</v>
      </c>
      <c r="D213" s="83" t="s">
        <v>128</v>
      </c>
      <c r="E213" s="84">
        <v>270</v>
      </c>
      <c r="F213" s="85" t="s">
        <v>375</v>
      </c>
    </row>
    <row r="214" spans="1:6" ht="15" customHeight="1" x14ac:dyDescent="0.2">
      <c r="A214" s="81" t="s">
        <v>64</v>
      </c>
      <c r="B214" s="81" t="s">
        <v>373</v>
      </c>
      <c r="C214" s="82" t="s">
        <v>386</v>
      </c>
      <c r="D214" s="83" t="s">
        <v>128</v>
      </c>
      <c r="E214" s="84">
        <v>300</v>
      </c>
      <c r="F214" s="85" t="s">
        <v>375</v>
      </c>
    </row>
    <row r="215" spans="1:6" x14ac:dyDescent="0.2">
      <c r="A215" s="81" t="s">
        <v>64</v>
      </c>
      <c r="B215" s="81" t="s">
        <v>373</v>
      </c>
      <c r="C215" s="82" t="s">
        <v>387</v>
      </c>
      <c r="D215" s="83" t="s">
        <v>128</v>
      </c>
      <c r="E215" s="84">
        <v>160</v>
      </c>
      <c r="F215" s="85" t="s">
        <v>375</v>
      </c>
    </row>
    <row r="216" spans="1:6" x14ac:dyDescent="0.2">
      <c r="A216" s="81" t="s">
        <v>64</v>
      </c>
      <c r="B216" s="81" t="s">
        <v>373</v>
      </c>
      <c r="C216" s="82" t="s">
        <v>388</v>
      </c>
      <c r="D216" s="83" t="s">
        <v>128</v>
      </c>
      <c r="E216" s="84">
        <v>728.06</v>
      </c>
      <c r="F216" s="85" t="s">
        <v>375</v>
      </c>
    </row>
    <row r="217" spans="1:6" x14ac:dyDescent="0.2">
      <c r="A217" s="81" t="s">
        <v>64</v>
      </c>
      <c r="B217" s="81" t="s">
        <v>373</v>
      </c>
      <c r="C217" s="82" t="s">
        <v>389</v>
      </c>
      <c r="D217" s="83" t="s">
        <v>128</v>
      </c>
      <c r="E217" s="84">
        <v>125</v>
      </c>
      <c r="F217" s="85" t="s">
        <v>375</v>
      </c>
    </row>
    <row r="218" spans="1:6" x14ac:dyDescent="0.2">
      <c r="A218" s="86" t="s">
        <v>390</v>
      </c>
      <c r="B218" s="86" t="s">
        <v>391</v>
      </c>
      <c r="C218" s="87" t="s">
        <v>392</v>
      </c>
      <c r="D218" s="88" t="s">
        <v>128</v>
      </c>
      <c r="E218" s="89">
        <v>7123.8959999999997</v>
      </c>
      <c r="F218" s="90" t="s">
        <v>393</v>
      </c>
    </row>
    <row r="219" spans="1:6" x14ac:dyDescent="0.2">
      <c r="A219" s="86" t="s">
        <v>390</v>
      </c>
      <c r="B219" s="86" t="s">
        <v>391</v>
      </c>
      <c r="C219" s="87" t="s">
        <v>394</v>
      </c>
      <c r="D219" s="91" t="s">
        <v>128</v>
      </c>
      <c r="E219" s="92">
        <v>13570</v>
      </c>
      <c r="F219" s="93" t="s">
        <v>393</v>
      </c>
    </row>
    <row r="220" spans="1:6" ht="19.5" customHeight="1" x14ac:dyDescent="0.2">
      <c r="A220" s="94" t="s">
        <v>66</v>
      </c>
      <c r="B220" s="94" t="s">
        <v>395</v>
      </c>
      <c r="C220" s="95" t="s">
        <v>396</v>
      </c>
      <c r="D220" s="96" t="s">
        <v>128</v>
      </c>
      <c r="E220" s="97">
        <v>6938.4</v>
      </c>
      <c r="F220" s="98" t="s">
        <v>397</v>
      </c>
    </row>
    <row r="221" spans="1:6" ht="15.95" customHeight="1" x14ac:dyDescent="0.2">
      <c r="A221" s="99" t="s">
        <v>66</v>
      </c>
      <c r="B221" s="94" t="s">
        <v>395</v>
      </c>
      <c r="C221" s="100" t="s">
        <v>398</v>
      </c>
      <c r="D221" s="101" t="s">
        <v>128</v>
      </c>
      <c r="E221" s="102">
        <v>11800</v>
      </c>
      <c r="F221" s="103" t="s">
        <v>399</v>
      </c>
    </row>
    <row r="222" spans="1:6" ht="15.95" customHeight="1" x14ac:dyDescent="0.2">
      <c r="A222" s="99" t="s">
        <v>66</v>
      </c>
      <c r="B222" s="94" t="s">
        <v>395</v>
      </c>
      <c r="C222" s="100" t="s">
        <v>400</v>
      </c>
      <c r="D222" s="101" t="s">
        <v>128</v>
      </c>
      <c r="E222" s="102">
        <v>10620</v>
      </c>
      <c r="F222" s="103" t="s">
        <v>399</v>
      </c>
    </row>
    <row r="223" spans="1:6" x14ac:dyDescent="0.2">
      <c r="A223" s="94" t="s">
        <v>66</v>
      </c>
      <c r="B223" s="94" t="s">
        <v>395</v>
      </c>
      <c r="C223" s="95" t="s">
        <v>401</v>
      </c>
      <c r="D223" s="96" t="s">
        <v>128</v>
      </c>
      <c r="E223" s="97">
        <v>8142</v>
      </c>
      <c r="F223" s="98" t="s">
        <v>397</v>
      </c>
    </row>
    <row r="224" spans="1:6" x14ac:dyDescent="0.2">
      <c r="A224" s="99" t="s">
        <v>66</v>
      </c>
      <c r="B224" s="94" t="s">
        <v>395</v>
      </c>
      <c r="C224" s="100" t="s">
        <v>402</v>
      </c>
      <c r="D224" s="101" t="s">
        <v>128</v>
      </c>
      <c r="E224" s="102">
        <v>11227.8771</v>
      </c>
      <c r="F224" s="104" t="s">
        <v>399</v>
      </c>
    </row>
    <row r="225" spans="1:6" ht="21.75" customHeight="1" x14ac:dyDescent="0.2">
      <c r="A225" s="94" t="s">
        <v>66</v>
      </c>
      <c r="B225" s="94" t="s">
        <v>395</v>
      </c>
      <c r="C225" s="95" t="s">
        <v>403</v>
      </c>
      <c r="D225" s="96" t="s">
        <v>128</v>
      </c>
      <c r="E225" s="97">
        <v>8496</v>
      </c>
      <c r="F225" s="98" t="s">
        <v>397</v>
      </c>
    </row>
    <row r="226" spans="1:6" ht="23.25" customHeight="1" x14ac:dyDescent="0.2">
      <c r="A226" s="94" t="s">
        <v>66</v>
      </c>
      <c r="B226" s="94" t="s">
        <v>395</v>
      </c>
      <c r="C226" s="95" t="s">
        <v>404</v>
      </c>
      <c r="D226" s="105" t="s">
        <v>128</v>
      </c>
      <c r="E226" s="106">
        <v>5605</v>
      </c>
      <c r="F226" s="107" t="s">
        <v>397</v>
      </c>
    </row>
    <row r="227" spans="1:6" ht="23.25" customHeight="1" x14ac:dyDescent="0.2">
      <c r="A227" s="99" t="s">
        <v>66</v>
      </c>
      <c r="B227" s="94" t="s">
        <v>395</v>
      </c>
      <c r="C227" s="100" t="s">
        <v>405</v>
      </c>
      <c r="D227" s="101" t="s">
        <v>128</v>
      </c>
      <c r="E227" s="102">
        <v>14160</v>
      </c>
      <c r="F227" s="104" t="s">
        <v>399</v>
      </c>
    </row>
    <row r="228" spans="1:6" ht="24" x14ac:dyDescent="0.2">
      <c r="A228" s="94" t="s">
        <v>66</v>
      </c>
      <c r="B228" s="94" t="s">
        <v>395</v>
      </c>
      <c r="C228" s="95" t="s">
        <v>406</v>
      </c>
      <c r="D228" s="96" t="s">
        <v>128</v>
      </c>
      <c r="E228" s="97">
        <v>1121</v>
      </c>
      <c r="F228" s="98" t="s">
        <v>397</v>
      </c>
    </row>
    <row r="229" spans="1:6" ht="24" x14ac:dyDescent="0.2">
      <c r="A229" s="99" t="s">
        <v>66</v>
      </c>
      <c r="B229" s="94" t="s">
        <v>395</v>
      </c>
      <c r="C229" s="100" t="s">
        <v>407</v>
      </c>
      <c r="D229" s="101" t="s">
        <v>128</v>
      </c>
      <c r="E229" s="102">
        <v>450</v>
      </c>
      <c r="F229" s="104" t="s">
        <v>399</v>
      </c>
    </row>
    <row r="230" spans="1:6" ht="24" x14ac:dyDescent="0.2">
      <c r="A230" s="94" t="s">
        <v>66</v>
      </c>
      <c r="B230" s="94" t="s">
        <v>395</v>
      </c>
      <c r="C230" s="95" t="s">
        <v>408</v>
      </c>
      <c r="D230" s="96" t="s">
        <v>128</v>
      </c>
      <c r="E230" s="97">
        <v>5900</v>
      </c>
      <c r="F230" s="98" t="s">
        <v>397</v>
      </c>
    </row>
    <row r="231" spans="1:6" ht="24" x14ac:dyDescent="0.2">
      <c r="A231" s="99" t="s">
        <v>66</v>
      </c>
      <c r="B231" s="94" t="s">
        <v>395</v>
      </c>
      <c r="C231" s="100" t="s">
        <v>409</v>
      </c>
      <c r="D231" s="101" t="s">
        <v>128</v>
      </c>
      <c r="E231" s="102">
        <v>14160</v>
      </c>
      <c r="F231" s="104" t="s">
        <v>399</v>
      </c>
    </row>
    <row r="232" spans="1:6" x14ac:dyDescent="0.2">
      <c r="A232" s="94" t="s">
        <v>66</v>
      </c>
      <c r="B232" s="94" t="s">
        <v>395</v>
      </c>
      <c r="C232" s="95" t="s">
        <v>410</v>
      </c>
      <c r="D232" s="96" t="s">
        <v>128</v>
      </c>
      <c r="E232" s="97">
        <v>18880</v>
      </c>
      <c r="F232" s="107" t="s">
        <v>397</v>
      </c>
    </row>
    <row r="233" spans="1:6" ht="24" x14ac:dyDescent="0.2">
      <c r="A233" s="94" t="s">
        <v>66</v>
      </c>
      <c r="B233" s="94" t="s">
        <v>395</v>
      </c>
      <c r="C233" s="95" t="s">
        <v>411</v>
      </c>
      <c r="D233" s="96" t="s">
        <v>128</v>
      </c>
      <c r="E233" s="97">
        <v>4130</v>
      </c>
      <c r="F233" s="107" t="s">
        <v>397</v>
      </c>
    </row>
    <row r="234" spans="1:6" x14ac:dyDescent="0.2">
      <c r="A234" s="94" t="s">
        <v>66</v>
      </c>
      <c r="B234" s="94" t="s">
        <v>395</v>
      </c>
      <c r="C234" s="95" t="s">
        <v>412</v>
      </c>
      <c r="D234" s="96" t="s">
        <v>128</v>
      </c>
      <c r="E234" s="97">
        <v>2950</v>
      </c>
      <c r="F234" s="107" t="s">
        <v>397</v>
      </c>
    </row>
    <row r="235" spans="1:6" ht="24" x14ac:dyDescent="0.2">
      <c r="A235" s="99" t="s">
        <v>66</v>
      </c>
      <c r="B235" s="94" t="s">
        <v>395</v>
      </c>
      <c r="C235" s="100" t="s">
        <v>413</v>
      </c>
      <c r="D235" s="101" t="s">
        <v>128</v>
      </c>
      <c r="E235" s="102">
        <v>7949.66</v>
      </c>
      <c r="F235" s="104" t="s">
        <v>399</v>
      </c>
    </row>
    <row r="236" spans="1:6" x14ac:dyDescent="0.2">
      <c r="A236" s="99" t="s">
        <v>66</v>
      </c>
      <c r="B236" s="94" t="s">
        <v>395</v>
      </c>
      <c r="C236" s="100" t="s">
        <v>414</v>
      </c>
      <c r="D236" s="101" t="s">
        <v>128</v>
      </c>
      <c r="E236" s="102">
        <v>1303.9000000000001</v>
      </c>
      <c r="F236" s="104" t="s">
        <v>399</v>
      </c>
    </row>
    <row r="237" spans="1:6" ht="24" x14ac:dyDescent="0.2">
      <c r="A237" s="99" t="s">
        <v>66</v>
      </c>
      <c r="B237" s="94" t="s">
        <v>395</v>
      </c>
      <c r="C237" s="100" t="s">
        <v>415</v>
      </c>
      <c r="D237" s="101" t="s">
        <v>128</v>
      </c>
      <c r="E237" s="102">
        <v>7949.66</v>
      </c>
      <c r="F237" s="104" t="s">
        <v>399</v>
      </c>
    </row>
    <row r="238" spans="1:6" ht="24" x14ac:dyDescent="0.2">
      <c r="A238" s="99" t="s">
        <v>66</v>
      </c>
      <c r="B238" s="94" t="s">
        <v>395</v>
      </c>
      <c r="C238" s="100" t="s">
        <v>416</v>
      </c>
      <c r="D238" s="101" t="s">
        <v>128</v>
      </c>
      <c r="E238" s="102">
        <v>9912</v>
      </c>
      <c r="F238" s="104" t="s">
        <v>399</v>
      </c>
    </row>
    <row r="239" spans="1:6" ht="19.5" customHeight="1" x14ac:dyDescent="0.2">
      <c r="A239" s="94" t="s">
        <v>66</v>
      </c>
      <c r="B239" s="94" t="s">
        <v>395</v>
      </c>
      <c r="C239" s="108" t="s">
        <v>417</v>
      </c>
      <c r="D239" s="105" t="s">
        <v>128</v>
      </c>
      <c r="E239" s="106">
        <v>14004.83</v>
      </c>
      <c r="F239" s="107" t="s">
        <v>397</v>
      </c>
    </row>
    <row r="240" spans="1:6" ht="20.25" customHeight="1" x14ac:dyDescent="0.2">
      <c r="A240" s="94" t="s">
        <v>66</v>
      </c>
      <c r="B240" s="94" t="s">
        <v>395</v>
      </c>
      <c r="C240" s="95" t="s">
        <v>418</v>
      </c>
      <c r="D240" s="96" t="s">
        <v>128</v>
      </c>
      <c r="E240" s="97">
        <v>12019.008</v>
      </c>
      <c r="F240" s="107" t="s">
        <v>397</v>
      </c>
    </row>
    <row r="241" spans="1:6" ht="24" x14ac:dyDescent="0.2">
      <c r="A241" s="94" t="s">
        <v>66</v>
      </c>
      <c r="B241" s="94" t="s">
        <v>395</v>
      </c>
      <c r="C241" s="95" t="s">
        <v>419</v>
      </c>
      <c r="D241" s="105" t="s">
        <v>128</v>
      </c>
      <c r="E241" s="106">
        <v>4378.9799999999996</v>
      </c>
      <c r="F241" s="107" t="s">
        <v>399</v>
      </c>
    </row>
    <row r="242" spans="1:6" ht="24" x14ac:dyDescent="0.2">
      <c r="A242" s="94" t="s">
        <v>66</v>
      </c>
      <c r="B242" s="94" t="s">
        <v>395</v>
      </c>
      <c r="C242" s="95" t="s">
        <v>420</v>
      </c>
      <c r="D242" s="96" t="s">
        <v>128</v>
      </c>
      <c r="E242" s="97">
        <v>3482.18</v>
      </c>
      <c r="F242" s="98" t="s">
        <v>397</v>
      </c>
    </row>
    <row r="243" spans="1:6" ht="24" x14ac:dyDescent="0.2">
      <c r="A243" s="94" t="s">
        <v>66</v>
      </c>
      <c r="B243" s="94" t="s">
        <v>395</v>
      </c>
      <c r="C243" s="95" t="s">
        <v>421</v>
      </c>
      <c r="D243" s="96" t="s">
        <v>128</v>
      </c>
      <c r="E243" s="97">
        <v>6755.7359999999999</v>
      </c>
      <c r="F243" s="107" t="s">
        <v>397</v>
      </c>
    </row>
    <row r="244" spans="1:6" ht="12.95" customHeight="1" x14ac:dyDescent="0.2">
      <c r="A244" s="109" t="s">
        <v>49</v>
      </c>
      <c r="B244" s="109" t="s">
        <v>422</v>
      </c>
      <c r="C244" s="110" t="s">
        <v>423</v>
      </c>
      <c r="D244" s="111" t="s">
        <v>128</v>
      </c>
      <c r="E244" s="112"/>
      <c r="F244" s="113" t="s">
        <v>424</v>
      </c>
    </row>
    <row r="245" spans="1:6" ht="24" x14ac:dyDescent="0.2">
      <c r="A245" s="114" t="s">
        <v>72</v>
      </c>
      <c r="B245" s="114" t="s">
        <v>425</v>
      </c>
      <c r="C245" s="115" t="s">
        <v>426</v>
      </c>
      <c r="D245" s="116" t="s">
        <v>128</v>
      </c>
      <c r="E245" s="117">
        <v>36028.94</v>
      </c>
      <c r="F245" s="118" t="s">
        <v>427</v>
      </c>
    </row>
    <row r="246" spans="1:6" x14ac:dyDescent="0.2">
      <c r="A246" s="114" t="s">
        <v>72</v>
      </c>
      <c r="B246" s="114" t="s">
        <v>425</v>
      </c>
      <c r="C246" s="115" t="s">
        <v>428</v>
      </c>
      <c r="D246" s="116" t="s">
        <v>128</v>
      </c>
      <c r="E246" s="117">
        <v>30591.5</v>
      </c>
      <c r="F246" s="118" t="s">
        <v>427</v>
      </c>
    </row>
    <row r="247" spans="1:6" x14ac:dyDescent="0.2">
      <c r="A247" s="114" t="s">
        <v>72</v>
      </c>
      <c r="B247" s="114" t="s">
        <v>425</v>
      </c>
      <c r="C247" s="115" t="s">
        <v>429</v>
      </c>
      <c r="D247" s="116" t="s">
        <v>128</v>
      </c>
      <c r="E247" s="117">
        <v>626.58000000000004</v>
      </c>
      <c r="F247" s="118" t="s">
        <v>427</v>
      </c>
    </row>
    <row r="248" spans="1:6" ht="24" x14ac:dyDescent="0.2">
      <c r="A248" s="114" t="s">
        <v>72</v>
      </c>
      <c r="B248" s="114" t="s">
        <v>425</v>
      </c>
      <c r="C248" s="115" t="s">
        <v>430</v>
      </c>
      <c r="D248" s="116" t="s">
        <v>128</v>
      </c>
      <c r="E248" s="117">
        <v>62031.42</v>
      </c>
      <c r="F248" s="118" t="s">
        <v>427</v>
      </c>
    </row>
    <row r="249" spans="1:6" x14ac:dyDescent="0.2">
      <c r="A249" s="14" t="s">
        <v>48</v>
      </c>
      <c r="B249" s="14" t="s">
        <v>431</v>
      </c>
      <c r="C249" s="15" t="s">
        <v>432</v>
      </c>
      <c r="D249" s="16" t="s">
        <v>128</v>
      </c>
      <c r="E249" s="17">
        <v>60</v>
      </c>
      <c r="F249" s="54" t="s">
        <v>433</v>
      </c>
    </row>
    <row r="250" spans="1:6" x14ac:dyDescent="0.2">
      <c r="A250" s="119" t="s">
        <v>434</v>
      </c>
      <c r="B250" s="119" t="s">
        <v>435</v>
      </c>
      <c r="C250" s="120" t="s">
        <v>436</v>
      </c>
      <c r="D250" s="121" t="s">
        <v>128</v>
      </c>
      <c r="E250" s="122">
        <v>487.34</v>
      </c>
      <c r="F250" s="123" t="s">
        <v>437</v>
      </c>
    </row>
    <row r="251" spans="1:6" x14ac:dyDescent="0.2">
      <c r="A251" s="119" t="s">
        <v>434</v>
      </c>
      <c r="B251" s="119" t="s">
        <v>435</v>
      </c>
      <c r="C251" s="120" t="s">
        <v>438</v>
      </c>
      <c r="D251" s="121" t="s">
        <v>128</v>
      </c>
      <c r="E251" s="122">
        <v>88.5</v>
      </c>
      <c r="F251" s="123" t="s">
        <v>437</v>
      </c>
    </row>
    <row r="252" spans="1:6" x14ac:dyDescent="0.2">
      <c r="A252" s="124" t="s">
        <v>54</v>
      </c>
      <c r="B252" s="124" t="s">
        <v>439</v>
      </c>
      <c r="C252" s="125" t="s">
        <v>440</v>
      </c>
      <c r="D252" s="126" t="s">
        <v>128</v>
      </c>
      <c r="E252" s="127">
        <v>177</v>
      </c>
      <c r="F252" s="128" t="s">
        <v>441</v>
      </c>
    </row>
    <row r="253" spans="1:6" ht="36" x14ac:dyDescent="0.2">
      <c r="A253" s="124" t="s">
        <v>54</v>
      </c>
      <c r="B253" s="124" t="s">
        <v>439</v>
      </c>
      <c r="C253" s="125" t="s">
        <v>442</v>
      </c>
      <c r="D253" s="126" t="s">
        <v>128</v>
      </c>
      <c r="E253" s="127">
        <v>5959</v>
      </c>
      <c r="F253" s="128" t="s">
        <v>441</v>
      </c>
    </row>
    <row r="254" spans="1:6" x14ac:dyDescent="0.2">
      <c r="A254" s="14" t="s">
        <v>58</v>
      </c>
      <c r="B254" s="14" t="s">
        <v>443</v>
      </c>
      <c r="C254" s="15" t="s">
        <v>444</v>
      </c>
      <c r="D254" s="16" t="s">
        <v>445</v>
      </c>
      <c r="E254" s="17">
        <v>18.88</v>
      </c>
      <c r="F254" s="18" t="s">
        <v>446</v>
      </c>
    </row>
    <row r="255" spans="1:6" x14ac:dyDescent="0.2">
      <c r="A255" s="14" t="s">
        <v>60</v>
      </c>
      <c r="B255" s="14" t="s">
        <v>447</v>
      </c>
      <c r="C255" s="15" t="s">
        <v>448</v>
      </c>
      <c r="D255" s="16" t="s">
        <v>128</v>
      </c>
      <c r="E255" s="17">
        <v>4124.1000000000004</v>
      </c>
      <c r="F255" s="18" t="s">
        <v>449</v>
      </c>
    </row>
    <row r="256" spans="1:6" ht="19.5" customHeight="1" x14ac:dyDescent="0.2">
      <c r="A256" s="14" t="s">
        <v>60</v>
      </c>
      <c r="B256" s="14" t="s">
        <v>447</v>
      </c>
      <c r="C256" s="15" t="s">
        <v>450</v>
      </c>
      <c r="D256" s="16" t="s">
        <v>128</v>
      </c>
      <c r="E256" s="17">
        <v>4737.7</v>
      </c>
      <c r="F256" s="18" t="s">
        <v>449</v>
      </c>
    </row>
    <row r="257" spans="1:6" x14ac:dyDescent="0.2">
      <c r="A257" s="14" t="s">
        <v>60</v>
      </c>
      <c r="B257" s="14" t="s">
        <v>447</v>
      </c>
      <c r="C257" s="15" t="s">
        <v>451</v>
      </c>
      <c r="D257" s="16" t="s">
        <v>128</v>
      </c>
      <c r="E257" s="17">
        <v>1239</v>
      </c>
      <c r="F257" s="18" t="s">
        <v>449</v>
      </c>
    </row>
    <row r="258" spans="1:6" ht="24" x14ac:dyDescent="0.2">
      <c r="A258" s="124" t="s">
        <v>99</v>
      </c>
      <c r="B258" s="124" t="s">
        <v>452</v>
      </c>
      <c r="C258" s="125" t="s">
        <v>453</v>
      </c>
      <c r="D258" s="126" t="s">
        <v>128</v>
      </c>
      <c r="E258" s="127">
        <v>711.54</v>
      </c>
      <c r="F258" s="128" t="s">
        <v>441</v>
      </c>
    </row>
    <row r="259" spans="1:6" ht="23.25" customHeight="1" x14ac:dyDescent="0.2">
      <c r="A259" s="124" t="s">
        <v>99</v>
      </c>
      <c r="B259" s="124" t="s">
        <v>452</v>
      </c>
      <c r="C259" s="125" t="s">
        <v>454</v>
      </c>
      <c r="D259" s="126" t="s">
        <v>128</v>
      </c>
      <c r="E259" s="127">
        <v>30.68</v>
      </c>
      <c r="F259" s="128" t="s">
        <v>441</v>
      </c>
    </row>
    <row r="260" spans="1:6" ht="17.25" customHeight="1" x14ac:dyDescent="0.2">
      <c r="A260" s="124" t="s">
        <v>99</v>
      </c>
      <c r="B260" s="124" t="s">
        <v>452</v>
      </c>
      <c r="C260" s="125" t="s">
        <v>455</v>
      </c>
      <c r="D260" s="126" t="s">
        <v>128</v>
      </c>
      <c r="E260" s="127">
        <v>93.22</v>
      </c>
      <c r="F260" s="128" t="s">
        <v>456</v>
      </c>
    </row>
    <row r="261" spans="1:6" ht="15" customHeight="1" x14ac:dyDescent="0.2">
      <c r="A261" s="124" t="s">
        <v>99</v>
      </c>
      <c r="B261" s="124" t="s">
        <v>452</v>
      </c>
      <c r="C261" s="125" t="s">
        <v>457</v>
      </c>
      <c r="D261" s="126" t="s">
        <v>128</v>
      </c>
      <c r="E261" s="127">
        <v>140.125</v>
      </c>
      <c r="F261" s="128" t="s">
        <v>456</v>
      </c>
    </row>
    <row r="262" spans="1:6" x14ac:dyDescent="0.2">
      <c r="A262" s="124" t="s">
        <v>99</v>
      </c>
      <c r="B262" s="124" t="s">
        <v>452</v>
      </c>
      <c r="C262" s="125" t="s">
        <v>458</v>
      </c>
      <c r="D262" s="126" t="s">
        <v>128</v>
      </c>
      <c r="E262" s="127">
        <v>194.7</v>
      </c>
      <c r="F262" s="128" t="s">
        <v>456</v>
      </c>
    </row>
    <row r="263" spans="1:6" x14ac:dyDescent="0.2">
      <c r="A263" s="124" t="s">
        <v>99</v>
      </c>
      <c r="B263" s="124" t="s">
        <v>452</v>
      </c>
      <c r="C263" s="125" t="s">
        <v>459</v>
      </c>
      <c r="D263" s="126" t="s">
        <v>128</v>
      </c>
      <c r="E263" s="127">
        <v>334.82499999999999</v>
      </c>
      <c r="F263" s="128" t="s">
        <v>456</v>
      </c>
    </row>
    <row r="264" spans="1:6" x14ac:dyDescent="0.2">
      <c r="A264" s="124" t="s">
        <v>99</v>
      </c>
      <c r="B264" s="124" t="s">
        <v>452</v>
      </c>
      <c r="C264" s="125" t="s">
        <v>460</v>
      </c>
      <c r="D264" s="126" t="s">
        <v>128</v>
      </c>
      <c r="E264" s="127">
        <v>474.36</v>
      </c>
      <c r="F264" s="128" t="s">
        <v>456</v>
      </c>
    </row>
    <row r="265" spans="1:6" x14ac:dyDescent="0.2">
      <c r="A265" s="124" t="s">
        <v>99</v>
      </c>
      <c r="B265" s="124" t="s">
        <v>452</v>
      </c>
      <c r="C265" s="125" t="s">
        <v>461</v>
      </c>
      <c r="D265" s="126" t="s">
        <v>128</v>
      </c>
      <c r="E265" s="127">
        <v>548.70000000000005</v>
      </c>
      <c r="F265" s="128" t="s">
        <v>456</v>
      </c>
    </row>
    <row r="266" spans="1:6" x14ac:dyDescent="0.2">
      <c r="A266" s="124" t="s">
        <v>99</v>
      </c>
      <c r="B266" s="124" t="s">
        <v>452</v>
      </c>
      <c r="C266" s="125" t="s">
        <v>462</v>
      </c>
      <c r="D266" s="126" t="s">
        <v>128</v>
      </c>
      <c r="E266" s="127">
        <v>628.94000000000005</v>
      </c>
      <c r="F266" s="128" t="s">
        <v>456</v>
      </c>
    </row>
    <row r="267" spans="1:6" x14ac:dyDescent="0.2">
      <c r="A267" s="124" t="s">
        <v>99</v>
      </c>
      <c r="B267" s="124" t="s">
        <v>452</v>
      </c>
      <c r="C267" s="125" t="s">
        <v>463</v>
      </c>
      <c r="D267" s="126" t="s">
        <v>128</v>
      </c>
      <c r="E267" s="127">
        <v>401.2</v>
      </c>
      <c r="F267" s="128" t="s">
        <v>456</v>
      </c>
    </row>
    <row r="268" spans="1:6" x14ac:dyDescent="0.2">
      <c r="A268" s="124" t="s">
        <v>99</v>
      </c>
      <c r="B268" s="124" t="s">
        <v>452</v>
      </c>
      <c r="C268" s="125" t="s">
        <v>464</v>
      </c>
      <c r="D268" s="126" t="s">
        <v>128</v>
      </c>
      <c r="E268" s="127">
        <v>526.57500000000005</v>
      </c>
      <c r="F268" s="128" t="s">
        <v>456</v>
      </c>
    </row>
    <row r="269" spans="1:6" x14ac:dyDescent="0.2">
      <c r="A269" s="124" t="s">
        <v>99</v>
      </c>
      <c r="B269" s="124" t="s">
        <v>452</v>
      </c>
      <c r="C269" s="125" t="s">
        <v>465</v>
      </c>
      <c r="D269" s="126" t="s">
        <v>155</v>
      </c>
      <c r="E269" s="127">
        <v>175.82</v>
      </c>
      <c r="F269" s="128" t="s">
        <v>456</v>
      </c>
    </row>
    <row r="270" spans="1:6" x14ac:dyDescent="0.2">
      <c r="A270" s="124" t="s">
        <v>99</v>
      </c>
      <c r="B270" s="124" t="s">
        <v>452</v>
      </c>
      <c r="C270" s="125" t="s">
        <v>466</v>
      </c>
      <c r="D270" s="126" t="s">
        <v>155</v>
      </c>
      <c r="E270" s="127">
        <v>531</v>
      </c>
      <c r="F270" s="128" t="s">
        <v>456</v>
      </c>
    </row>
    <row r="271" spans="1:6" x14ac:dyDescent="0.2">
      <c r="A271" s="124" t="s">
        <v>99</v>
      </c>
      <c r="B271" s="124" t="s">
        <v>452</v>
      </c>
      <c r="C271" s="125" t="s">
        <v>467</v>
      </c>
      <c r="D271" s="126" t="s">
        <v>155</v>
      </c>
      <c r="E271" s="127">
        <v>233.64</v>
      </c>
      <c r="F271" s="128" t="s">
        <v>456</v>
      </c>
    </row>
    <row r="272" spans="1:6" x14ac:dyDescent="0.2">
      <c r="A272" s="124" t="s">
        <v>99</v>
      </c>
      <c r="B272" s="124" t="s">
        <v>452</v>
      </c>
      <c r="C272" s="125" t="s">
        <v>468</v>
      </c>
      <c r="D272" s="126" t="s">
        <v>155</v>
      </c>
      <c r="E272" s="127">
        <v>260.00110000000001</v>
      </c>
      <c r="F272" s="128" t="s">
        <v>456</v>
      </c>
    </row>
    <row r="273" spans="1:6" ht="36" x14ac:dyDescent="0.2">
      <c r="A273" s="124" t="s">
        <v>99</v>
      </c>
      <c r="B273" s="124" t="s">
        <v>452</v>
      </c>
      <c r="C273" s="125" t="s">
        <v>469</v>
      </c>
      <c r="D273" s="126" t="s">
        <v>128</v>
      </c>
      <c r="E273" s="127">
        <v>283.2</v>
      </c>
      <c r="F273" s="128" t="s">
        <v>441</v>
      </c>
    </row>
    <row r="274" spans="1:6" x14ac:dyDescent="0.2">
      <c r="A274" s="124" t="s">
        <v>99</v>
      </c>
      <c r="B274" s="124" t="s">
        <v>452</v>
      </c>
      <c r="C274" s="125" t="s">
        <v>470</v>
      </c>
      <c r="D274" s="126" t="s">
        <v>128</v>
      </c>
      <c r="E274" s="127">
        <v>132.75</v>
      </c>
      <c r="F274" s="128" t="s">
        <v>456</v>
      </c>
    </row>
    <row r="275" spans="1:6" x14ac:dyDescent="0.2">
      <c r="A275" s="124" t="s">
        <v>99</v>
      </c>
      <c r="B275" s="124" t="s">
        <v>452</v>
      </c>
      <c r="C275" s="125" t="s">
        <v>471</v>
      </c>
      <c r="D275" s="126" t="s">
        <v>128</v>
      </c>
      <c r="E275" s="127">
        <v>368.75</v>
      </c>
      <c r="F275" s="128" t="s">
        <v>456</v>
      </c>
    </row>
    <row r="276" spans="1:6" x14ac:dyDescent="0.2">
      <c r="A276" s="124" t="s">
        <v>99</v>
      </c>
      <c r="B276" s="124" t="s">
        <v>452</v>
      </c>
      <c r="C276" s="125" t="s">
        <v>472</v>
      </c>
      <c r="D276" s="126" t="s">
        <v>128</v>
      </c>
      <c r="E276" s="127">
        <v>5546</v>
      </c>
      <c r="F276" s="128" t="s">
        <v>441</v>
      </c>
    </row>
    <row r="277" spans="1:6" ht="24" x14ac:dyDescent="0.2">
      <c r="A277" s="124" t="s">
        <v>99</v>
      </c>
      <c r="B277" s="124" t="s">
        <v>452</v>
      </c>
      <c r="C277" s="125" t="s">
        <v>473</v>
      </c>
      <c r="D277" s="126" t="s">
        <v>128</v>
      </c>
      <c r="E277" s="127">
        <v>1215.4000000000001</v>
      </c>
      <c r="F277" s="128" t="s">
        <v>441</v>
      </c>
    </row>
    <row r="278" spans="1:6" x14ac:dyDescent="0.2">
      <c r="A278" s="124" t="s">
        <v>99</v>
      </c>
      <c r="B278" s="124" t="s">
        <v>452</v>
      </c>
      <c r="C278" s="125" t="s">
        <v>474</v>
      </c>
      <c r="D278" s="126" t="s">
        <v>475</v>
      </c>
      <c r="E278" s="127">
        <v>139.24</v>
      </c>
      <c r="F278" s="128" t="s">
        <v>476</v>
      </c>
    </row>
    <row r="279" spans="1:6" x14ac:dyDescent="0.2">
      <c r="A279" s="124" t="s">
        <v>99</v>
      </c>
      <c r="B279" s="124" t="s">
        <v>452</v>
      </c>
      <c r="C279" s="125" t="s">
        <v>477</v>
      </c>
      <c r="D279" s="126" t="s">
        <v>475</v>
      </c>
      <c r="E279" s="127">
        <v>194.7</v>
      </c>
      <c r="F279" s="128" t="s">
        <v>476</v>
      </c>
    </row>
    <row r="280" spans="1:6" ht="24" x14ac:dyDescent="0.2">
      <c r="A280" s="124" t="s">
        <v>99</v>
      </c>
      <c r="B280" s="124" t="s">
        <v>452</v>
      </c>
      <c r="C280" s="125" t="s">
        <v>478</v>
      </c>
      <c r="D280" s="126" t="s">
        <v>128</v>
      </c>
      <c r="E280" s="127">
        <v>12.803000000000001</v>
      </c>
      <c r="F280" s="128" t="s">
        <v>456</v>
      </c>
    </row>
    <row r="281" spans="1:6" x14ac:dyDescent="0.2">
      <c r="A281" s="124" t="s">
        <v>99</v>
      </c>
      <c r="B281" s="124" t="s">
        <v>452</v>
      </c>
      <c r="C281" s="125" t="s">
        <v>479</v>
      </c>
      <c r="D281" s="126" t="s">
        <v>128</v>
      </c>
      <c r="E281" s="127">
        <v>663.75</v>
      </c>
      <c r="F281" s="128" t="s">
        <v>456</v>
      </c>
    </row>
    <row r="282" spans="1:6" x14ac:dyDescent="0.2">
      <c r="A282" s="124" t="s">
        <v>99</v>
      </c>
      <c r="B282" s="124" t="s">
        <v>452</v>
      </c>
      <c r="C282" s="125" t="s">
        <v>480</v>
      </c>
      <c r="D282" s="126" t="s">
        <v>128</v>
      </c>
      <c r="E282" s="127">
        <v>6149.9943000000003</v>
      </c>
      <c r="F282" s="128" t="s">
        <v>441</v>
      </c>
    </row>
    <row r="283" spans="1:6" x14ac:dyDescent="0.2">
      <c r="A283" s="14" t="s">
        <v>59</v>
      </c>
      <c r="B283" s="14" t="s">
        <v>481</v>
      </c>
      <c r="C283" s="15" t="s">
        <v>482</v>
      </c>
      <c r="D283" s="16" t="s">
        <v>128</v>
      </c>
      <c r="E283" s="17">
        <v>6490</v>
      </c>
      <c r="F283" s="54" t="s">
        <v>483</v>
      </c>
    </row>
    <row r="284" spans="1:6" x14ac:dyDescent="0.2">
      <c r="A284" s="14" t="s">
        <v>59</v>
      </c>
      <c r="B284" s="14" t="s">
        <v>481</v>
      </c>
      <c r="C284" s="15" t="s">
        <v>484</v>
      </c>
      <c r="D284" s="16" t="s">
        <v>128</v>
      </c>
      <c r="E284" s="17">
        <v>6490</v>
      </c>
      <c r="F284" s="54" t="s">
        <v>483</v>
      </c>
    </row>
    <row r="285" spans="1:6" x14ac:dyDescent="0.2">
      <c r="A285" s="14" t="s">
        <v>59</v>
      </c>
      <c r="B285" s="14" t="s">
        <v>481</v>
      </c>
      <c r="C285" s="15" t="s">
        <v>485</v>
      </c>
      <c r="D285" s="16" t="s">
        <v>128</v>
      </c>
      <c r="E285" s="17">
        <v>6490</v>
      </c>
      <c r="F285" s="54" t="s">
        <v>483</v>
      </c>
    </row>
    <row r="286" spans="1:6" ht="14.1" customHeight="1" x14ac:dyDescent="0.2">
      <c r="A286" s="14" t="s">
        <v>59</v>
      </c>
      <c r="B286" s="14" t="s">
        <v>481</v>
      </c>
      <c r="C286" s="15" t="s">
        <v>486</v>
      </c>
      <c r="D286" s="16" t="s">
        <v>128</v>
      </c>
      <c r="E286" s="17">
        <v>6490</v>
      </c>
      <c r="F286" s="54" t="s">
        <v>483</v>
      </c>
    </row>
    <row r="287" spans="1:6" ht="15" customHeight="1" x14ac:dyDescent="0.2">
      <c r="A287" s="14" t="s">
        <v>59</v>
      </c>
      <c r="B287" s="14" t="s">
        <v>481</v>
      </c>
      <c r="C287" s="15" t="s">
        <v>487</v>
      </c>
      <c r="D287" s="16" t="s">
        <v>128</v>
      </c>
      <c r="E287" s="17">
        <v>6490</v>
      </c>
      <c r="F287" s="54" t="s">
        <v>483</v>
      </c>
    </row>
    <row r="288" spans="1:6" ht="21.75" customHeight="1" x14ac:dyDescent="0.2">
      <c r="A288" s="129" t="s">
        <v>65</v>
      </c>
      <c r="B288" s="129" t="s">
        <v>488</v>
      </c>
      <c r="C288" s="130" t="s">
        <v>489</v>
      </c>
      <c r="D288" s="131" t="s">
        <v>128</v>
      </c>
      <c r="E288" s="132">
        <v>2205.7732999999998</v>
      </c>
      <c r="F288" s="133" t="s">
        <v>490</v>
      </c>
    </row>
    <row r="289" spans="1:6" ht="15.95" customHeight="1" x14ac:dyDescent="0.2">
      <c r="A289" s="129" t="s">
        <v>65</v>
      </c>
      <c r="B289" s="129" t="s">
        <v>488</v>
      </c>
      <c r="C289" s="130" t="s">
        <v>491</v>
      </c>
      <c r="D289" s="131" t="s">
        <v>128</v>
      </c>
      <c r="E289" s="132">
        <v>501.5</v>
      </c>
      <c r="F289" s="133" t="s">
        <v>490</v>
      </c>
    </row>
    <row r="290" spans="1:6" x14ac:dyDescent="0.2">
      <c r="A290" s="129" t="s">
        <v>65</v>
      </c>
      <c r="B290" s="129" t="s">
        <v>488</v>
      </c>
      <c r="C290" s="130" t="s">
        <v>492</v>
      </c>
      <c r="D290" s="131" t="s">
        <v>128</v>
      </c>
      <c r="E290" s="132">
        <v>442.5</v>
      </c>
      <c r="F290" s="133" t="s">
        <v>490</v>
      </c>
    </row>
    <row r="291" spans="1:6" ht="14.1" customHeight="1" x14ac:dyDescent="0.2">
      <c r="A291" s="129" t="s">
        <v>65</v>
      </c>
      <c r="B291" s="129" t="s">
        <v>488</v>
      </c>
      <c r="C291" s="130" t="s">
        <v>493</v>
      </c>
      <c r="D291" s="131" t="s">
        <v>128</v>
      </c>
      <c r="E291" s="132">
        <v>531</v>
      </c>
      <c r="F291" s="133" t="s">
        <v>490</v>
      </c>
    </row>
    <row r="292" spans="1:6" x14ac:dyDescent="0.2">
      <c r="A292" s="129" t="s">
        <v>65</v>
      </c>
      <c r="B292" s="129" t="s">
        <v>488</v>
      </c>
      <c r="C292" s="130" t="s">
        <v>494</v>
      </c>
      <c r="D292" s="131" t="s">
        <v>128</v>
      </c>
      <c r="E292" s="132">
        <v>796.5</v>
      </c>
      <c r="F292" s="133" t="s">
        <v>490</v>
      </c>
    </row>
    <row r="293" spans="1:6" ht="17.25" customHeight="1" x14ac:dyDescent="0.2">
      <c r="A293" s="129" t="s">
        <v>65</v>
      </c>
      <c r="B293" s="129" t="s">
        <v>488</v>
      </c>
      <c r="C293" s="130" t="s">
        <v>495</v>
      </c>
      <c r="D293" s="131" t="s">
        <v>128</v>
      </c>
      <c r="E293" s="132">
        <v>5640.4</v>
      </c>
      <c r="F293" s="133" t="s">
        <v>490</v>
      </c>
    </row>
    <row r="294" spans="1:6" ht="30.75" customHeight="1" x14ac:dyDescent="0.2">
      <c r="A294" s="129" t="s">
        <v>65</v>
      </c>
      <c r="B294" s="129" t="s">
        <v>488</v>
      </c>
      <c r="C294" s="130" t="s">
        <v>496</v>
      </c>
      <c r="D294" s="131" t="s">
        <v>128</v>
      </c>
      <c r="E294" s="132">
        <v>5640.4</v>
      </c>
      <c r="F294" s="133" t="s">
        <v>490</v>
      </c>
    </row>
    <row r="295" spans="1:6" ht="24" x14ac:dyDescent="0.2">
      <c r="A295" s="129" t="s">
        <v>65</v>
      </c>
      <c r="B295" s="129" t="s">
        <v>488</v>
      </c>
      <c r="C295" s="130" t="s">
        <v>497</v>
      </c>
      <c r="D295" s="131" t="s">
        <v>128</v>
      </c>
      <c r="E295" s="132">
        <v>5640.4</v>
      </c>
      <c r="F295" s="133" t="s">
        <v>490</v>
      </c>
    </row>
    <row r="296" spans="1:6" ht="29.25" customHeight="1" x14ac:dyDescent="0.2">
      <c r="A296" s="129" t="s">
        <v>65</v>
      </c>
      <c r="B296" s="129" t="s">
        <v>488</v>
      </c>
      <c r="C296" s="130" t="s">
        <v>498</v>
      </c>
      <c r="D296" s="131" t="s">
        <v>128</v>
      </c>
      <c r="E296" s="132">
        <v>4366</v>
      </c>
      <c r="F296" s="133" t="s">
        <v>490</v>
      </c>
    </row>
    <row r="297" spans="1:6" ht="28.5" customHeight="1" x14ac:dyDescent="0.2">
      <c r="A297" s="129" t="s">
        <v>65</v>
      </c>
      <c r="B297" s="129" t="s">
        <v>488</v>
      </c>
      <c r="C297" s="130" t="s">
        <v>499</v>
      </c>
      <c r="D297" s="131" t="s">
        <v>128</v>
      </c>
      <c r="E297" s="132">
        <v>15611.4</v>
      </c>
      <c r="F297" s="133" t="s">
        <v>490</v>
      </c>
    </row>
    <row r="298" spans="1:6" ht="28.5" customHeight="1" x14ac:dyDescent="0.2">
      <c r="A298" s="129" t="s">
        <v>65</v>
      </c>
      <c r="B298" s="129" t="s">
        <v>488</v>
      </c>
      <c r="C298" s="130" t="s">
        <v>500</v>
      </c>
      <c r="D298" s="131" t="s">
        <v>128</v>
      </c>
      <c r="E298" s="132">
        <v>179.15</v>
      </c>
      <c r="F298" s="133" t="s">
        <v>490</v>
      </c>
    </row>
    <row r="299" spans="1:6" ht="22.5" customHeight="1" x14ac:dyDescent="0.2">
      <c r="A299" s="129" t="s">
        <v>65</v>
      </c>
      <c r="B299" s="129" t="s">
        <v>488</v>
      </c>
      <c r="C299" s="130" t="s">
        <v>501</v>
      </c>
      <c r="D299" s="131" t="s">
        <v>128</v>
      </c>
      <c r="E299" s="132">
        <v>194.7</v>
      </c>
      <c r="F299" s="133" t="s">
        <v>490</v>
      </c>
    </row>
    <row r="300" spans="1:6" x14ac:dyDescent="0.2">
      <c r="A300" s="129" t="s">
        <v>65</v>
      </c>
      <c r="B300" s="129" t="s">
        <v>488</v>
      </c>
      <c r="C300" s="130" t="s">
        <v>502</v>
      </c>
      <c r="D300" s="131" t="s">
        <v>128</v>
      </c>
      <c r="E300" s="132">
        <v>672.6</v>
      </c>
      <c r="F300" s="133" t="s">
        <v>490</v>
      </c>
    </row>
    <row r="301" spans="1:6" x14ac:dyDescent="0.2">
      <c r="A301" s="129" t="s">
        <v>65</v>
      </c>
      <c r="B301" s="129" t="s">
        <v>488</v>
      </c>
      <c r="C301" s="130" t="s">
        <v>503</v>
      </c>
      <c r="D301" s="131" t="s">
        <v>128</v>
      </c>
      <c r="E301" s="132">
        <v>20650</v>
      </c>
      <c r="F301" s="133" t="s">
        <v>490</v>
      </c>
    </row>
    <row r="302" spans="1:6" x14ac:dyDescent="0.2">
      <c r="A302" s="129" t="s">
        <v>65</v>
      </c>
      <c r="B302" s="129" t="s">
        <v>488</v>
      </c>
      <c r="C302" s="130" t="s">
        <v>504</v>
      </c>
      <c r="D302" s="131" t="s">
        <v>128</v>
      </c>
      <c r="E302" s="132">
        <v>4661</v>
      </c>
      <c r="F302" s="133" t="s">
        <v>490</v>
      </c>
    </row>
    <row r="303" spans="1:6" x14ac:dyDescent="0.2">
      <c r="A303" s="129" t="s">
        <v>65</v>
      </c>
      <c r="B303" s="129" t="s">
        <v>488</v>
      </c>
      <c r="C303" s="130" t="s">
        <v>505</v>
      </c>
      <c r="D303" s="131" t="s">
        <v>128</v>
      </c>
      <c r="E303" s="132">
        <v>525.1</v>
      </c>
      <c r="F303" s="133" t="s">
        <v>490</v>
      </c>
    </row>
    <row r="304" spans="1:6" x14ac:dyDescent="0.2">
      <c r="A304" s="129" t="s">
        <v>65</v>
      </c>
      <c r="B304" s="129" t="s">
        <v>488</v>
      </c>
      <c r="C304" s="130" t="s">
        <v>506</v>
      </c>
      <c r="D304" s="131" t="s">
        <v>128</v>
      </c>
      <c r="E304" s="132">
        <v>6384.19</v>
      </c>
      <c r="F304" s="133" t="s">
        <v>490</v>
      </c>
    </row>
    <row r="305" spans="1:6" ht="21" customHeight="1" x14ac:dyDescent="0.2">
      <c r="A305" s="129" t="s">
        <v>65</v>
      </c>
      <c r="B305" s="129" t="s">
        <v>488</v>
      </c>
      <c r="C305" s="130" t="s">
        <v>507</v>
      </c>
      <c r="D305" s="131" t="s">
        <v>128</v>
      </c>
      <c r="E305" s="132">
        <v>899.04330000000004</v>
      </c>
      <c r="F305" s="133" t="s">
        <v>490</v>
      </c>
    </row>
    <row r="306" spans="1:6" ht="29.25" customHeight="1" x14ac:dyDescent="0.2">
      <c r="A306" s="129" t="s">
        <v>65</v>
      </c>
      <c r="B306" s="129" t="s">
        <v>488</v>
      </c>
      <c r="C306" s="130" t="s">
        <v>508</v>
      </c>
      <c r="D306" s="131" t="s">
        <v>128</v>
      </c>
      <c r="E306" s="132">
        <v>348.1</v>
      </c>
      <c r="F306" s="133" t="s">
        <v>490</v>
      </c>
    </row>
    <row r="307" spans="1:6" ht="28.5" customHeight="1" x14ac:dyDescent="0.2">
      <c r="A307" s="129" t="s">
        <v>65</v>
      </c>
      <c r="B307" s="129" t="s">
        <v>488</v>
      </c>
      <c r="C307" s="130" t="s">
        <v>509</v>
      </c>
      <c r="D307" s="131" t="s">
        <v>128</v>
      </c>
      <c r="E307" s="132">
        <v>147.5</v>
      </c>
      <c r="F307" s="133" t="s">
        <v>490</v>
      </c>
    </row>
    <row r="308" spans="1:6" ht="32.25" customHeight="1" x14ac:dyDescent="0.2">
      <c r="A308" s="129" t="s">
        <v>65</v>
      </c>
      <c r="B308" s="129" t="s">
        <v>488</v>
      </c>
      <c r="C308" s="130" t="s">
        <v>510</v>
      </c>
      <c r="D308" s="131" t="s">
        <v>128</v>
      </c>
      <c r="E308" s="132">
        <v>11210</v>
      </c>
      <c r="F308" s="133" t="s">
        <v>490</v>
      </c>
    </row>
    <row r="309" spans="1:6" ht="24" x14ac:dyDescent="0.2">
      <c r="A309" s="129" t="s">
        <v>65</v>
      </c>
      <c r="B309" s="129" t="s">
        <v>488</v>
      </c>
      <c r="C309" s="130" t="s">
        <v>511</v>
      </c>
      <c r="D309" s="131" t="s">
        <v>128</v>
      </c>
      <c r="E309" s="132">
        <v>1333.4</v>
      </c>
      <c r="F309" s="133" t="s">
        <v>490</v>
      </c>
    </row>
    <row r="310" spans="1:6" x14ac:dyDescent="0.2">
      <c r="A310" s="134" t="s">
        <v>55</v>
      </c>
      <c r="B310" s="134" t="s">
        <v>512</v>
      </c>
      <c r="C310" s="135" t="s">
        <v>513</v>
      </c>
      <c r="D310" s="136" t="s">
        <v>128</v>
      </c>
      <c r="E310" s="137">
        <v>939.75</v>
      </c>
      <c r="F310" s="138" t="s">
        <v>514</v>
      </c>
    </row>
    <row r="311" spans="1:6" ht="22.5" customHeight="1" x14ac:dyDescent="0.2">
      <c r="A311" s="134" t="s">
        <v>55</v>
      </c>
      <c r="B311" s="134" t="s">
        <v>512</v>
      </c>
      <c r="C311" s="135" t="s">
        <v>515</v>
      </c>
      <c r="D311" s="136" t="s">
        <v>128</v>
      </c>
      <c r="E311" s="137">
        <v>590</v>
      </c>
      <c r="F311" s="138" t="s">
        <v>514</v>
      </c>
    </row>
    <row r="312" spans="1:6" x14ac:dyDescent="0.2">
      <c r="A312" s="134" t="s">
        <v>55</v>
      </c>
      <c r="B312" s="134" t="s">
        <v>512</v>
      </c>
      <c r="C312" s="135" t="s">
        <v>516</v>
      </c>
      <c r="D312" s="136" t="s">
        <v>128</v>
      </c>
      <c r="E312" s="137">
        <v>761.25</v>
      </c>
      <c r="F312" s="138" t="s">
        <v>514</v>
      </c>
    </row>
    <row r="313" spans="1:6" x14ac:dyDescent="0.2">
      <c r="A313" s="134" t="s">
        <v>55</v>
      </c>
      <c r="B313" s="134" t="s">
        <v>512</v>
      </c>
      <c r="C313" s="139" t="s">
        <v>516</v>
      </c>
      <c r="D313" s="140" t="s">
        <v>128</v>
      </c>
      <c r="E313" s="141">
        <v>761.25</v>
      </c>
      <c r="F313" s="142" t="s">
        <v>517</v>
      </c>
    </row>
    <row r="314" spans="1:6" ht="26.25" customHeight="1" x14ac:dyDescent="0.2">
      <c r="A314" s="134" t="s">
        <v>55</v>
      </c>
      <c r="B314" s="134" t="s">
        <v>512</v>
      </c>
      <c r="C314" s="139" t="s">
        <v>518</v>
      </c>
      <c r="D314" s="140" t="s">
        <v>128</v>
      </c>
      <c r="E314" s="141">
        <v>309.75</v>
      </c>
      <c r="F314" s="142" t="s">
        <v>517</v>
      </c>
    </row>
    <row r="315" spans="1:6" ht="18" customHeight="1" x14ac:dyDescent="0.2">
      <c r="A315" s="134" t="s">
        <v>55</v>
      </c>
      <c r="B315" s="134" t="s">
        <v>512</v>
      </c>
      <c r="C315" s="135" t="s">
        <v>519</v>
      </c>
      <c r="D315" s="136" t="s">
        <v>128</v>
      </c>
      <c r="E315" s="137">
        <v>270.48</v>
      </c>
      <c r="F315" s="142" t="s">
        <v>517</v>
      </c>
    </row>
    <row r="316" spans="1:6" x14ac:dyDescent="0.2">
      <c r="A316" s="134" t="s">
        <v>55</v>
      </c>
      <c r="B316" s="134" t="s">
        <v>512</v>
      </c>
      <c r="C316" s="135" t="s">
        <v>520</v>
      </c>
      <c r="D316" s="136" t="s">
        <v>128</v>
      </c>
      <c r="E316" s="137">
        <v>229.21530000000001</v>
      </c>
      <c r="F316" s="138" t="s">
        <v>514</v>
      </c>
    </row>
    <row r="317" spans="1:6" x14ac:dyDescent="0.2">
      <c r="A317" s="134" t="s">
        <v>55</v>
      </c>
      <c r="B317" s="134" t="s">
        <v>512</v>
      </c>
      <c r="C317" s="135" t="s">
        <v>521</v>
      </c>
      <c r="D317" s="136" t="s">
        <v>128</v>
      </c>
      <c r="E317" s="137">
        <v>194.25</v>
      </c>
      <c r="F317" s="142" t="s">
        <v>517</v>
      </c>
    </row>
    <row r="318" spans="1:6" x14ac:dyDescent="0.2">
      <c r="A318" s="134" t="s">
        <v>55</v>
      </c>
      <c r="B318" s="134" t="s">
        <v>512</v>
      </c>
      <c r="C318" s="135" t="s">
        <v>522</v>
      </c>
      <c r="D318" s="136" t="s">
        <v>128</v>
      </c>
      <c r="E318" s="137">
        <v>414.75</v>
      </c>
      <c r="F318" s="138" t="s">
        <v>514</v>
      </c>
    </row>
    <row r="319" spans="1:6" x14ac:dyDescent="0.2">
      <c r="A319" s="134" t="s">
        <v>55</v>
      </c>
      <c r="B319" s="134" t="s">
        <v>512</v>
      </c>
      <c r="C319" s="135" t="s">
        <v>523</v>
      </c>
      <c r="D319" s="136" t="s">
        <v>128</v>
      </c>
      <c r="E319" s="137">
        <v>414.75</v>
      </c>
      <c r="F319" s="142" t="s">
        <v>517</v>
      </c>
    </row>
    <row r="320" spans="1:6" x14ac:dyDescent="0.2">
      <c r="A320" s="134" t="s">
        <v>55</v>
      </c>
      <c r="B320" s="134" t="s">
        <v>512</v>
      </c>
      <c r="C320" s="139" t="s">
        <v>524</v>
      </c>
      <c r="D320" s="140" t="s">
        <v>128</v>
      </c>
      <c r="E320" s="141">
        <v>3669.75</v>
      </c>
      <c r="F320" s="142" t="s">
        <v>517</v>
      </c>
    </row>
    <row r="321" spans="1:6" x14ac:dyDescent="0.2">
      <c r="A321" s="134" t="s">
        <v>55</v>
      </c>
      <c r="B321" s="134" t="s">
        <v>512</v>
      </c>
      <c r="C321" s="135" t="s">
        <v>525</v>
      </c>
      <c r="D321" s="136" t="s">
        <v>526</v>
      </c>
      <c r="E321" s="137">
        <v>866.25</v>
      </c>
      <c r="F321" s="142" t="s">
        <v>517</v>
      </c>
    </row>
    <row r="322" spans="1:6" ht="24" x14ac:dyDescent="0.2">
      <c r="A322" s="134" t="s">
        <v>55</v>
      </c>
      <c r="B322" s="134" t="s">
        <v>512</v>
      </c>
      <c r="C322" s="135" t="s">
        <v>527</v>
      </c>
      <c r="D322" s="136" t="s">
        <v>128</v>
      </c>
      <c r="E322" s="137">
        <v>8096</v>
      </c>
      <c r="F322" s="142" t="s">
        <v>517</v>
      </c>
    </row>
    <row r="323" spans="1:6" ht="24" x14ac:dyDescent="0.2">
      <c r="A323" s="134" t="s">
        <v>55</v>
      </c>
      <c r="B323" s="134" t="s">
        <v>512</v>
      </c>
      <c r="C323" s="135" t="s">
        <v>528</v>
      </c>
      <c r="D323" s="136" t="s">
        <v>128</v>
      </c>
      <c r="E323" s="137">
        <v>8000</v>
      </c>
      <c r="F323" s="142" t="s">
        <v>517</v>
      </c>
    </row>
    <row r="324" spans="1:6" x14ac:dyDescent="0.2">
      <c r="A324" s="134" t="s">
        <v>55</v>
      </c>
      <c r="B324" s="134" t="s">
        <v>512</v>
      </c>
      <c r="C324" s="139" t="s">
        <v>529</v>
      </c>
      <c r="D324" s="140" t="s">
        <v>128</v>
      </c>
      <c r="E324" s="141">
        <v>167.27</v>
      </c>
      <c r="F324" s="142" t="s">
        <v>517</v>
      </c>
    </row>
    <row r="325" spans="1:6" ht="30.75" customHeight="1" x14ac:dyDescent="0.2">
      <c r="A325" s="134" t="s">
        <v>55</v>
      </c>
      <c r="B325" s="134" t="s">
        <v>512</v>
      </c>
      <c r="C325" s="135" t="s">
        <v>530</v>
      </c>
      <c r="D325" s="136" t="s">
        <v>128</v>
      </c>
      <c r="E325" s="137">
        <v>402.67669999999998</v>
      </c>
      <c r="F325" s="138" t="s">
        <v>514</v>
      </c>
    </row>
    <row r="326" spans="1:6" x14ac:dyDescent="0.2">
      <c r="A326" s="134" t="s">
        <v>55</v>
      </c>
      <c r="B326" s="134" t="s">
        <v>512</v>
      </c>
      <c r="C326" s="135" t="s">
        <v>531</v>
      </c>
      <c r="D326" s="136" t="s">
        <v>128</v>
      </c>
      <c r="E326" s="137">
        <v>600.9153</v>
      </c>
      <c r="F326" s="138" t="s">
        <v>514</v>
      </c>
    </row>
    <row r="327" spans="1:6" x14ac:dyDescent="0.2">
      <c r="A327" s="134" t="s">
        <v>55</v>
      </c>
      <c r="B327" s="134" t="s">
        <v>512</v>
      </c>
      <c r="C327" s="135" t="s">
        <v>532</v>
      </c>
      <c r="D327" s="136" t="s">
        <v>526</v>
      </c>
      <c r="E327" s="137">
        <v>489.40600000000001</v>
      </c>
      <c r="F327" s="142" t="s">
        <v>517</v>
      </c>
    </row>
    <row r="328" spans="1:6" ht="24.75" customHeight="1" x14ac:dyDescent="0.2">
      <c r="A328" s="134" t="s">
        <v>55</v>
      </c>
      <c r="B328" s="134" t="s">
        <v>512</v>
      </c>
      <c r="C328" s="135" t="s">
        <v>533</v>
      </c>
      <c r="D328" s="136" t="s">
        <v>128</v>
      </c>
      <c r="E328" s="137">
        <v>455.48</v>
      </c>
      <c r="F328" s="138" t="s">
        <v>514</v>
      </c>
    </row>
    <row r="329" spans="1:6" ht="24" x14ac:dyDescent="0.2">
      <c r="A329" s="14" t="s">
        <v>61</v>
      </c>
      <c r="B329" s="14" t="s">
        <v>534</v>
      </c>
      <c r="C329" s="15" t="s">
        <v>535</v>
      </c>
      <c r="D329" s="16" t="s">
        <v>128</v>
      </c>
      <c r="E329" s="17">
        <v>6490</v>
      </c>
      <c r="F329" s="54" t="s">
        <v>536</v>
      </c>
    </row>
    <row r="330" spans="1:6" ht="24" x14ac:dyDescent="0.2">
      <c r="A330" s="14" t="s">
        <v>537</v>
      </c>
      <c r="B330" s="14" t="s">
        <v>538</v>
      </c>
      <c r="C330" s="15" t="s">
        <v>539</v>
      </c>
      <c r="D330" s="16" t="s">
        <v>296</v>
      </c>
      <c r="E330" s="17">
        <v>460.2</v>
      </c>
      <c r="F330" s="54" t="s">
        <v>540</v>
      </c>
    </row>
    <row r="331" spans="1:6" ht="36" x14ac:dyDescent="0.2">
      <c r="A331" s="14" t="s">
        <v>45</v>
      </c>
      <c r="B331" s="14" t="s">
        <v>541</v>
      </c>
      <c r="C331" s="15" t="s">
        <v>542</v>
      </c>
      <c r="D331" s="16" t="s">
        <v>543</v>
      </c>
      <c r="E331" s="17">
        <v>44877.760000000002</v>
      </c>
      <c r="F331" s="54" t="s">
        <v>544</v>
      </c>
    </row>
    <row r="332" spans="1:6" x14ac:dyDescent="0.2">
      <c r="A332" s="18" t="s">
        <v>545</v>
      </c>
      <c r="B332" s="18" t="s">
        <v>546</v>
      </c>
      <c r="C332" s="15" t="s">
        <v>547</v>
      </c>
      <c r="D332" s="16" t="s">
        <v>548</v>
      </c>
      <c r="E332" s="17">
        <v>3000</v>
      </c>
      <c r="F332" s="54" t="s">
        <v>549</v>
      </c>
    </row>
    <row r="333" spans="1:6" ht="24" x14ac:dyDescent="0.2">
      <c r="A333" s="143" t="s">
        <v>550</v>
      </c>
      <c r="B333" s="143" t="s">
        <v>551</v>
      </c>
      <c r="C333" s="144" t="s">
        <v>552</v>
      </c>
      <c r="D333" s="145" t="s">
        <v>128</v>
      </c>
      <c r="E333" s="146">
        <v>23562.5</v>
      </c>
      <c r="F333" s="147" t="s">
        <v>553</v>
      </c>
    </row>
    <row r="334" spans="1:6" ht="24" x14ac:dyDescent="0.2">
      <c r="A334" s="143" t="s">
        <v>550</v>
      </c>
      <c r="B334" s="143" t="s">
        <v>551</v>
      </c>
      <c r="C334" s="144" t="s">
        <v>554</v>
      </c>
      <c r="D334" s="145" t="s">
        <v>128</v>
      </c>
      <c r="E334" s="146">
        <v>102660</v>
      </c>
      <c r="F334" s="147" t="s">
        <v>553</v>
      </c>
    </row>
    <row r="335" spans="1:6" ht="20.25" customHeight="1" x14ac:dyDescent="0.2">
      <c r="A335" s="148" t="s">
        <v>555</v>
      </c>
      <c r="B335" s="148" t="s">
        <v>556</v>
      </c>
      <c r="C335" s="149" t="s">
        <v>557</v>
      </c>
      <c r="D335" s="150" t="s">
        <v>128</v>
      </c>
      <c r="E335" s="151">
        <v>590</v>
      </c>
      <c r="F335" s="152" t="s">
        <v>558</v>
      </c>
    </row>
    <row r="336" spans="1:6" ht="15" customHeight="1" x14ac:dyDescent="0.2">
      <c r="A336" s="148" t="s">
        <v>555</v>
      </c>
      <c r="B336" s="148" t="s">
        <v>556</v>
      </c>
      <c r="C336" s="149" t="s">
        <v>559</v>
      </c>
      <c r="D336" s="150" t="s">
        <v>128</v>
      </c>
      <c r="E336" s="151">
        <v>2124</v>
      </c>
      <c r="F336" s="152" t="s">
        <v>558</v>
      </c>
    </row>
    <row r="337" spans="1:6" ht="14.1" customHeight="1" x14ac:dyDescent="0.2">
      <c r="A337" s="148" t="s">
        <v>555</v>
      </c>
      <c r="B337" s="148" t="s">
        <v>556</v>
      </c>
      <c r="C337" s="149" t="s">
        <v>560</v>
      </c>
      <c r="D337" s="150" t="s">
        <v>561</v>
      </c>
      <c r="E337" s="151">
        <v>2832</v>
      </c>
      <c r="F337" s="152" t="s">
        <v>558</v>
      </c>
    </row>
    <row r="338" spans="1:6" x14ac:dyDescent="0.2">
      <c r="A338" s="148" t="s">
        <v>555</v>
      </c>
      <c r="B338" s="148" t="s">
        <v>556</v>
      </c>
      <c r="C338" s="149" t="s">
        <v>562</v>
      </c>
      <c r="D338" s="150" t="s">
        <v>561</v>
      </c>
      <c r="E338" s="151">
        <v>2548.8000000000002</v>
      </c>
      <c r="F338" s="152" t="s">
        <v>558</v>
      </c>
    </row>
    <row r="339" spans="1:6" ht="15" customHeight="1" x14ac:dyDescent="0.2">
      <c r="A339" s="148" t="s">
        <v>555</v>
      </c>
      <c r="B339" s="148" t="s">
        <v>556</v>
      </c>
      <c r="C339" s="149" t="s">
        <v>563</v>
      </c>
      <c r="D339" s="150" t="s">
        <v>561</v>
      </c>
      <c r="E339" s="151">
        <v>2360</v>
      </c>
      <c r="F339" s="152" t="s">
        <v>558</v>
      </c>
    </row>
    <row r="340" spans="1:6" ht="24" x14ac:dyDescent="0.2">
      <c r="A340" s="148" t="s">
        <v>555</v>
      </c>
      <c r="B340" s="148" t="s">
        <v>556</v>
      </c>
      <c r="C340" s="149" t="s">
        <v>564</v>
      </c>
      <c r="D340" s="150" t="s">
        <v>561</v>
      </c>
      <c r="E340" s="151">
        <v>2360</v>
      </c>
      <c r="F340" s="152" t="s">
        <v>558</v>
      </c>
    </row>
    <row r="341" spans="1:6" x14ac:dyDescent="0.2">
      <c r="A341" s="148" t="s">
        <v>555</v>
      </c>
      <c r="B341" s="148" t="s">
        <v>556</v>
      </c>
      <c r="C341" s="149" t="s">
        <v>565</v>
      </c>
      <c r="D341" s="150" t="s">
        <v>561</v>
      </c>
      <c r="E341" s="151">
        <v>708</v>
      </c>
      <c r="F341" s="152" t="s">
        <v>558</v>
      </c>
    </row>
    <row r="342" spans="1:6" x14ac:dyDescent="0.2">
      <c r="A342" s="148" t="s">
        <v>555</v>
      </c>
      <c r="B342" s="148" t="s">
        <v>556</v>
      </c>
      <c r="C342" s="149" t="s">
        <v>566</v>
      </c>
      <c r="D342" s="150" t="s">
        <v>128</v>
      </c>
      <c r="E342" s="151">
        <v>7670</v>
      </c>
      <c r="F342" s="152" t="s">
        <v>558</v>
      </c>
    </row>
    <row r="343" spans="1:6" ht="24" x14ac:dyDescent="0.2">
      <c r="A343" s="148" t="s">
        <v>555</v>
      </c>
      <c r="B343" s="148" t="s">
        <v>556</v>
      </c>
      <c r="C343" s="149" t="s">
        <v>567</v>
      </c>
      <c r="D343" s="150" t="s">
        <v>561</v>
      </c>
      <c r="E343" s="151">
        <v>2548.8000000000002</v>
      </c>
      <c r="F343" s="152" t="s">
        <v>558</v>
      </c>
    </row>
    <row r="344" spans="1:6" ht="24" x14ac:dyDescent="0.2">
      <c r="A344" s="148" t="s">
        <v>555</v>
      </c>
      <c r="B344" s="148" t="s">
        <v>556</v>
      </c>
      <c r="C344" s="149" t="s">
        <v>568</v>
      </c>
      <c r="D344" s="150" t="s">
        <v>128</v>
      </c>
      <c r="E344" s="151">
        <v>2360</v>
      </c>
      <c r="F344" s="152" t="s">
        <v>558</v>
      </c>
    </row>
    <row r="345" spans="1:6" ht="24" x14ac:dyDescent="0.2">
      <c r="A345" s="148" t="s">
        <v>555</v>
      </c>
      <c r="B345" s="148" t="s">
        <v>556</v>
      </c>
      <c r="C345" s="149" t="s">
        <v>569</v>
      </c>
      <c r="D345" s="150" t="s">
        <v>128</v>
      </c>
      <c r="E345" s="151">
        <v>1770</v>
      </c>
      <c r="F345" s="152" t="s">
        <v>558</v>
      </c>
    </row>
    <row r="346" spans="1:6" x14ac:dyDescent="0.2">
      <c r="A346" s="148" t="s">
        <v>555</v>
      </c>
      <c r="B346" s="148" t="s">
        <v>556</v>
      </c>
      <c r="C346" s="149" t="s">
        <v>570</v>
      </c>
      <c r="D346" s="150" t="s">
        <v>128</v>
      </c>
      <c r="E346" s="151">
        <v>1121</v>
      </c>
      <c r="F346" s="152" t="s">
        <v>558</v>
      </c>
    </row>
    <row r="347" spans="1:6" x14ac:dyDescent="0.2">
      <c r="A347" s="153" t="s">
        <v>571</v>
      </c>
      <c r="B347" s="153" t="s">
        <v>572</v>
      </c>
      <c r="C347" s="154" t="s">
        <v>573</v>
      </c>
      <c r="D347" s="155" t="s">
        <v>128</v>
      </c>
      <c r="E347" s="156">
        <v>1770</v>
      </c>
      <c r="F347" s="157" t="s">
        <v>574</v>
      </c>
    </row>
    <row r="348" spans="1:6" ht="24" x14ac:dyDescent="0.2">
      <c r="A348" s="153" t="s">
        <v>571</v>
      </c>
      <c r="B348" s="153" t="s">
        <v>572</v>
      </c>
      <c r="C348" s="154" t="s">
        <v>575</v>
      </c>
      <c r="D348" s="155" t="s">
        <v>128</v>
      </c>
      <c r="E348" s="156">
        <v>1062</v>
      </c>
      <c r="F348" s="157" t="s">
        <v>574</v>
      </c>
    </row>
    <row r="349" spans="1:6" x14ac:dyDescent="0.2">
      <c r="A349" s="153" t="s">
        <v>571</v>
      </c>
      <c r="B349" s="153" t="s">
        <v>572</v>
      </c>
      <c r="C349" s="154" t="s">
        <v>576</v>
      </c>
      <c r="D349" s="155" t="s">
        <v>128</v>
      </c>
      <c r="E349" s="156">
        <v>420.55200000000002</v>
      </c>
      <c r="F349" s="157" t="s">
        <v>574</v>
      </c>
    </row>
    <row r="350" spans="1:6" ht="24" x14ac:dyDescent="0.2">
      <c r="A350" s="153" t="s">
        <v>571</v>
      </c>
      <c r="B350" s="153" t="s">
        <v>572</v>
      </c>
      <c r="C350" s="154" t="s">
        <v>577</v>
      </c>
      <c r="D350" s="155" t="s">
        <v>128</v>
      </c>
      <c r="E350" s="156">
        <v>420.73</v>
      </c>
      <c r="F350" s="157" t="s">
        <v>574</v>
      </c>
    </row>
    <row r="351" spans="1:6" ht="24" x14ac:dyDescent="0.2">
      <c r="A351" s="153" t="s">
        <v>571</v>
      </c>
      <c r="B351" s="153" t="s">
        <v>572</v>
      </c>
      <c r="C351" s="154" t="s">
        <v>578</v>
      </c>
      <c r="D351" s="155" t="s">
        <v>128</v>
      </c>
      <c r="E351" s="156">
        <v>1379.48</v>
      </c>
      <c r="F351" s="157" t="s">
        <v>574</v>
      </c>
    </row>
    <row r="352" spans="1:6" ht="24" x14ac:dyDescent="0.2">
      <c r="A352" s="153" t="s">
        <v>571</v>
      </c>
      <c r="B352" s="153" t="s">
        <v>572</v>
      </c>
      <c r="C352" s="154" t="s">
        <v>578</v>
      </c>
      <c r="D352" s="155" t="s">
        <v>128</v>
      </c>
      <c r="E352" s="156">
        <v>486.69200000000001</v>
      </c>
      <c r="F352" s="157" t="s">
        <v>574</v>
      </c>
    </row>
    <row r="353" spans="1:6" ht="24" x14ac:dyDescent="0.2">
      <c r="A353" s="153" t="s">
        <v>571</v>
      </c>
      <c r="B353" s="153" t="s">
        <v>572</v>
      </c>
      <c r="C353" s="154" t="s">
        <v>579</v>
      </c>
      <c r="D353" s="155" t="s">
        <v>128</v>
      </c>
      <c r="E353" s="156">
        <v>420.09199999999998</v>
      </c>
      <c r="F353" s="157" t="s">
        <v>574</v>
      </c>
    </row>
    <row r="354" spans="1:6" ht="24" x14ac:dyDescent="0.2">
      <c r="A354" s="153" t="s">
        <v>571</v>
      </c>
      <c r="B354" s="153" t="s">
        <v>572</v>
      </c>
      <c r="C354" s="154" t="s">
        <v>580</v>
      </c>
      <c r="D354" s="155" t="s">
        <v>128</v>
      </c>
      <c r="E354" s="156">
        <v>422.358</v>
      </c>
      <c r="F354" s="157" t="s">
        <v>574</v>
      </c>
    </row>
    <row r="355" spans="1:6" ht="15" customHeight="1" x14ac:dyDescent="0.2">
      <c r="A355" s="153" t="s">
        <v>571</v>
      </c>
      <c r="B355" s="153" t="s">
        <v>572</v>
      </c>
      <c r="C355" s="154" t="s">
        <v>581</v>
      </c>
      <c r="D355" s="155" t="s">
        <v>128</v>
      </c>
      <c r="E355" s="156">
        <v>422.44</v>
      </c>
      <c r="F355" s="157" t="s">
        <v>574</v>
      </c>
    </row>
    <row r="356" spans="1:6" ht="24" x14ac:dyDescent="0.2">
      <c r="A356" s="153" t="s">
        <v>571</v>
      </c>
      <c r="B356" s="153" t="s">
        <v>572</v>
      </c>
      <c r="C356" s="154" t="s">
        <v>582</v>
      </c>
      <c r="D356" s="155" t="s">
        <v>128</v>
      </c>
      <c r="E356" s="156">
        <v>422.62799999999999</v>
      </c>
      <c r="F356" s="157" t="s">
        <v>574</v>
      </c>
    </row>
    <row r="357" spans="1:6" ht="14.1" customHeight="1" x14ac:dyDescent="0.2">
      <c r="A357" s="153" t="s">
        <v>571</v>
      </c>
      <c r="B357" s="153" t="s">
        <v>572</v>
      </c>
      <c r="C357" s="154" t="s">
        <v>583</v>
      </c>
      <c r="D357" s="155" t="s">
        <v>128</v>
      </c>
      <c r="E357" s="156">
        <v>810.41200000000003</v>
      </c>
      <c r="F357" s="157" t="s">
        <v>574</v>
      </c>
    </row>
    <row r="358" spans="1:6" x14ac:dyDescent="0.2">
      <c r="A358" s="153" t="s">
        <v>571</v>
      </c>
      <c r="B358" s="153" t="s">
        <v>572</v>
      </c>
      <c r="C358" s="154" t="s">
        <v>584</v>
      </c>
      <c r="D358" s="155" t="s">
        <v>128</v>
      </c>
      <c r="E358" s="156">
        <v>1069.47</v>
      </c>
      <c r="F358" s="157" t="s">
        <v>574</v>
      </c>
    </row>
    <row r="359" spans="1:6" ht="18" customHeight="1" x14ac:dyDescent="0.2">
      <c r="A359" s="153" t="s">
        <v>571</v>
      </c>
      <c r="B359" s="153" t="s">
        <v>572</v>
      </c>
      <c r="C359" s="154" t="s">
        <v>585</v>
      </c>
      <c r="D359" s="155" t="s">
        <v>128</v>
      </c>
      <c r="E359" s="156">
        <v>3499.9967000000001</v>
      </c>
      <c r="F359" s="157" t="s">
        <v>574</v>
      </c>
    </row>
    <row r="360" spans="1:6" ht="18.95" customHeight="1" x14ac:dyDescent="0.2">
      <c r="A360" s="153" t="s">
        <v>571</v>
      </c>
      <c r="B360" s="153" t="s">
        <v>572</v>
      </c>
      <c r="C360" s="154" t="s">
        <v>586</v>
      </c>
      <c r="D360" s="155" t="s">
        <v>128</v>
      </c>
      <c r="E360" s="156">
        <v>200.6</v>
      </c>
      <c r="F360" s="157" t="s">
        <v>574</v>
      </c>
    </row>
    <row r="361" spans="1:6" ht="15.95" customHeight="1" x14ac:dyDescent="0.2">
      <c r="A361" s="153" t="s">
        <v>571</v>
      </c>
      <c r="B361" s="153" t="s">
        <v>572</v>
      </c>
      <c r="C361" s="154" t="s">
        <v>587</v>
      </c>
      <c r="D361" s="155" t="s">
        <v>128</v>
      </c>
      <c r="E361" s="156">
        <v>17.405000000000001</v>
      </c>
      <c r="F361" s="157" t="s">
        <v>574</v>
      </c>
    </row>
    <row r="362" spans="1:6" ht="21" customHeight="1" x14ac:dyDescent="0.2">
      <c r="A362" s="153" t="s">
        <v>571</v>
      </c>
      <c r="B362" s="153" t="s">
        <v>572</v>
      </c>
      <c r="C362" s="154" t="s">
        <v>588</v>
      </c>
      <c r="D362" s="155" t="s">
        <v>128</v>
      </c>
      <c r="E362" s="156">
        <v>101.48</v>
      </c>
      <c r="F362" s="157" t="s">
        <v>574</v>
      </c>
    </row>
    <row r="363" spans="1:6" x14ac:dyDescent="0.2">
      <c r="A363" s="153" t="s">
        <v>571</v>
      </c>
      <c r="B363" s="153" t="s">
        <v>572</v>
      </c>
      <c r="C363" s="154" t="s">
        <v>589</v>
      </c>
      <c r="D363" s="155" t="s">
        <v>128</v>
      </c>
      <c r="E363" s="156">
        <v>15.281000000000001</v>
      </c>
      <c r="F363" s="157" t="s">
        <v>574</v>
      </c>
    </row>
    <row r="364" spans="1:6" x14ac:dyDescent="0.2">
      <c r="A364" s="153" t="s">
        <v>571</v>
      </c>
      <c r="B364" s="153" t="s">
        <v>572</v>
      </c>
      <c r="C364" s="154" t="s">
        <v>590</v>
      </c>
      <c r="D364" s="155" t="s">
        <v>128</v>
      </c>
      <c r="E364" s="156">
        <v>34.81</v>
      </c>
      <c r="F364" s="157" t="s">
        <v>574</v>
      </c>
    </row>
    <row r="365" spans="1:6" x14ac:dyDescent="0.2">
      <c r="A365" s="153" t="s">
        <v>571</v>
      </c>
      <c r="B365" s="153" t="s">
        <v>572</v>
      </c>
      <c r="C365" s="154" t="s">
        <v>591</v>
      </c>
      <c r="D365" s="155" t="s">
        <v>128</v>
      </c>
      <c r="E365" s="156">
        <v>77.88</v>
      </c>
      <c r="F365" s="157" t="s">
        <v>574</v>
      </c>
    </row>
    <row r="366" spans="1:6" x14ac:dyDescent="0.2">
      <c r="A366" s="153" t="s">
        <v>571</v>
      </c>
      <c r="B366" s="153" t="s">
        <v>572</v>
      </c>
      <c r="C366" s="154" t="s">
        <v>592</v>
      </c>
      <c r="D366" s="155" t="s">
        <v>155</v>
      </c>
      <c r="E366" s="156">
        <v>403.79669999999999</v>
      </c>
      <c r="F366" s="157" t="s">
        <v>574</v>
      </c>
    </row>
    <row r="367" spans="1:6" x14ac:dyDescent="0.2">
      <c r="A367" s="153" t="s">
        <v>571</v>
      </c>
      <c r="B367" s="153" t="s">
        <v>572</v>
      </c>
      <c r="C367" s="154" t="s">
        <v>593</v>
      </c>
      <c r="D367" s="155" t="s">
        <v>155</v>
      </c>
      <c r="E367" s="156">
        <v>36</v>
      </c>
      <c r="F367" s="157" t="s">
        <v>574</v>
      </c>
    </row>
    <row r="368" spans="1:6" x14ac:dyDescent="0.2">
      <c r="A368" s="153" t="s">
        <v>571</v>
      </c>
      <c r="B368" s="153" t="s">
        <v>572</v>
      </c>
      <c r="C368" s="154" t="s">
        <v>594</v>
      </c>
      <c r="D368" s="155" t="s">
        <v>155</v>
      </c>
      <c r="E368" s="156">
        <v>154.875</v>
      </c>
      <c r="F368" s="157" t="s">
        <v>574</v>
      </c>
    </row>
    <row r="369" spans="1:6" x14ac:dyDescent="0.2">
      <c r="A369" s="153" t="s">
        <v>571</v>
      </c>
      <c r="B369" s="153" t="s">
        <v>572</v>
      </c>
      <c r="C369" s="153" t="s">
        <v>595</v>
      </c>
      <c r="D369" s="155" t="s">
        <v>128</v>
      </c>
      <c r="E369" s="158">
        <v>121.54</v>
      </c>
      <c r="F369" s="159" t="s">
        <v>574</v>
      </c>
    </row>
    <row r="370" spans="1:6" ht="18" customHeight="1" x14ac:dyDescent="0.2">
      <c r="A370" s="153" t="s">
        <v>571</v>
      </c>
      <c r="B370" s="153" t="s">
        <v>572</v>
      </c>
      <c r="C370" s="154" t="s">
        <v>596</v>
      </c>
      <c r="D370" s="155" t="s">
        <v>128</v>
      </c>
      <c r="E370" s="156">
        <v>510.04250000000002</v>
      </c>
      <c r="F370" s="157" t="s">
        <v>574</v>
      </c>
    </row>
    <row r="371" spans="1:6" ht="24" x14ac:dyDescent="0.2">
      <c r="A371" s="153" t="s">
        <v>571</v>
      </c>
      <c r="B371" s="153" t="s">
        <v>572</v>
      </c>
      <c r="C371" s="154" t="s">
        <v>597</v>
      </c>
      <c r="D371" s="155" t="s">
        <v>128</v>
      </c>
      <c r="E371" s="156">
        <v>510.04250000000002</v>
      </c>
      <c r="F371" s="157" t="s">
        <v>574</v>
      </c>
    </row>
    <row r="372" spans="1:6" ht="24" x14ac:dyDescent="0.2">
      <c r="A372" s="153" t="s">
        <v>571</v>
      </c>
      <c r="B372" s="153" t="s">
        <v>572</v>
      </c>
      <c r="C372" s="154" t="s">
        <v>598</v>
      </c>
      <c r="D372" s="155" t="s">
        <v>128</v>
      </c>
      <c r="E372" s="156">
        <v>445.214</v>
      </c>
      <c r="F372" s="157" t="s">
        <v>574</v>
      </c>
    </row>
    <row r="373" spans="1:6" ht="24" x14ac:dyDescent="0.2">
      <c r="A373" s="153" t="s">
        <v>571</v>
      </c>
      <c r="B373" s="153" t="s">
        <v>572</v>
      </c>
      <c r="C373" s="154" t="s">
        <v>599</v>
      </c>
      <c r="D373" s="155" t="s">
        <v>128</v>
      </c>
      <c r="E373" s="156">
        <v>445.21409999999997</v>
      </c>
      <c r="F373" s="157" t="s">
        <v>574</v>
      </c>
    </row>
    <row r="374" spans="1:6" ht="21.75" customHeight="1" x14ac:dyDescent="0.2">
      <c r="A374" s="153" t="s">
        <v>571</v>
      </c>
      <c r="B374" s="153" t="s">
        <v>572</v>
      </c>
      <c r="C374" s="154" t="s">
        <v>599</v>
      </c>
      <c r="D374" s="155" t="s">
        <v>128</v>
      </c>
      <c r="E374" s="156">
        <v>437.91</v>
      </c>
      <c r="F374" s="157" t="s">
        <v>574</v>
      </c>
    </row>
    <row r="375" spans="1:6" ht="24" x14ac:dyDescent="0.2">
      <c r="A375" s="153" t="s">
        <v>571</v>
      </c>
      <c r="B375" s="153" t="s">
        <v>572</v>
      </c>
      <c r="C375" s="154" t="s">
        <v>600</v>
      </c>
      <c r="D375" s="155" t="s">
        <v>128</v>
      </c>
      <c r="E375" s="156">
        <v>440.16329999999999</v>
      </c>
      <c r="F375" s="157" t="s">
        <v>574</v>
      </c>
    </row>
    <row r="376" spans="1:6" ht="24" x14ac:dyDescent="0.2">
      <c r="A376" s="153" t="s">
        <v>571</v>
      </c>
      <c r="B376" s="153" t="s">
        <v>572</v>
      </c>
      <c r="C376" s="154" t="s">
        <v>601</v>
      </c>
      <c r="D376" s="155" t="s">
        <v>128</v>
      </c>
      <c r="E376" s="156">
        <v>439.49</v>
      </c>
      <c r="F376" s="157" t="s">
        <v>574</v>
      </c>
    </row>
    <row r="377" spans="1:6" ht="24" x14ac:dyDescent="0.2">
      <c r="A377" s="153" t="s">
        <v>571</v>
      </c>
      <c r="B377" s="153" t="s">
        <v>572</v>
      </c>
      <c r="C377" s="154" t="s">
        <v>602</v>
      </c>
      <c r="D377" s="155" t="s">
        <v>128</v>
      </c>
      <c r="E377" s="156">
        <v>442.005</v>
      </c>
      <c r="F377" s="157" t="s">
        <v>574</v>
      </c>
    </row>
    <row r="378" spans="1:6" ht="24" x14ac:dyDescent="0.2">
      <c r="A378" s="153" t="s">
        <v>571</v>
      </c>
      <c r="B378" s="153" t="s">
        <v>572</v>
      </c>
      <c r="C378" s="154" t="s">
        <v>603</v>
      </c>
      <c r="D378" s="155" t="s">
        <v>128</v>
      </c>
      <c r="E378" s="156">
        <v>439.49</v>
      </c>
      <c r="F378" s="157" t="s">
        <v>574</v>
      </c>
    </row>
    <row r="379" spans="1:6" ht="24" x14ac:dyDescent="0.2">
      <c r="A379" s="153" t="s">
        <v>571</v>
      </c>
      <c r="B379" s="153" t="s">
        <v>572</v>
      </c>
      <c r="C379" s="154" t="s">
        <v>604</v>
      </c>
      <c r="D379" s="155" t="s">
        <v>128</v>
      </c>
      <c r="E379" s="156">
        <v>835.00300000000004</v>
      </c>
      <c r="F379" s="157" t="s">
        <v>574</v>
      </c>
    </row>
    <row r="380" spans="1:6" ht="24" x14ac:dyDescent="0.2">
      <c r="A380" s="153" t="s">
        <v>571</v>
      </c>
      <c r="B380" s="153" t="s">
        <v>572</v>
      </c>
      <c r="C380" s="154" t="s">
        <v>605</v>
      </c>
      <c r="D380" s="155" t="s">
        <v>128</v>
      </c>
      <c r="E380" s="156">
        <v>1110</v>
      </c>
      <c r="F380" s="157" t="s">
        <v>574</v>
      </c>
    </row>
    <row r="381" spans="1:6" ht="24" x14ac:dyDescent="0.2">
      <c r="A381" s="153" t="s">
        <v>571</v>
      </c>
      <c r="B381" s="153" t="s">
        <v>572</v>
      </c>
      <c r="C381" s="154" t="s">
        <v>606</v>
      </c>
      <c r="D381" s="155" t="s">
        <v>128</v>
      </c>
      <c r="E381" s="156">
        <v>932.61249999999995</v>
      </c>
      <c r="F381" s="157" t="s">
        <v>574</v>
      </c>
    </row>
    <row r="382" spans="1:6" ht="24" x14ac:dyDescent="0.2">
      <c r="A382" s="153" t="s">
        <v>571</v>
      </c>
      <c r="B382" s="153" t="s">
        <v>572</v>
      </c>
      <c r="C382" s="154" t="s">
        <v>607</v>
      </c>
      <c r="D382" s="155" t="s">
        <v>128</v>
      </c>
      <c r="E382" s="156">
        <v>932.39</v>
      </c>
      <c r="F382" s="157" t="s">
        <v>574</v>
      </c>
    </row>
    <row r="383" spans="1:6" ht="24" x14ac:dyDescent="0.2">
      <c r="A383" s="153" t="s">
        <v>571</v>
      </c>
      <c r="B383" s="153" t="s">
        <v>572</v>
      </c>
      <c r="C383" s="154" t="s">
        <v>608</v>
      </c>
      <c r="D383" s="155" t="s">
        <v>128</v>
      </c>
      <c r="E383" s="156">
        <v>932.39</v>
      </c>
      <c r="F383" s="157" t="s">
        <v>574</v>
      </c>
    </row>
    <row r="384" spans="1:6" ht="24" x14ac:dyDescent="0.2">
      <c r="A384" s="153" t="s">
        <v>571</v>
      </c>
      <c r="B384" s="153" t="s">
        <v>572</v>
      </c>
      <c r="C384" s="154" t="s">
        <v>609</v>
      </c>
      <c r="D384" s="155" t="s">
        <v>128</v>
      </c>
      <c r="E384" s="156">
        <v>1015</v>
      </c>
      <c r="F384" s="157" t="s">
        <v>574</v>
      </c>
    </row>
    <row r="385" spans="1:6" ht="24" x14ac:dyDescent="0.2">
      <c r="A385" s="153" t="s">
        <v>571</v>
      </c>
      <c r="B385" s="153" t="s">
        <v>572</v>
      </c>
      <c r="C385" s="154" t="s">
        <v>610</v>
      </c>
      <c r="D385" s="155" t="s">
        <v>128</v>
      </c>
      <c r="E385" s="156">
        <v>927.75</v>
      </c>
      <c r="F385" s="157" t="s">
        <v>574</v>
      </c>
    </row>
    <row r="386" spans="1:6" ht="24" x14ac:dyDescent="0.2">
      <c r="A386" s="153" t="s">
        <v>571</v>
      </c>
      <c r="B386" s="153" t="s">
        <v>572</v>
      </c>
      <c r="C386" s="154" t="s">
        <v>611</v>
      </c>
      <c r="D386" s="155" t="s">
        <v>128</v>
      </c>
      <c r="E386" s="156">
        <v>922.77329999999995</v>
      </c>
      <c r="F386" s="157" t="s">
        <v>574</v>
      </c>
    </row>
    <row r="387" spans="1:6" ht="24" x14ac:dyDescent="0.2">
      <c r="A387" s="153" t="s">
        <v>571</v>
      </c>
      <c r="B387" s="153" t="s">
        <v>572</v>
      </c>
      <c r="C387" s="154" t="s">
        <v>612</v>
      </c>
      <c r="D387" s="155" t="s">
        <v>128</v>
      </c>
      <c r="E387" s="156">
        <v>929.53330000000005</v>
      </c>
      <c r="F387" s="157" t="s">
        <v>574</v>
      </c>
    </row>
    <row r="388" spans="1:6" ht="24" x14ac:dyDescent="0.2">
      <c r="A388" s="153" t="s">
        <v>571</v>
      </c>
      <c r="B388" s="153" t="s">
        <v>572</v>
      </c>
      <c r="C388" s="154" t="s">
        <v>613</v>
      </c>
      <c r="D388" s="155" t="s">
        <v>128</v>
      </c>
      <c r="E388" s="156">
        <v>885</v>
      </c>
      <c r="F388" s="157" t="s">
        <v>574</v>
      </c>
    </row>
    <row r="389" spans="1:6" ht="24" x14ac:dyDescent="0.2">
      <c r="A389" s="153" t="s">
        <v>571</v>
      </c>
      <c r="B389" s="153" t="s">
        <v>572</v>
      </c>
      <c r="C389" s="154" t="s">
        <v>614</v>
      </c>
      <c r="D389" s="155" t="s">
        <v>128</v>
      </c>
      <c r="E389" s="156">
        <v>1017.5025000000001</v>
      </c>
      <c r="F389" s="157" t="s">
        <v>574</v>
      </c>
    </row>
    <row r="390" spans="1:6" ht="24" x14ac:dyDescent="0.2">
      <c r="A390" s="153" t="s">
        <v>571</v>
      </c>
      <c r="B390" s="153" t="s">
        <v>572</v>
      </c>
      <c r="C390" s="154" t="s">
        <v>615</v>
      </c>
      <c r="D390" s="155" t="s">
        <v>128</v>
      </c>
      <c r="E390" s="156">
        <v>2700.0052000000001</v>
      </c>
      <c r="F390" s="157" t="s">
        <v>574</v>
      </c>
    </row>
    <row r="391" spans="1:6" ht="24" x14ac:dyDescent="0.2">
      <c r="A391" s="153" t="s">
        <v>571</v>
      </c>
      <c r="B391" s="153" t="s">
        <v>572</v>
      </c>
      <c r="C391" s="154" t="s">
        <v>616</v>
      </c>
      <c r="D391" s="155" t="s">
        <v>128</v>
      </c>
      <c r="E391" s="156">
        <v>2799.9985000000001</v>
      </c>
      <c r="F391" s="157" t="s">
        <v>574</v>
      </c>
    </row>
    <row r="392" spans="1:6" ht="24" x14ac:dyDescent="0.2">
      <c r="A392" s="153" t="s">
        <v>571</v>
      </c>
      <c r="B392" s="153" t="s">
        <v>572</v>
      </c>
      <c r="C392" s="154" t="s">
        <v>617</v>
      </c>
      <c r="D392" s="155" t="s">
        <v>128</v>
      </c>
      <c r="E392" s="156">
        <v>2149.9960000000001</v>
      </c>
      <c r="F392" s="157" t="s">
        <v>574</v>
      </c>
    </row>
    <row r="393" spans="1:6" ht="24" x14ac:dyDescent="0.2">
      <c r="A393" s="153" t="s">
        <v>571</v>
      </c>
      <c r="B393" s="153" t="s">
        <v>572</v>
      </c>
      <c r="C393" s="154" t="s">
        <v>618</v>
      </c>
      <c r="D393" s="155" t="s">
        <v>128</v>
      </c>
      <c r="E393" s="156">
        <v>3650</v>
      </c>
      <c r="F393" s="157" t="s">
        <v>574</v>
      </c>
    </row>
    <row r="394" spans="1:6" ht="14.1" customHeight="1" x14ac:dyDescent="0.2">
      <c r="A394" s="153" t="s">
        <v>571</v>
      </c>
      <c r="B394" s="153" t="s">
        <v>572</v>
      </c>
      <c r="C394" s="154" t="s">
        <v>619</v>
      </c>
      <c r="D394" s="155" t="s">
        <v>128</v>
      </c>
      <c r="E394" s="156">
        <v>30.68</v>
      </c>
      <c r="F394" s="157" t="s">
        <v>574</v>
      </c>
    </row>
    <row r="395" spans="1:6" ht="24" x14ac:dyDescent="0.2">
      <c r="A395" s="153" t="s">
        <v>571</v>
      </c>
      <c r="B395" s="153" t="s">
        <v>572</v>
      </c>
      <c r="C395" s="154" t="s">
        <v>620</v>
      </c>
      <c r="D395" s="155" t="s">
        <v>128</v>
      </c>
      <c r="E395" s="156">
        <v>5039.8509999999997</v>
      </c>
      <c r="F395" s="157" t="s">
        <v>574</v>
      </c>
    </row>
    <row r="396" spans="1:6" ht="24" x14ac:dyDescent="0.2">
      <c r="A396" s="153" t="s">
        <v>571</v>
      </c>
      <c r="B396" s="153" t="s">
        <v>572</v>
      </c>
      <c r="C396" s="154" t="s">
        <v>621</v>
      </c>
      <c r="D396" s="155" t="s">
        <v>128</v>
      </c>
      <c r="E396" s="156">
        <v>2700.0050000000001</v>
      </c>
      <c r="F396" s="157" t="s">
        <v>574</v>
      </c>
    </row>
    <row r="397" spans="1:6" x14ac:dyDescent="0.2">
      <c r="A397" s="153" t="s">
        <v>571</v>
      </c>
      <c r="B397" s="153" t="s">
        <v>572</v>
      </c>
      <c r="C397" s="154" t="s">
        <v>622</v>
      </c>
      <c r="D397" s="155" t="s">
        <v>128</v>
      </c>
      <c r="E397" s="156">
        <v>9.9946000000000002</v>
      </c>
      <c r="F397" s="157" t="s">
        <v>574</v>
      </c>
    </row>
    <row r="398" spans="1:6" ht="24.75" customHeight="1" x14ac:dyDescent="0.2">
      <c r="A398" s="153" t="s">
        <v>571</v>
      </c>
      <c r="B398" s="153" t="s">
        <v>572</v>
      </c>
      <c r="C398" s="154" t="s">
        <v>623</v>
      </c>
      <c r="D398" s="155" t="s">
        <v>128</v>
      </c>
      <c r="E398" s="156">
        <v>35.4</v>
      </c>
      <c r="F398" s="157" t="s">
        <v>574</v>
      </c>
    </row>
    <row r="399" spans="1:6" ht="24" x14ac:dyDescent="0.2">
      <c r="A399" s="153" t="s">
        <v>571</v>
      </c>
      <c r="B399" s="153" t="s">
        <v>572</v>
      </c>
      <c r="C399" s="154" t="s">
        <v>624</v>
      </c>
      <c r="D399" s="155" t="s">
        <v>128</v>
      </c>
      <c r="E399" s="156">
        <v>1184.72</v>
      </c>
      <c r="F399" s="157" t="s">
        <v>574</v>
      </c>
    </row>
    <row r="400" spans="1:6" ht="24" x14ac:dyDescent="0.2">
      <c r="A400" s="153" t="s">
        <v>571</v>
      </c>
      <c r="B400" s="153" t="s">
        <v>572</v>
      </c>
      <c r="C400" s="154" t="s">
        <v>625</v>
      </c>
      <c r="D400" s="155" t="s">
        <v>128</v>
      </c>
      <c r="E400" s="156">
        <v>2265.6</v>
      </c>
      <c r="F400" s="157" t="s">
        <v>574</v>
      </c>
    </row>
    <row r="401" spans="1:6" x14ac:dyDescent="0.2">
      <c r="A401" s="153" t="s">
        <v>571</v>
      </c>
      <c r="B401" s="153" t="s">
        <v>572</v>
      </c>
      <c r="C401" s="154" t="s">
        <v>626</v>
      </c>
      <c r="D401" s="155" t="s">
        <v>128</v>
      </c>
      <c r="E401" s="156">
        <v>13.3222</v>
      </c>
      <c r="F401" s="157" t="s">
        <v>574</v>
      </c>
    </row>
    <row r="402" spans="1:6" x14ac:dyDescent="0.2">
      <c r="A402" s="153" t="s">
        <v>571</v>
      </c>
      <c r="B402" s="153" t="s">
        <v>572</v>
      </c>
      <c r="C402" s="154" t="s">
        <v>627</v>
      </c>
      <c r="D402" s="155" t="s">
        <v>128</v>
      </c>
      <c r="E402" s="156">
        <v>107.675</v>
      </c>
      <c r="F402" s="157" t="s">
        <v>574</v>
      </c>
    </row>
    <row r="403" spans="1:6" ht="21.75" customHeight="1" x14ac:dyDescent="0.2">
      <c r="A403" s="153" t="s">
        <v>571</v>
      </c>
      <c r="B403" s="153" t="s">
        <v>572</v>
      </c>
      <c r="C403" s="154" t="s">
        <v>628</v>
      </c>
      <c r="D403" s="155" t="s">
        <v>128</v>
      </c>
      <c r="E403" s="156">
        <v>21.771000000000001</v>
      </c>
      <c r="F403" s="157" t="s">
        <v>574</v>
      </c>
    </row>
    <row r="404" spans="1:6" x14ac:dyDescent="0.2">
      <c r="A404" s="153" t="s">
        <v>571</v>
      </c>
      <c r="B404" s="153" t="s">
        <v>572</v>
      </c>
      <c r="C404" s="154" t="s">
        <v>629</v>
      </c>
      <c r="D404" s="155" t="s">
        <v>128</v>
      </c>
      <c r="E404" s="156">
        <v>7.8470000000000004</v>
      </c>
      <c r="F404" s="157" t="s">
        <v>574</v>
      </c>
    </row>
    <row r="405" spans="1:6" ht="24" x14ac:dyDescent="0.2">
      <c r="A405" s="153" t="s">
        <v>571</v>
      </c>
      <c r="B405" s="153" t="s">
        <v>572</v>
      </c>
      <c r="C405" s="154" t="s">
        <v>630</v>
      </c>
      <c r="D405" s="155" t="s">
        <v>128</v>
      </c>
      <c r="E405" s="156">
        <v>885.4</v>
      </c>
      <c r="F405" s="157" t="s">
        <v>574</v>
      </c>
    </row>
    <row r="406" spans="1:6" ht="24" x14ac:dyDescent="0.2">
      <c r="A406" s="153" t="s">
        <v>571</v>
      </c>
      <c r="B406" s="153" t="s">
        <v>572</v>
      </c>
      <c r="C406" s="154" t="s">
        <v>631</v>
      </c>
      <c r="D406" s="155" t="s">
        <v>128</v>
      </c>
      <c r="E406" s="156">
        <v>880.95249999999999</v>
      </c>
      <c r="F406" s="157" t="s">
        <v>574</v>
      </c>
    </row>
    <row r="407" spans="1:6" ht="24" x14ac:dyDescent="0.2">
      <c r="A407" s="153" t="s">
        <v>571</v>
      </c>
      <c r="B407" s="153" t="s">
        <v>572</v>
      </c>
      <c r="C407" s="154" t="s">
        <v>632</v>
      </c>
      <c r="D407" s="155" t="s">
        <v>128</v>
      </c>
      <c r="E407" s="156">
        <v>889.42600000000004</v>
      </c>
      <c r="F407" s="157" t="s">
        <v>574</v>
      </c>
    </row>
    <row r="408" spans="1:6" x14ac:dyDescent="0.2">
      <c r="A408" s="153" t="s">
        <v>571</v>
      </c>
      <c r="B408" s="153" t="s">
        <v>572</v>
      </c>
      <c r="C408" s="154" t="s">
        <v>633</v>
      </c>
      <c r="D408" s="155" t="s">
        <v>128</v>
      </c>
      <c r="E408" s="156">
        <v>20.001000000000001</v>
      </c>
      <c r="F408" s="157" t="s">
        <v>574</v>
      </c>
    </row>
    <row r="409" spans="1:6" ht="15.95" customHeight="1" x14ac:dyDescent="0.2">
      <c r="A409" s="153" t="s">
        <v>571</v>
      </c>
      <c r="B409" s="153" t="s">
        <v>572</v>
      </c>
      <c r="C409" s="157" t="s">
        <v>634</v>
      </c>
      <c r="D409" s="155" t="s">
        <v>128</v>
      </c>
      <c r="E409" s="160">
        <v>5750.01</v>
      </c>
      <c r="F409" s="157" t="s">
        <v>574</v>
      </c>
    </row>
    <row r="410" spans="1:6" ht="24" x14ac:dyDescent="0.2">
      <c r="A410" s="153" t="s">
        <v>571</v>
      </c>
      <c r="B410" s="153" t="s">
        <v>572</v>
      </c>
      <c r="C410" s="154" t="s">
        <v>635</v>
      </c>
      <c r="D410" s="155" t="s">
        <v>128</v>
      </c>
      <c r="E410" s="156">
        <v>4500.0006000000003</v>
      </c>
      <c r="F410" s="157" t="s">
        <v>574</v>
      </c>
    </row>
    <row r="411" spans="1:6" x14ac:dyDescent="0.2">
      <c r="A411" s="153" t="s">
        <v>571</v>
      </c>
      <c r="B411" s="153" t="s">
        <v>572</v>
      </c>
      <c r="C411" s="154" t="s">
        <v>636</v>
      </c>
      <c r="D411" s="155" t="s">
        <v>526</v>
      </c>
      <c r="E411" s="156">
        <v>206.5</v>
      </c>
      <c r="F411" s="157" t="s">
        <v>574</v>
      </c>
    </row>
    <row r="412" spans="1:6" x14ac:dyDescent="0.2">
      <c r="A412" s="153" t="s">
        <v>571</v>
      </c>
      <c r="B412" s="153" t="s">
        <v>572</v>
      </c>
      <c r="C412" s="154" t="s">
        <v>637</v>
      </c>
      <c r="D412" s="155" t="s">
        <v>128</v>
      </c>
      <c r="E412" s="156">
        <v>144.9984</v>
      </c>
      <c r="F412" s="157" t="s">
        <v>574</v>
      </c>
    </row>
    <row r="413" spans="1:6" x14ac:dyDescent="0.2">
      <c r="A413" s="153" t="s">
        <v>571</v>
      </c>
      <c r="B413" s="153" t="s">
        <v>572</v>
      </c>
      <c r="C413" s="154" t="s">
        <v>638</v>
      </c>
      <c r="D413" s="155" t="s">
        <v>128</v>
      </c>
      <c r="E413" s="156">
        <v>1407.74</v>
      </c>
      <c r="F413" s="157" t="s">
        <v>574</v>
      </c>
    </row>
    <row r="414" spans="1:6" x14ac:dyDescent="0.2">
      <c r="A414" s="153" t="s">
        <v>571</v>
      </c>
      <c r="B414" s="153" t="s">
        <v>572</v>
      </c>
      <c r="C414" s="154" t="s">
        <v>639</v>
      </c>
      <c r="D414" s="155" t="s">
        <v>155</v>
      </c>
      <c r="E414" s="156">
        <v>71.98</v>
      </c>
      <c r="F414" s="157" t="s">
        <v>574</v>
      </c>
    </row>
    <row r="415" spans="1:6" x14ac:dyDescent="0.2">
      <c r="A415" s="153" t="s">
        <v>571</v>
      </c>
      <c r="B415" s="153" t="s">
        <v>572</v>
      </c>
      <c r="C415" s="154" t="s">
        <v>640</v>
      </c>
      <c r="D415" s="155" t="s">
        <v>128</v>
      </c>
      <c r="E415" s="156">
        <v>55</v>
      </c>
      <c r="F415" s="157" t="s">
        <v>574</v>
      </c>
    </row>
    <row r="416" spans="1:6" x14ac:dyDescent="0.2">
      <c r="A416" s="153" t="s">
        <v>571</v>
      </c>
      <c r="B416" s="153" t="s">
        <v>572</v>
      </c>
      <c r="C416" s="154" t="s">
        <v>641</v>
      </c>
      <c r="D416" s="155" t="s">
        <v>128</v>
      </c>
      <c r="E416" s="156">
        <v>55</v>
      </c>
      <c r="F416" s="157" t="s">
        <v>574</v>
      </c>
    </row>
    <row r="417" spans="1:6" x14ac:dyDescent="0.2">
      <c r="A417" s="153" t="s">
        <v>571</v>
      </c>
      <c r="B417" s="153" t="s">
        <v>572</v>
      </c>
      <c r="C417" s="154" t="s">
        <v>642</v>
      </c>
      <c r="D417" s="155" t="s">
        <v>526</v>
      </c>
      <c r="E417" s="156">
        <v>72.5</v>
      </c>
      <c r="F417" s="157" t="s">
        <v>574</v>
      </c>
    </row>
    <row r="418" spans="1:6" x14ac:dyDescent="0.2">
      <c r="A418" s="153" t="s">
        <v>571</v>
      </c>
      <c r="B418" s="153" t="s">
        <v>572</v>
      </c>
      <c r="C418" s="154" t="s">
        <v>643</v>
      </c>
      <c r="D418" s="155" t="s">
        <v>128</v>
      </c>
      <c r="E418" s="156">
        <v>50</v>
      </c>
      <c r="F418" s="157" t="s">
        <v>574</v>
      </c>
    </row>
    <row r="419" spans="1:6" x14ac:dyDescent="0.2">
      <c r="A419" s="153" t="s">
        <v>571</v>
      </c>
      <c r="B419" s="153" t="s">
        <v>572</v>
      </c>
      <c r="C419" s="154" t="s">
        <v>644</v>
      </c>
      <c r="D419" s="155" t="s">
        <v>128</v>
      </c>
      <c r="E419" s="156">
        <v>1121</v>
      </c>
      <c r="F419" s="157" t="s">
        <v>574</v>
      </c>
    </row>
    <row r="420" spans="1:6" x14ac:dyDescent="0.2">
      <c r="A420" s="153" t="s">
        <v>571</v>
      </c>
      <c r="B420" s="153" t="s">
        <v>572</v>
      </c>
      <c r="C420" s="154" t="s">
        <v>645</v>
      </c>
      <c r="D420" s="155" t="s">
        <v>128</v>
      </c>
      <c r="E420" s="156">
        <v>254.99799999999999</v>
      </c>
      <c r="F420" s="157" t="s">
        <v>574</v>
      </c>
    </row>
    <row r="421" spans="1:6" x14ac:dyDescent="0.2">
      <c r="A421" s="153" t="s">
        <v>571</v>
      </c>
      <c r="B421" s="153" t="s">
        <v>572</v>
      </c>
      <c r="C421" s="154" t="s">
        <v>645</v>
      </c>
      <c r="D421" s="155" t="s">
        <v>128</v>
      </c>
      <c r="E421" s="156">
        <v>365.8</v>
      </c>
      <c r="F421" s="157" t="s">
        <v>574</v>
      </c>
    </row>
    <row r="422" spans="1:6" x14ac:dyDescent="0.2">
      <c r="A422" s="153" t="s">
        <v>571</v>
      </c>
      <c r="B422" s="153" t="s">
        <v>572</v>
      </c>
      <c r="C422" s="157" t="s">
        <v>646</v>
      </c>
      <c r="D422" s="155" t="s">
        <v>128</v>
      </c>
      <c r="E422" s="160">
        <v>498.99799999999999</v>
      </c>
      <c r="F422" s="157" t="s">
        <v>574</v>
      </c>
    </row>
    <row r="423" spans="1:6" ht="24" x14ac:dyDescent="0.2">
      <c r="A423" s="153" t="s">
        <v>571</v>
      </c>
      <c r="B423" s="153" t="s">
        <v>572</v>
      </c>
      <c r="C423" s="154" t="s">
        <v>647</v>
      </c>
      <c r="D423" s="155" t="s">
        <v>128</v>
      </c>
      <c r="E423" s="156">
        <v>10.9976</v>
      </c>
      <c r="F423" s="157" t="s">
        <v>574</v>
      </c>
    </row>
    <row r="424" spans="1:6" ht="24" x14ac:dyDescent="0.2">
      <c r="A424" s="153" t="s">
        <v>571</v>
      </c>
      <c r="B424" s="153" t="s">
        <v>572</v>
      </c>
      <c r="C424" s="154" t="s">
        <v>648</v>
      </c>
      <c r="D424" s="155" t="s">
        <v>128</v>
      </c>
      <c r="E424" s="156">
        <v>53.1</v>
      </c>
      <c r="F424" s="157" t="s">
        <v>574</v>
      </c>
    </row>
    <row r="425" spans="1:6" ht="24" x14ac:dyDescent="0.2">
      <c r="A425" s="153" t="s">
        <v>571</v>
      </c>
      <c r="B425" s="153" t="s">
        <v>572</v>
      </c>
      <c r="C425" s="154" t="s">
        <v>649</v>
      </c>
      <c r="D425" s="155" t="s">
        <v>128</v>
      </c>
      <c r="E425" s="156">
        <v>916.505</v>
      </c>
      <c r="F425" s="157" t="s">
        <v>574</v>
      </c>
    </row>
    <row r="426" spans="1:6" ht="24" x14ac:dyDescent="0.2">
      <c r="A426" s="153" t="s">
        <v>571</v>
      </c>
      <c r="B426" s="153" t="s">
        <v>572</v>
      </c>
      <c r="C426" s="154" t="s">
        <v>650</v>
      </c>
      <c r="D426" s="155" t="s">
        <v>128</v>
      </c>
      <c r="E426" s="156">
        <v>5015</v>
      </c>
      <c r="F426" s="157" t="s">
        <v>574</v>
      </c>
    </row>
    <row r="427" spans="1:6" ht="24" x14ac:dyDescent="0.2">
      <c r="A427" s="153" t="s">
        <v>571</v>
      </c>
      <c r="B427" s="153" t="s">
        <v>572</v>
      </c>
      <c r="C427" s="154" t="s">
        <v>651</v>
      </c>
      <c r="D427" s="155" t="s">
        <v>128</v>
      </c>
      <c r="E427" s="156">
        <v>10584.6</v>
      </c>
      <c r="F427" s="157" t="s">
        <v>574</v>
      </c>
    </row>
    <row r="428" spans="1:6" x14ac:dyDescent="0.2">
      <c r="A428" s="153" t="s">
        <v>571</v>
      </c>
      <c r="B428" s="153" t="s">
        <v>572</v>
      </c>
      <c r="C428" s="154" t="s">
        <v>652</v>
      </c>
      <c r="D428" s="155" t="s">
        <v>128</v>
      </c>
      <c r="E428" s="156">
        <v>8.85</v>
      </c>
      <c r="F428" s="157" t="s">
        <v>574</v>
      </c>
    </row>
    <row r="429" spans="1:6" x14ac:dyDescent="0.2">
      <c r="A429" s="153" t="s">
        <v>571</v>
      </c>
      <c r="B429" s="153" t="s">
        <v>572</v>
      </c>
      <c r="C429" s="154" t="s">
        <v>653</v>
      </c>
      <c r="D429" s="155" t="s">
        <v>128</v>
      </c>
      <c r="E429" s="156">
        <v>26.55</v>
      </c>
      <c r="F429" s="157" t="s">
        <v>574</v>
      </c>
    </row>
    <row r="430" spans="1:6" x14ac:dyDescent="0.2">
      <c r="A430" s="153" t="s">
        <v>571</v>
      </c>
      <c r="B430" s="153" t="s">
        <v>572</v>
      </c>
      <c r="C430" s="154" t="s">
        <v>654</v>
      </c>
      <c r="D430" s="155" t="s">
        <v>128</v>
      </c>
      <c r="E430" s="156">
        <v>71.98</v>
      </c>
      <c r="F430" s="157" t="s">
        <v>574</v>
      </c>
    </row>
    <row r="431" spans="1:6" x14ac:dyDescent="0.2">
      <c r="A431" s="153" t="s">
        <v>571</v>
      </c>
      <c r="B431" s="153" t="s">
        <v>572</v>
      </c>
      <c r="C431" s="154" t="s">
        <v>655</v>
      </c>
      <c r="D431" s="155" t="s">
        <v>128</v>
      </c>
      <c r="E431" s="156">
        <v>278.77499999999998</v>
      </c>
      <c r="F431" s="157" t="s">
        <v>574</v>
      </c>
    </row>
    <row r="432" spans="1:6" x14ac:dyDescent="0.2">
      <c r="A432" s="153" t="s">
        <v>571</v>
      </c>
      <c r="B432" s="153" t="s">
        <v>572</v>
      </c>
      <c r="C432" s="154" t="s">
        <v>656</v>
      </c>
      <c r="D432" s="155" t="s">
        <v>128</v>
      </c>
      <c r="E432" s="156">
        <v>32.001600000000003</v>
      </c>
      <c r="F432" s="157" t="s">
        <v>574</v>
      </c>
    </row>
    <row r="433" spans="1:6" x14ac:dyDescent="0.2">
      <c r="A433" s="153" t="s">
        <v>571</v>
      </c>
      <c r="B433" s="153" t="s">
        <v>572</v>
      </c>
      <c r="C433" s="154" t="s">
        <v>657</v>
      </c>
      <c r="D433" s="155" t="s">
        <v>128</v>
      </c>
      <c r="E433" s="156">
        <v>33.04</v>
      </c>
      <c r="F433" s="157" t="s">
        <v>574</v>
      </c>
    </row>
    <row r="434" spans="1:6" x14ac:dyDescent="0.2">
      <c r="A434" s="153" t="s">
        <v>571</v>
      </c>
      <c r="B434" s="153" t="s">
        <v>572</v>
      </c>
      <c r="C434" s="154" t="s">
        <v>658</v>
      </c>
      <c r="D434" s="155" t="s">
        <v>128</v>
      </c>
      <c r="E434" s="156">
        <v>24.78</v>
      </c>
      <c r="F434" s="157" t="s">
        <v>574</v>
      </c>
    </row>
    <row r="435" spans="1:6" x14ac:dyDescent="0.2">
      <c r="A435" s="153" t="s">
        <v>571</v>
      </c>
      <c r="B435" s="153" t="s">
        <v>572</v>
      </c>
      <c r="C435" s="154" t="s">
        <v>659</v>
      </c>
      <c r="D435" s="155" t="s">
        <v>128</v>
      </c>
      <c r="E435" s="156">
        <v>21.24</v>
      </c>
      <c r="F435" s="157" t="s">
        <v>574</v>
      </c>
    </row>
    <row r="436" spans="1:6" ht="24" x14ac:dyDescent="0.2">
      <c r="A436" s="153" t="s">
        <v>571</v>
      </c>
      <c r="B436" s="153" t="s">
        <v>572</v>
      </c>
      <c r="C436" s="154" t="s">
        <v>660</v>
      </c>
      <c r="D436" s="155" t="s">
        <v>128</v>
      </c>
      <c r="E436" s="156">
        <v>8379.4282999999996</v>
      </c>
      <c r="F436" s="157" t="s">
        <v>574</v>
      </c>
    </row>
    <row r="437" spans="1:6" ht="24" x14ac:dyDescent="0.2">
      <c r="A437" s="153" t="s">
        <v>571</v>
      </c>
      <c r="B437" s="153" t="s">
        <v>572</v>
      </c>
      <c r="C437" s="154" t="s">
        <v>661</v>
      </c>
      <c r="D437" s="155" t="s">
        <v>128</v>
      </c>
      <c r="E437" s="156">
        <v>3100.0016999999998</v>
      </c>
      <c r="F437" s="157" t="s">
        <v>574</v>
      </c>
    </row>
    <row r="438" spans="1:6" ht="24" x14ac:dyDescent="0.2">
      <c r="A438" s="153" t="s">
        <v>571</v>
      </c>
      <c r="B438" s="153" t="s">
        <v>572</v>
      </c>
      <c r="C438" s="154" t="s">
        <v>662</v>
      </c>
      <c r="D438" s="155" t="s">
        <v>128</v>
      </c>
      <c r="E438" s="156">
        <v>7601.18</v>
      </c>
      <c r="F438" s="157" t="s">
        <v>574</v>
      </c>
    </row>
    <row r="439" spans="1:6" x14ac:dyDescent="0.2">
      <c r="A439" s="153" t="s">
        <v>571</v>
      </c>
      <c r="B439" s="153" t="s">
        <v>572</v>
      </c>
      <c r="C439" s="154" t="s">
        <v>663</v>
      </c>
      <c r="D439" s="155" t="s">
        <v>128</v>
      </c>
      <c r="E439" s="156">
        <v>5.31</v>
      </c>
      <c r="F439" s="157" t="s">
        <v>574</v>
      </c>
    </row>
    <row r="440" spans="1:6" x14ac:dyDescent="0.2">
      <c r="A440" s="153" t="s">
        <v>571</v>
      </c>
      <c r="B440" s="153" t="s">
        <v>572</v>
      </c>
      <c r="C440" s="154" t="s">
        <v>664</v>
      </c>
      <c r="D440" s="155" t="s">
        <v>128</v>
      </c>
      <c r="E440" s="156">
        <v>9.6760000000000002</v>
      </c>
      <c r="F440" s="157" t="s">
        <v>574</v>
      </c>
    </row>
    <row r="441" spans="1:6" x14ac:dyDescent="0.2">
      <c r="A441" s="153" t="s">
        <v>571</v>
      </c>
      <c r="B441" s="153" t="s">
        <v>572</v>
      </c>
      <c r="C441" s="154" t="s">
        <v>665</v>
      </c>
      <c r="D441" s="155" t="s">
        <v>128</v>
      </c>
      <c r="E441" s="156">
        <v>25.924600000000002</v>
      </c>
      <c r="F441" s="157" t="s">
        <v>574</v>
      </c>
    </row>
    <row r="442" spans="1:6" x14ac:dyDescent="0.2">
      <c r="A442" s="153" t="s">
        <v>571</v>
      </c>
      <c r="B442" s="153" t="s">
        <v>572</v>
      </c>
      <c r="C442" s="154" t="s">
        <v>666</v>
      </c>
      <c r="D442" s="155" t="s">
        <v>128</v>
      </c>
      <c r="E442" s="156">
        <v>4163.9250000000002</v>
      </c>
      <c r="F442" s="157" t="s">
        <v>574</v>
      </c>
    </row>
    <row r="443" spans="1:6" x14ac:dyDescent="0.2">
      <c r="A443" s="153" t="s">
        <v>571</v>
      </c>
      <c r="B443" s="153" t="s">
        <v>572</v>
      </c>
      <c r="C443" s="154" t="s">
        <v>667</v>
      </c>
      <c r="D443" s="155" t="s">
        <v>128</v>
      </c>
      <c r="E443" s="156">
        <v>15.34</v>
      </c>
      <c r="F443" s="157" t="s">
        <v>574</v>
      </c>
    </row>
    <row r="444" spans="1:6" x14ac:dyDescent="0.2">
      <c r="A444" s="153" t="s">
        <v>571</v>
      </c>
      <c r="B444" s="153" t="s">
        <v>572</v>
      </c>
      <c r="C444" s="154" t="s">
        <v>668</v>
      </c>
      <c r="D444" s="155" t="s">
        <v>128</v>
      </c>
      <c r="E444" s="156">
        <v>788.24</v>
      </c>
      <c r="F444" s="157" t="s">
        <v>574</v>
      </c>
    </row>
    <row r="445" spans="1:6" x14ac:dyDescent="0.2">
      <c r="A445" s="153" t="s">
        <v>571</v>
      </c>
      <c r="B445" s="153" t="s">
        <v>572</v>
      </c>
      <c r="C445" s="153" t="s">
        <v>669</v>
      </c>
      <c r="D445" s="155" t="s">
        <v>128</v>
      </c>
      <c r="E445" s="158">
        <v>1888</v>
      </c>
      <c r="F445" s="159" t="s">
        <v>574</v>
      </c>
    </row>
    <row r="446" spans="1:6" x14ac:dyDescent="0.2">
      <c r="A446" s="153" t="s">
        <v>571</v>
      </c>
      <c r="B446" s="153" t="s">
        <v>572</v>
      </c>
      <c r="C446" s="153" t="s">
        <v>670</v>
      </c>
      <c r="D446" s="155" t="s">
        <v>128</v>
      </c>
      <c r="E446" s="158">
        <v>1888</v>
      </c>
      <c r="F446" s="159" t="s">
        <v>574</v>
      </c>
    </row>
    <row r="447" spans="1:6" x14ac:dyDescent="0.2">
      <c r="A447" s="153" t="s">
        <v>571</v>
      </c>
      <c r="B447" s="153" t="s">
        <v>572</v>
      </c>
      <c r="C447" s="153" t="s">
        <v>671</v>
      </c>
      <c r="D447" s="155" t="s">
        <v>128</v>
      </c>
      <c r="E447" s="158">
        <v>1858.5</v>
      </c>
      <c r="F447" s="159" t="s">
        <v>574</v>
      </c>
    </row>
    <row r="448" spans="1:6" x14ac:dyDescent="0.2">
      <c r="A448" s="153" t="s">
        <v>571</v>
      </c>
      <c r="B448" s="153" t="s">
        <v>572</v>
      </c>
      <c r="C448" s="154" t="s">
        <v>672</v>
      </c>
      <c r="D448" s="155" t="s">
        <v>155</v>
      </c>
      <c r="E448" s="156">
        <v>27.14</v>
      </c>
      <c r="F448" s="157" t="s">
        <v>574</v>
      </c>
    </row>
    <row r="449" spans="1:6" x14ac:dyDescent="0.2">
      <c r="A449" s="153" t="s">
        <v>571</v>
      </c>
      <c r="B449" s="153" t="s">
        <v>572</v>
      </c>
      <c r="C449" s="154" t="s">
        <v>673</v>
      </c>
      <c r="D449" s="155" t="s">
        <v>128</v>
      </c>
      <c r="E449" s="156">
        <v>33.4176</v>
      </c>
      <c r="F449" s="157" t="s">
        <v>574</v>
      </c>
    </row>
    <row r="450" spans="1:6" x14ac:dyDescent="0.2">
      <c r="A450" s="153" t="s">
        <v>571</v>
      </c>
      <c r="B450" s="153" t="s">
        <v>572</v>
      </c>
      <c r="C450" s="154" t="s">
        <v>674</v>
      </c>
      <c r="D450" s="155" t="s">
        <v>128</v>
      </c>
      <c r="E450" s="156">
        <v>46.999499999999998</v>
      </c>
      <c r="F450" s="157" t="s">
        <v>574</v>
      </c>
    </row>
    <row r="451" spans="1:6" x14ac:dyDescent="0.2">
      <c r="A451" s="153" t="s">
        <v>571</v>
      </c>
      <c r="B451" s="153" t="s">
        <v>572</v>
      </c>
      <c r="C451" s="154" t="s">
        <v>675</v>
      </c>
      <c r="D451" s="155" t="s">
        <v>128</v>
      </c>
      <c r="E451" s="156">
        <v>49.206000000000003</v>
      </c>
      <c r="F451" s="157" t="s">
        <v>574</v>
      </c>
    </row>
    <row r="452" spans="1:6" x14ac:dyDescent="0.2">
      <c r="A452" s="153" t="s">
        <v>571</v>
      </c>
      <c r="B452" s="153" t="s">
        <v>572</v>
      </c>
      <c r="C452" s="154" t="s">
        <v>676</v>
      </c>
      <c r="D452" s="155" t="s">
        <v>128</v>
      </c>
      <c r="E452" s="156">
        <v>619.5</v>
      </c>
      <c r="F452" s="157" t="s">
        <v>574</v>
      </c>
    </row>
    <row r="453" spans="1:6" ht="18" customHeight="1" x14ac:dyDescent="0.2">
      <c r="A453" s="153" t="s">
        <v>571</v>
      </c>
      <c r="B453" s="153" t="s">
        <v>572</v>
      </c>
      <c r="C453" s="154" t="s">
        <v>677</v>
      </c>
      <c r="D453" s="155" t="s">
        <v>128</v>
      </c>
      <c r="E453" s="156">
        <v>49.607300000000002</v>
      </c>
      <c r="F453" s="157" t="s">
        <v>574</v>
      </c>
    </row>
    <row r="454" spans="1:6" x14ac:dyDescent="0.2">
      <c r="A454" s="153" t="s">
        <v>571</v>
      </c>
      <c r="B454" s="153" t="s">
        <v>572</v>
      </c>
      <c r="C454" s="154" t="s">
        <v>678</v>
      </c>
      <c r="D454" s="155" t="s">
        <v>128</v>
      </c>
      <c r="E454" s="156">
        <v>1362.9</v>
      </c>
      <c r="F454" s="157" t="s">
        <v>574</v>
      </c>
    </row>
    <row r="455" spans="1:6" x14ac:dyDescent="0.2">
      <c r="A455" s="153" t="s">
        <v>571</v>
      </c>
      <c r="B455" s="153" t="s">
        <v>572</v>
      </c>
      <c r="C455" s="154" t="s">
        <v>679</v>
      </c>
      <c r="D455" s="155" t="s">
        <v>128</v>
      </c>
      <c r="E455" s="156">
        <v>114.46</v>
      </c>
      <c r="F455" s="157" t="s">
        <v>574</v>
      </c>
    </row>
    <row r="456" spans="1:6" ht="18.95" customHeight="1" x14ac:dyDescent="0.2">
      <c r="A456" s="153" t="s">
        <v>571</v>
      </c>
      <c r="B456" s="153" t="s">
        <v>572</v>
      </c>
      <c r="C456" s="154" t="s">
        <v>680</v>
      </c>
      <c r="D456" s="155" t="s">
        <v>128</v>
      </c>
      <c r="E456" s="156">
        <v>4399.9949999999999</v>
      </c>
      <c r="F456" s="157" t="s">
        <v>574</v>
      </c>
    </row>
    <row r="457" spans="1:6" ht="18.95" customHeight="1" x14ac:dyDescent="0.2">
      <c r="A457" s="153" t="s">
        <v>571</v>
      </c>
      <c r="B457" s="153" t="s">
        <v>572</v>
      </c>
      <c r="C457" s="154" t="s">
        <v>681</v>
      </c>
      <c r="D457" s="155" t="s">
        <v>128</v>
      </c>
      <c r="E457" s="156">
        <v>2242</v>
      </c>
      <c r="F457" s="157" t="s">
        <v>574</v>
      </c>
    </row>
    <row r="458" spans="1:6" ht="18.95" customHeight="1" x14ac:dyDescent="0.2">
      <c r="A458" s="153" t="s">
        <v>571</v>
      </c>
      <c r="B458" s="153" t="s">
        <v>572</v>
      </c>
      <c r="C458" s="154" t="s">
        <v>682</v>
      </c>
      <c r="D458" s="155" t="s">
        <v>128</v>
      </c>
      <c r="E458" s="156">
        <v>1982.4</v>
      </c>
      <c r="F458" s="157" t="s">
        <v>574</v>
      </c>
    </row>
    <row r="459" spans="1:6" ht="24" x14ac:dyDescent="0.2">
      <c r="A459" s="153" t="s">
        <v>571</v>
      </c>
      <c r="B459" s="153" t="s">
        <v>572</v>
      </c>
      <c r="C459" s="154" t="s">
        <v>683</v>
      </c>
      <c r="D459" s="155" t="s">
        <v>128</v>
      </c>
      <c r="E459" s="156">
        <v>2006</v>
      </c>
      <c r="F459" s="157" t="s">
        <v>574</v>
      </c>
    </row>
    <row r="460" spans="1:6" ht="15" customHeight="1" x14ac:dyDescent="0.2">
      <c r="A460" s="153" t="s">
        <v>571</v>
      </c>
      <c r="B460" s="153" t="s">
        <v>572</v>
      </c>
      <c r="C460" s="154" t="s">
        <v>684</v>
      </c>
      <c r="D460" s="155" t="s">
        <v>128</v>
      </c>
      <c r="E460" s="156">
        <v>3186</v>
      </c>
      <c r="F460" s="157" t="s">
        <v>574</v>
      </c>
    </row>
    <row r="461" spans="1:6" ht="24" x14ac:dyDescent="0.2">
      <c r="A461" s="153" t="s">
        <v>571</v>
      </c>
      <c r="B461" s="153" t="s">
        <v>572</v>
      </c>
      <c r="C461" s="154" t="s">
        <v>685</v>
      </c>
      <c r="D461" s="155" t="s">
        <v>128</v>
      </c>
      <c r="E461" s="156">
        <v>2908.2525000000001</v>
      </c>
      <c r="F461" s="157" t="s">
        <v>574</v>
      </c>
    </row>
    <row r="462" spans="1:6" ht="20.25" customHeight="1" x14ac:dyDescent="0.2">
      <c r="A462" s="153" t="s">
        <v>571</v>
      </c>
      <c r="B462" s="153" t="s">
        <v>572</v>
      </c>
      <c r="C462" s="154" t="s">
        <v>686</v>
      </c>
      <c r="D462" s="155" t="s">
        <v>128</v>
      </c>
      <c r="E462" s="156">
        <v>4979.6000000000004</v>
      </c>
      <c r="F462" s="157" t="s">
        <v>574</v>
      </c>
    </row>
    <row r="463" spans="1:6" ht="21.75" customHeight="1" x14ac:dyDescent="0.2">
      <c r="A463" s="153" t="s">
        <v>571</v>
      </c>
      <c r="B463" s="153" t="s">
        <v>572</v>
      </c>
      <c r="C463" s="154" t="s">
        <v>687</v>
      </c>
      <c r="D463" s="155" t="s">
        <v>128</v>
      </c>
      <c r="E463" s="156">
        <v>4248</v>
      </c>
      <c r="F463" s="157" t="s">
        <v>574</v>
      </c>
    </row>
    <row r="464" spans="1:6" ht="21.75" customHeight="1" x14ac:dyDescent="0.2">
      <c r="A464" s="153" t="s">
        <v>571</v>
      </c>
      <c r="B464" s="153" t="s">
        <v>572</v>
      </c>
      <c r="C464" s="154" t="s">
        <v>688</v>
      </c>
      <c r="D464" s="155" t="s">
        <v>128</v>
      </c>
      <c r="E464" s="156">
        <v>2419</v>
      </c>
      <c r="F464" s="157" t="s">
        <v>574</v>
      </c>
    </row>
    <row r="465" spans="1:6" ht="15" customHeight="1" x14ac:dyDescent="0.2">
      <c r="A465" s="153" t="s">
        <v>571</v>
      </c>
      <c r="B465" s="153" t="s">
        <v>572</v>
      </c>
      <c r="C465" s="154" t="s">
        <v>689</v>
      </c>
      <c r="D465" s="155" t="s">
        <v>128</v>
      </c>
      <c r="E465" s="156">
        <v>5015</v>
      </c>
      <c r="F465" s="157" t="s">
        <v>574</v>
      </c>
    </row>
    <row r="466" spans="1:6" ht="17.100000000000001" customHeight="1" x14ac:dyDescent="0.2">
      <c r="A466" s="153" t="s">
        <v>571</v>
      </c>
      <c r="B466" s="153" t="s">
        <v>572</v>
      </c>
      <c r="C466" s="154" t="s">
        <v>690</v>
      </c>
      <c r="D466" s="155" t="s">
        <v>128</v>
      </c>
      <c r="E466" s="156">
        <v>4398.45</v>
      </c>
      <c r="F466" s="157" t="s">
        <v>574</v>
      </c>
    </row>
    <row r="467" spans="1:6" ht="14.1" customHeight="1" x14ac:dyDescent="0.2">
      <c r="A467" s="153" t="s">
        <v>571</v>
      </c>
      <c r="B467" s="153" t="s">
        <v>572</v>
      </c>
      <c r="C467" s="154" t="s">
        <v>691</v>
      </c>
      <c r="D467" s="155" t="s">
        <v>128</v>
      </c>
      <c r="E467" s="156">
        <v>8142</v>
      </c>
      <c r="F467" s="157" t="s">
        <v>574</v>
      </c>
    </row>
    <row r="468" spans="1:6" ht="14.1" customHeight="1" x14ac:dyDescent="0.2">
      <c r="A468" s="153" t="s">
        <v>571</v>
      </c>
      <c r="B468" s="153" t="s">
        <v>572</v>
      </c>
      <c r="C468" s="154" t="s">
        <v>692</v>
      </c>
      <c r="D468" s="155" t="s">
        <v>128</v>
      </c>
      <c r="E468" s="156">
        <v>6608</v>
      </c>
      <c r="F468" s="157" t="s">
        <v>574</v>
      </c>
    </row>
    <row r="469" spans="1:6" ht="15" customHeight="1" x14ac:dyDescent="0.2">
      <c r="A469" s="153" t="s">
        <v>571</v>
      </c>
      <c r="B469" s="153" t="s">
        <v>572</v>
      </c>
      <c r="C469" s="154" t="s">
        <v>693</v>
      </c>
      <c r="D469" s="155" t="s">
        <v>128</v>
      </c>
      <c r="E469" s="156">
        <v>1899.8</v>
      </c>
      <c r="F469" s="157" t="s">
        <v>574</v>
      </c>
    </row>
    <row r="470" spans="1:6" ht="24" x14ac:dyDescent="0.2">
      <c r="A470" s="153" t="s">
        <v>571</v>
      </c>
      <c r="B470" s="153" t="s">
        <v>572</v>
      </c>
      <c r="C470" s="154" t="s">
        <v>694</v>
      </c>
      <c r="D470" s="155" t="s">
        <v>128</v>
      </c>
      <c r="E470" s="156">
        <v>7788</v>
      </c>
      <c r="F470" s="157" t="s">
        <v>574</v>
      </c>
    </row>
    <row r="471" spans="1:6" ht="24" x14ac:dyDescent="0.2">
      <c r="A471" s="153" t="s">
        <v>571</v>
      </c>
      <c r="B471" s="153" t="s">
        <v>572</v>
      </c>
      <c r="C471" s="154" t="s">
        <v>695</v>
      </c>
      <c r="D471" s="155" t="s">
        <v>128</v>
      </c>
      <c r="E471" s="156">
        <v>8732</v>
      </c>
      <c r="F471" s="157" t="s">
        <v>574</v>
      </c>
    </row>
    <row r="472" spans="1:6" ht="14.1" customHeight="1" x14ac:dyDescent="0.2">
      <c r="A472" s="153" t="s">
        <v>571</v>
      </c>
      <c r="B472" s="153" t="s">
        <v>572</v>
      </c>
      <c r="C472" s="154" t="s">
        <v>696</v>
      </c>
      <c r="D472" s="155" t="s">
        <v>128</v>
      </c>
      <c r="E472" s="156">
        <v>1911.01</v>
      </c>
      <c r="F472" s="157" t="s">
        <v>574</v>
      </c>
    </row>
    <row r="473" spans="1:6" ht="14.1" customHeight="1" x14ac:dyDescent="0.2">
      <c r="A473" s="153" t="s">
        <v>571</v>
      </c>
      <c r="B473" s="153" t="s">
        <v>572</v>
      </c>
      <c r="C473" s="154" t="s">
        <v>697</v>
      </c>
      <c r="D473" s="155" t="s">
        <v>128</v>
      </c>
      <c r="E473" s="156">
        <v>7670</v>
      </c>
      <c r="F473" s="157" t="s">
        <v>574</v>
      </c>
    </row>
    <row r="474" spans="1:6" ht="15.95" customHeight="1" x14ac:dyDescent="0.2">
      <c r="A474" s="153" t="s">
        <v>571</v>
      </c>
      <c r="B474" s="153" t="s">
        <v>572</v>
      </c>
      <c r="C474" s="154" t="s">
        <v>698</v>
      </c>
      <c r="D474" s="155" t="s">
        <v>128</v>
      </c>
      <c r="E474" s="156">
        <v>14.75</v>
      </c>
      <c r="F474" s="157" t="s">
        <v>574</v>
      </c>
    </row>
    <row r="475" spans="1:6" ht="15.95" customHeight="1" x14ac:dyDescent="0.2">
      <c r="A475" s="153" t="s">
        <v>571</v>
      </c>
      <c r="B475" s="153" t="s">
        <v>572</v>
      </c>
      <c r="C475" s="154" t="s">
        <v>699</v>
      </c>
      <c r="D475" s="155" t="s">
        <v>128</v>
      </c>
      <c r="E475" s="156">
        <v>233.64</v>
      </c>
      <c r="F475" s="157" t="s">
        <v>574</v>
      </c>
    </row>
    <row r="476" spans="1:6" ht="15" customHeight="1" x14ac:dyDescent="0.2">
      <c r="A476" s="161" t="s">
        <v>700</v>
      </c>
      <c r="B476" s="161" t="s">
        <v>701</v>
      </c>
      <c r="C476" s="162" t="s">
        <v>702</v>
      </c>
      <c r="D476" s="163" t="s">
        <v>526</v>
      </c>
      <c r="E476" s="164">
        <v>250</v>
      </c>
      <c r="F476" s="165" t="s">
        <v>703</v>
      </c>
    </row>
    <row r="477" spans="1:6" x14ac:dyDescent="0.2">
      <c r="A477" s="161" t="s">
        <v>700</v>
      </c>
      <c r="B477" s="161" t="s">
        <v>701</v>
      </c>
      <c r="C477" s="162" t="s">
        <v>704</v>
      </c>
      <c r="D477" s="163" t="s">
        <v>128</v>
      </c>
      <c r="E477" s="164">
        <v>362.25</v>
      </c>
      <c r="F477" s="165" t="s">
        <v>705</v>
      </c>
    </row>
    <row r="478" spans="1:6" ht="15" customHeight="1" x14ac:dyDescent="0.2">
      <c r="A478" s="161" t="s">
        <v>700</v>
      </c>
      <c r="B478" s="161" t="s">
        <v>701</v>
      </c>
      <c r="C478" s="162" t="s">
        <v>706</v>
      </c>
      <c r="D478" s="163" t="s">
        <v>128</v>
      </c>
      <c r="E478" s="164">
        <v>402.67669999999998</v>
      </c>
      <c r="F478" s="165" t="s">
        <v>703</v>
      </c>
    </row>
    <row r="479" spans="1:6" x14ac:dyDescent="0.2">
      <c r="A479" s="161" t="s">
        <v>700</v>
      </c>
      <c r="B479" s="161" t="s">
        <v>701</v>
      </c>
      <c r="C479" s="166" t="s">
        <v>707</v>
      </c>
      <c r="D479" s="167" t="s">
        <v>128</v>
      </c>
      <c r="E479" s="168">
        <v>475.16</v>
      </c>
      <c r="F479" s="165" t="s">
        <v>705</v>
      </c>
    </row>
    <row r="480" spans="1:6" ht="15.95" customHeight="1" x14ac:dyDescent="0.2">
      <c r="A480" s="161" t="s">
        <v>700</v>
      </c>
      <c r="B480" s="161" t="s">
        <v>701</v>
      </c>
      <c r="C480" s="162" t="s">
        <v>708</v>
      </c>
      <c r="D480" s="163" t="s">
        <v>128</v>
      </c>
      <c r="E480" s="164">
        <v>466.1</v>
      </c>
      <c r="F480" s="165" t="s">
        <v>703</v>
      </c>
    </row>
    <row r="481" spans="1:6" x14ac:dyDescent="0.2">
      <c r="A481" s="161" t="s">
        <v>700</v>
      </c>
      <c r="B481" s="161" t="s">
        <v>701</v>
      </c>
      <c r="C481" s="162" t="s">
        <v>709</v>
      </c>
      <c r="D481" s="163" t="s">
        <v>128</v>
      </c>
      <c r="E481" s="164">
        <v>475.16</v>
      </c>
      <c r="F481" s="165" t="s">
        <v>705</v>
      </c>
    </row>
    <row r="482" spans="1:6" ht="17.100000000000001" customHeight="1" x14ac:dyDescent="0.2">
      <c r="A482" s="161" t="s">
        <v>700</v>
      </c>
      <c r="B482" s="161" t="s">
        <v>701</v>
      </c>
      <c r="C482" s="162" t="s">
        <v>710</v>
      </c>
      <c r="D482" s="163" t="s">
        <v>445</v>
      </c>
      <c r="E482" s="164">
        <v>148</v>
      </c>
      <c r="F482" s="165" t="s">
        <v>703</v>
      </c>
    </row>
    <row r="483" spans="1:6" x14ac:dyDescent="0.2">
      <c r="A483" s="161" t="s">
        <v>700</v>
      </c>
      <c r="B483" s="161" t="s">
        <v>701</v>
      </c>
      <c r="C483" s="162" t="s">
        <v>711</v>
      </c>
      <c r="D483" s="163" t="s">
        <v>445</v>
      </c>
      <c r="E483" s="164">
        <v>393.75</v>
      </c>
      <c r="F483" s="165" t="s">
        <v>705</v>
      </c>
    </row>
    <row r="484" spans="1:6" x14ac:dyDescent="0.2">
      <c r="A484" s="161" t="s">
        <v>700</v>
      </c>
      <c r="B484" s="161" t="s">
        <v>701</v>
      </c>
      <c r="C484" s="162" t="s">
        <v>712</v>
      </c>
      <c r="D484" s="163" t="s">
        <v>128</v>
      </c>
      <c r="E484" s="164">
        <v>1535.12</v>
      </c>
      <c r="F484" s="165" t="s">
        <v>705</v>
      </c>
    </row>
    <row r="485" spans="1:6" x14ac:dyDescent="0.2">
      <c r="A485" s="161" t="s">
        <v>700</v>
      </c>
      <c r="B485" s="161" t="s">
        <v>701</v>
      </c>
      <c r="C485" s="162" t="s">
        <v>713</v>
      </c>
      <c r="D485" s="163" t="s">
        <v>128</v>
      </c>
      <c r="E485" s="164">
        <v>1300.95</v>
      </c>
      <c r="F485" s="165" t="s">
        <v>703</v>
      </c>
    </row>
    <row r="486" spans="1:6" x14ac:dyDescent="0.2">
      <c r="A486" s="161" t="s">
        <v>700</v>
      </c>
      <c r="B486" s="161" t="s">
        <v>701</v>
      </c>
      <c r="C486" s="162" t="s">
        <v>714</v>
      </c>
      <c r="D486" s="163" t="s">
        <v>128</v>
      </c>
      <c r="E486" s="164">
        <v>299.72000000000003</v>
      </c>
      <c r="F486" s="165" t="s">
        <v>705</v>
      </c>
    </row>
    <row r="487" spans="1:6" x14ac:dyDescent="0.2">
      <c r="A487" s="161" t="s">
        <v>700</v>
      </c>
      <c r="B487" s="161" t="s">
        <v>701</v>
      </c>
      <c r="C487" s="162" t="s">
        <v>715</v>
      </c>
      <c r="D487" s="163" t="s">
        <v>128</v>
      </c>
      <c r="E487" s="164">
        <v>236</v>
      </c>
      <c r="F487" s="165" t="s">
        <v>703</v>
      </c>
    </row>
    <row r="488" spans="1:6" x14ac:dyDescent="0.2">
      <c r="A488" s="161" t="s">
        <v>700</v>
      </c>
      <c r="B488" s="161" t="s">
        <v>701</v>
      </c>
      <c r="C488" s="162" t="s">
        <v>716</v>
      </c>
      <c r="D488" s="163" t="s">
        <v>128</v>
      </c>
      <c r="E488" s="164">
        <v>131.58000000000001</v>
      </c>
      <c r="F488" s="165" t="s">
        <v>705</v>
      </c>
    </row>
    <row r="489" spans="1:6" ht="21.95" customHeight="1" x14ac:dyDescent="0.2">
      <c r="A489" s="161" t="s">
        <v>700</v>
      </c>
      <c r="B489" s="161" t="s">
        <v>701</v>
      </c>
      <c r="C489" s="162" t="s">
        <v>717</v>
      </c>
      <c r="D489" s="163" t="s">
        <v>128</v>
      </c>
      <c r="E489" s="164">
        <v>136.29</v>
      </c>
      <c r="F489" s="165" t="s">
        <v>703</v>
      </c>
    </row>
    <row r="490" spans="1:6" ht="24.75" customHeight="1" x14ac:dyDescent="0.2">
      <c r="A490" s="161" t="s">
        <v>700</v>
      </c>
      <c r="B490" s="161" t="s">
        <v>701</v>
      </c>
      <c r="C490" s="162" t="s">
        <v>718</v>
      </c>
      <c r="D490" s="163" t="s">
        <v>128</v>
      </c>
      <c r="E490" s="164">
        <v>74.34</v>
      </c>
      <c r="F490" s="165" t="s">
        <v>703</v>
      </c>
    </row>
    <row r="491" spans="1:6" ht="27.75" customHeight="1" x14ac:dyDescent="0.2">
      <c r="A491" s="161" t="s">
        <v>700</v>
      </c>
      <c r="B491" s="161" t="s">
        <v>701</v>
      </c>
      <c r="C491" s="162" t="s">
        <v>719</v>
      </c>
      <c r="D491" s="163" t="s">
        <v>128</v>
      </c>
      <c r="E491" s="164">
        <v>52.4983</v>
      </c>
      <c r="F491" s="165" t="s">
        <v>703</v>
      </c>
    </row>
    <row r="492" spans="1:6" ht="24.95" customHeight="1" x14ac:dyDescent="0.2">
      <c r="A492" s="161" t="s">
        <v>700</v>
      </c>
      <c r="B492" s="161" t="s">
        <v>701</v>
      </c>
      <c r="C492" s="162" t="s">
        <v>720</v>
      </c>
      <c r="D492" s="163" t="s">
        <v>128</v>
      </c>
      <c r="E492" s="164">
        <v>61.95</v>
      </c>
      <c r="F492" s="165" t="s">
        <v>705</v>
      </c>
    </row>
    <row r="493" spans="1:6" ht="20.100000000000001" customHeight="1" x14ac:dyDescent="0.2">
      <c r="A493" s="161" t="s">
        <v>700</v>
      </c>
      <c r="B493" s="161" t="s">
        <v>701</v>
      </c>
      <c r="C493" s="162" t="s">
        <v>721</v>
      </c>
      <c r="D493" s="163" t="s">
        <v>128</v>
      </c>
      <c r="E493" s="164">
        <v>94.352699999999999</v>
      </c>
      <c r="F493" s="165" t="s">
        <v>703</v>
      </c>
    </row>
    <row r="494" spans="1:6" ht="21" customHeight="1" x14ac:dyDescent="0.2">
      <c r="A494" s="161" t="s">
        <v>700</v>
      </c>
      <c r="B494" s="161" t="s">
        <v>701</v>
      </c>
      <c r="C494" s="162" t="s">
        <v>722</v>
      </c>
      <c r="D494" s="163" t="s">
        <v>128</v>
      </c>
      <c r="E494" s="164">
        <v>131.58199999999999</v>
      </c>
      <c r="F494" s="165" t="s">
        <v>705</v>
      </c>
    </row>
    <row r="495" spans="1:6" ht="22.5" customHeight="1" x14ac:dyDescent="0.2">
      <c r="A495" s="161" t="s">
        <v>700</v>
      </c>
      <c r="B495" s="161" t="s">
        <v>701</v>
      </c>
      <c r="C495" s="162" t="s">
        <v>723</v>
      </c>
      <c r="D495" s="163" t="s">
        <v>128</v>
      </c>
      <c r="E495" s="164">
        <v>94.352699999999999</v>
      </c>
      <c r="F495" s="165" t="s">
        <v>703</v>
      </c>
    </row>
    <row r="496" spans="1:6" ht="21" customHeight="1" x14ac:dyDescent="0.2">
      <c r="A496" s="161" t="s">
        <v>700</v>
      </c>
      <c r="B496" s="161" t="s">
        <v>701</v>
      </c>
      <c r="C496" s="162" t="s">
        <v>724</v>
      </c>
      <c r="D496" s="163" t="s">
        <v>128</v>
      </c>
      <c r="E496" s="164">
        <v>131.58199999999999</v>
      </c>
      <c r="F496" s="165" t="s">
        <v>705</v>
      </c>
    </row>
    <row r="497" spans="1:6" ht="21" customHeight="1" x14ac:dyDescent="0.2">
      <c r="A497" s="161" t="s">
        <v>700</v>
      </c>
      <c r="B497" s="161" t="s">
        <v>701</v>
      </c>
      <c r="C497" s="162" t="s">
        <v>725</v>
      </c>
      <c r="D497" s="163" t="s">
        <v>128</v>
      </c>
      <c r="E497" s="164">
        <v>43.365299999999998</v>
      </c>
      <c r="F497" s="165" t="s">
        <v>703</v>
      </c>
    </row>
    <row r="498" spans="1:6" ht="23.25" customHeight="1" x14ac:dyDescent="0.2">
      <c r="A498" s="161" t="s">
        <v>700</v>
      </c>
      <c r="B498" s="161" t="s">
        <v>701</v>
      </c>
      <c r="C498" s="162" t="s">
        <v>726</v>
      </c>
      <c r="D498" s="163" t="s">
        <v>128</v>
      </c>
      <c r="E498" s="164">
        <v>78.75</v>
      </c>
      <c r="F498" s="165" t="s">
        <v>705</v>
      </c>
    </row>
    <row r="499" spans="1:6" ht="23.25" customHeight="1" x14ac:dyDescent="0.2">
      <c r="A499" s="161" t="s">
        <v>700</v>
      </c>
      <c r="B499" s="161" t="s">
        <v>701</v>
      </c>
      <c r="C499" s="162" t="s">
        <v>727</v>
      </c>
      <c r="D499" s="163" t="s">
        <v>128</v>
      </c>
      <c r="E499" s="164">
        <v>73</v>
      </c>
      <c r="F499" s="165" t="s">
        <v>703</v>
      </c>
    </row>
    <row r="500" spans="1:6" ht="15" customHeight="1" x14ac:dyDescent="0.2">
      <c r="A500" s="161" t="s">
        <v>700</v>
      </c>
      <c r="B500" s="161" t="s">
        <v>701</v>
      </c>
      <c r="C500" s="162" t="s">
        <v>728</v>
      </c>
      <c r="D500" s="163" t="s">
        <v>128</v>
      </c>
      <c r="E500" s="164">
        <v>723.70500000000004</v>
      </c>
      <c r="F500" s="165" t="s">
        <v>705</v>
      </c>
    </row>
    <row r="501" spans="1:6" ht="22.5" customHeight="1" x14ac:dyDescent="0.2">
      <c r="A501" s="161" t="s">
        <v>700</v>
      </c>
      <c r="B501" s="161" t="s">
        <v>701</v>
      </c>
      <c r="C501" s="162" t="s">
        <v>729</v>
      </c>
      <c r="D501" s="163" t="s">
        <v>128</v>
      </c>
      <c r="E501" s="164">
        <v>224.2</v>
      </c>
      <c r="F501" s="165" t="s">
        <v>703</v>
      </c>
    </row>
    <row r="502" spans="1:6" ht="26.25" customHeight="1" x14ac:dyDescent="0.2">
      <c r="A502" s="161" t="s">
        <v>700</v>
      </c>
      <c r="B502" s="161" t="s">
        <v>701</v>
      </c>
      <c r="C502" s="162" t="s">
        <v>730</v>
      </c>
      <c r="D502" s="163" t="s">
        <v>128</v>
      </c>
      <c r="E502" s="164">
        <v>433.65</v>
      </c>
      <c r="F502" s="165" t="s">
        <v>705</v>
      </c>
    </row>
    <row r="503" spans="1:6" ht="18.95" customHeight="1" x14ac:dyDescent="0.2">
      <c r="A503" s="161" t="s">
        <v>700</v>
      </c>
      <c r="B503" s="161" t="s">
        <v>701</v>
      </c>
      <c r="C503" s="162" t="s">
        <v>731</v>
      </c>
      <c r="D503" s="163" t="s">
        <v>128</v>
      </c>
      <c r="E503" s="164">
        <v>224.2</v>
      </c>
      <c r="F503" s="165" t="s">
        <v>703</v>
      </c>
    </row>
    <row r="504" spans="1:6" ht="17.100000000000001" customHeight="1" x14ac:dyDescent="0.2">
      <c r="A504" s="161" t="s">
        <v>700</v>
      </c>
      <c r="B504" s="161" t="s">
        <v>701</v>
      </c>
      <c r="C504" s="162" t="s">
        <v>732</v>
      </c>
      <c r="D504" s="163" t="s">
        <v>128</v>
      </c>
      <c r="E504" s="164">
        <v>433.65</v>
      </c>
      <c r="F504" s="165" t="s">
        <v>705</v>
      </c>
    </row>
    <row r="505" spans="1:6" ht="29.25" customHeight="1" x14ac:dyDescent="0.2">
      <c r="A505" s="161" t="s">
        <v>700</v>
      </c>
      <c r="B505" s="161" t="s">
        <v>701</v>
      </c>
      <c r="C505" s="162" t="s">
        <v>733</v>
      </c>
      <c r="D505" s="163" t="s">
        <v>128</v>
      </c>
      <c r="E505" s="164">
        <v>224.2</v>
      </c>
      <c r="F505" s="165" t="s">
        <v>703</v>
      </c>
    </row>
    <row r="506" spans="1:6" ht="31.5" customHeight="1" x14ac:dyDescent="0.2">
      <c r="A506" s="161" t="s">
        <v>700</v>
      </c>
      <c r="B506" s="161" t="s">
        <v>701</v>
      </c>
      <c r="C506" s="162" t="s">
        <v>734</v>
      </c>
      <c r="D506" s="163" t="s">
        <v>128</v>
      </c>
      <c r="E506" s="164">
        <v>433.65</v>
      </c>
      <c r="F506" s="165" t="s">
        <v>705</v>
      </c>
    </row>
    <row r="507" spans="1:6" ht="24.75" customHeight="1" x14ac:dyDescent="0.2">
      <c r="A507" s="161" t="s">
        <v>700</v>
      </c>
      <c r="B507" s="161" t="s">
        <v>701</v>
      </c>
      <c r="C507" s="162" t="s">
        <v>735</v>
      </c>
      <c r="D507" s="163" t="s">
        <v>128</v>
      </c>
      <c r="E507" s="164">
        <v>99.12</v>
      </c>
      <c r="F507" s="165" t="s">
        <v>703</v>
      </c>
    </row>
    <row r="508" spans="1:6" x14ac:dyDescent="0.2">
      <c r="A508" s="161" t="s">
        <v>700</v>
      </c>
      <c r="B508" s="161" t="s">
        <v>701</v>
      </c>
      <c r="C508" s="162" t="s">
        <v>736</v>
      </c>
      <c r="D508" s="163" t="s">
        <v>128</v>
      </c>
      <c r="E508" s="164">
        <v>384.09</v>
      </c>
      <c r="F508" s="165" t="s">
        <v>703</v>
      </c>
    </row>
    <row r="509" spans="1:6" ht="36.75" customHeight="1" x14ac:dyDescent="0.2">
      <c r="A509" s="161" t="s">
        <v>700</v>
      </c>
      <c r="B509" s="161" t="s">
        <v>701</v>
      </c>
      <c r="C509" s="162" t="s">
        <v>737</v>
      </c>
      <c r="D509" s="163" t="s">
        <v>128</v>
      </c>
      <c r="E509" s="164">
        <v>3669.75</v>
      </c>
      <c r="F509" s="165" t="s">
        <v>703</v>
      </c>
    </row>
    <row r="510" spans="1:6" ht="37.5" customHeight="1" x14ac:dyDescent="0.2">
      <c r="A510" s="161" t="s">
        <v>700</v>
      </c>
      <c r="B510" s="161" t="s">
        <v>701</v>
      </c>
      <c r="C510" s="162" t="s">
        <v>738</v>
      </c>
      <c r="D510" s="163" t="s">
        <v>526</v>
      </c>
      <c r="E510" s="164">
        <v>183.75</v>
      </c>
      <c r="F510" s="165" t="s">
        <v>703</v>
      </c>
    </row>
    <row r="511" spans="1:6" ht="34.5" customHeight="1" x14ac:dyDescent="0.2">
      <c r="A511" s="161" t="s">
        <v>700</v>
      </c>
      <c r="B511" s="161" t="s">
        <v>701</v>
      </c>
      <c r="C511" s="162" t="s">
        <v>739</v>
      </c>
      <c r="D511" s="163" t="s">
        <v>128</v>
      </c>
      <c r="E511" s="164">
        <v>255.86</v>
      </c>
      <c r="F511" s="165" t="s">
        <v>705</v>
      </c>
    </row>
    <row r="512" spans="1:6" ht="30.75" customHeight="1" x14ac:dyDescent="0.2">
      <c r="A512" s="161" t="s">
        <v>700</v>
      </c>
      <c r="B512" s="161" t="s">
        <v>701</v>
      </c>
      <c r="C512" s="162" t="s">
        <v>740</v>
      </c>
      <c r="D512" s="163" t="s">
        <v>128</v>
      </c>
      <c r="E512" s="164">
        <v>548.26</v>
      </c>
      <c r="F512" s="165" t="s">
        <v>705</v>
      </c>
    </row>
    <row r="513" spans="1:6" ht="35.25" customHeight="1" x14ac:dyDescent="0.2">
      <c r="A513" s="161" t="s">
        <v>700</v>
      </c>
      <c r="B513" s="161" t="s">
        <v>701</v>
      </c>
      <c r="C513" s="162" t="s">
        <v>741</v>
      </c>
      <c r="D513" s="163" t="s">
        <v>128</v>
      </c>
      <c r="E513" s="164">
        <v>3422</v>
      </c>
      <c r="F513" s="165" t="s">
        <v>703</v>
      </c>
    </row>
    <row r="514" spans="1:6" ht="24.75" customHeight="1" x14ac:dyDescent="0.2">
      <c r="A514" s="14" t="s">
        <v>47</v>
      </c>
      <c r="B514" s="14" t="s">
        <v>742</v>
      </c>
      <c r="C514" s="15" t="s">
        <v>743</v>
      </c>
      <c r="D514" s="16" t="s">
        <v>548</v>
      </c>
      <c r="E514" s="17">
        <v>1500</v>
      </c>
      <c r="F514" s="54" t="s">
        <v>744</v>
      </c>
    </row>
    <row r="515" spans="1:6" ht="27" customHeight="1" x14ac:dyDescent="0.2">
      <c r="A515" s="14" t="s">
        <v>47</v>
      </c>
      <c r="B515" s="14" t="s">
        <v>742</v>
      </c>
      <c r="C515" s="15" t="s">
        <v>743</v>
      </c>
      <c r="D515" s="16" t="s">
        <v>548</v>
      </c>
      <c r="E515" s="17">
        <v>2050</v>
      </c>
      <c r="F515" s="54" t="s">
        <v>744</v>
      </c>
    </row>
    <row r="516" spans="1:6" ht="27.75" customHeight="1" x14ac:dyDescent="0.2">
      <c r="A516" s="14" t="s">
        <v>47</v>
      </c>
      <c r="B516" s="14" t="s">
        <v>742</v>
      </c>
      <c r="C516" s="15" t="s">
        <v>745</v>
      </c>
      <c r="D516" s="16" t="s">
        <v>548</v>
      </c>
      <c r="E516" s="17">
        <v>3500</v>
      </c>
      <c r="F516" s="54" t="s">
        <v>744</v>
      </c>
    </row>
    <row r="517" spans="1:6" ht="32.25" customHeight="1" x14ac:dyDescent="0.2">
      <c r="A517" s="14" t="s">
        <v>47</v>
      </c>
      <c r="B517" s="14" t="s">
        <v>742</v>
      </c>
      <c r="C517" s="15" t="s">
        <v>746</v>
      </c>
      <c r="D517" s="16" t="s">
        <v>548</v>
      </c>
      <c r="E517" s="17">
        <v>2100</v>
      </c>
      <c r="F517" s="54" t="s">
        <v>744</v>
      </c>
    </row>
    <row r="518" spans="1:6" x14ac:dyDescent="0.2">
      <c r="A518" s="14" t="s">
        <v>68</v>
      </c>
      <c r="B518" s="14" t="s">
        <v>747</v>
      </c>
      <c r="C518" s="15" t="s">
        <v>68</v>
      </c>
      <c r="D518" s="16" t="s">
        <v>748</v>
      </c>
      <c r="E518" s="17">
        <v>0</v>
      </c>
      <c r="F518" s="54" t="s">
        <v>749</v>
      </c>
    </row>
    <row r="519" spans="1:6" x14ac:dyDescent="0.2">
      <c r="A519" s="14" t="s">
        <v>69</v>
      </c>
      <c r="B519" s="14" t="s">
        <v>747</v>
      </c>
      <c r="C519" s="15" t="s">
        <v>69</v>
      </c>
      <c r="D519" s="16" t="s">
        <v>748</v>
      </c>
      <c r="E519" s="17">
        <v>0</v>
      </c>
      <c r="F519" s="54" t="s">
        <v>750</v>
      </c>
    </row>
    <row r="520" spans="1:6" x14ac:dyDescent="0.2">
      <c r="A520" s="14" t="s">
        <v>70</v>
      </c>
      <c r="B520" s="14" t="s">
        <v>747</v>
      </c>
      <c r="C520" s="15" t="s">
        <v>70</v>
      </c>
      <c r="D520" s="16" t="s">
        <v>748</v>
      </c>
      <c r="E520" s="17">
        <v>0</v>
      </c>
      <c r="F520" s="54" t="s">
        <v>751</v>
      </c>
    </row>
    <row r="539" spans="1:4" ht="15" x14ac:dyDescent="0.25">
      <c r="A539" s="169" t="s">
        <v>0</v>
      </c>
      <c r="B539" s="170"/>
      <c r="C539" s="170"/>
      <c r="D539" s="170"/>
    </row>
    <row r="540" spans="1:4" ht="15" x14ac:dyDescent="0.25">
      <c r="A540" s="172" t="s">
        <v>53</v>
      </c>
      <c r="B540" s="170" t="s">
        <v>126</v>
      </c>
      <c r="C540" s="170"/>
      <c r="D540" s="170"/>
    </row>
    <row r="541" spans="1:4" ht="15" x14ac:dyDescent="0.25">
      <c r="A541" s="172" t="s">
        <v>52</v>
      </c>
      <c r="B541" s="170" t="s">
        <v>131</v>
      </c>
      <c r="C541" s="170"/>
      <c r="D541" s="170"/>
    </row>
    <row r="542" spans="1:4" ht="15" x14ac:dyDescent="0.25">
      <c r="A542" s="172" t="s">
        <v>57</v>
      </c>
      <c r="B542" s="170" t="s">
        <v>153</v>
      </c>
      <c r="C542" s="170"/>
      <c r="D542" s="170"/>
    </row>
    <row r="543" spans="1:4" ht="15" x14ac:dyDescent="0.25">
      <c r="A543" s="172" t="s">
        <v>68</v>
      </c>
      <c r="B543" s="170" t="s">
        <v>747</v>
      </c>
      <c r="C543" s="170"/>
      <c r="D543" s="170"/>
    </row>
    <row r="544" spans="1:4" ht="15" x14ac:dyDescent="0.25">
      <c r="A544" s="172" t="s">
        <v>69</v>
      </c>
      <c r="B544" s="170" t="s">
        <v>747</v>
      </c>
      <c r="C544" s="170"/>
      <c r="D544" s="170"/>
    </row>
    <row r="545" spans="1:4" ht="15" x14ac:dyDescent="0.25">
      <c r="A545" s="172" t="s">
        <v>163</v>
      </c>
      <c r="B545" s="170" t="s">
        <v>164</v>
      </c>
      <c r="C545" s="170"/>
      <c r="D545" s="170"/>
    </row>
    <row r="546" spans="1:4" ht="15" x14ac:dyDescent="0.25">
      <c r="A546" s="172" t="s">
        <v>71</v>
      </c>
      <c r="B546" s="170" t="s">
        <v>171</v>
      </c>
      <c r="C546" s="170"/>
      <c r="D546" s="170"/>
    </row>
    <row r="547" spans="1:4" ht="15" x14ac:dyDescent="0.25">
      <c r="A547" s="172" t="s">
        <v>67</v>
      </c>
      <c r="B547" s="170" t="s">
        <v>182</v>
      </c>
      <c r="C547" s="170"/>
      <c r="D547" s="170"/>
    </row>
    <row r="548" spans="1:4" ht="15" x14ac:dyDescent="0.25">
      <c r="A548" s="172" t="s">
        <v>272</v>
      </c>
      <c r="B548" s="170" t="s">
        <v>273</v>
      </c>
      <c r="C548" s="170"/>
      <c r="D548" s="170"/>
    </row>
    <row r="549" spans="1:4" ht="15" x14ac:dyDescent="0.25">
      <c r="A549" s="172" t="s">
        <v>100</v>
      </c>
      <c r="B549" s="170" t="s">
        <v>280</v>
      </c>
      <c r="C549" s="170"/>
      <c r="D549" s="170"/>
    </row>
    <row r="550" spans="1:4" ht="15" x14ac:dyDescent="0.25">
      <c r="A550" s="172" t="s">
        <v>284</v>
      </c>
      <c r="B550" s="170" t="s">
        <v>285</v>
      </c>
      <c r="C550" s="170"/>
      <c r="D550" s="170"/>
    </row>
    <row r="551" spans="1:4" ht="15" x14ac:dyDescent="0.25">
      <c r="A551" s="172" t="s">
        <v>63</v>
      </c>
      <c r="B551" s="170" t="s">
        <v>290</v>
      </c>
      <c r="C551" s="170"/>
      <c r="D551" s="170"/>
    </row>
    <row r="552" spans="1:4" ht="15" x14ac:dyDescent="0.25">
      <c r="A552" s="172" t="s">
        <v>62</v>
      </c>
      <c r="B552" s="170" t="s">
        <v>302</v>
      </c>
      <c r="C552" s="170"/>
      <c r="D552" s="170"/>
    </row>
    <row r="553" spans="1:4" ht="15" x14ac:dyDescent="0.25">
      <c r="A553" s="172" t="s">
        <v>46</v>
      </c>
      <c r="B553" s="170" t="s">
        <v>335</v>
      </c>
      <c r="C553" s="170"/>
      <c r="D553" s="170"/>
    </row>
    <row r="554" spans="1:4" ht="15" x14ac:dyDescent="0.25">
      <c r="A554" s="172" t="s">
        <v>56</v>
      </c>
      <c r="B554" s="170" t="s">
        <v>338</v>
      </c>
      <c r="C554" s="170"/>
      <c r="D554" s="170"/>
    </row>
    <row r="555" spans="1:4" ht="15" x14ac:dyDescent="0.25">
      <c r="A555" s="172" t="s">
        <v>51</v>
      </c>
      <c r="B555" s="170" t="s">
        <v>348</v>
      </c>
      <c r="C555" s="170"/>
      <c r="D555" s="170"/>
    </row>
    <row r="556" spans="1:4" ht="15" x14ac:dyDescent="0.25">
      <c r="A556" s="172" t="s">
        <v>352</v>
      </c>
      <c r="B556" s="170" t="s">
        <v>348</v>
      </c>
      <c r="C556" s="170"/>
      <c r="D556" s="170"/>
    </row>
    <row r="557" spans="1:4" ht="15" x14ac:dyDescent="0.25">
      <c r="A557" s="172" t="s">
        <v>50</v>
      </c>
      <c r="B557" s="170" t="s">
        <v>348</v>
      </c>
      <c r="C557" s="170"/>
    </row>
    <row r="558" spans="1:4" ht="15" x14ac:dyDescent="0.25">
      <c r="A558" s="172" t="s">
        <v>359</v>
      </c>
      <c r="B558" s="170" t="s">
        <v>348</v>
      </c>
      <c r="C558" s="170"/>
    </row>
    <row r="559" spans="1:4" ht="15" x14ac:dyDescent="0.25">
      <c r="A559" s="172" t="s">
        <v>368</v>
      </c>
      <c r="B559" s="170" t="s">
        <v>348</v>
      </c>
      <c r="C559" s="170"/>
    </row>
    <row r="560" spans="1:4" ht="15" x14ac:dyDescent="0.25">
      <c r="A560" s="172" t="s">
        <v>64</v>
      </c>
      <c r="B560" s="170" t="s">
        <v>373</v>
      </c>
      <c r="C560" s="170"/>
    </row>
    <row r="561" spans="1:3" ht="15" x14ac:dyDescent="0.25">
      <c r="A561" s="172" t="s">
        <v>390</v>
      </c>
      <c r="B561" s="170" t="s">
        <v>391</v>
      </c>
      <c r="C561" s="170"/>
    </row>
    <row r="562" spans="1:3" ht="15" x14ac:dyDescent="0.25">
      <c r="A562" s="172" t="s">
        <v>66</v>
      </c>
      <c r="B562" s="170" t="s">
        <v>395</v>
      </c>
      <c r="C562" s="170"/>
    </row>
    <row r="563" spans="1:3" ht="15" x14ac:dyDescent="0.25">
      <c r="A563" s="172" t="s">
        <v>49</v>
      </c>
      <c r="B563" s="170" t="s">
        <v>422</v>
      </c>
      <c r="C563" s="170"/>
    </row>
    <row r="564" spans="1:3" ht="15" x14ac:dyDescent="0.25">
      <c r="A564" s="172" t="s">
        <v>72</v>
      </c>
      <c r="B564" s="170" t="s">
        <v>425</v>
      </c>
      <c r="C564" s="170"/>
    </row>
    <row r="565" spans="1:3" ht="15" x14ac:dyDescent="0.25">
      <c r="A565" s="172" t="s">
        <v>70</v>
      </c>
      <c r="B565" s="170" t="s">
        <v>747</v>
      </c>
      <c r="C565" s="170"/>
    </row>
    <row r="566" spans="1:3" ht="15" x14ac:dyDescent="0.25">
      <c r="A566" s="172" t="s">
        <v>48</v>
      </c>
      <c r="B566" s="170" t="s">
        <v>431</v>
      </c>
      <c r="C566" s="170"/>
    </row>
    <row r="567" spans="1:3" ht="15" x14ac:dyDescent="0.25">
      <c r="A567" s="172" t="s">
        <v>434</v>
      </c>
      <c r="B567" s="170" t="s">
        <v>435</v>
      </c>
      <c r="C567" s="170"/>
    </row>
    <row r="568" spans="1:3" ht="15" x14ac:dyDescent="0.25">
      <c r="A568" s="172" t="s">
        <v>54</v>
      </c>
      <c r="B568" s="170" t="s">
        <v>439</v>
      </c>
      <c r="C568" s="170"/>
    </row>
    <row r="569" spans="1:3" ht="15" x14ac:dyDescent="0.25">
      <c r="A569" s="172" t="s">
        <v>58</v>
      </c>
      <c r="B569" s="170" t="s">
        <v>443</v>
      </c>
      <c r="C569" s="170"/>
    </row>
    <row r="570" spans="1:3" ht="15" x14ac:dyDescent="0.25">
      <c r="A570" s="172" t="s">
        <v>60</v>
      </c>
      <c r="B570" s="170" t="s">
        <v>447</v>
      </c>
      <c r="C570" s="170"/>
    </row>
    <row r="571" spans="1:3" ht="15" x14ac:dyDescent="0.25">
      <c r="A571" s="172" t="s">
        <v>99</v>
      </c>
      <c r="B571" s="170" t="s">
        <v>452</v>
      </c>
      <c r="C571" s="170"/>
    </row>
    <row r="572" spans="1:3" ht="15" x14ac:dyDescent="0.25">
      <c r="A572" s="172" t="s">
        <v>59</v>
      </c>
      <c r="B572" s="170" t="s">
        <v>481</v>
      </c>
      <c r="C572" s="170"/>
    </row>
    <row r="573" spans="1:3" ht="15" x14ac:dyDescent="0.25">
      <c r="A573" s="172" t="s">
        <v>65</v>
      </c>
      <c r="B573" s="170" t="s">
        <v>488</v>
      </c>
      <c r="C573" s="170"/>
    </row>
    <row r="574" spans="1:3" ht="15" x14ac:dyDescent="0.25">
      <c r="A574" s="172" t="s">
        <v>55</v>
      </c>
      <c r="B574" s="170" t="s">
        <v>512</v>
      </c>
      <c r="C574" s="170"/>
    </row>
    <row r="575" spans="1:3" ht="15" x14ac:dyDescent="0.25">
      <c r="A575" s="172" t="s">
        <v>61</v>
      </c>
      <c r="B575" s="170" t="s">
        <v>534</v>
      </c>
      <c r="C575" s="170"/>
    </row>
    <row r="576" spans="1:3" ht="15" x14ac:dyDescent="0.25">
      <c r="A576" s="172" t="s">
        <v>537</v>
      </c>
      <c r="B576" s="170" t="s">
        <v>538</v>
      </c>
      <c r="C576" s="170"/>
    </row>
    <row r="577" spans="1:3" ht="15" x14ac:dyDescent="0.25">
      <c r="A577" s="172" t="s">
        <v>45</v>
      </c>
      <c r="B577" s="170" t="s">
        <v>541</v>
      </c>
      <c r="C577" s="170"/>
    </row>
    <row r="578" spans="1:3" ht="15" x14ac:dyDescent="0.25">
      <c r="A578" s="172" t="s">
        <v>545</v>
      </c>
      <c r="B578" s="170" t="s">
        <v>546</v>
      </c>
      <c r="C578" s="170"/>
    </row>
    <row r="579" spans="1:3" ht="15" x14ac:dyDescent="0.25">
      <c r="A579" s="172" t="s">
        <v>550</v>
      </c>
      <c r="B579" s="170" t="s">
        <v>551</v>
      </c>
      <c r="C579" s="170"/>
    </row>
    <row r="580" spans="1:3" ht="15" x14ac:dyDescent="0.25">
      <c r="A580" s="172" t="s">
        <v>555</v>
      </c>
      <c r="B580" s="170" t="s">
        <v>556</v>
      </c>
      <c r="C580" s="170"/>
    </row>
    <row r="581" spans="1:3" ht="15" x14ac:dyDescent="0.25">
      <c r="A581" s="172" t="s">
        <v>571</v>
      </c>
      <c r="B581" s="170" t="s">
        <v>572</v>
      </c>
      <c r="C581" s="170"/>
    </row>
    <row r="582" spans="1:3" ht="15" x14ac:dyDescent="0.25">
      <c r="A582" s="172" t="s">
        <v>700</v>
      </c>
      <c r="B582" s="170" t="s">
        <v>701</v>
      </c>
      <c r="C582" s="170"/>
    </row>
    <row r="583" spans="1:3" ht="15" x14ac:dyDescent="0.25">
      <c r="A583" s="172" t="s">
        <v>47</v>
      </c>
      <c r="B583" s="170" t="s">
        <v>742</v>
      </c>
      <c r="C583" s="170"/>
    </row>
    <row r="584" spans="1:3" ht="15" x14ac:dyDescent="0.25">
      <c r="A584" s="172"/>
      <c r="B584" s="170"/>
      <c r="C584" s="170"/>
    </row>
    <row r="585" spans="1:3" ht="15" x14ac:dyDescent="0.25">
      <c r="B585" s="170"/>
    </row>
    <row r="586" spans="1:3" ht="15" x14ac:dyDescent="0.25">
      <c r="B586" s="170"/>
    </row>
    <row r="587" spans="1:3" ht="15" x14ac:dyDescent="0.25">
      <c r="B587" s="170"/>
    </row>
    <row r="588" spans="1:3" ht="15" x14ac:dyDescent="0.25">
      <c r="B588" s="170"/>
    </row>
    <row r="589" spans="1:3" ht="15" x14ac:dyDescent="0.25">
      <c r="B589" s="170"/>
    </row>
    <row r="590" spans="1:3" ht="15" x14ac:dyDescent="0.25">
      <c r="B590" s="170"/>
    </row>
    <row r="591" spans="1:3" ht="15" x14ac:dyDescent="0.25">
      <c r="B591" s="170"/>
    </row>
    <row r="592" spans="1:3" ht="15" x14ac:dyDescent="0.25">
      <c r="B592" s="170"/>
    </row>
    <row r="593" spans="2:2" ht="15" x14ac:dyDescent="0.25">
      <c r="B593" s="170"/>
    </row>
    <row r="594" spans="2:2" ht="15" x14ac:dyDescent="0.25">
      <c r="B594" s="170"/>
    </row>
    <row r="595" spans="2:2" ht="15" x14ac:dyDescent="0.25">
      <c r="B595" s="170"/>
    </row>
    <row r="596" spans="2:2" ht="15" x14ac:dyDescent="0.25">
      <c r="B596" s="170"/>
    </row>
    <row r="597" spans="2:2" ht="15" x14ac:dyDescent="0.25">
      <c r="B597" s="170"/>
    </row>
    <row r="598" spans="2:2" ht="15" x14ac:dyDescent="0.25">
      <c r="B598" s="170"/>
    </row>
    <row r="599" spans="2:2" ht="15" x14ac:dyDescent="0.25">
      <c r="B599" s="170"/>
    </row>
    <row r="600" spans="2:2" ht="15" x14ac:dyDescent="0.25">
      <c r="B600" s="170"/>
    </row>
    <row r="601" spans="2:2" ht="15" x14ac:dyDescent="0.25">
      <c r="B601" s="170"/>
    </row>
    <row r="602" spans="2:2" ht="15" x14ac:dyDescent="0.25">
      <c r="B602" s="170"/>
    </row>
    <row r="603" spans="2:2" ht="15" x14ac:dyDescent="0.25">
      <c r="B603" s="170"/>
    </row>
    <row r="604" spans="2:2" ht="15" x14ac:dyDescent="0.25">
      <c r="B604" s="170"/>
    </row>
    <row r="605" spans="2:2" ht="15" x14ac:dyDescent="0.25">
      <c r="B605" s="170"/>
    </row>
    <row r="606" spans="2:2" ht="15" x14ac:dyDescent="0.25">
      <c r="B606" s="170"/>
    </row>
    <row r="607" spans="2:2" ht="15" x14ac:dyDescent="0.25">
      <c r="B607" s="170"/>
    </row>
    <row r="608" spans="2:2" ht="15" x14ac:dyDescent="0.25">
      <c r="B608" s="170"/>
    </row>
    <row r="609" spans="2:2" ht="15" x14ac:dyDescent="0.25">
      <c r="B609" s="170"/>
    </row>
    <row r="610" spans="2:2" ht="15" x14ac:dyDescent="0.25">
      <c r="B610" s="170"/>
    </row>
    <row r="611" spans="2:2" ht="15" x14ac:dyDescent="0.25">
      <c r="B611" s="170"/>
    </row>
    <row r="612" spans="2:2" ht="15" x14ac:dyDescent="0.25">
      <c r="B612" s="170"/>
    </row>
    <row r="613" spans="2:2" ht="15" x14ac:dyDescent="0.25">
      <c r="B613" s="170"/>
    </row>
    <row r="614" spans="2:2" ht="15" x14ac:dyDescent="0.25">
      <c r="B614" s="170"/>
    </row>
    <row r="615" spans="2:2" ht="15" x14ac:dyDescent="0.25">
      <c r="B615" s="170"/>
    </row>
    <row r="616" spans="2:2" ht="15" x14ac:dyDescent="0.25">
      <c r="B616" s="170"/>
    </row>
    <row r="617" spans="2:2" ht="15" x14ac:dyDescent="0.25">
      <c r="B617" s="170"/>
    </row>
    <row r="618" spans="2:2" ht="15" x14ac:dyDescent="0.25">
      <c r="B618" s="170"/>
    </row>
    <row r="619" spans="2:2" ht="15" x14ac:dyDescent="0.25">
      <c r="B619" s="170"/>
    </row>
    <row r="620" spans="2:2" ht="15" x14ac:dyDescent="0.25">
      <c r="B620" s="170"/>
    </row>
    <row r="621" spans="2:2" ht="15" x14ac:dyDescent="0.25">
      <c r="B621" s="170"/>
    </row>
    <row r="622" spans="2:2" ht="15" x14ac:dyDescent="0.25">
      <c r="B622" s="170"/>
    </row>
    <row r="623" spans="2:2" ht="15" x14ac:dyDescent="0.25">
      <c r="B623" s="170"/>
    </row>
    <row r="624" spans="2:2" ht="15" x14ac:dyDescent="0.25">
      <c r="B624" s="170"/>
    </row>
    <row r="625" spans="2:2" ht="15" x14ac:dyDescent="0.25">
      <c r="B625" s="170"/>
    </row>
    <row r="626" spans="2:2" ht="15" x14ac:dyDescent="0.25">
      <c r="B626" s="170"/>
    </row>
    <row r="627" spans="2:2" ht="15" x14ac:dyDescent="0.25">
      <c r="B627" s="170"/>
    </row>
    <row r="628" spans="2:2" ht="15" x14ac:dyDescent="0.25">
      <c r="B628" s="170"/>
    </row>
  </sheetData>
  <autoFilter ref="A1:E517">
    <sortState ref="A2:E623">
      <sortCondition ref="A1:A623"/>
    </sortState>
  </autoFilter>
  <conditionalFormatting sqref="C513 C135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9 D1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&amp;CReporte&amp;LSistema de Información de la Gestión FinancieraPeriodo:2017&amp;RCC-00327/06/2017 08:23:24Página &amp;P de &amp;N40222915072-SIGEF</oddHeader>
    <oddFooter>&amp;C&amp;L&amp;R 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3"/>
  <sheetViews>
    <sheetView showGridLines="0" topLeftCell="A7" workbookViewId="0">
      <selection activeCell="F19" sqref="F19"/>
    </sheetView>
  </sheetViews>
  <sheetFormatPr baseColWidth="10" defaultRowHeight="15" x14ac:dyDescent="0.25"/>
  <cols>
    <col min="1" max="1" width="5.85546875" style="838" customWidth="1"/>
    <col min="2" max="2" width="5.7109375" style="838" customWidth="1"/>
    <col min="3" max="3" width="5.5703125" style="838" customWidth="1"/>
    <col min="4" max="4" width="5.7109375" style="838" customWidth="1"/>
    <col min="5" max="5" width="46.42578125" style="838" customWidth="1"/>
    <col min="6" max="6" width="13.7109375" style="838" customWidth="1"/>
    <col min="7" max="7" width="11.5703125" style="838"/>
    <col min="8" max="50" width="11.5703125" style="7"/>
  </cols>
  <sheetData>
    <row r="1" spans="1:7" customFormat="1" ht="12.75" x14ac:dyDescent="0.2">
      <c r="A1" s="1372" t="e">
        <f>+#REF!</f>
        <v>#REF!</v>
      </c>
      <c r="B1" s="1373"/>
      <c r="C1" s="1373"/>
      <c r="D1" s="1373"/>
      <c r="E1" s="1373"/>
      <c r="F1" s="1373"/>
      <c r="G1" s="1373"/>
    </row>
    <row r="2" spans="1:7" customFormat="1" ht="15.75" x14ac:dyDescent="0.25">
      <c r="A2" s="1374" t="e">
        <f>+#REF!</f>
        <v>#REF!</v>
      </c>
      <c r="B2" s="1375"/>
      <c r="C2" s="1375"/>
      <c r="D2" s="1375"/>
      <c r="E2" s="1375"/>
      <c r="F2" s="1375"/>
      <c r="G2" s="1375"/>
    </row>
    <row r="3" spans="1:7" customFormat="1" x14ac:dyDescent="0.25">
      <c r="A3" s="1376" t="e">
        <f>+#REF!</f>
        <v>#REF!</v>
      </c>
      <c r="B3" s="1377"/>
      <c r="C3" s="1377"/>
      <c r="D3" s="1377"/>
      <c r="E3" s="1377"/>
      <c r="F3" s="1377"/>
      <c r="G3" s="1377"/>
    </row>
    <row r="4" spans="1:7" customFormat="1" ht="12.75" x14ac:dyDescent="0.2">
      <c r="A4" s="1378" t="s">
        <v>39</v>
      </c>
      <c r="B4" s="1379"/>
      <c r="C4" s="1379"/>
      <c r="D4" s="1379"/>
      <c r="E4" s="1379"/>
      <c r="F4" s="1379"/>
      <c r="G4" s="1379"/>
    </row>
    <row r="5" spans="1:7" customFormat="1" ht="12.75" x14ac:dyDescent="0.2">
      <c r="A5" s="1378" t="e">
        <f>+#REF!</f>
        <v>#REF!</v>
      </c>
      <c r="B5" s="1379"/>
      <c r="C5" s="1379"/>
      <c r="D5" s="1379"/>
      <c r="E5" s="1379"/>
      <c r="F5" s="1379"/>
      <c r="G5" s="1379"/>
    </row>
    <row r="6" spans="1:7" customFormat="1" ht="12.75" x14ac:dyDescent="0.2">
      <c r="A6" s="3" t="s">
        <v>74</v>
      </c>
      <c r="B6" s="2"/>
      <c r="C6" s="2"/>
      <c r="D6" s="2"/>
      <c r="E6" s="1380" t="e">
        <f>+#REF!</f>
        <v>#REF!</v>
      </c>
      <c r="F6" s="1380"/>
      <c r="G6" s="1380"/>
    </row>
    <row r="7" spans="1:7" customFormat="1" ht="12.75" x14ac:dyDescent="0.2">
      <c r="A7" s="5" t="s">
        <v>754</v>
      </c>
      <c r="B7" s="6"/>
      <c r="C7" s="6"/>
      <c r="D7" s="4"/>
      <c r="E7" s="1371" t="e">
        <f>+#REF!</f>
        <v>#REF!</v>
      </c>
      <c r="F7" s="1371"/>
      <c r="G7" s="1371"/>
    </row>
    <row r="8" spans="1:7" customFormat="1" ht="48" customHeight="1" x14ac:dyDescent="0.2">
      <c r="A8" s="871" t="s">
        <v>41</v>
      </c>
      <c r="B8" s="871" t="s">
        <v>4</v>
      </c>
      <c r="C8" s="871" t="s">
        <v>42</v>
      </c>
      <c r="D8" s="871" t="s">
        <v>27</v>
      </c>
      <c r="E8" s="870" t="s">
        <v>82</v>
      </c>
      <c r="F8" s="869" t="s">
        <v>98</v>
      </c>
      <c r="G8" s="869" t="s">
        <v>26</v>
      </c>
    </row>
    <row r="9" spans="1:7" customFormat="1" ht="12.75" x14ac:dyDescent="0.2">
      <c r="A9" s="868">
        <v>3</v>
      </c>
      <c r="B9" s="867"/>
      <c r="C9" s="867"/>
      <c r="D9" s="867"/>
      <c r="E9" s="866" t="s">
        <v>83</v>
      </c>
      <c r="F9" s="865">
        <f>+F10</f>
        <v>5600000</v>
      </c>
      <c r="G9" s="865">
        <f>G10</f>
        <v>0.61256901954119769</v>
      </c>
    </row>
    <row r="10" spans="1:7" customFormat="1" ht="12.75" x14ac:dyDescent="0.2">
      <c r="A10" s="857"/>
      <c r="B10" s="857">
        <v>31</v>
      </c>
      <c r="C10" s="856"/>
      <c r="D10" s="856"/>
      <c r="E10" s="855" t="s">
        <v>28</v>
      </c>
      <c r="F10" s="864">
        <f>SUM(F11:F12)</f>
        <v>5600000</v>
      </c>
      <c r="G10" s="863">
        <f>G11+G12</f>
        <v>0.61256901954119769</v>
      </c>
    </row>
    <row r="11" spans="1:7" customFormat="1" ht="12.75" x14ac:dyDescent="0.2">
      <c r="A11" s="852"/>
      <c r="B11" s="852"/>
      <c r="C11" s="852">
        <v>311</v>
      </c>
      <c r="D11" s="851"/>
      <c r="E11" s="850" t="s">
        <v>84</v>
      </c>
      <c r="F11" s="845">
        <v>5600000</v>
      </c>
      <c r="G11" s="849">
        <f>IFERROR(F11/$F$30*100,"0.00")</f>
        <v>0.61256901954119769</v>
      </c>
    </row>
    <row r="12" spans="1:7" customFormat="1" ht="12.75" x14ac:dyDescent="0.2">
      <c r="A12" s="852"/>
      <c r="B12" s="852"/>
      <c r="C12" s="852">
        <v>312</v>
      </c>
      <c r="D12" s="851"/>
      <c r="E12" s="850" t="s">
        <v>85</v>
      </c>
      <c r="F12" s="845"/>
      <c r="G12" s="849">
        <f>IFERROR(F12/$F$30*100,"0.00")</f>
        <v>0</v>
      </c>
    </row>
    <row r="13" spans="1:7" customFormat="1" ht="12.75" x14ac:dyDescent="0.2">
      <c r="A13" s="861">
        <v>4</v>
      </c>
      <c r="B13" s="860"/>
      <c r="C13" s="860"/>
      <c r="D13" s="860"/>
      <c r="E13" s="859" t="s">
        <v>86</v>
      </c>
      <c r="F13" s="858">
        <f>+F14+F19</f>
        <v>432021078.92000002</v>
      </c>
      <c r="G13" s="858">
        <f>G14+G19</f>
        <v>47.257630131277644</v>
      </c>
    </row>
    <row r="14" spans="1:7" customFormat="1" ht="12.75" x14ac:dyDescent="0.2">
      <c r="A14" s="857"/>
      <c r="B14" s="857">
        <v>41</v>
      </c>
      <c r="C14" s="857"/>
      <c r="D14" s="856"/>
      <c r="E14" s="855" t="s">
        <v>87</v>
      </c>
      <c r="F14" s="854">
        <f>SUM(F15:F18)</f>
        <v>426121078.92000002</v>
      </c>
      <c r="G14" s="853">
        <f>SUM(G15:G18)</f>
        <v>46.612244914261026</v>
      </c>
    </row>
    <row r="15" spans="1:7" customFormat="1" ht="12.75" x14ac:dyDescent="0.2">
      <c r="A15" s="852"/>
      <c r="B15" s="852"/>
      <c r="C15" s="852">
        <v>411</v>
      </c>
      <c r="D15" s="851"/>
      <c r="E15" s="850" t="s">
        <v>115</v>
      </c>
      <c r="F15" s="845">
        <v>426121078.92000002</v>
      </c>
      <c r="G15" s="849">
        <f>IFERROR(F15/$F$30*100,"0.00")</f>
        <v>46.612244914261026</v>
      </c>
    </row>
    <row r="16" spans="1:7" customFormat="1" ht="12.75" x14ac:dyDescent="0.2">
      <c r="A16" s="852"/>
      <c r="B16" s="852"/>
      <c r="C16" s="852">
        <v>412</v>
      </c>
      <c r="D16" s="851"/>
      <c r="E16" s="850" t="s">
        <v>88</v>
      </c>
      <c r="F16" s="845"/>
      <c r="G16" s="849">
        <f>IFERROR(F16/$F$30*100,"0.00")</f>
        <v>0</v>
      </c>
    </row>
    <row r="17" spans="1:7" customFormat="1" ht="12.75" x14ac:dyDescent="0.2">
      <c r="A17" s="852"/>
      <c r="B17" s="852"/>
      <c r="C17" s="852">
        <v>413</v>
      </c>
      <c r="D17" s="851"/>
      <c r="E17" s="850" t="s">
        <v>116</v>
      </c>
      <c r="F17" s="845"/>
      <c r="G17" s="849">
        <f>IFERROR(F17/$F$30*100,"0.00")</f>
        <v>0</v>
      </c>
    </row>
    <row r="18" spans="1:7" customFormat="1" ht="12.75" x14ac:dyDescent="0.2">
      <c r="A18" s="852"/>
      <c r="B18" s="852"/>
      <c r="C18" s="852">
        <v>414</v>
      </c>
      <c r="D18" s="851"/>
      <c r="E18" s="862" t="s">
        <v>43</v>
      </c>
      <c r="F18" s="845"/>
      <c r="G18" s="849">
        <f>IFERROR(F18/$F$30*100,"0.00")</f>
        <v>0</v>
      </c>
    </row>
    <row r="19" spans="1:7" customFormat="1" ht="12.75" x14ac:dyDescent="0.2">
      <c r="A19" s="857"/>
      <c r="B19" s="857">
        <v>42</v>
      </c>
      <c r="C19" s="857"/>
      <c r="D19" s="856"/>
      <c r="E19" s="855" t="s">
        <v>89</v>
      </c>
      <c r="F19" s="854">
        <f>SUM(F20:F21)</f>
        <v>5900000</v>
      </c>
      <c r="G19" s="853">
        <f>G20+G21</f>
        <v>0.64538521701661899</v>
      </c>
    </row>
    <row r="20" spans="1:7" customFormat="1" ht="12.75" x14ac:dyDescent="0.2">
      <c r="A20" s="852"/>
      <c r="B20" s="852"/>
      <c r="C20" s="852">
        <v>421</v>
      </c>
      <c r="D20" s="851"/>
      <c r="E20" s="850" t="s">
        <v>117</v>
      </c>
      <c r="F20" s="845">
        <v>0</v>
      </c>
      <c r="G20" s="849">
        <f>IFERROR(F20/$F$30*100,"0.00")</f>
        <v>0</v>
      </c>
    </row>
    <row r="21" spans="1:7" customFormat="1" ht="12.75" x14ac:dyDescent="0.2">
      <c r="A21" s="852"/>
      <c r="B21" s="852"/>
      <c r="C21" s="852">
        <v>422</v>
      </c>
      <c r="D21" s="851"/>
      <c r="E21" s="850" t="s">
        <v>118</v>
      </c>
      <c r="F21" s="845">
        <v>5900000</v>
      </c>
      <c r="G21" s="849">
        <f>IFERROR(F21/$F$30*100,"0.00")</f>
        <v>0.64538521701661899</v>
      </c>
    </row>
    <row r="22" spans="1:7" customFormat="1" ht="12.75" x14ac:dyDescent="0.2">
      <c r="A22" s="861">
        <v>5</v>
      </c>
      <c r="B22" s="860"/>
      <c r="C22" s="860"/>
      <c r="D22" s="860"/>
      <c r="E22" s="859" t="s">
        <v>90</v>
      </c>
      <c r="F22" s="858">
        <f>+F23</f>
        <v>476561620.71999997</v>
      </c>
      <c r="G22" s="858">
        <f>G23</f>
        <v>52.129800849181166</v>
      </c>
    </row>
    <row r="23" spans="1:7" customFormat="1" ht="12.75" x14ac:dyDescent="0.2">
      <c r="A23" s="857"/>
      <c r="B23" s="857">
        <v>52</v>
      </c>
      <c r="C23" s="857"/>
      <c r="D23" s="856"/>
      <c r="E23" s="855" t="s">
        <v>29</v>
      </c>
      <c r="F23" s="854">
        <f>SUM(F24:F29)</f>
        <v>476561620.71999997</v>
      </c>
      <c r="G23" s="853">
        <f>SUM(G24:G29)</f>
        <v>52.129800849181166</v>
      </c>
    </row>
    <row r="24" spans="1:7" customFormat="1" ht="24" x14ac:dyDescent="0.2">
      <c r="A24" s="851"/>
      <c r="B24" s="852"/>
      <c r="C24" s="852">
        <v>521</v>
      </c>
      <c r="D24" s="851"/>
      <c r="E24" s="850" t="s">
        <v>91</v>
      </c>
      <c r="F24" s="845">
        <v>211838203.38999999</v>
      </c>
      <c r="G24" s="849">
        <f t="shared" ref="G24:G29" si="0">IFERROR(F24/$F$30*100,"0.00")</f>
        <v>23.172414384282341</v>
      </c>
    </row>
    <row r="25" spans="1:7" customFormat="1" ht="24" x14ac:dyDescent="0.2">
      <c r="A25" s="851"/>
      <c r="B25" s="851"/>
      <c r="C25" s="852">
        <v>522</v>
      </c>
      <c r="D25" s="851"/>
      <c r="E25" s="850" t="s">
        <v>92</v>
      </c>
      <c r="F25" s="845">
        <v>76412276.379999995</v>
      </c>
      <c r="G25" s="849">
        <f t="shared" si="0"/>
        <v>8.3585345041085031</v>
      </c>
    </row>
    <row r="26" spans="1:7" customFormat="1" ht="24" x14ac:dyDescent="0.2">
      <c r="A26" s="851"/>
      <c r="B26" s="851"/>
      <c r="C26" s="852">
        <v>523</v>
      </c>
      <c r="D26" s="851"/>
      <c r="E26" s="850" t="s">
        <v>93</v>
      </c>
      <c r="F26" s="845">
        <v>112615367.23</v>
      </c>
      <c r="G26" s="849">
        <f t="shared" si="0"/>
        <v>12.318693765955897</v>
      </c>
    </row>
    <row r="27" spans="1:7" customFormat="1" ht="12.75" x14ac:dyDescent="0.2">
      <c r="A27" s="851"/>
      <c r="B27" s="851"/>
      <c r="C27" s="852">
        <v>524</v>
      </c>
      <c r="D27" s="851"/>
      <c r="E27" s="850" t="s">
        <v>94</v>
      </c>
      <c r="F27" s="845">
        <v>29388225.149999999</v>
      </c>
      <c r="G27" s="849">
        <f t="shared" si="0"/>
        <v>3.2146993332484759</v>
      </c>
    </row>
    <row r="28" spans="1:7" customFormat="1" ht="12.75" x14ac:dyDescent="0.2">
      <c r="A28" s="851"/>
      <c r="B28" s="851"/>
      <c r="C28" s="852">
        <v>525</v>
      </c>
      <c r="D28" s="851"/>
      <c r="E28" s="850" t="s">
        <v>95</v>
      </c>
      <c r="F28" s="845"/>
      <c r="G28" s="849">
        <f t="shared" si="0"/>
        <v>0</v>
      </c>
    </row>
    <row r="29" spans="1:7" customFormat="1" ht="12.75" x14ac:dyDescent="0.2">
      <c r="A29" s="847"/>
      <c r="B29" s="847"/>
      <c r="C29" s="848">
        <v>526</v>
      </c>
      <c r="D29" s="847"/>
      <c r="E29" s="846" t="s">
        <v>96</v>
      </c>
      <c r="F29" s="845">
        <v>46307548.57</v>
      </c>
      <c r="G29" s="844">
        <f t="shared" si="0"/>
        <v>5.0654588615859444</v>
      </c>
    </row>
    <row r="30" spans="1:7" customFormat="1" ht="12.75" x14ac:dyDescent="0.2">
      <c r="A30" s="843"/>
      <c r="B30" s="843"/>
      <c r="C30" s="843"/>
      <c r="D30" s="843"/>
      <c r="E30" s="842" t="s">
        <v>97</v>
      </c>
      <c r="F30" s="841">
        <f>+F22+F13+F9</f>
        <v>914182699.63999999</v>
      </c>
      <c r="G30" s="841">
        <f>+G22+G13+G9</f>
        <v>100.00000000000001</v>
      </c>
    </row>
    <row r="31" spans="1:7" s="7" customFormat="1" x14ac:dyDescent="0.25">
      <c r="A31" s="840"/>
      <c r="B31" s="840"/>
      <c r="C31" s="840"/>
      <c r="D31" s="840"/>
      <c r="E31" s="840"/>
      <c r="F31" s="840"/>
      <c r="G31" s="840"/>
    </row>
    <row r="32" spans="1:7" s="7" customFormat="1" x14ac:dyDescent="0.25">
      <c r="A32" s="840"/>
      <c r="B32" s="840"/>
      <c r="C32" s="840"/>
      <c r="D32" s="840"/>
      <c r="E32" s="840"/>
      <c r="F32" s="840"/>
      <c r="G32" s="840"/>
    </row>
    <row r="33" spans="1:7" s="7" customFormat="1" x14ac:dyDescent="0.25">
      <c r="A33" s="840"/>
      <c r="B33" s="840"/>
      <c r="C33" s="840"/>
      <c r="D33" s="840"/>
      <c r="E33" s="840"/>
      <c r="F33" s="840"/>
      <c r="G33" s="840"/>
    </row>
    <row r="34" spans="1:7" s="7" customFormat="1" x14ac:dyDescent="0.25">
      <c r="A34" s="840"/>
      <c r="B34" s="840"/>
      <c r="C34" s="840"/>
      <c r="D34" s="840"/>
      <c r="E34" s="840"/>
      <c r="F34" s="840"/>
      <c r="G34" s="840"/>
    </row>
    <row r="35" spans="1:7" s="7" customFormat="1" x14ac:dyDescent="0.25">
      <c r="A35" s="840"/>
      <c r="B35" s="840"/>
      <c r="C35" s="840"/>
      <c r="D35" s="840"/>
      <c r="E35" s="840"/>
      <c r="F35" s="840"/>
      <c r="G35" s="840"/>
    </row>
    <row r="36" spans="1:7" s="7" customFormat="1" x14ac:dyDescent="0.25">
      <c r="A36" s="840"/>
      <c r="B36" s="840"/>
      <c r="C36" s="840"/>
      <c r="D36" s="840"/>
      <c r="E36" s="840"/>
      <c r="F36" s="840"/>
      <c r="G36" s="840"/>
    </row>
    <row r="37" spans="1:7" s="7" customFormat="1" x14ac:dyDescent="0.25">
      <c r="A37" s="840"/>
      <c r="B37" s="840"/>
      <c r="C37" s="840"/>
      <c r="D37" s="840"/>
      <c r="E37" s="840"/>
      <c r="F37" s="840"/>
      <c r="G37" s="840"/>
    </row>
    <row r="38" spans="1:7" s="7" customFormat="1" x14ac:dyDescent="0.25">
      <c r="A38" s="840"/>
      <c r="B38" s="840"/>
      <c r="C38" s="840"/>
      <c r="D38" s="840"/>
      <c r="E38" s="840"/>
      <c r="F38" s="840"/>
      <c r="G38" s="840"/>
    </row>
    <row r="39" spans="1:7" s="7" customFormat="1" x14ac:dyDescent="0.25">
      <c r="A39" s="839"/>
      <c r="B39" s="839"/>
      <c r="C39" s="839"/>
      <c r="D39" s="839"/>
      <c r="E39" s="839"/>
      <c r="F39" s="839"/>
      <c r="G39" s="839"/>
    </row>
    <row r="40" spans="1:7" s="7" customFormat="1" x14ac:dyDescent="0.25">
      <c r="A40" s="839"/>
      <c r="B40" s="839"/>
      <c r="C40" s="839"/>
      <c r="D40" s="839"/>
      <c r="E40" s="839"/>
      <c r="F40" s="839"/>
      <c r="G40" s="839"/>
    </row>
    <row r="41" spans="1:7" s="7" customFormat="1" x14ac:dyDescent="0.25">
      <c r="A41" s="839"/>
      <c r="B41" s="839"/>
      <c r="C41" s="839"/>
      <c r="D41" s="839"/>
      <c r="E41" s="839"/>
      <c r="F41" s="839"/>
      <c r="G41" s="839"/>
    </row>
    <row r="42" spans="1:7" s="7" customFormat="1" x14ac:dyDescent="0.25">
      <c r="A42" s="839"/>
      <c r="B42" s="839"/>
      <c r="C42" s="839"/>
      <c r="D42" s="839"/>
      <c r="E42" s="839"/>
      <c r="F42" s="839"/>
      <c r="G42" s="839"/>
    </row>
    <row r="43" spans="1:7" s="7" customFormat="1" x14ac:dyDescent="0.25">
      <c r="A43" s="839"/>
      <c r="B43" s="839"/>
      <c r="C43" s="839"/>
      <c r="D43" s="839"/>
      <c r="E43" s="839"/>
      <c r="F43" s="839"/>
      <c r="G43" s="839"/>
    </row>
    <row r="44" spans="1:7" s="7" customFormat="1" x14ac:dyDescent="0.25">
      <c r="A44" s="839"/>
      <c r="B44" s="839"/>
      <c r="C44" s="839"/>
      <c r="D44" s="839"/>
      <c r="E44" s="839"/>
      <c r="F44" s="839"/>
      <c r="G44" s="839"/>
    </row>
    <row r="45" spans="1:7" s="7" customFormat="1" x14ac:dyDescent="0.25">
      <c r="A45" s="839"/>
      <c r="B45" s="839"/>
      <c r="C45" s="839"/>
      <c r="D45" s="839"/>
      <c r="E45" s="839"/>
      <c r="F45" s="839"/>
      <c r="G45" s="839"/>
    </row>
    <row r="46" spans="1:7" s="7" customFormat="1" x14ac:dyDescent="0.25">
      <c r="A46" s="839"/>
      <c r="B46" s="839"/>
      <c r="C46" s="839"/>
      <c r="D46" s="839"/>
      <c r="E46" s="839"/>
      <c r="F46" s="839"/>
      <c r="G46" s="839"/>
    </row>
    <row r="47" spans="1:7" s="7" customFormat="1" x14ac:dyDescent="0.25">
      <c r="A47" s="839"/>
      <c r="B47" s="839"/>
      <c r="C47" s="839"/>
      <c r="D47" s="839"/>
      <c r="E47" s="839"/>
      <c r="F47" s="839"/>
      <c r="G47" s="839"/>
    </row>
    <row r="48" spans="1:7" s="7" customFormat="1" x14ac:dyDescent="0.25">
      <c r="A48" s="839"/>
      <c r="B48" s="839"/>
      <c r="C48" s="839"/>
      <c r="D48" s="839"/>
      <c r="E48" s="839"/>
      <c r="F48" s="839"/>
      <c r="G48" s="839"/>
    </row>
    <row r="49" spans="1:7" s="7" customFormat="1" x14ac:dyDescent="0.25">
      <c r="A49" s="839"/>
      <c r="B49" s="839"/>
      <c r="C49" s="839"/>
      <c r="D49" s="839"/>
      <c r="E49" s="839"/>
      <c r="F49" s="839"/>
      <c r="G49" s="839"/>
    </row>
    <row r="50" spans="1:7" s="7" customFormat="1" x14ac:dyDescent="0.25">
      <c r="A50" s="839"/>
      <c r="B50" s="839"/>
      <c r="C50" s="839"/>
      <c r="D50" s="839"/>
      <c r="E50" s="839"/>
      <c r="F50" s="839"/>
      <c r="G50" s="839"/>
    </row>
    <row r="51" spans="1:7" s="7" customFormat="1" x14ac:dyDescent="0.25">
      <c r="A51" s="839"/>
      <c r="B51" s="839"/>
      <c r="C51" s="839"/>
      <c r="D51" s="839"/>
      <c r="E51" s="839"/>
      <c r="F51" s="839"/>
      <c r="G51" s="839"/>
    </row>
    <row r="52" spans="1:7" s="7" customFormat="1" x14ac:dyDescent="0.25">
      <c r="A52" s="839"/>
      <c r="B52" s="839"/>
      <c r="C52" s="839"/>
      <c r="D52" s="839"/>
      <c r="E52" s="839"/>
      <c r="F52" s="839"/>
      <c r="G52" s="839"/>
    </row>
    <row r="53" spans="1:7" s="7" customFormat="1" x14ac:dyDescent="0.25">
      <c r="A53" s="839"/>
      <c r="B53" s="839"/>
      <c r="C53" s="839"/>
      <c r="D53" s="839"/>
      <c r="E53" s="839"/>
      <c r="F53" s="839"/>
      <c r="G53" s="839"/>
    </row>
    <row r="54" spans="1:7" s="7" customFormat="1" x14ac:dyDescent="0.25">
      <c r="A54" s="839"/>
      <c r="B54" s="839"/>
      <c r="C54" s="839"/>
      <c r="D54" s="839"/>
      <c r="E54" s="839"/>
      <c r="F54" s="839"/>
      <c r="G54" s="839"/>
    </row>
    <row r="55" spans="1:7" s="7" customFormat="1" x14ac:dyDescent="0.25">
      <c r="A55" s="839"/>
      <c r="B55" s="839"/>
      <c r="C55" s="839"/>
      <c r="D55" s="839"/>
      <c r="E55" s="839"/>
      <c r="F55" s="839"/>
      <c r="G55" s="839"/>
    </row>
    <row r="56" spans="1:7" s="7" customFormat="1" x14ac:dyDescent="0.25">
      <c r="A56" s="839"/>
      <c r="B56" s="839"/>
      <c r="C56" s="839"/>
      <c r="D56" s="839"/>
      <c r="E56" s="839"/>
      <c r="F56" s="839"/>
      <c r="G56" s="839"/>
    </row>
    <row r="57" spans="1:7" s="7" customFormat="1" x14ac:dyDescent="0.25">
      <c r="A57" s="839"/>
      <c r="B57" s="839"/>
      <c r="C57" s="839"/>
      <c r="D57" s="839"/>
      <c r="E57" s="839"/>
      <c r="F57" s="839"/>
      <c r="G57" s="839"/>
    </row>
    <row r="58" spans="1:7" s="7" customFormat="1" x14ac:dyDescent="0.25">
      <c r="A58" s="839"/>
      <c r="B58" s="839"/>
      <c r="C58" s="839"/>
      <c r="D58" s="839"/>
      <c r="E58" s="839"/>
      <c r="F58" s="839"/>
      <c r="G58" s="839"/>
    </row>
    <row r="59" spans="1:7" s="7" customFormat="1" x14ac:dyDescent="0.25">
      <c r="A59" s="839"/>
      <c r="B59" s="839"/>
      <c r="C59" s="839"/>
      <c r="D59" s="839"/>
      <c r="E59" s="839"/>
      <c r="F59" s="839"/>
      <c r="G59" s="839"/>
    </row>
    <row r="60" spans="1:7" s="7" customFormat="1" x14ac:dyDescent="0.25">
      <c r="A60" s="839"/>
      <c r="B60" s="839"/>
      <c r="C60" s="839"/>
      <c r="D60" s="839"/>
      <c r="E60" s="839"/>
      <c r="F60" s="839"/>
      <c r="G60" s="839"/>
    </row>
    <row r="61" spans="1:7" s="7" customFormat="1" x14ac:dyDescent="0.25">
      <c r="A61" s="839"/>
      <c r="B61" s="839"/>
      <c r="C61" s="839"/>
      <c r="D61" s="839"/>
      <c r="E61" s="839"/>
      <c r="F61" s="839"/>
      <c r="G61" s="839"/>
    </row>
    <row r="62" spans="1:7" s="7" customFormat="1" x14ac:dyDescent="0.25">
      <c r="A62" s="839"/>
      <c r="B62" s="839"/>
      <c r="C62" s="839"/>
      <c r="D62" s="839"/>
      <c r="E62" s="839"/>
      <c r="F62" s="839"/>
      <c r="G62" s="839"/>
    </row>
    <row r="63" spans="1:7" s="7" customFormat="1" x14ac:dyDescent="0.25">
      <c r="A63" s="839"/>
      <c r="B63" s="839"/>
      <c r="C63" s="839"/>
      <c r="D63" s="839"/>
      <c r="E63" s="839"/>
      <c r="F63" s="839"/>
      <c r="G63" s="839"/>
    </row>
    <row r="64" spans="1:7" s="7" customFormat="1" x14ac:dyDescent="0.25">
      <c r="A64" s="839"/>
      <c r="B64" s="839"/>
      <c r="C64" s="839"/>
      <c r="D64" s="839"/>
      <c r="E64" s="839"/>
      <c r="F64" s="839"/>
      <c r="G64" s="839"/>
    </row>
    <row r="65" spans="1:7" s="7" customFormat="1" x14ac:dyDescent="0.25">
      <c r="A65" s="839"/>
      <c r="B65" s="839"/>
      <c r="C65" s="839"/>
      <c r="D65" s="839"/>
      <c r="E65" s="839"/>
      <c r="F65" s="839"/>
      <c r="G65" s="839"/>
    </row>
    <row r="66" spans="1:7" s="7" customFormat="1" x14ac:dyDescent="0.25">
      <c r="A66" s="839"/>
      <c r="B66" s="839"/>
      <c r="C66" s="839"/>
      <c r="D66" s="839"/>
      <c r="E66" s="839"/>
      <c r="F66" s="839"/>
      <c r="G66" s="839"/>
    </row>
    <row r="67" spans="1:7" s="7" customFormat="1" x14ac:dyDescent="0.25">
      <c r="A67" s="839"/>
      <c r="B67" s="839"/>
      <c r="C67" s="839"/>
      <c r="D67" s="839"/>
      <c r="E67" s="839"/>
      <c r="F67" s="839"/>
      <c r="G67" s="839"/>
    </row>
    <row r="68" spans="1:7" s="7" customFormat="1" x14ac:dyDescent="0.25">
      <c r="A68" s="839"/>
      <c r="B68" s="839"/>
      <c r="C68" s="839"/>
      <c r="D68" s="839"/>
      <c r="E68" s="839"/>
      <c r="F68" s="839"/>
      <c r="G68" s="839"/>
    </row>
    <row r="69" spans="1:7" s="7" customFormat="1" x14ac:dyDescent="0.25">
      <c r="A69" s="839"/>
      <c r="B69" s="839"/>
      <c r="C69" s="839"/>
      <c r="D69" s="839"/>
      <c r="E69" s="839"/>
      <c r="F69" s="839"/>
      <c r="G69" s="839"/>
    </row>
    <row r="70" spans="1:7" s="7" customFormat="1" x14ac:dyDescent="0.25">
      <c r="A70" s="839"/>
      <c r="B70" s="839"/>
      <c r="C70" s="839"/>
      <c r="D70" s="839"/>
      <c r="E70" s="839"/>
      <c r="F70" s="839"/>
      <c r="G70" s="839"/>
    </row>
    <row r="71" spans="1:7" s="7" customFormat="1" x14ac:dyDescent="0.25">
      <c r="A71" s="839"/>
      <c r="B71" s="839"/>
      <c r="C71" s="839"/>
      <c r="D71" s="839"/>
      <c r="E71" s="839"/>
      <c r="F71" s="839"/>
      <c r="G71" s="839"/>
    </row>
    <row r="72" spans="1:7" s="7" customFormat="1" x14ac:dyDescent="0.25">
      <c r="A72" s="839"/>
      <c r="B72" s="839"/>
      <c r="C72" s="839"/>
      <c r="D72" s="839"/>
      <c r="E72" s="839"/>
      <c r="F72" s="839"/>
      <c r="G72" s="839"/>
    </row>
    <row r="73" spans="1:7" s="7" customFormat="1" x14ac:dyDescent="0.25">
      <c r="A73" s="839"/>
      <c r="B73" s="839"/>
      <c r="C73" s="839"/>
      <c r="D73" s="839"/>
      <c r="E73" s="839"/>
      <c r="F73" s="839"/>
      <c r="G73" s="839"/>
    </row>
    <row r="74" spans="1:7" s="7" customFormat="1" x14ac:dyDescent="0.25">
      <c r="A74" s="839"/>
      <c r="B74" s="839"/>
      <c r="C74" s="839"/>
      <c r="D74" s="839"/>
      <c r="E74" s="839"/>
      <c r="F74" s="839"/>
      <c r="G74" s="839"/>
    </row>
    <row r="75" spans="1:7" s="7" customFormat="1" x14ac:dyDescent="0.25">
      <c r="A75" s="839"/>
      <c r="B75" s="839"/>
      <c r="C75" s="839"/>
      <c r="D75" s="839"/>
      <c r="E75" s="839"/>
      <c r="F75" s="839"/>
      <c r="G75" s="839"/>
    </row>
    <row r="76" spans="1:7" s="7" customFormat="1" x14ac:dyDescent="0.25">
      <c r="A76" s="839"/>
      <c r="B76" s="839"/>
      <c r="C76" s="839"/>
      <c r="D76" s="839"/>
      <c r="E76" s="839"/>
      <c r="F76" s="839"/>
      <c r="G76" s="839"/>
    </row>
    <row r="77" spans="1:7" s="7" customFormat="1" x14ac:dyDescent="0.25">
      <c r="A77" s="839"/>
      <c r="B77" s="839"/>
      <c r="C77" s="839"/>
      <c r="D77" s="839"/>
      <c r="E77" s="839"/>
      <c r="F77" s="839"/>
      <c r="G77" s="839"/>
    </row>
    <row r="78" spans="1:7" s="7" customFormat="1" x14ac:dyDescent="0.25">
      <c r="A78" s="839"/>
      <c r="B78" s="839"/>
      <c r="C78" s="839"/>
      <c r="D78" s="839"/>
      <c r="E78" s="839"/>
      <c r="F78" s="839"/>
      <c r="G78" s="839"/>
    </row>
    <row r="79" spans="1:7" s="7" customFormat="1" x14ac:dyDescent="0.25">
      <c r="A79" s="839"/>
      <c r="B79" s="839"/>
      <c r="C79" s="839"/>
      <c r="D79" s="839"/>
      <c r="E79" s="839"/>
      <c r="F79" s="839"/>
      <c r="G79" s="839"/>
    </row>
    <row r="80" spans="1:7" s="7" customFormat="1" x14ac:dyDescent="0.25">
      <c r="A80" s="839"/>
      <c r="B80" s="839"/>
      <c r="C80" s="839"/>
      <c r="D80" s="839"/>
      <c r="E80" s="839"/>
      <c r="F80" s="839"/>
      <c r="G80" s="839"/>
    </row>
    <row r="81" spans="1:7" s="7" customFormat="1" x14ac:dyDescent="0.25">
      <c r="A81" s="839"/>
      <c r="B81" s="839"/>
      <c r="C81" s="839"/>
      <c r="D81" s="839"/>
      <c r="E81" s="839"/>
      <c r="F81" s="839"/>
      <c r="G81" s="839"/>
    </row>
    <row r="82" spans="1:7" s="7" customFormat="1" x14ac:dyDescent="0.25">
      <c r="A82" s="839"/>
      <c r="B82" s="839"/>
      <c r="C82" s="839"/>
      <c r="D82" s="839"/>
      <c r="E82" s="839"/>
      <c r="F82" s="839"/>
      <c r="G82" s="839"/>
    </row>
    <row r="83" spans="1:7" s="7" customFormat="1" x14ac:dyDescent="0.25">
      <c r="A83" s="839"/>
      <c r="B83" s="839"/>
      <c r="C83" s="839"/>
      <c r="D83" s="839"/>
      <c r="E83" s="839"/>
      <c r="F83" s="839"/>
      <c r="G83" s="839"/>
    </row>
    <row r="84" spans="1:7" s="7" customFormat="1" x14ac:dyDescent="0.25">
      <c r="A84" s="839"/>
      <c r="B84" s="839"/>
      <c r="C84" s="839"/>
      <c r="D84" s="839"/>
      <c r="E84" s="839"/>
      <c r="F84" s="839"/>
      <c r="G84" s="839"/>
    </row>
    <row r="85" spans="1:7" s="7" customFormat="1" x14ac:dyDescent="0.25">
      <c r="A85" s="839"/>
      <c r="B85" s="839"/>
      <c r="C85" s="839"/>
      <c r="D85" s="839"/>
      <c r="E85" s="839"/>
      <c r="F85" s="839"/>
      <c r="G85" s="839"/>
    </row>
    <row r="86" spans="1:7" s="7" customFormat="1" x14ac:dyDescent="0.25">
      <c r="A86" s="839"/>
      <c r="B86" s="839"/>
      <c r="C86" s="839"/>
      <c r="D86" s="839"/>
      <c r="E86" s="839"/>
      <c r="F86" s="839"/>
      <c r="G86" s="839"/>
    </row>
    <row r="87" spans="1:7" s="7" customFormat="1" x14ac:dyDescent="0.25">
      <c r="A87" s="839"/>
      <c r="B87" s="839"/>
      <c r="C87" s="839"/>
      <c r="D87" s="839"/>
      <c r="E87" s="839"/>
      <c r="F87" s="839"/>
      <c r="G87" s="839"/>
    </row>
    <row r="88" spans="1:7" s="7" customFormat="1" x14ac:dyDescent="0.25">
      <c r="A88" s="839"/>
      <c r="B88" s="839"/>
      <c r="C88" s="839"/>
      <c r="D88" s="839"/>
      <c r="E88" s="839"/>
      <c r="F88" s="839"/>
      <c r="G88" s="839"/>
    </row>
    <row r="89" spans="1:7" s="7" customFormat="1" x14ac:dyDescent="0.25">
      <c r="A89" s="839"/>
      <c r="B89" s="839"/>
      <c r="C89" s="839"/>
      <c r="D89" s="839"/>
      <c r="E89" s="839"/>
      <c r="F89" s="839"/>
      <c r="G89" s="839"/>
    </row>
    <row r="90" spans="1:7" s="7" customFormat="1" x14ac:dyDescent="0.25">
      <c r="A90" s="839"/>
      <c r="B90" s="839"/>
      <c r="C90" s="839"/>
      <c r="D90" s="839"/>
      <c r="E90" s="839"/>
      <c r="F90" s="839"/>
      <c r="G90" s="839"/>
    </row>
    <row r="91" spans="1:7" s="7" customFormat="1" x14ac:dyDescent="0.25">
      <c r="A91" s="839"/>
      <c r="B91" s="839"/>
      <c r="C91" s="839"/>
      <c r="D91" s="839"/>
      <c r="E91" s="839"/>
      <c r="F91" s="839"/>
      <c r="G91" s="839"/>
    </row>
    <row r="92" spans="1:7" s="7" customFormat="1" x14ac:dyDescent="0.25">
      <c r="A92" s="839"/>
      <c r="B92" s="839"/>
      <c r="C92" s="839"/>
      <c r="D92" s="839"/>
      <c r="E92" s="839"/>
      <c r="F92" s="839"/>
      <c r="G92" s="839"/>
    </row>
    <row r="93" spans="1:7" s="7" customFormat="1" x14ac:dyDescent="0.25">
      <c r="A93" s="839"/>
      <c r="B93" s="839"/>
      <c r="C93" s="839"/>
      <c r="D93" s="839"/>
      <c r="E93" s="839"/>
      <c r="F93" s="839"/>
      <c r="G93" s="839"/>
    </row>
    <row r="94" spans="1:7" s="7" customFormat="1" x14ac:dyDescent="0.25">
      <c r="A94" s="839"/>
      <c r="B94" s="839"/>
      <c r="C94" s="839"/>
      <c r="D94" s="839"/>
      <c r="E94" s="839"/>
      <c r="F94" s="839"/>
      <c r="G94" s="839"/>
    </row>
    <row r="95" spans="1:7" s="7" customFormat="1" x14ac:dyDescent="0.25">
      <c r="A95" s="839"/>
      <c r="B95" s="839"/>
      <c r="C95" s="839"/>
      <c r="D95" s="839"/>
      <c r="E95" s="839"/>
      <c r="F95" s="839"/>
      <c r="G95" s="839"/>
    </row>
    <row r="96" spans="1:7" s="7" customFormat="1" x14ac:dyDescent="0.25">
      <c r="A96" s="839"/>
      <c r="B96" s="839"/>
      <c r="C96" s="839"/>
      <c r="D96" s="839"/>
      <c r="E96" s="839"/>
      <c r="F96" s="839"/>
      <c r="G96" s="839"/>
    </row>
    <row r="97" spans="1:7" s="7" customFormat="1" x14ac:dyDescent="0.25">
      <c r="A97" s="839"/>
      <c r="B97" s="839"/>
      <c r="C97" s="839"/>
      <c r="D97" s="839"/>
      <c r="E97" s="839"/>
      <c r="F97" s="839"/>
      <c r="G97" s="839"/>
    </row>
    <row r="98" spans="1:7" s="7" customFormat="1" x14ac:dyDescent="0.25">
      <c r="A98" s="839"/>
      <c r="B98" s="839"/>
      <c r="C98" s="839"/>
      <c r="D98" s="839"/>
      <c r="E98" s="839"/>
      <c r="F98" s="839"/>
      <c r="G98" s="839"/>
    </row>
    <row r="99" spans="1:7" s="7" customFormat="1" x14ac:dyDescent="0.25">
      <c r="A99" s="839"/>
      <c r="B99" s="839"/>
      <c r="C99" s="839"/>
      <c r="D99" s="839"/>
      <c r="E99" s="839"/>
      <c r="F99" s="839"/>
      <c r="G99" s="839"/>
    </row>
    <row r="100" spans="1:7" s="7" customFormat="1" x14ac:dyDescent="0.25">
      <c r="A100" s="839"/>
      <c r="B100" s="839"/>
      <c r="C100" s="839"/>
      <c r="D100" s="839"/>
      <c r="E100" s="839"/>
      <c r="F100" s="839"/>
      <c r="G100" s="839"/>
    </row>
    <row r="101" spans="1:7" s="7" customFormat="1" x14ac:dyDescent="0.25">
      <c r="A101" s="839"/>
      <c r="B101" s="839"/>
      <c r="C101" s="839"/>
      <c r="D101" s="839"/>
      <c r="E101" s="839"/>
      <c r="F101" s="839"/>
      <c r="G101" s="839"/>
    </row>
    <row r="102" spans="1:7" s="7" customFormat="1" x14ac:dyDescent="0.25">
      <c r="A102" s="839"/>
      <c r="B102" s="839"/>
      <c r="C102" s="839"/>
      <c r="D102" s="839"/>
      <c r="E102" s="839"/>
      <c r="F102" s="839"/>
      <c r="G102" s="839"/>
    </row>
    <row r="103" spans="1:7" s="7" customFormat="1" x14ac:dyDescent="0.25">
      <c r="A103" s="839"/>
      <c r="B103" s="839"/>
      <c r="C103" s="839"/>
      <c r="D103" s="839"/>
      <c r="E103" s="839"/>
      <c r="F103" s="839"/>
      <c r="G103" s="839"/>
    </row>
    <row r="104" spans="1:7" s="7" customFormat="1" x14ac:dyDescent="0.25">
      <c r="A104" s="839"/>
      <c r="B104" s="839"/>
      <c r="C104" s="839"/>
      <c r="D104" s="839"/>
      <c r="E104" s="839"/>
      <c r="F104" s="839"/>
      <c r="G104" s="839"/>
    </row>
    <row r="105" spans="1:7" s="7" customFormat="1" x14ac:dyDescent="0.25">
      <c r="A105" s="839"/>
      <c r="B105" s="839"/>
      <c r="C105" s="839"/>
      <c r="D105" s="839"/>
      <c r="E105" s="839"/>
      <c r="F105" s="839"/>
      <c r="G105" s="839"/>
    </row>
    <row r="106" spans="1:7" s="7" customFormat="1" x14ac:dyDescent="0.25">
      <c r="A106" s="839"/>
      <c r="B106" s="839"/>
      <c r="C106" s="839"/>
      <c r="D106" s="839"/>
      <c r="E106" s="839"/>
      <c r="F106" s="839"/>
      <c r="G106" s="839"/>
    </row>
    <row r="107" spans="1:7" s="7" customFormat="1" x14ac:dyDescent="0.25">
      <c r="A107" s="839"/>
      <c r="B107" s="839"/>
      <c r="C107" s="839"/>
      <c r="D107" s="839"/>
      <c r="E107" s="839"/>
      <c r="F107" s="839"/>
      <c r="G107" s="839"/>
    </row>
    <row r="108" spans="1:7" s="7" customFormat="1" x14ac:dyDescent="0.25">
      <c r="A108" s="839"/>
      <c r="B108" s="839"/>
      <c r="C108" s="839"/>
      <c r="D108" s="839"/>
      <c r="E108" s="839"/>
      <c r="F108" s="839"/>
      <c r="G108" s="839"/>
    </row>
    <row r="109" spans="1:7" s="7" customFormat="1" x14ac:dyDescent="0.25">
      <c r="A109" s="839"/>
      <c r="B109" s="839"/>
      <c r="C109" s="839"/>
      <c r="D109" s="839"/>
      <c r="E109" s="839"/>
      <c r="F109" s="839"/>
      <c r="G109" s="839"/>
    </row>
    <row r="110" spans="1:7" s="7" customFormat="1" x14ac:dyDescent="0.25">
      <c r="A110" s="839"/>
      <c r="B110" s="839"/>
      <c r="C110" s="839"/>
      <c r="D110" s="839"/>
      <c r="E110" s="839"/>
      <c r="F110" s="839"/>
      <c r="G110" s="839"/>
    </row>
    <row r="111" spans="1:7" s="7" customFormat="1" x14ac:dyDescent="0.25">
      <c r="A111" s="839"/>
      <c r="B111" s="839"/>
      <c r="C111" s="839"/>
      <c r="D111" s="839"/>
      <c r="E111" s="839"/>
      <c r="F111" s="839"/>
      <c r="G111" s="839"/>
    </row>
    <row r="112" spans="1:7" s="7" customFormat="1" x14ac:dyDescent="0.25">
      <c r="A112" s="839"/>
      <c r="B112" s="839"/>
      <c r="C112" s="839"/>
      <c r="D112" s="839"/>
      <c r="E112" s="839"/>
      <c r="F112" s="839"/>
      <c r="G112" s="839"/>
    </row>
    <row r="113" spans="1:7" s="7" customFormat="1" x14ac:dyDescent="0.25">
      <c r="A113" s="839"/>
      <c r="B113" s="839"/>
      <c r="C113" s="839"/>
      <c r="D113" s="839"/>
      <c r="E113" s="839"/>
      <c r="F113" s="839"/>
      <c r="G113" s="839"/>
    </row>
    <row r="114" spans="1:7" s="7" customFormat="1" x14ac:dyDescent="0.25">
      <c r="A114" s="839"/>
      <c r="B114" s="839"/>
      <c r="C114" s="839"/>
      <c r="D114" s="839"/>
      <c r="E114" s="839"/>
      <c r="F114" s="839"/>
      <c r="G114" s="839"/>
    </row>
    <row r="115" spans="1:7" s="7" customFormat="1" x14ac:dyDescent="0.25">
      <c r="A115" s="839"/>
      <c r="B115" s="839"/>
      <c r="C115" s="839"/>
      <c r="D115" s="839"/>
      <c r="E115" s="839"/>
      <c r="F115" s="839"/>
      <c r="G115" s="839"/>
    </row>
    <row r="116" spans="1:7" s="7" customFormat="1" x14ac:dyDescent="0.25">
      <c r="A116" s="839"/>
      <c r="B116" s="839"/>
      <c r="C116" s="839"/>
      <c r="D116" s="839"/>
      <c r="E116" s="839"/>
      <c r="F116" s="839"/>
      <c r="G116" s="839"/>
    </row>
    <row r="117" spans="1:7" s="7" customFormat="1" x14ac:dyDescent="0.25">
      <c r="A117" s="839"/>
      <c r="B117" s="839"/>
      <c r="C117" s="839"/>
      <c r="D117" s="839"/>
      <c r="E117" s="839"/>
      <c r="F117" s="839"/>
      <c r="G117" s="839"/>
    </row>
    <row r="118" spans="1:7" s="7" customFormat="1" x14ac:dyDescent="0.25">
      <c r="A118" s="839"/>
      <c r="B118" s="839"/>
      <c r="C118" s="839"/>
      <c r="D118" s="839"/>
      <c r="E118" s="839"/>
      <c r="F118" s="839"/>
      <c r="G118" s="839"/>
    </row>
    <row r="119" spans="1:7" s="7" customFormat="1" x14ac:dyDescent="0.25">
      <c r="A119" s="839"/>
      <c r="B119" s="839"/>
      <c r="C119" s="839"/>
      <c r="D119" s="839"/>
      <c r="E119" s="839"/>
      <c r="F119" s="839"/>
      <c r="G119" s="839"/>
    </row>
    <row r="120" spans="1:7" s="7" customFormat="1" x14ac:dyDescent="0.25">
      <c r="A120" s="839"/>
      <c r="B120" s="839"/>
      <c r="C120" s="839"/>
      <c r="D120" s="839"/>
      <c r="E120" s="839"/>
      <c r="F120" s="839"/>
      <c r="G120" s="839"/>
    </row>
    <row r="121" spans="1:7" s="7" customFormat="1" x14ac:dyDescent="0.25">
      <c r="A121" s="839"/>
      <c r="B121" s="839"/>
      <c r="C121" s="839"/>
      <c r="D121" s="839"/>
      <c r="E121" s="839"/>
      <c r="F121" s="839"/>
      <c r="G121" s="839"/>
    </row>
    <row r="122" spans="1:7" s="7" customFormat="1" x14ac:dyDescent="0.25">
      <c r="A122" s="839"/>
      <c r="B122" s="839"/>
      <c r="C122" s="839"/>
      <c r="D122" s="839"/>
      <c r="E122" s="839"/>
      <c r="F122" s="839"/>
      <c r="G122" s="839"/>
    </row>
    <row r="123" spans="1:7" s="7" customFormat="1" x14ac:dyDescent="0.25">
      <c r="A123" s="839"/>
      <c r="B123" s="839"/>
      <c r="C123" s="839"/>
      <c r="D123" s="839"/>
      <c r="E123" s="839"/>
      <c r="F123" s="839"/>
      <c r="G123" s="839"/>
    </row>
    <row r="124" spans="1:7" s="7" customFormat="1" x14ac:dyDescent="0.25">
      <c r="A124" s="839"/>
      <c r="B124" s="839"/>
      <c r="C124" s="839"/>
      <c r="D124" s="839"/>
      <c r="E124" s="839"/>
      <c r="F124" s="839"/>
      <c r="G124" s="839"/>
    </row>
    <row r="125" spans="1:7" s="7" customFormat="1" x14ac:dyDescent="0.25">
      <c r="A125" s="839"/>
      <c r="B125" s="839"/>
      <c r="C125" s="839"/>
      <c r="D125" s="839"/>
      <c r="E125" s="839"/>
      <c r="F125" s="839"/>
      <c r="G125" s="839"/>
    </row>
    <row r="126" spans="1:7" s="7" customFormat="1" x14ac:dyDescent="0.25">
      <c r="A126" s="839"/>
      <c r="B126" s="839"/>
      <c r="C126" s="839"/>
      <c r="D126" s="839"/>
      <c r="E126" s="839"/>
      <c r="F126" s="839"/>
      <c r="G126" s="839"/>
    </row>
    <row r="127" spans="1:7" s="7" customFormat="1" x14ac:dyDescent="0.25">
      <c r="A127" s="839"/>
      <c r="B127" s="839"/>
      <c r="C127" s="839"/>
      <c r="D127" s="839"/>
      <c r="E127" s="839"/>
      <c r="F127" s="839"/>
      <c r="G127" s="839"/>
    </row>
    <row r="128" spans="1:7" s="7" customFormat="1" x14ac:dyDescent="0.25">
      <c r="A128" s="839"/>
      <c r="B128" s="839"/>
      <c r="C128" s="839"/>
      <c r="D128" s="839"/>
      <c r="E128" s="839"/>
      <c r="F128" s="839"/>
      <c r="G128" s="839"/>
    </row>
    <row r="129" spans="1:7" s="7" customFormat="1" x14ac:dyDescent="0.25">
      <c r="A129" s="839"/>
      <c r="B129" s="839"/>
      <c r="C129" s="839"/>
      <c r="D129" s="839"/>
      <c r="E129" s="839"/>
      <c r="F129" s="839"/>
      <c r="G129" s="839"/>
    </row>
    <row r="130" spans="1:7" s="7" customFormat="1" x14ac:dyDescent="0.25">
      <c r="A130" s="839"/>
      <c r="B130" s="839"/>
      <c r="C130" s="839"/>
      <c r="D130" s="839"/>
      <c r="E130" s="839"/>
      <c r="F130" s="839"/>
      <c r="G130" s="839"/>
    </row>
    <row r="131" spans="1:7" s="7" customFormat="1" x14ac:dyDescent="0.25">
      <c r="A131" s="839"/>
      <c r="B131" s="839"/>
      <c r="C131" s="839"/>
      <c r="D131" s="839"/>
      <c r="E131" s="839"/>
      <c r="F131" s="839"/>
      <c r="G131" s="839"/>
    </row>
    <row r="132" spans="1:7" s="7" customFormat="1" x14ac:dyDescent="0.25">
      <c r="A132" s="839"/>
      <c r="B132" s="839"/>
      <c r="C132" s="839"/>
      <c r="D132" s="839"/>
      <c r="E132" s="839"/>
      <c r="F132" s="839"/>
      <c r="G132" s="839"/>
    </row>
    <row r="133" spans="1:7" s="7" customFormat="1" x14ac:dyDescent="0.25">
      <c r="A133" s="839"/>
      <c r="B133" s="839"/>
      <c r="C133" s="839"/>
      <c r="D133" s="839"/>
      <c r="E133" s="839"/>
      <c r="F133" s="839"/>
      <c r="G133" s="839"/>
    </row>
    <row r="134" spans="1:7" s="7" customFormat="1" x14ac:dyDescent="0.25">
      <c r="A134" s="839"/>
      <c r="B134" s="839"/>
      <c r="C134" s="839"/>
      <c r="D134" s="839"/>
      <c r="E134" s="839"/>
      <c r="F134" s="839"/>
      <c r="G134" s="839"/>
    </row>
    <row r="135" spans="1:7" s="7" customFormat="1" x14ac:dyDescent="0.25">
      <c r="A135" s="839"/>
      <c r="B135" s="839"/>
      <c r="C135" s="839"/>
      <c r="D135" s="839"/>
      <c r="E135" s="839"/>
      <c r="F135" s="839"/>
      <c r="G135" s="839"/>
    </row>
    <row r="136" spans="1:7" s="7" customFormat="1" x14ac:dyDescent="0.25">
      <c r="A136" s="839"/>
      <c r="B136" s="839"/>
      <c r="C136" s="839"/>
      <c r="D136" s="839"/>
      <c r="E136" s="839"/>
      <c r="F136" s="839"/>
      <c r="G136" s="839"/>
    </row>
    <row r="137" spans="1:7" s="7" customFormat="1" x14ac:dyDescent="0.25">
      <c r="A137" s="839"/>
      <c r="B137" s="839"/>
      <c r="C137" s="839"/>
      <c r="D137" s="839"/>
      <c r="E137" s="839"/>
      <c r="F137" s="839"/>
      <c r="G137" s="839"/>
    </row>
    <row r="138" spans="1:7" s="7" customFormat="1" x14ac:dyDescent="0.25">
      <c r="A138" s="839"/>
      <c r="B138" s="839"/>
      <c r="C138" s="839"/>
      <c r="D138" s="839"/>
      <c r="E138" s="839"/>
      <c r="F138" s="839"/>
      <c r="G138" s="839"/>
    </row>
    <row r="139" spans="1:7" s="7" customFormat="1" x14ac:dyDescent="0.25">
      <c r="A139" s="839"/>
      <c r="B139" s="839"/>
      <c r="C139" s="839"/>
      <c r="D139" s="839"/>
      <c r="E139" s="839"/>
      <c r="F139" s="839"/>
      <c r="G139" s="839"/>
    </row>
    <row r="140" spans="1:7" s="7" customFormat="1" x14ac:dyDescent="0.25">
      <c r="A140" s="839"/>
      <c r="B140" s="839"/>
      <c r="C140" s="839"/>
      <c r="D140" s="839"/>
      <c r="E140" s="839"/>
      <c r="F140" s="839"/>
      <c r="G140" s="839"/>
    </row>
    <row r="141" spans="1:7" s="7" customFormat="1" x14ac:dyDescent="0.25">
      <c r="A141" s="839"/>
      <c r="B141" s="839"/>
      <c r="C141" s="839"/>
      <c r="D141" s="839"/>
      <c r="E141" s="839"/>
      <c r="F141" s="839"/>
      <c r="G141" s="839"/>
    </row>
    <row r="142" spans="1:7" s="7" customFormat="1" x14ac:dyDescent="0.25">
      <c r="A142" s="839"/>
      <c r="B142" s="839"/>
      <c r="C142" s="839"/>
      <c r="D142" s="839"/>
      <c r="E142" s="839"/>
      <c r="F142" s="839"/>
      <c r="G142" s="839"/>
    </row>
    <row r="143" spans="1:7" s="7" customFormat="1" x14ac:dyDescent="0.25">
      <c r="A143" s="839"/>
      <c r="B143" s="839"/>
      <c r="C143" s="839"/>
      <c r="D143" s="839"/>
      <c r="E143" s="839"/>
      <c r="F143" s="839"/>
      <c r="G143" s="839"/>
    </row>
    <row r="144" spans="1:7" s="7" customFormat="1" x14ac:dyDescent="0.25">
      <c r="A144" s="839"/>
      <c r="B144" s="839"/>
      <c r="C144" s="839"/>
      <c r="D144" s="839"/>
      <c r="E144" s="839"/>
      <c r="F144" s="839"/>
      <c r="G144" s="839"/>
    </row>
    <row r="145" spans="1:7" s="7" customFormat="1" x14ac:dyDescent="0.25">
      <c r="A145" s="839"/>
      <c r="B145" s="839"/>
      <c r="C145" s="839"/>
      <c r="D145" s="839"/>
      <c r="E145" s="839"/>
      <c r="F145" s="839"/>
      <c r="G145" s="839"/>
    </row>
    <row r="146" spans="1:7" s="7" customFormat="1" x14ac:dyDescent="0.25">
      <c r="A146" s="839"/>
      <c r="B146" s="839"/>
      <c r="C146" s="839"/>
      <c r="D146" s="839"/>
      <c r="E146" s="839"/>
      <c r="F146" s="839"/>
      <c r="G146" s="839"/>
    </row>
    <row r="147" spans="1:7" s="7" customFormat="1" x14ac:dyDescent="0.25">
      <c r="A147" s="839"/>
      <c r="B147" s="839"/>
      <c r="C147" s="839"/>
      <c r="D147" s="839"/>
      <c r="E147" s="839"/>
      <c r="F147" s="839"/>
      <c r="G147" s="839"/>
    </row>
    <row r="148" spans="1:7" s="7" customFormat="1" x14ac:dyDescent="0.25">
      <c r="A148" s="839"/>
      <c r="B148" s="839"/>
      <c r="C148" s="839"/>
      <c r="D148" s="839"/>
      <c r="E148" s="839"/>
      <c r="F148" s="839"/>
      <c r="G148" s="839"/>
    </row>
    <row r="149" spans="1:7" s="7" customFormat="1" x14ac:dyDescent="0.25">
      <c r="A149" s="839"/>
      <c r="B149" s="839"/>
      <c r="C149" s="839"/>
      <c r="D149" s="839"/>
      <c r="E149" s="839"/>
      <c r="F149" s="839"/>
      <c r="G149" s="839"/>
    </row>
    <row r="150" spans="1:7" s="7" customFormat="1" x14ac:dyDescent="0.25">
      <c r="A150" s="839"/>
      <c r="B150" s="839"/>
      <c r="C150" s="839"/>
      <c r="D150" s="839"/>
      <c r="E150" s="839"/>
      <c r="F150" s="839"/>
      <c r="G150" s="839"/>
    </row>
    <row r="151" spans="1:7" s="7" customFormat="1" x14ac:dyDescent="0.25">
      <c r="A151" s="839"/>
      <c r="B151" s="839"/>
      <c r="C151" s="839"/>
      <c r="D151" s="839"/>
      <c r="E151" s="839"/>
      <c r="F151" s="839"/>
      <c r="G151" s="839"/>
    </row>
    <row r="152" spans="1:7" s="7" customFormat="1" x14ac:dyDescent="0.25">
      <c r="A152" s="839"/>
      <c r="B152" s="839"/>
      <c r="C152" s="839"/>
      <c r="D152" s="839"/>
      <c r="E152" s="839"/>
      <c r="F152" s="839"/>
      <c r="G152" s="839"/>
    </row>
    <row r="153" spans="1:7" s="7" customFormat="1" x14ac:dyDescent="0.25">
      <c r="A153" s="839"/>
      <c r="B153" s="839"/>
      <c r="C153" s="839"/>
      <c r="D153" s="839"/>
      <c r="E153" s="839"/>
      <c r="F153" s="839"/>
      <c r="G153" s="839"/>
    </row>
    <row r="154" spans="1:7" s="7" customFormat="1" x14ac:dyDescent="0.25">
      <c r="A154" s="839"/>
      <c r="B154" s="839"/>
      <c r="C154" s="839"/>
      <c r="D154" s="839"/>
      <c r="E154" s="839"/>
      <c r="F154" s="839"/>
      <c r="G154" s="839"/>
    </row>
    <row r="155" spans="1:7" s="7" customFormat="1" x14ac:dyDescent="0.25">
      <c r="A155" s="839"/>
      <c r="B155" s="839"/>
      <c r="C155" s="839"/>
      <c r="D155" s="839"/>
      <c r="E155" s="839"/>
      <c r="F155" s="839"/>
      <c r="G155" s="839"/>
    </row>
    <row r="156" spans="1:7" s="7" customFormat="1" x14ac:dyDescent="0.25">
      <c r="A156" s="839"/>
      <c r="B156" s="839"/>
      <c r="C156" s="839"/>
      <c r="D156" s="839"/>
      <c r="E156" s="839"/>
      <c r="F156" s="839"/>
      <c r="G156" s="839"/>
    </row>
    <row r="157" spans="1:7" s="7" customFormat="1" x14ac:dyDescent="0.25">
      <c r="A157" s="839"/>
      <c r="B157" s="839"/>
      <c r="C157" s="839"/>
      <c r="D157" s="839"/>
      <c r="E157" s="839"/>
      <c r="F157" s="839"/>
      <c r="G157" s="839"/>
    </row>
    <row r="158" spans="1:7" s="7" customFormat="1" x14ac:dyDescent="0.25">
      <c r="A158" s="839"/>
      <c r="B158" s="839"/>
      <c r="C158" s="839"/>
      <c r="D158" s="839"/>
      <c r="E158" s="839"/>
      <c r="F158" s="839"/>
      <c r="G158" s="839"/>
    </row>
    <row r="159" spans="1:7" s="7" customFormat="1" x14ac:dyDescent="0.25">
      <c r="A159" s="839"/>
      <c r="B159" s="839"/>
      <c r="C159" s="839"/>
      <c r="D159" s="839"/>
      <c r="E159" s="839"/>
      <c r="F159" s="839"/>
      <c r="G159" s="839"/>
    </row>
    <row r="160" spans="1:7" s="7" customFormat="1" x14ac:dyDescent="0.25">
      <c r="A160" s="839"/>
      <c r="B160" s="839"/>
      <c r="C160" s="839"/>
      <c r="D160" s="839"/>
      <c r="E160" s="839"/>
      <c r="F160" s="839"/>
      <c r="G160" s="839"/>
    </row>
    <row r="161" spans="1:7" s="7" customFormat="1" x14ac:dyDescent="0.25">
      <c r="A161" s="839"/>
      <c r="B161" s="839"/>
      <c r="C161" s="839"/>
      <c r="D161" s="839"/>
      <c r="E161" s="839"/>
      <c r="F161" s="839"/>
      <c r="G161" s="839"/>
    </row>
    <row r="162" spans="1:7" s="7" customFormat="1" x14ac:dyDescent="0.25">
      <c r="A162" s="839"/>
      <c r="B162" s="839"/>
      <c r="C162" s="839"/>
      <c r="D162" s="839"/>
      <c r="E162" s="839"/>
      <c r="F162" s="839"/>
      <c r="G162" s="839"/>
    </row>
    <row r="163" spans="1:7" s="7" customFormat="1" x14ac:dyDescent="0.25">
      <c r="A163" s="839"/>
      <c r="B163" s="839"/>
      <c r="C163" s="839"/>
      <c r="D163" s="839"/>
      <c r="E163" s="839"/>
      <c r="F163" s="839"/>
      <c r="G163" s="839"/>
    </row>
    <row r="164" spans="1:7" s="7" customFormat="1" x14ac:dyDescent="0.25">
      <c r="A164" s="839"/>
      <c r="B164" s="839"/>
      <c r="C164" s="839"/>
      <c r="D164" s="839"/>
      <c r="E164" s="839"/>
      <c r="F164" s="839"/>
      <c r="G164" s="839"/>
    </row>
    <row r="165" spans="1:7" s="7" customFormat="1" x14ac:dyDescent="0.25">
      <c r="A165" s="839"/>
      <c r="B165" s="839"/>
      <c r="C165" s="839"/>
      <c r="D165" s="839"/>
      <c r="E165" s="839"/>
      <c r="F165" s="839"/>
      <c r="G165" s="839"/>
    </row>
    <row r="166" spans="1:7" s="7" customFormat="1" x14ac:dyDescent="0.25">
      <c r="A166" s="839"/>
      <c r="B166" s="839"/>
      <c r="C166" s="839"/>
      <c r="D166" s="839"/>
      <c r="E166" s="839"/>
      <c r="F166" s="839"/>
      <c r="G166" s="839"/>
    </row>
    <row r="167" spans="1:7" s="7" customFormat="1" x14ac:dyDescent="0.25">
      <c r="A167" s="839"/>
      <c r="B167" s="839"/>
      <c r="C167" s="839"/>
      <c r="D167" s="839"/>
      <c r="E167" s="839"/>
      <c r="F167" s="839"/>
      <c r="G167" s="839"/>
    </row>
    <row r="168" spans="1:7" s="7" customFormat="1" x14ac:dyDescent="0.25">
      <c r="A168" s="839"/>
      <c r="B168" s="839"/>
      <c r="C168" s="839"/>
      <c r="D168" s="839"/>
      <c r="E168" s="839"/>
      <c r="F168" s="839"/>
      <c r="G168" s="839"/>
    </row>
    <row r="169" spans="1:7" s="7" customFormat="1" x14ac:dyDescent="0.25">
      <c r="A169" s="839"/>
      <c r="B169" s="839"/>
      <c r="C169" s="839"/>
      <c r="D169" s="839"/>
      <c r="E169" s="839"/>
      <c r="F169" s="839"/>
      <c r="G169" s="839"/>
    </row>
    <row r="170" spans="1:7" s="7" customFormat="1" x14ac:dyDescent="0.25">
      <c r="A170" s="839"/>
      <c r="B170" s="839"/>
      <c r="C170" s="839"/>
      <c r="D170" s="839"/>
      <c r="E170" s="839"/>
      <c r="F170" s="839"/>
      <c r="G170" s="839"/>
    </row>
    <row r="171" spans="1:7" s="7" customFormat="1" x14ac:dyDescent="0.25">
      <c r="A171" s="839"/>
      <c r="B171" s="839"/>
      <c r="C171" s="839"/>
      <c r="D171" s="839"/>
      <c r="E171" s="839"/>
      <c r="F171" s="839"/>
      <c r="G171" s="839"/>
    </row>
    <row r="172" spans="1:7" s="7" customFormat="1" x14ac:dyDescent="0.25">
      <c r="A172" s="839"/>
      <c r="B172" s="839"/>
      <c r="C172" s="839"/>
      <c r="D172" s="839"/>
      <c r="E172" s="839"/>
      <c r="F172" s="839"/>
      <c r="G172" s="839"/>
    </row>
    <row r="173" spans="1:7" s="7" customFormat="1" x14ac:dyDescent="0.25">
      <c r="A173" s="839"/>
      <c r="B173" s="839"/>
      <c r="C173" s="839"/>
      <c r="D173" s="839"/>
      <c r="E173" s="839"/>
      <c r="F173" s="839"/>
      <c r="G173" s="839"/>
    </row>
  </sheetData>
  <mergeCells count="7">
    <mergeCell ref="E7:G7"/>
    <mergeCell ref="A1:G1"/>
    <mergeCell ref="A2:G2"/>
    <mergeCell ref="A3:G3"/>
    <mergeCell ref="A5:G5"/>
    <mergeCell ref="A4:G4"/>
    <mergeCell ref="E6:G6"/>
  </mergeCells>
  <pageMargins left="0.9055118110236221" right="0.70866141732283472" top="0.94488188976377963" bottom="0.74803149606299213" header="0.31496062992125984" footer="0.31496062992125984"/>
  <pageSetup paperSize="9" scale="9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R874"/>
  <sheetViews>
    <sheetView showGridLines="0" zoomScale="90" zoomScaleNormal="90" workbookViewId="0">
      <selection activeCell="G9" sqref="G9:G13"/>
    </sheetView>
  </sheetViews>
  <sheetFormatPr baseColWidth="10" defaultColWidth="11.42578125" defaultRowHeight="15.75" x14ac:dyDescent="0.3"/>
  <cols>
    <col min="1" max="1" width="6" style="790" customWidth="1"/>
    <col min="2" max="2" width="5.7109375" style="790" customWidth="1"/>
    <col min="3" max="3" width="6.140625" style="790" customWidth="1"/>
    <col min="4" max="4" width="5.42578125" style="790" customWidth="1"/>
    <col min="5" max="5" width="6.42578125" style="790" customWidth="1"/>
    <col min="6" max="6" width="62.85546875" style="790" customWidth="1"/>
    <col min="7" max="7" width="17" style="790" customWidth="1"/>
    <col min="8" max="8" width="16.5703125" style="790" customWidth="1"/>
    <col min="9" max="9" width="14.85546875" style="790" customWidth="1"/>
    <col min="10" max="10" width="15" style="790" customWidth="1"/>
    <col min="11" max="11" width="14" style="790" customWidth="1"/>
    <col min="12" max="12" width="15.7109375" style="790" customWidth="1"/>
    <col min="13" max="13" width="16.28515625" style="790" customWidth="1"/>
    <col min="14" max="14" width="15.5703125" style="790" customWidth="1"/>
    <col min="15" max="15" width="11.42578125" style="1"/>
    <col min="16" max="44" width="11.42578125" style="700"/>
    <col min="45" max="16384" width="11.42578125" style="1"/>
  </cols>
  <sheetData>
    <row r="1" spans="1:15" ht="15.75" customHeight="1" x14ac:dyDescent="0.2">
      <c r="A1" s="1382" t="e">
        <f>+#REF!</f>
        <v>#REF!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4"/>
    </row>
    <row r="2" spans="1:15" ht="15.75" customHeight="1" x14ac:dyDescent="0.25">
      <c r="A2" s="1385" t="s">
        <v>101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86"/>
    </row>
    <row r="3" spans="1:15" ht="15.75" customHeight="1" x14ac:dyDescent="0.25">
      <c r="A3" s="1387" t="s">
        <v>102</v>
      </c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88"/>
    </row>
    <row r="4" spans="1:15" ht="15.75" customHeight="1" x14ac:dyDescent="0.2">
      <c r="A4" s="1378" t="s">
        <v>2861</v>
      </c>
      <c r="B4" s="1379"/>
      <c r="C4" s="1379"/>
      <c r="D4" s="1379"/>
      <c r="E4" s="1379"/>
      <c r="F4" s="1379"/>
      <c r="G4" s="1379"/>
      <c r="H4" s="1379"/>
      <c r="I4" s="1379"/>
      <c r="J4" s="1379"/>
      <c r="K4" s="1379"/>
      <c r="L4" s="1379"/>
      <c r="M4" s="1379"/>
      <c r="N4" s="1379"/>
      <c r="O4" s="1389"/>
    </row>
    <row r="5" spans="1:15" ht="15.75" customHeight="1" x14ac:dyDescent="0.2">
      <c r="A5" s="1378" t="e">
        <f>+#REF!</f>
        <v>#REF!</v>
      </c>
      <c r="B5" s="1379"/>
      <c r="C5" s="1379"/>
      <c r="D5" s="1379"/>
      <c r="E5" s="1379"/>
      <c r="F5" s="1379"/>
      <c r="G5" s="1379"/>
      <c r="H5" s="1379"/>
      <c r="I5" s="1379"/>
      <c r="J5" s="1379"/>
      <c r="K5" s="1379"/>
      <c r="L5" s="1379"/>
      <c r="M5" s="1379"/>
      <c r="N5" s="1379"/>
      <c r="O5" s="1389"/>
    </row>
    <row r="6" spans="1:15" ht="15.75" customHeight="1" x14ac:dyDescent="0.2">
      <c r="A6" s="3" t="s">
        <v>74</v>
      </c>
      <c r="B6" s="2"/>
      <c r="C6" s="2"/>
      <c r="D6" s="2"/>
      <c r="E6" s="2"/>
      <c r="F6" s="1380" t="e">
        <f>+#REF!</f>
        <v>#REF!</v>
      </c>
      <c r="G6" s="1380"/>
      <c r="H6" s="1380"/>
      <c r="I6" s="1380"/>
      <c r="J6" s="1380"/>
      <c r="K6" s="1380"/>
      <c r="L6" s="1380"/>
      <c r="M6" s="1380"/>
      <c r="N6" s="1380"/>
      <c r="O6" s="1381"/>
    </row>
    <row r="7" spans="1:15" ht="15.75" customHeight="1" x14ac:dyDescent="0.2">
      <c r="A7" s="5" t="s">
        <v>2862</v>
      </c>
      <c r="B7" s="6"/>
      <c r="C7" s="6"/>
      <c r="D7" s="4"/>
      <c r="E7" s="6"/>
      <c r="F7" s="1395" t="e">
        <f>+#REF!</f>
        <v>#REF!</v>
      </c>
      <c r="G7" s="1395"/>
      <c r="H7" s="1395"/>
      <c r="I7" s="1395"/>
      <c r="J7" s="1395"/>
      <c r="K7" s="1395"/>
      <c r="L7" s="1395"/>
      <c r="M7" s="1395"/>
      <c r="N7" s="1395"/>
      <c r="O7" s="1396"/>
    </row>
    <row r="8" spans="1:15" ht="15.75" customHeight="1" x14ac:dyDescent="0.2">
      <c r="A8" s="701" t="s">
        <v>39</v>
      </c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3"/>
    </row>
    <row r="9" spans="1:15" ht="13.5" x14ac:dyDescent="0.25">
      <c r="A9" s="704" t="s">
        <v>2863</v>
      </c>
      <c r="B9" s="705"/>
      <c r="C9" s="705"/>
      <c r="D9" s="705"/>
      <c r="E9" s="706"/>
      <c r="F9" s="707"/>
      <c r="G9" s="708">
        <f>PPNE3!F16</f>
        <v>0</v>
      </c>
      <c r="H9" s="709"/>
      <c r="I9" s="709"/>
      <c r="J9" s="709"/>
      <c r="K9" s="709"/>
      <c r="L9" s="709"/>
      <c r="M9" s="709"/>
      <c r="N9" s="709"/>
      <c r="O9" s="710"/>
    </row>
    <row r="10" spans="1:15" ht="13.5" x14ac:dyDescent="0.25">
      <c r="A10" s="704" t="s">
        <v>2864</v>
      </c>
      <c r="B10" s="705"/>
      <c r="C10" s="705"/>
      <c r="D10" s="705"/>
      <c r="E10" s="706"/>
      <c r="F10" s="707"/>
      <c r="G10" s="708">
        <f>PPNE3!F22</f>
        <v>476561620.71999997</v>
      </c>
      <c r="H10" s="709"/>
      <c r="I10" s="709"/>
      <c r="J10" s="709"/>
      <c r="K10" s="709"/>
      <c r="L10" s="709"/>
      <c r="M10" s="709"/>
      <c r="N10" s="709"/>
      <c r="O10" s="710"/>
    </row>
    <row r="11" spans="1:15" ht="13.5" x14ac:dyDescent="0.25">
      <c r="A11" s="704" t="s">
        <v>2865</v>
      </c>
      <c r="B11" s="705"/>
      <c r="C11" s="705"/>
      <c r="D11" s="705"/>
      <c r="E11" s="706"/>
      <c r="F11" s="707"/>
      <c r="G11" s="708">
        <f>PPNE3!F15</f>
        <v>426121078.92000002</v>
      </c>
      <c r="H11" s="709"/>
      <c r="I11" s="709"/>
      <c r="J11" s="709"/>
      <c r="K11" s="709"/>
      <c r="L11" s="709"/>
      <c r="M11" s="709"/>
      <c r="N11" s="709"/>
      <c r="O11" s="710"/>
    </row>
    <row r="12" spans="1:15" ht="13.5" x14ac:dyDescent="0.25">
      <c r="A12" s="704" t="s">
        <v>2866</v>
      </c>
      <c r="B12" s="705"/>
      <c r="C12" s="705"/>
      <c r="D12" s="705"/>
      <c r="E12" s="706"/>
      <c r="F12" s="707"/>
      <c r="G12" s="708">
        <f>PPNE3!F11</f>
        <v>5600000</v>
      </c>
      <c r="H12" s="709"/>
      <c r="I12" s="709"/>
      <c r="J12" s="709"/>
      <c r="K12" s="709"/>
      <c r="L12" s="709"/>
      <c r="M12" s="709"/>
      <c r="N12" s="709"/>
      <c r="O12" s="710"/>
    </row>
    <row r="13" spans="1:15" ht="13.5" x14ac:dyDescent="0.25">
      <c r="A13" s="711" t="s">
        <v>43</v>
      </c>
      <c r="B13" s="705"/>
      <c r="C13" s="705"/>
      <c r="D13" s="705"/>
      <c r="E13" s="706"/>
      <c r="F13" s="707"/>
      <c r="G13" s="712">
        <f>PPNE3!F19</f>
        <v>5900000</v>
      </c>
      <c r="H13" s="709"/>
      <c r="I13" s="709"/>
      <c r="J13" s="709"/>
      <c r="K13" s="709"/>
      <c r="L13" s="709"/>
      <c r="M13" s="709"/>
      <c r="N13" s="709"/>
      <c r="O13" s="710"/>
    </row>
    <row r="14" spans="1:15" ht="14.25" thickBot="1" x14ac:dyDescent="0.3">
      <c r="A14" s="713" t="s">
        <v>2867</v>
      </c>
      <c r="B14" s="714"/>
      <c r="C14" s="714"/>
      <c r="D14" s="714"/>
      <c r="E14" s="715"/>
      <c r="F14" s="716"/>
      <c r="G14" s="717">
        <f>SUM(G9:G13)</f>
        <v>914182699.63999999</v>
      </c>
      <c r="H14" s="718"/>
      <c r="I14" s="718"/>
      <c r="J14" s="718"/>
      <c r="K14" s="718"/>
      <c r="L14" s="718"/>
      <c r="M14" s="718"/>
      <c r="N14" s="718"/>
      <c r="O14" s="719"/>
    </row>
    <row r="15" spans="1:15" ht="15.75" customHeight="1" thickTop="1" x14ac:dyDescent="0.2">
      <c r="A15" s="720" t="s">
        <v>2868</v>
      </c>
      <c r="B15" s="721"/>
      <c r="C15" s="721"/>
      <c r="D15" s="721"/>
      <c r="E15" s="721"/>
      <c r="F15" s="721"/>
      <c r="G15" s="721"/>
      <c r="H15" s="721"/>
      <c r="I15" s="721"/>
      <c r="J15" s="721"/>
      <c r="K15" s="721"/>
      <c r="L15" s="721"/>
      <c r="M15" s="721"/>
      <c r="N15" s="721"/>
      <c r="O15" s="722"/>
    </row>
    <row r="16" spans="1:15" ht="19.5" customHeight="1" x14ac:dyDescent="0.2">
      <c r="A16" s="1390" t="s">
        <v>2869</v>
      </c>
      <c r="B16" s="1390" t="s">
        <v>41</v>
      </c>
      <c r="C16" s="1390" t="s">
        <v>4</v>
      </c>
      <c r="D16" s="1390" t="s">
        <v>42</v>
      </c>
      <c r="E16" s="1390" t="s">
        <v>27</v>
      </c>
      <c r="F16" s="1397" t="s">
        <v>2870</v>
      </c>
      <c r="G16" s="1392" t="s">
        <v>2871</v>
      </c>
      <c r="H16" s="1392" t="s">
        <v>44</v>
      </c>
      <c r="I16" s="1399" t="s">
        <v>2872</v>
      </c>
      <c r="J16" s="1391" t="s">
        <v>2873</v>
      </c>
      <c r="K16" s="1391"/>
      <c r="L16" s="1392" t="s">
        <v>2874</v>
      </c>
      <c r="M16" s="1392"/>
      <c r="N16" s="1393" t="s">
        <v>2875</v>
      </c>
      <c r="O16" s="1393" t="s">
        <v>26</v>
      </c>
    </row>
    <row r="17" spans="1:15" ht="44.25" customHeight="1" x14ac:dyDescent="0.2">
      <c r="A17" s="1390"/>
      <c r="B17" s="1390"/>
      <c r="C17" s="1390"/>
      <c r="D17" s="1390"/>
      <c r="E17" s="1390"/>
      <c r="F17" s="1398"/>
      <c r="G17" s="1392"/>
      <c r="H17" s="1392"/>
      <c r="I17" s="1399"/>
      <c r="J17" s="723" t="s">
        <v>2876</v>
      </c>
      <c r="K17" s="723" t="s">
        <v>2877</v>
      </c>
      <c r="L17" s="723" t="s">
        <v>34</v>
      </c>
      <c r="M17" s="723" t="s">
        <v>2878</v>
      </c>
      <c r="N17" s="1394"/>
      <c r="O17" s="1394"/>
    </row>
    <row r="18" spans="1:15" ht="12.75" x14ac:dyDescent="0.2">
      <c r="A18" s="724">
        <v>2</v>
      </c>
      <c r="B18" s="725"/>
      <c r="C18" s="725"/>
      <c r="D18" s="725"/>
      <c r="E18" s="725"/>
      <c r="F18" s="726" t="s">
        <v>10</v>
      </c>
      <c r="G18" s="727">
        <f t="shared" ref="G18:N18" si="0">+G19+G87+G218+G337+G395+G402+G485</f>
        <v>76395097.679999992</v>
      </c>
      <c r="H18" s="727">
        <f t="shared" si="0"/>
        <v>94697129.25999999</v>
      </c>
      <c r="I18" s="727">
        <f t="shared" si="0"/>
        <v>284809373.21000004</v>
      </c>
      <c r="J18" s="727">
        <f t="shared" si="0"/>
        <v>127690933.58999999</v>
      </c>
      <c r="K18" s="727">
        <f t="shared" si="0"/>
        <v>77870938.050000012</v>
      </c>
      <c r="L18" s="727">
        <f t="shared" si="0"/>
        <v>7539.74</v>
      </c>
      <c r="M18" s="727">
        <f t="shared" si="0"/>
        <v>252711688.11000001</v>
      </c>
      <c r="N18" s="727">
        <f t="shared" si="0"/>
        <v>914182699.63999999</v>
      </c>
      <c r="O18" s="728">
        <f>+O19+O87+O218+O337+O395+O402+O485</f>
        <v>99.999999999999986</v>
      </c>
    </row>
    <row r="19" spans="1:15" ht="12.75" x14ac:dyDescent="0.2">
      <c r="A19" s="729">
        <v>2</v>
      </c>
      <c r="B19" s="730">
        <v>1</v>
      </c>
      <c r="C19" s="731"/>
      <c r="D19" s="731"/>
      <c r="E19" s="731"/>
      <c r="F19" s="732" t="s">
        <v>2879</v>
      </c>
      <c r="G19" s="733">
        <f t="shared" ref="G19:N19" si="1">+G20+G47+G63+G70+G78</f>
        <v>69440729.989999995</v>
      </c>
      <c r="H19" s="733">
        <f t="shared" si="1"/>
        <v>58443627.059999995</v>
      </c>
      <c r="I19" s="733">
        <f t="shared" si="1"/>
        <v>203684380.21000001</v>
      </c>
      <c r="J19" s="733">
        <f t="shared" si="1"/>
        <v>52436631.829999998</v>
      </c>
      <c r="K19" s="733">
        <f t="shared" si="1"/>
        <v>42486299.840000004</v>
      </c>
      <c r="L19" s="733">
        <f t="shared" si="1"/>
        <v>0</v>
      </c>
      <c r="M19" s="733">
        <f t="shared" si="1"/>
        <v>187692960.88</v>
      </c>
      <c r="N19" s="733">
        <f t="shared" si="1"/>
        <v>614184629.80999994</v>
      </c>
      <c r="O19" s="734">
        <f>+O20+O47+O63+O70+O78</f>
        <v>67.184013660711628</v>
      </c>
    </row>
    <row r="20" spans="1:15" ht="12.75" x14ac:dyDescent="0.2">
      <c r="A20" s="735">
        <v>2</v>
      </c>
      <c r="B20" s="736">
        <v>1</v>
      </c>
      <c r="C20" s="736">
        <v>1</v>
      </c>
      <c r="D20" s="736"/>
      <c r="E20" s="736"/>
      <c r="F20" s="737" t="s">
        <v>2880</v>
      </c>
      <c r="G20" s="738">
        <f t="shared" ref="G20:N20" si="2">+G21+G28+G36+G38+G40+G45</f>
        <v>55040426.879999995</v>
      </c>
      <c r="H20" s="738">
        <f t="shared" si="2"/>
        <v>44997651.199999996</v>
      </c>
      <c r="I20" s="738">
        <f t="shared" si="2"/>
        <v>161526599.37</v>
      </c>
      <c r="J20" s="738">
        <f t="shared" si="2"/>
        <v>40731228.460000001</v>
      </c>
      <c r="K20" s="738">
        <f t="shared" si="2"/>
        <v>33715969.630000003</v>
      </c>
      <c r="L20" s="738">
        <f t="shared" si="2"/>
        <v>0</v>
      </c>
      <c r="M20" s="738">
        <f t="shared" si="2"/>
        <v>157651939.23999998</v>
      </c>
      <c r="N20" s="738">
        <f t="shared" si="2"/>
        <v>493663814.77999997</v>
      </c>
      <c r="O20" s="739">
        <f>+O21+O28+O36+O38+O40+O45</f>
        <v>54.000564107634283</v>
      </c>
    </row>
    <row r="21" spans="1:15" ht="12.75" x14ac:dyDescent="0.2">
      <c r="A21" s="740">
        <v>2</v>
      </c>
      <c r="B21" s="741">
        <v>1</v>
      </c>
      <c r="C21" s="741">
        <v>1</v>
      </c>
      <c r="D21" s="741">
        <v>1</v>
      </c>
      <c r="E21" s="741"/>
      <c r="F21" s="742" t="s">
        <v>2881</v>
      </c>
      <c r="G21" s="743">
        <f t="shared" ref="G21:N21" si="3">SUM(G22:G27)</f>
        <v>0</v>
      </c>
      <c r="H21" s="743">
        <f t="shared" si="3"/>
        <v>0</v>
      </c>
      <c r="I21" s="743">
        <f t="shared" si="3"/>
        <v>0</v>
      </c>
      <c r="J21" s="743">
        <f t="shared" si="3"/>
        <v>0</v>
      </c>
      <c r="K21" s="743">
        <f t="shared" si="3"/>
        <v>0</v>
      </c>
      <c r="L21" s="743">
        <f t="shared" si="3"/>
        <v>0</v>
      </c>
      <c r="M21" s="743">
        <f t="shared" si="3"/>
        <v>0</v>
      </c>
      <c r="N21" s="743">
        <f t="shared" si="3"/>
        <v>0</v>
      </c>
      <c r="O21" s="744">
        <f>SUM(O22:O27)</f>
        <v>0</v>
      </c>
    </row>
    <row r="22" spans="1:15" ht="12.75" x14ac:dyDescent="0.2">
      <c r="A22" s="745">
        <v>2</v>
      </c>
      <c r="B22" s="746">
        <v>1</v>
      </c>
      <c r="C22" s="746">
        <v>1</v>
      </c>
      <c r="D22" s="746">
        <v>1</v>
      </c>
      <c r="E22" s="746" t="s">
        <v>2882</v>
      </c>
      <c r="F22" s="747" t="s">
        <v>2883</v>
      </c>
      <c r="G22" s="748"/>
      <c r="H22" s="748"/>
      <c r="I22" s="748"/>
      <c r="J22" s="748"/>
      <c r="K22" s="748"/>
      <c r="L22" s="748"/>
      <c r="M22" s="748"/>
      <c r="N22" s="748">
        <f t="shared" ref="N22:N27" si="4">SUBTOTAL(9,G22:M22)</f>
        <v>0</v>
      </c>
      <c r="O22" s="749">
        <f t="shared" ref="O22:O27" si="5">IFERROR(N22/$N$18*100,"0.00")</f>
        <v>0</v>
      </c>
    </row>
    <row r="23" spans="1:15" ht="12.75" x14ac:dyDescent="0.2">
      <c r="A23" s="745">
        <v>2</v>
      </c>
      <c r="B23" s="746">
        <v>1</v>
      </c>
      <c r="C23" s="746">
        <v>1</v>
      </c>
      <c r="D23" s="746">
        <v>1</v>
      </c>
      <c r="E23" s="746" t="s">
        <v>2884</v>
      </c>
      <c r="F23" s="750" t="s">
        <v>2885</v>
      </c>
      <c r="G23" s="748"/>
      <c r="H23" s="748"/>
      <c r="I23" s="748"/>
      <c r="J23" s="748"/>
      <c r="K23" s="748"/>
      <c r="L23" s="748"/>
      <c r="M23" s="748"/>
      <c r="N23" s="748">
        <f t="shared" si="4"/>
        <v>0</v>
      </c>
      <c r="O23" s="749">
        <f t="shared" si="5"/>
        <v>0</v>
      </c>
    </row>
    <row r="24" spans="1:15" ht="12.75" x14ac:dyDescent="0.2">
      <c r="A24" s="745">
        <v>2</v>
      </c>
      <c r="B24" s="746">
        <v>1</v>
      </c>
      <c r="C24" s="746">
        <v>1</v>
      </c>
      <c r="D24" s="746">
        <v>1</v>
      </c>
      <c r="E24" s="746" t="s">
        <v>2886</v>
      </c>
      <c r="F24" s="750" t="s">
        <v>2887</v>
      </c>
      <c r="G24" s="748"/>
      <c r="H24" s="748"/>
      <c r="I24" s="748"/>
      <c r="J24" s="748"/>
      <c r="K24" s="748"/>
      <c r="L24" s="748"/>
      <c r="M24" s="748"/>
      <c r="N24" s="748">
        <f t="shared" si="4"/>
        <v>0</v>
      </c>
      <c r="O24" s="749">
        <f t="shared" si="5"/>
        <v>0</v>
      </c>
    </row>
    <row r="25" spans="1:15" ht="12.75" x14ac:dyDescent="0.2">
      <c r="A25" s="745">
        <v>2</v>
      </c>
      <c r="B25" s="746">
        <v>1</v>
      </c>
      <c r="C25" s="746">
        <v>1</v>
      </c>
      <c r="D25" s="746">
        <v>1</v>
      </c>
      <c r="E25" s="746" t="s">
        <v>2888</v>
      </c>
      <c r="F25" s="750" t="s">
        <v>2889</v>
      </c>
      <c r="G25" s="748"/>
      <c r="H25" s="748"/>
      <c r="I25" s="748"/>
      <c r="J25" s="748"/>
      <c r="K25" s="748"/>
      <c r="L25" s="748"/>
      <c r="M25" s="748"/>
      <c r="N25" s="748">
        <f t="shared" si="4"/>
        <v>0</v>
      </c>
      <c r="O25" s="749">
        <f t="shared" si="5"/>
        <v>0</v>
      </c>
    </row>
    <row r="26" spans="1:15" ht="12.75" x14ac:dyDescent="0.2">
      <c r="A26" s="745">
        <v>2</v>
      </c>
      <c r="B26" s="746">
        <v>1</v>
      </c>
      <c r="C26" s="746">
        <v>1</v>
      </c>
      <c r="D26" s="746">
        <v>1</v>
      </c>
      <c r="E26" s="746" t="s">
        <v>2890</v>
      </c>
      <c r="F26" s="750" t="s">
        <v>2891</v>
      </c>
      <c r="G26" s="748"/>
      <c r="H26" s="748"/>
      <c r="I26" s="748"/>
      <c r="J26" s="748"/>
      <c r="K26" s="748"/>
      <c r="L26" s="748"/>
      <c r="M26" s="748"/>
      <c r="N26" s="748">
        <f t="shared" si="4"/>
        <v>0</v>
      </c>
      <c r="O26" s="749">
        <f t="shared" si="5"/>
        <v>0</v>
      </c>
    </row>
    <row r="27" spans="1:15" ht="12.75" x14ac:dyDescent="0.2">
      <c r="A27" s="745">
        <v>2</v>
      </c>
      <c r="B27" s="746">
        <v>1</v>
      </c>
      <c r="C27" s="746">
        <v>1</v>
      </c>
      <c r="D27" s="746">
        <v>1</v>
      </c>
      <c r="E27" s="746" t="s">
        <v>2892</v>
      </c>
      <c r="F27" s="750" t="s">
        <v>2893</v>
      </c>
      <c r="G27" s="748"/>
      <c r="H27" s="748"/>
      <c r="I27" s="748"/>
      <c r="J27" s="748"/>
      <c r="K27" s="748"/>
      <c r="L27" s="748"/>
      <c r="M27" s="748"/>
      <c r="N27" s="748">
        <f t="shared" si="4"/>
        <v>0</v>
      </c>
      <c r="O27" s="749">
        <f t="shared" si="5"/>
        <v>0</v>
      </c>
    </row>
    <row r="28" spans="1:15" ht="12.75" x14ac:dyDescent="0.2">
      <c r="A28" s="740">
        <v>2</v>
      </c>
      <c r="B28" s="741">
        <v>1</v>
      </c>
      <c r="C28" s="741">
        <v>1</v>
      </c>
      <c r="D28" s="741">
        <v>2</v>
      </c>
      <c r="E28" s="741"/>
      <c r="F28" s="742" t="s">
        <v>2894</v>
      </c>
      <c r="G28" s="743">
        <f t="shared" ref="G28:N28" si="6">SUM(G29:G35)</f>
        <v>50437317.119999997</v>
      </c>
      <c r="H28" s="743">
        <f t="shared" si="6"/>
        <v>41310908.799999997</v>
      </c>
      <c r="I28" s="743">
        <f t="shared" si="6"/>
        <v>147756937.88</v>
      </c>
      <c r="J28" s="743">
        <f t="shared" si="6"/>
        <v>36730057.039999999</v>
      </c>
      <c r="K28" s="743">
        <f t="shared" si="6"/>
        <v>30937818.120000001</v>
      </c>
      <c r="L28" s="743">
        <f t="shared" si="6"/>
        <v>0</v>
      </c>
      <c r="M28" s="743">
        <f t="shared" si="6"/>
        <v>145594097.75999999</v>
      </c>
      <c r="N28" s="743">
        <f t="shared" si="6"/>
        <v>452767136.71999997</v>
      </c>
      <c r="O28" s="744">
        <f>SUM(O29:O35)</f>
        <v>49.526985896615315</v>
      </c>
    </row>
    <row r="29" spans="1:15" ht="12.75" x14ac:dyDescent="0.2">
      <c r="A29" s="745">
        <v>2</v>
      </c>
      <c r="B29" s="746">
        <v>1</v>
      </c>
      <c r="C29" s="746">
        <v>1</v>
      </c>
      <c r="D29" s="746">
        <v>2</v>
      </c>
      <c r="E29" s="746" t="s">
        <v>2882</v>
      </c>
      <c r="F29" s="750" t="s">
        <v>2895</v>
      </c>
      <c r="G29" s="748">
        <v>50437317.119999997</v>
      </c>
      <c r="H29" s="748">
        <v>41240908.799999997</v>
      </c>
      <c r="I29" s="748">
        <v>147535937.88</v>
      </c>
      <c r="J29" s="748">
        <v>36614057.039999999</v>
      </c>
      <c r="K29" s="748">
        <v>30937818.120000001</v>
      </c>
      <c r="L29" s="748"/>
      <c r="M29" s="748">
        <v>138694097.75999999</v>
      </c>
      <c r="N29" s="748">
        <f t="shared" ref="N29:N35" si="7">SUBTOTAL(9,G29:M29)</f>
        <v>445460136.71999997</v>
      </c>
      <c r="O29" s="749">
        <f t="shared" ref="O29:O35" si="8">IFERROR(N29/$N$18*100,"0.00")</f>
        <v>48.727692713438977</v>
      </c>
    </row>
    <row r="30" spans="1:15" ht="12.75" x14ac:dyDescent="0.2">
      <c r="A30" s="745">
        <v>2</v>
      </c>
      <c r="B30" s="746">
        <v>1</v>
      </c>
      <c r="C30" s="746">
        <v>1</v>
      </c>
      <c r="D30" s="746">
        <v>2</v>
      </c>
      <c r="E30" s="746" t="s">
        <v>2884</v>
      </c>
      <c r="F30" s="750" t="s">
        <v>2896</v>
      </c>
      <c r="G30" s="748"/>
      <c r="H30" s="748"/>
      <c r="I30" s="748"/>
      <c r="J30" s="748"/>
      <c r="K30" s="748"/>
      <c r="L30" s="748"/>
      <c r="M30" s="748"/>
      <c r="N30" s="748">
        <f t="shared" si="7"/>
        <v>0</v>
      </c>
      <c r="O30" s="749">
        <f t="shared" si="8"/>
        <v>0</v>
      </c>
    </row>
    <row r="31" spans="1:15" ht="12.75" x14ac:dyDescent="0.2">
      <c r="A31" s="745">
        <v>2</v>
      </c>
      <c r="B31" s="746">
        <v>1</v>
      </c>
      <c r="C31" s="746">
        <v>1</v>
      </c>
      <c r="D31" s="746">
        <v>2</v>
      </c>
      <c r="E31" s="746" t="s">
        <v>2886</v>
      </c>
      <c r="F31" s="750" t="s">
        <v>2897</v>
      </c>
      <c r="G31" s="748"/>
      <c r="H31" s="748">
        <v>70000</v>
      </c>
      <c r="I31" s="748">
        <v>221000</v>
      </c>
      <c r="J31" s="748">
        <v>116000</v>
      </c>
      <c r="K31" s="748"/>
      <c r="L31" s="748"/>
      <c r="M31" s="748">
        <v>300000</v>
      </c>
      <c r="N31" s="748">
        <f t="shared" si="7"/>
        <v>707000</v>
      </c>
      <c r="O31" s="749">
        <f t="shared" si="8"/>
        <v>7.7336838717076209E-2</v>
      </c>
    </row>
    <row r="32" spans="1:15" ht="12.75" x14ac:dyDescent="0.2">
      <c r="A32" s="745">
        <v>2</v>
      </c>
      <c r="B32" s="746">
        <v>1</v>
      </c>
      <c r="C32" s="746">
        <v>1</v>
      </c>
      <c r="D32" s="746">
        <v>2</v>
      </c>
      <c r="E32" s="746" t="s">
        <v>2888</v>
      </c>
      <c r="F32" s="750" t="s">
        <v>2898</v>
      </c>
      <c r="G32" s="748"/>
      <c r="H32" s="748"/>
      <c r="I32" s="748"/>
      <c r="J32" s="748"/>
      <c r="K32" s="748"/>
      <c r="L32" s="748"/>
      <c r="M32" s="748"/>
      <c r="N32" s="748">
        <f t="shared" si="7"/>
        <v>0</v>
      </c>
      <c r="O32" s="749">
        <f t="shared" si="8"/>
        <v>0</v>
      </c>
    </row>
    <row r="33" spans="1:15" ht="12.75" x14ac:dyDescent="0.2">
      <c r="A33" s="745">
        <v>2</v>
      </c>
      <c r="B33" s="746">
        <v>1</v>
      </c>
      <c r="C33" s="746">
        <v>1</v>
      </c>
      <c r="D33" s="746">
        <v>2</v>
      </c>
      <c r="E33" s="746" t="s">
        <v>2890</v>
      </c>
      <c r="F33" s="750" t="s">
        <v>2899</v>
      </c>
      <c r="G33" s="748"/>
      <c r="H33" s="748"/>
      <c r="I33" s="748"/>
      <c r="J33" s="748"/>
      <c r="K33" s="748"/>
      <c r="L33" s="748"/>
      <c r="M33" s="748"/>
      <c r="N33" s="748">
        <f t="shared" si="7"/>
        <v>0</v>
      </c>
      <c r="O33" s="749">
        <f t="shared" si="8"/>
        <v>0</v>
      </c>
    </row>
    <row r="34" spans="1:15" ht="12.75" x14ac:dyDescent="0.2">
      <c r="A34" s="745">
        <v>2</v>
      </c>
      <c r="B34" s="746">
        <v>1</v>
      </c>
      <c r="C34" s="746">
        <v>1</v>
      </c>
      <c r="D34" s="746">
        <v>2</v>
      </c>
      <c r="E34" s="746" t="s">
        <v>2892</v>
      </c>
      <c r="F34" s="750" t="s">
        <v>2900</v>
      </c>
      <c r="G34" s="748"/>
      <c r="H34" s="748"/>
      <c r="I34" s="748"/>
      <c r="J34" s="748"/>
      <c r="K34" s="748"/>
      <c r="L34" s="748"/>
      <c r="M34" s="748"/>
      <c r="N34" s="748">
        <f t="shared" si="7"/>
        <v>0</v>
      </c>
      <c r="O34" s="749">
        <f t="shared" si="8"/>
        <v>0</v>
      </c>
    </row>
    <row r="35" spans="1:15" ht="12.75" x14ac:dyDescent="0.2">
      <c r="A35" s="745">
        <v>2</v>
      </c>
      <c r="B35" s="746">
        <v>1</v>
      </c>
      <c r="C35" s="746">
        <v>1</v>
      </c>
      <c r="D35" s="746">
        <v>2</v>
      </c>
      <c r="E35" s="746" t="s">
        <v>2901</v>
      </c>
      <c r="F35" s="750" t="s">
        <v>2902</v>
      </c>
      <c r="G35" s="748"/>
      <c r="H35" s="748"/>
      <c r="I35" s="748"/>
      <c r="J35" s="748"/>
      <c r="K35" s="748"/>
      <c r="L35" s="748"/>
      <c r="M35" s="748">
        <v>6600000</v>
      </c>
      <c r="N35" s="748">
        <f t="shared" si="7"/>
        <v>6600000</v>
      </c>
      <c r="O35" s="749">
        <f t="shared" si="8"/>
        <v>0.72195634445926871</v>
      </c>
    </row>
    <row r="36" spans="1:15" ht="12.75" x14ac:dyDescent="0.2">
      <c r="A36" s="740">
        <v>2</v>
      </c>
      <c r="B36" s="741">
        <v>1</v>
      </c>
      <c r="C36" s="741">
        <v>1</v>
      </c>
      <c r="D36" s="741">
        <v>3</v>
      </c>
      <c r="E36" s="741"/>
      <c r="F36" s="742" t="s">
        <v>2903</v>
      </c>
      <c r="G36" s="743">
        <f t="shared" ref="G36:O36" si="9">G37</f>
        <v>0</v>
      </c>
      <c r="H36" s="743">
        <f t="shared" si="9"/>
        <v>0</v>
      </c>
      <c r="I36" s="743">
        <f t="shared" si="9"/>
        <v>0</v>
      </c>
      <c r="J36" s="743">
        <f t="shared" si="9"/>
        <v>0</v>
      </c>
      <c r="K36" s="743">
        <f t="shared" si="9"/>
        <v>0</v>
      </c>
      <c r="L36" s="743">
        <f t="shared" si="9"/>
        <v>0</v>
      </c>
      <c r="M36" s="743">
        <f t="shared" si="9"/>
        <v>0</v>
      </c>
      <c r="N36" s="743">
        <f t="shared" si="9"/>
        <v>0</v>
      </c>
      <c r="O36" s="744">
        <f t="shared" si="9"/>
        <v>0</v>
      </c>
    </row>
    <row r="37" spans="1:15" ht="12.75" x14ac:dyDescent="0.2">
      <c r="A37" s="745">
        <v>2</v>
      </c>
      <c r="B37" s="746">
        <v>1</v>
      </c>
      <c r="C37" s="746">
        <v>1</v>
      </c>
      <c r="D37" s="746">
        <v>3</v>
      </c>
      <c r="E37" s="746" t="s">
        <v>2882</v>
      </c>
      <c r="F37" s="750" t="s">
        <v>2903</v>
      </c>
      <c r="G37" s="748"/>
      <c r="H37" s="748"/>
      <c r="I37" s="748"/>
      <c r="J37" s="748"/>
      <c r="K37" s="748"/>
      <c r="L37" s="748"/>
      <c r="M37" s="748"/>
      <c r="N37" s="748">
        <f>SUBTOTAL(9,G37:M37)</f>
        <v>0</v>
      </c>
      <c r="O37" s="749">
        <f>IFERROR(N37/$N$18*100,"0.00")</f>
        <v>0</v>
      </c>
    </row>
    <row r="38" spans="1:15" ht="12.75" x14ac:dyDescent="0.2">
      <c r="A38" s="740">
        <v>2</v>
      </c>
      <c r="B38" s="741">
        <v>1</v>
      </c>
      <c r="C38" s="741">
        <v>1</v>
      </c>
      <c r="D38" s="741">
        <v>4</v>
      </c>
      <c r="E38" s="741"/>
      <c r="F38" s="742" t="s">
        <v>2904</v>
      </c>
      <c r="G38" s="743">
        <f t="shared" ref="G38:O38" si="10">G39</f>
        <v>4203109.76</v>
      </c>
      <c r="H38" s="743">
        <f t="shared" si="10"/>
        <v>3436742.4</v>
      </c>
      <c r="I38" s="743">
        <f t="shared" si="10"/>
        <v>12294661.49</v>
      </c>
      <c r="J38" s="743">
        <f t="shared" si="10"/>
        <v>3051171.42</v>
      </c>
      <c r="K38" s="743">
        <f t="shared" si="10"/>
        <v>2578151.5099999998</v>
      </c>
      <c r="L38" s="743">
        <f t="shared" si="10"/>
        <v>0</v>
      </c>
      <c r="M38" s="743">
        <f t="shared" si="10"/>
        <v>11557841.48</v>
      </c>
      <c r="N38" s="743">
        <f t="shared" si="10"/>
        <v>37121678.060000002</v>
      </c>
      <c r="O38" s="744">
        <f t="shared" si="10"/>
        <v>4.060641059453248</v>
      </c>
    </row>
    <row r="39" spans="1:15" ht="12.75" x14ac:dyDescent="0.2">
      <c r="A39" s="745">
        <v>2</v>
      </c>
      <c r="B39" s="746">
        <v>1</v>
      </c>
      <c r="C39" s="746">
        <v>1</v>
      </c>
      <c r="D39" s="746">
        <v>4</v>
      </c>
      <c r="E39" s="746" t="s">
        <v>2882</v>
      </c>
      <c r="F39" s="750" t="s">
        <v>2904</v>
      </c>
      <c r="G39" s="748">
        <v>4203109.76</v>
      </c>
      <c r="H39" s="748">
        <v>3436742.4</v>
      </c>
      <c r="I39" s="748">
        <v>12294661.49</v>
      </c>
      <c r="J39" s="748">
        <v>3051171.42</v>
      </c>
      <c r="K39" s="748">
        <v>2578151.5099999998</v>
      </c>
      <c r="L39" s="748"/>
      <c r="M39" s="748">
        <v>11557841.48</v>
      </c>
      <c r="N39" s="748">
        <f>SUBTOTAL(9,G39:M39)</f>
        <v>37121678.060000002</v>
      </c>
      <c r="O39" s="749">
        <f>IFERROR(N39/$N$18*100,"0.00")</f>
        <v>4.060641059453248</v>
      </c>
    </row>
    <row r="40" spans="1:15" ht="12.75" x14ac:dyDescent="0.2">
      <c r="A40" s="740">
        <v>2</v>
      </c>
      <c r="B40" s="741">
        <v>1</v>
      </c>
      <c r="C40" s="741">
        <v>1</v>
      </c>
      <c r="D40" s="741">
        <v>5</v>
      </c>
      <c r="E40" s="741"/>
      <c r="F40" s="742" t="s">
        <v>2905</v>
      </c>
      <c r="G40" s="743">
        <f t="shared" ref="G40:N40" si="11">SUM(G41:G44)</f>
        <v>400000</v>
      </c>
      <c r="H40" s="743">
        <f t="shared" si="11"/>
        <v>250000</v>
      </c>
      <c r="I40" s="743">
        <f t="shared" si="11"/>
        <v>1475000</v>
      </c>
      <c r="J40" s="743">
        <f t="shared" si="11"/>
        <v>950000</v>
      </c>
      <c r="K40" s="743">
        <f t="shared" si="11"/>
        <v>200000</v>
      </c>
      <c r="L40" s="743">
        <f t="shared" si="11"/>
        <v>0</v>
      </c>
      <c r="M40" s="743">
        <f t="shared" si="11"/>
        <v>500000</v>
      </c>
      <c r="N40" s="743">
        <f t="shared" si="11"/>
        <v>3775000</v>
      </c>
      <c r="O40" s="744">
        <f>SUM(O41:O44)</f>
        <v>0.41293715156571809</v>
      </c>
    </row>
    <row r="41" spans="1:15" ht="12.75" x14ac:dyDescent="0.2">
      <c r="A41" s="745">
        <v>2</v>
      </c>
      <c r="B41" s="746">
        <v>1</v>
      </c>
      <c r="C41" s="746">
        <v>1</v>
      </c>
      <c r="D41" s="746">
        <v>5</v>
      </c>
      <c r="E41" s="746" t="s">
        <v>2882</v>
      </c>
      <c r="F41" s="751" t="s">
        <v>2905</v>
      </c>
      <c r="G41" s="748"/>
      <c r="H41" s="748"/>
      <c r="I41" s="748"/>
      <c r="J41" s="748"/>
      <c r="K41" s="748"/>
      <c r="L41" s="748"/>
      <c r="M41" s="748">
        <v>100000</v>
      </c>
      <c r="N41" s="748">
        <f>SUBTOTAL(9,G41:M41)</f>
        <v>100000</v>
      </c>
      <c r="O41" s="749">
        <f>IFERROR(N41/$N$18*100,"0.00")</f>
        <v>1.0938732491807102E-2</v>
      </c>
    </row>
    <row r="42" spans="1:15" ht="12.75" x14ac:dyDescent="0.2">
      <c r="A42" s="745">
        <v>2</v>
      </c>
      <c r="B42" s="746">
        <v>1</v>
      </c>
      <c r="C42" s="746">
        <v>1</v>
      </c>
      <c r="D42" s="746">
        <v>5</v>
      </c>
      <c r="E42" s="746" t="s">
        <v>2884</v>
      </c>
      <c r="F42" s="750" t="s">
        <v>2906</v>
      </c>
      <c r="G42" s="748"/>
      <c r="H42" s="748"/>
      <c r="I42" s="748"/>
      <c r="J42" s="748"/>
      <c r="K42" s="748"/>
      <c r="L42" s="748"/>
      <c r="M42" s="748"/>
      <c r="N42" s="748">
        <f>SUBTOTAL(9,G42:M42)</f>
        <v>0</v>
      </c>
      <c r="O42" s="749">
        <f>IFERROR(N42/$N$18*100,"0.00")</f>
        <v>0</v>
      </c>
    </row>
    <row r="43" spans="1:15" ht="12.75" x14ac:dyDescent="0.2">
      <c r="A43" s="745">
        <v>2</v>
      </c>
      <c r="B43" s="746">
        <v>1</v>
      </c>
      <c r="C43" s="746">
        <v>1</v>
      </c>
      <c r="D43" s="746">
        <v>5</v>
      </c>
      <c r="E43" s="746" t="s">
        <v>2886</v>
      </c>
      <c r="F43" s="750" t="s">
        <v>2907</v>
      </c>
      <c r="G43" s="748">
        <v>200000</v>
      </c>
      <c r="H43" s="748">
        <v>100000</v>
      </c>
      <c r="I43" s="748">
        <v>575000</v>
      </c>
      <c r="J43" s="748">
        <v>250000</v>
      </c>
      <c r="K43" s="748">
        <v>100000</v>
      </c>
      <c r="L43" s="748"/>
      <c r="M43" s="748">
        <v>100000</v>
      </c>
      <c r="N43" s="748">
        <f>SUBTOTAL(9,G43:M43)</f>
        <v>1325000</v>
      </c>
      <c r="O43" s="749">
        <f>IFERROR(N43/$N$18*100,"0.00")</f>
        <v>0.1449382055164441</v>
      </c>
    </row>
    <row r="44" spans="1:15" ht="12.75" x14ac:dyDescent="0.2">
      <c r="A44" s="745">
        <v>2</v>
      </c>
      <c r="B44" s="746">
        <v>1</v>
      </c>
      <c r="C44" s="746">
        <v>1</v>
      </c>
      <c r="D44" s="746">
        <v>5</v>
      </c>
      <c r="E44" s="746" t="s">
        <v>2888</v>
      </c>
      <c r="F44" s="750" t="s">
        <v>2908</v>
      </c>
      <c r="G44" s="748">
        <v>200000</v>
      </c>
      <c r="H44" s="748">
        <v>150000</v>
      </c>
      <c r="I44" s="748">
        <v>900000</v>
      </c>
      <c r="J44" s="748">
        <v>700000</v>
      </c>
      <c r="K44" s="748">
        <v>100000</v>
      </c>
      <c r="L44" s="748"/>
      <c r="M44" s="748">
        <v>300000</v>
      </c>
      <c r="N44" s="748">
        <f>SUBTOTAL(9,G44:M44)</f>
        <v>2350000</v>
      </c>
      <c r="O44" s="749">
        <f>IFERROR(N44/$N$18*100,"0.00")</f>
        <v>0.25706021355746689</v>
      </c>
    </row>
    <row r="45" spans="1:15" ht="12.75" x14ac:dyDescent="0.2">
      <c r="A45" s="740">
        <v>2</v>
      </c>
      <c r="B45" s="741">
        <v>1</v>
      </c>
      <c r="C45" s="741">
        <v>1</v>
      </c>
      <c r="D45" s="741">
        <v>6</v>
      </c>
      <c r="E45" s="741"/>
      <c r="F45" s="742" t="s">
        <v>2909</v>
      </c>
      <c r="G45" s="743">
        <f t="shared" ref="G45:O45" si="12">G46</f>
        <v>0</v>
      </c>
      <c r="H45" s="743">
        <f t="shared" si="12"/>
        <v>0</v>
      </c>
      <c r="I45" s="743">
        <f t="shared" si="12"/>
        <v>0</v>
      </c>
      <c r="J45" s="743">
        <f t="shared" si="12"/>
        <v>0</v>
      </c>
      <c r="K45" s="743">
        <f t="shared" si="12"/>
        <v>0</v>
      </c>
      <c r="L45" s="743">
        <f t="shared" si="12"/>
        <v>0</v>
      </c>
      <c r="M45" s="743">
        <f t="shared" si="12"/>
        <v>0</v>
      </c>
      <c r="N45" s="743">
        <f t="shared" si="12"/>
        <v>0</v>
      </c>
      <c r="O45" s="744">
        <f t="shared" si="12"/>
        <v>0</v>
      </c>
    </row>
    <row r="46" spans="1:15" ht="12.75" x14ac:dyDescent="0.2">
      <c r="A46" s="745">
        <v>2</v>
      </c>
      <c r="B46" s="746">
        <v>1</v>
      </c>
      <c r="C46" s="746">
        <v>1</v>
      </c>
      <c r="D46" s="746">
        <v>6</v>
      </c>
      <c r="E46" s="746" t="s">
        <v>2882</v>
      </c>
      <c r="F46" s="750" t="s">
        <v>2909</v>
      </c>
      <c r="G46" s="748"/>
      <c r="H46" s="748"/>
      <c r="I46" s="748"/>
      <c r="J46" s="748"/>
      <c r="K46" s="748"/>
      <c r="L46" s="748"/>
      <c r="M46" s="748"/>
      <c r="N46" s="748">
        <f>SUBTOTAL(9,G46:M46)</f>
        <v>0</v>
      </c>
      <c r="O46" s="749">
        <f>IFERROR(N46/$N$18*100,"0.00")</f>
        <v>0</v>
      </c>
    </row>
    <row r="47" spans="1:15" ht="12.75" x14ac:dyDescent="0.2">
      <c r="A47" s="735">
        <v>2</v>
      </c>
      <c r="B47" s="736">
        <v>1</v>
      </c>
      <c r="C47" s="736">
        <v>2</v>
      </c>
      <c r="D47" s="736"/>
      <c r="E47" s="736"/>
      <c r="F47" s="737" t="s">
        <v>2910</v>
      </c>
      <c r="G47" s="752">
        <f t="shared" ref="G47:N47" si="13">+G48+G50+G61</f>
        <v>6500000</v>
      </c>
      <c r="H47" s="752">
        <f t="shared" si="13"/>
        <v>7000000</v>
      </c>
      <c r="I47" s="752">
        <f t="shared" si="13"/>
        <v>18600000</v>
      </c>
      <c r="J47" s="752">
        <f t="shared" si="13"/>
        <v>6000000</v>
      </c>
      <c r="K47" s="752">
        <f t="shared" si="13"/>
        <v>4000000</v>
      </c>
      <c r="L47" s="752">
        <f t="shared" si="13"/>
        <v>0</v>
      </c>
      <c r="M47" s="752">
        <f t="shared" si="13"/>
        <v>8600000</v>
      </c>
      <c r="N47" s="752">
        <f t="shared" si="13"/>
        <v>50700000</v>
      </c>
      <c r="O47" s="739">
        <f>+O48+O50+O61</f>
        <v>5.5459373733462005</v>
      </c>
    </row>
    <row r="48" spans="1:15" ht="12.75" x14ac:dyDescent="0.2">
      <c r="A48" s="740">
        <v>2</v>
      </c>
      <c r="B48" s="741">
        <v>1</v>
      </c>
      <c r="C48" s="741">
        <v>2</v>
      </c>
      <c r="D48" s="741">
        <v>1</v>
      </c>
      <c r="E48" s="741"/>
      <c r="F48" s="742" t="s">
        <v>2911</v>
      </c>
      <c r="G48" s="743">
        <f t="shared" ref="G48:O48" si="14">G49</f>
        <v>0</v>
      </c>
      <c r="H48" s="743">
        <f t="shared" si="14"/>
        <v>0</v>
      </c>
      <c r="I48" s="743">
        <f t="shared" si="14"/>
        <v>0</v>
      </c>
      <c r="J48" s="743">
        <f t="shared" si="14"/>
        <v>0</v>
      </c>
      <c r="K48" s="743">
        <f t="shared" si="14"/>
        <v>0</v>
      </c>
      <c r="L48" s="743">
        <f t="shared" si="14"/>
        <v>0</v>
      </c>
      <c r="M48" s="743">
        <f t="shared" si="14"/>
        <v>0</v>
      </c>
      <c r="N48" s="743">
        <f t="shared" si="14"/>
        <v>0</v>
      </c>
      <c r="O48" s="744">
        <f t="shared" si="14"/>
        <v>0</v>
      </c>
    </row>
    <row r="49" spans="1:15" ht="12.75" x14ac:dyDescent="0.2">
      <c r="A49" s="745">
        <v>2</v>
      </c>
      <c r="B49" s="746">
        <v>1</v>
      </c>
      <c r="C49" s="746">
        <v>2</v>
      </c>
      <c r="D49" s="746">
        <v>1</v>
      </c>
      <c r="E49" s="746" t="s">
        <v>2882</v>
      </c>
      <c r="F49" s="750" t="s">
        <v>2911</v>
      </c>
      <c r="G49" s="748"/>
      <c r="H49" s="748"/>
      <c r="I49" s="748"/>
      <c r="J49" s="748"/>
      <c r="K49" s="748"/>
      <c r="L49" s="748"/>
      <c r="M49" s="748"/>
      <c r="N49" s="748">
        <f>SUBTOTAL(9,G49:M49)</f>
        <v>0</v>
      </c>
      <c r="O49" s="749">
        <f>IFERROR(N49/$N$18*100,"0.00")</f>
        <v>0</v>
      </c>
    </row>
    <row r="50" spans="1:15" ht="12.75" x14ac:dyDescent="0.2">
      <c r="A50" s="740">
        <v>2</v>
      </c>
      <c r="B50" s="741">
        <v>1</v>
      </c>
      <c r="C50" s="741">
        <v>2</v>
      </c>
      <c r="D50" s="741">
        <v>2</v>
      </c>
      <c r="E50" s="741"/>
      <c r="F50" s="742" t="s">
        <v>2912</v>
      </c>
      <c r="G50" s="743">
        <f t="shared" ref="G50:N50" si="15">SUM(G51:G60)</f>
        <v>6500000</v>
      </c>
      <c r="H50" s="743">
        <f t="shared" si="15"/>
        <v>7000000</v>
      </c>
      <c r="I50" s="743">
        <f t="shared" si="15"/>
        <v>18600000</v>
      </c>
      <c r="J50" s="743">
        <f t="shared" si="15"/>
        <v>6000000</v>
      </c>
      <c r="K50" s="743">
        <f t="shared" si="15"/>
        <v>4000000</v>
      </c>
      <c r="L50" s="743">
        <f t="shared" si="15"/>
        <v>0</v>
      </c>
      <c r="M50" s="743">
        <f t="shared" si="15"/>
        <v>8600000</v>
      </c>
      <c r="N50" s="743">
        <f t="shared" si="15"/>
        <v>50700000</v>
      </c>
      <c r="O50" s="744">
        <f>SUM(O51:O60)</f>
        <v>5.5459373733462005</v>
      </c>
    </row>
    <row r="51" spans="1:15" ht="12.75" x14ac:dyDescent="0.2">
      <c r="A51" s="745">
        <v>2</v>
      </c>
      <c r="B51" s="746">
        <v>1</v>
      </c>
      <c r="C51" s="746">
        <v>2</v>
      </c>
      <c r="D51" s="746">
        <v>2</v>
      </c>
      <c r="E51" s="746" t="s">
        <v>2882</v>
      </c>
      <c r="F51" s="750" t="s">
        <v>2913</v>
      </c>
      <c r="G51" s="748"/>
      <c r="H51" s="748"/>
      <c r="I51" s="748"/>
      <c r="J51" s="748"/>
      <c r="K51" s="748"/>
      <c r="L51" s="748"/>
      <c r="M51" s="748"/>
      <c r="N51" s="748">
        <f t="shared" ref="N51:N60" si="16">SUBTOTAL(9,G51:M51)</f>
        <v>0</v>
      </c>
      <c r="O51" s="749">
        <f t="shared" ref="O51:O60" si="17">IFERROR(N51/$N$18*100,"0.00")</f>
        <v>0</v>
      </c>
    </row>
    <row r="52" spans="1:15" ht="12.75" x14ac:dyDescent="0.2">
      <c r="A52" s="745">
        <v>2</v>
      </c>
      <c r="B52" s="746">
        <v>1</v>
      </c>
      <c r="C52" s="746">
        <v>2</v>
      </c>
      <c r="D52" s="746">
        <v>2</v>
      </c>
      <c r="E52" s="746" t="s">
        <v>2884</v>
      </c>
      <c r="F52" s="750" t="s">
        <v>2914</v>
      </c>
      <c r="G52" s="748"/>
      <c r="H52" s="748"/>
      <c r="I52" s="748"/>
      <c r="J52" s="748"/>
      <c r="K52" s="748"/>
      <c r="L52" s="748"/>
      <c r="M52" s="748"/>
      <c r="N52" s="748">
        <f t="shared" si="16"/>
        <v>0</v>
      </c>
      <c r="O52" s="749">
        <f t="shared" si="17"/>
        <v>0</v>
      </c>
    </row>
    <row r="53" spans="1:15" ht="12.75" x14ac:dyDescent="0.2">
      <c r="A53" s="745">
        <v>2</v>
      </c>
      <c r="B53" s="746">
        <v>1</v>
      </c>
      <c r="C53" s="746">
        <v>2</v>
      </c>
      <c r="D53" s="746">
        <v>2</v>
      </c>
      <c r="E53" s="746" t="s">
        <v>2886</v>
      </c>
      <c r="F53" s="753" t="s">
        <v>2915</v>
      </c>
      <c r="G53" s="748"/>
      <c r="H53" s="748"/>
      <c r="I53" s="748"/>
      <c r="J53" s="748"/>
      <c r="K53" s="748"/>
      <c r="L53" s="748"/>
      <c r="M53" s="748"/>
      <c r="N53" s="748">
        <f t="shared" si="16"/>
        <v>0</v>
      </c>
      <c r="O53" s="749">
        <f t="shared" si="17"/>
        <v>0</v>
      </c>
    </row>
    <row r="54" spans="1:15" ht="12.75" x14ac:dyDescent="0.2">
      <c r="A54" s="745">
        <v>2</v>
      </c>
      <c r="B54" s="746">
        <v>1</v>
      </c>
      <c r="C54" s="746">
        <v>2</v>
      </c>
      <c r="D54" s="746">
        <v>2</v>
      </c>
      <c r="E54" s="746" t="s">
        <v>2888</v>
      </c>
      <c r="F54" s="750" t="s">
        <v>2916</v>
      </c>
      <c r="G54" s="748"/>
      <c r="H54" s="748"/>
      <c r="I54" s="748"/>
      <c r="J54" s="748"/>
      <c r="K54" s="748"/>
      <c r="L54" s="748"/>
      <c r="M54" s="748"/>
      <c r="N54" s="748">
        <f t="shared" si="16"/>
        <v>0</v>
      </c>
      <c r="O54" s="749">
        <f t="shared" si="17"/>
        <v>0</v>
      </c>
    </row>
    <row r="55" spans="1:15" ht="12.75" x14ac:dyDescent="0.2">
      <c r="A55" s="745">
        <v>2</v>
      </c>
      <c r="B55" s="746">
        <v>1</v>
      </c>
      <c r="C55" s="746">
        <v>2</v>
      </c>
      <c r="D55" s="746">
        <v>2</v>
      </c>
      <c r="E55" s="746" t="s">
        <v>2890</v>
      </c>
      <c r="F55" s="750" t="s">
        <v>2917</v>
      </c>
      <c r="G55" s="748"/>
      <c r="H55" s="748"/>
      <c r="I55" s="748"/>
      <c r="J55" s="748"/>
      <c r="K55" s="748"/>
      <c r="L55" s="748"/>
      <c r="M55" s="748">
        <v>4500000</v>
      </c>
      <c r="N55" s="748">
        <f t="shared" si="16"/>
        <v>4500000</v>
      </c>
      <c r="O55" s="749">
        <f t="shared" si="17"/>
        <v>0.49224296213131963</v>
      </c>
    </row>
    <row r="56" spans="1:15" ht="12.75" x14ac:dyDescent="0.2">
      <c r="A56" s="745">
        <v>2</v>
      </c>
      <c r="B56" s="746">
        <v>1</v>
      </c>
      <c r="C56" s="746">
        <v>2</v>
      </c>
      <c r="D56" s="746">
        <v>2</v>
      </c>
      <c r="E56" s="746" t="s">
        <v>2892</v>
      </c>
      <c r="F56" s="750" t="s">
        <v>2918</v>
      </c>
      <c r="G56" s="748">
        <v>6500000</v>
      </c>
      <c r="H56" s="748">
        <v>7000000</v>
      </c>
      <c r="I56" s="748">
        <v>18000000</v>
      </c>
      <c r="J56" s="748">
        <v>6000000</v>
      </c>
      <c r="K56" s="748">
        <v>4000000</v>
      </c>
      <c r="L56" s="748"/>
      <c r="M56" s="748">
        <v>3500000</v>
      </c>
      <c r="N56" s="748">
        <f t="shared" si="16"/>
        <v>45000000</v>
      </c>
      <c r="O56" s="749">
        <f t="shared" si="17"/>
        <v>4.9224296213131957</v>
      </c>
    </row>
    <row r="57" spans="1:15" ht="12.75" x14ac:dyDescent="0.2">
      <c r="A57" s="745">
        <v>2</v>
      </c>
      <c r="B57" s="746">
        <v>1</v>
      </c>
      <c r="C57" s="746">
        <v>2</v>
      </c>
      <c r="D57" s="746">
        <v>2</v>
      </c>
      <c r="E57" s="746" t="s">
        <v>2901</v>
      </c>
      <c r="F57" s="750" t="s">
        <v>2919</v>
      </c>
      <c r="G57" s="748"/>
      <c r="H57" s="748"/>
      <c r="I57" s="748"/>
      <c r="J57" s="748"/>
      <c r="K57" s="748"/>
      <c r="L57" s="748"/>
      <c r="M57" s="748"/>
      <c r="N57" s="748">
        <f t="shared" si="16"/>
        <v>0</v>
      </c>
      <c r="O57" s="749">
        <f t="shared" si="17"/>
        <v>0</v>
      </c>
    </row>
    <row r="58" spans="1:15" ht="12.75" x14ac:dyDescent="0.2">
      <c r="A58" s="745">
        <v>2</v>
      </c>
      <c r="B58" s="746">
        <v>1</v>
      </c>
      <c r="C58" s="746">
        <v>2</v>
      </c>
      <c r="D58" s="746">
        <v>2</v>
      </c>
      <c r="E58" s="746" t="s">
        <v>2920</v>
      </c>
      <c r="F58" s="750" t="s">
        <v>2921</v>
      </c>
      <c r="G58" s="748"/>
      <c r="H58" s="748"/>
      <c r="I58" s="748">
        <v>600000</v>
      </c>
      <c r="J58" s="748"/>
      <c r="K58" s="748"/>
      <c r="L58" s="748"/>
      <c r="M58" s="748">
        <v>600000</v>
      </c>
      <c r="N58" s="748">
        <f t="shared" si="16"/>
        <v>1200000</v>
      </c>
      <c r="O58" s="749">
        <f t="shared" si="17"/>
        <v>0.13126478990168522</v>
      </c>
    </row>
    <row r="59" spans="1:15" ht="12.75" x14ac:dyDescent="0.2">
      <c r="A59" s="745">
        <v>2</v>
      </c>
      <c r="B59" s="746">
        <v>1</v>
      </c>
      <c r="C59" s="746">
        <v>2</v>
      </c>
      <c r="D59" s="746">
        <v>2</v>
      </c>
      <c r="E59" s="746" t="s">
        <v>2922</v>
      </c>
      <c r="F59" s="750" t="s">
        <v>2923</v>
      </c>
      <c r="G59" s="748"/>
      <c r="H59" s="748"/>
      <c r="I59" s="748"/>
      <c r="J59" s="748"/>
      <c r="K59" s="748"/>
      <c r="L59" s="748"/>
      <c r="M59" s="748"/>
      <c r="N59" s="748">
        <f t="shared" si="16"/>
        <v>0</v>
      </c>
      <c r="O59" s="749">
        <f t="shared" si="17"/>
        <v>0</v>
      </c>
    </row>
    <row r="60" spans="1:15" ht="12.75" x14ac:dyDescent="0.2">
      <c r="A60" s="745">
        <v>2</v>
      </c>
      <c r="B60" s="746">
        <v>1</v>
      </c>
      <c r="C60" s="746">
        <v>2</v>
      </c>
      <c r="D60" s="746">
        <v>2</v>
      </c>
      <c r="E60" s="746" t="s">
        <v>2924</v>
      </c>
      <c r="F60" s="753" t="s">
        <v>2925</v>
      </c>
      <c r="G60" s="748"/>
      <c r="H60" s="748"/>
      <c r="I60" s="748"/>
      <c r="J60" s="748"/>
      <c r="K60" s="748"/>
      <c r="L60" s="748"/>
      <c r="M60" s="748"/>
      <c r="N60" s="748">
        <f t="shared" si="16"/>
        <v>0</v>
      </c>
      <c r="O60" s="749">
        <f t="shared" si="17"/>
        <v>0</v>
      </c>
    </row>
    <row r="61" spans="1:15" ht="12.75" x14ac:dyDescent="0.2">
      <c r="A61" s="740">
        <v>2</v>
      </c>
      <c r="B61" s="741">
        <v>1</v>
      </c>
      <c r="C61" s="741">
        <v>2</v>
      </c>
      <c r="D61" s="741">
        <v>3</v>
      </c>
      <c r="E61" s="741"/>
      <c r="F61" s="742" t="s">
        <v>2926</v>
      </c>
      <c r="G61" s="743">
        <f t="shared" ref="G61:O61" si="18">G62</f>
        <v>0</v>
      </c>
      <c r="H61" s="743">
        <f t="shared" si="18"/>
        <v>0</v>
      </c>
      <c r="I61" s="743">
        <f t="shared" si="18"/>
        <v>0</v>
      </c>
      <c r="J61" s="743">
        <f t="shared" si="18"/>
        <v>0</v>
      </c>
      <c r="K61" s="743">
        <f t="shared" si="18"/>
        <v>0</v>
      </c>
      <c r="L61" s="743">
        <f t="shared" si="18"/>
        <v>0</v>
      </c>
      <c r="M61" s="743">
        <f t="shared" si="18"/>
        <v>0</v>
      </c>
      <c r="N61" s="743">
        <f t="shared" si="18"/>
        <v>0</v>
      </c>
      <c r="O61" s="744">
        <f t="shared" si="18"/>
        <v>0</v>
      </c>
    </row>
    <row r="62" spans="1:15" ht="12.75" x14ac:dyDescent="0.2">
      <c r="A62" s="745">
        <v>2</v>
      </c>
      <c r="B62" s="746">
        <v>1</v>
      </c>
      <c r="C62" s="746">
        <v>2</v>
      </c>
      <c r="D62" s="746">
        <v>3</v>
      </c>
      <c r="E62" s="746" t="s">
        <v>2882</v>
      </c>
      <c r="F62" s="750" t="s">
        <v>2926</v>
      </c>
      <c r="G62" s="748"/>
      <c r="H62" s="748"/>
      <c r="I62" s="748"/>
      <c r="J62" s="748"/>
      <c r="K62" s="748"/>
      <c r="L62" s="748"/>
      <c r="M62" s="748"/>
      <c r="N62" s="748">
        <f>SUBTOTAL(9,G62:M62)</f>
        <v>0</v>
      </c>
      <c r="O62" s="749">
        <f>IFERROR(N62/$N$18*100,"0.00")</f>
        <v>0</v>
      </c>
    </row>
    <row r="63" spans="1:15" ht="12.75" x14ac:dyDescent="0.2">
      <c r="A63" s="735">
        <v>2</v>
      </c>
      <c r="B63" s="736">
        <v>1</v>
      </c>
      <c r="C63" s="736">
        <v>3</v>
      </c>
      <c r="D63" s="736"/>
      <c r="E63" s="736"/>
      <c r="F63" s="737" t="s">
        <v>2927</v>
      </c>
      <c r="G63" s="752">
        <f t="shared" ref="G63:N63" si="19">G64+G67</f>
        <v>138000</v>
      </c>
      <c r="H63" s="752">
        <f t="shared" si="19"/>
        <v>99000</v>
      </c>
      <c r="I63" s="752">
        <f t="shared" si="19"/>
        <v>252000</v>
      </c>
      <c r="J63" s="752">
        <f t="shared" si="19"/>
        <v>70500</v>
      </c>
      <c r="K63" s="752">
        <f t="shared" si="19"/>
        <v>9000</v>
      </c>
      <c r="L63" s="752">
        <f t="shared" si="19"/>
        <v>0</v>
      </c>
      <c r="M63" s="752">
        <f t="shared" si="19"/>
        <v>96000</v>
      </c>
      <c r="N63" s="752">
        <f t="shared" si="19"/>
        <v>664500</v>
      </c>
      <c r="O63" s="739">
        <f>O64+O67</f>
        <v>7.2687877408058182E-2</v>
      </c>
    </row>
    <row r="64" spans="1:15" ht="12.75" x14ac:dyDescent="0.2">
      <c r="A64" s="740">
        <v>2</v>
      </c>
      <c r="B64" s="741">
        <v>1</v>
      </c>
      <c r="C64" s="741">
        <v>3</v>
      </c>
      <c r="D64" s="741">
        <v>1</v>
      </c>
      <c r="E64" s="741"/>
      <c r="F64" s="754" t="s">
        <v>2928</v>
      </c>
      <c r="G64" s="743">
        <f t="shared" ref="G64:N64" si="20">SUM(G65:G66)</f>
        <v>69600</v>
      </c>
      <c r="H64" s="743">
        <f t="shared" si="20"/>
        <v>27000</v>
      </c>
      <c r="I64" s="743">
        <f t="shared" si="20"/>
        <v>87600</v>
      </c>
      <c r="J64" s="743">
        <f t="shared" si="20"/>
        <v>19500</v>
      </c>
      <c r="K64" s="743">
        <f t="shared" si="20"/>
        <v>6000</v>
      </c>
      <c r="L64" s="743">
        <f t="shared" si="20"/>
        <v>0</v>
      </c>
      <c r="M64" s="743">
        <f t="shared" si="20"/>
        <v>60000</v>
      </c>
      <c r="N64" s="743">
        <f t="shared" si="20"/>
        <v>269700</v>
      </c>
      <c r="O64" s="744">
        <f>SUM(O65:O66)</f>
        <v>2.950176153040375E-2</v>
      </c>
    </row>
    <row r="65" spans="1:15" ht="12.75" x14ac:dyDescent="0.2">
      <c r="A65" s="755">
        <v>2</v>
      </c>
      <c r="B65" s="746">
        <v>1</v>
      </c>
      <c r="C65" s="746">
        <v>3</v>
      </c>
      <c r="D65" s="746">
        <v>1</v>
      </c>
      <c r="E65" s="746" t="s">
        <v>2882</v>
      </c>
      <c r="F65" s="756" t="s">
        <v>2929</v>
      </c>
      <c r="G65" s="748">
        <v>45600</v>
      </c>
      <c r="H65" s="748">
        <v>12000</v>
      </c>
      <c r="I65" s="748">
        <v>33600</v>
      </c>
      <c r="J65" s="748">
        <v>10500</v>
      </c>
      <c r="K65" s="748">
        <v>6000</v>
      </c>
      <c r="L65" s="748"/>
      <c r="M65" s="748">
        <v>30000</v>
      </c>
      <c r="N65" s="748">
        <f>SUBTOTAL(9,G65:M65)</f>
        <v>137700</v>
      </c>
      <c r="O65" s="749">
        <f>IFERROR(N65/$N$18*100,"0.00")</f>
        <v>1.5062634641218377E-2</v>
      </c>
    </row>
    <row r="66" spans="1:15" ht="12.75" x14ac:dyDescent="0.2">
      <c r="A66" s="755">
        <v>2</v>
      </c>
      <c r="B66" s="746">
        <v>1</v>
      </c>
      <c r="C66" s="746">
        <v>3</v>
      </c>
      <c r="D66" s="746">
        <v>1</v>
      </c>
      <c r="E66" s="746" t="s">
        <v>2884</v>
      </c>
      <c r="F66" s="756" t="s">
        <v>2930</v>
      </c>
      <c r="G66" s="748">
        <v>24000</v>
      </c>
      <c r="H66" s="748">
        <v>15000</v>
      </c>
      <c r="I66" s="748">
        <v>54000</v>
      </c>
      <c r="J66" s="748">
        <v>9000</v>
      </c>
      <c r="K66" s="748"/>
      <c r="L66" s="748"/>
      <c r="M66" s="748">
        <v>30000</v>
      </c>
      <c r="N66" s="748">
        <f>SUBTOTAL(9,G66:M66)</f>
        <v>132000</v>
      </c>
      <c r="O66" s="749">
        <f>IFERROR(N66/$N$18*100,"0.00")</f>
        <v>1.4439126889185375E-2</v>
      </c>
    </row>
    <row r="67" spans="1:15" ht="12.75" x14ac:dyDescent="0.2">
      <c r="A67" s="740">
        <v>2</v>
      </c>
      <c r="B67" s="741">
        <v>1</v>
      </c>
      <c r="C67" s="741">
        <v>3</v>
      </c>
      <c r="D67" s="741">
        <v>2</v>
      </c>
      <c r="E67" s="741"/>
      <c r="F67" s="754" t="s">
        <v>2931</v>
      </c>
      <c r="G67" s="743">
        <f t="shared" ref="G67:N67" si="21">SUM(G68:G69)</f>
        <v>68400</v>
      </c>
      <c r="H67" s="743">
        <f t="shared" si="21"/>
        <v>72000</v>
      </c>
      <c r="I67" s="743">
        <f t="shared" si="21"/>
        <v>164400</v>
      </c>
      <c r="J67" s="743">
        <f t="shared" si="21"/>
        <v>51000</v>
      </c>
      <c r="K67" s="743">
        <f t="shared" si="21"/>
        <v>3000</v>
      </c>
      <c r="L67" s="743">
        <f t="shared" si="21"/>
        <v>0</v>
      </c>
      <c r="M67" s="743">
        <f t="shared" si="21"/>
        <v>36000</v>
      </c>
      <c r="N67" s="743">
        <f t="shared" si="21"/>
        <v>394800</v>
      </c>
      <c r="O67" s="744">
        <f>SUM(O68:O69)</f>
        <v>4.3186115877654432E-2</v>
      </c>
    </row>
    <row r="68" spans="1:15" ht="12.75" x14ac:dyDescent="0.2">
      <c r="A68" s="755">
        <v>2</v>
      </c>
      <c r="B68" s="746">
        <v>1</v>
      </c>
      <c r="C68" s="746">
        <v>3</v>
      </c>
      <c r="D68" s="746">
        <v>2</v>
      </c>
      <c r="E68" s="746" t="s">
        <v>2882</v>
      </c>
      <c r="F68" s="756" t="s">
        <v>2932</v>
      </c>
      <c r="G68" s="748">
        <v>42000</v>
      </c>
      <c r="H68" s="748">
        <v>12000</v>
      </c>
      <c r="I68" s="748">
        <v>80400</v>
      </c>
      <c r="J68" s="748">
        <v>27000</v>
      </c>
      <c r="K68" s="748">
        <v>3000</v>
      </c>
      <c r="L68" s="748"/>
      <c r="M68" s="748"/>
      <c r="N68" s="748">
        <f>SUBTOTAL(9,G68:M68)</f>
        <v>164400</v>
      </c>
      <c r="O68" s="749">
        <f>IFERROR(N68/$N$18*100,"0.00")</f>
        <v>1.7983276216530876E-2</v>
      </c>
    </row>
    <row r="69" spans="1:15" ht="12.75" x14ac:dyDescent="0.2">
      <c r="A69" s="755">
        <v>2</v>
      </c>
      <c r="B69" s="746">
        <v>1</v>
      </c>
      <c r="C69" s="746">
        <v>3</v>
      </c>
      <c r="D69" s="746">
        <v>2</v>
      </c>
      <c r="E69" s="746" t="s">
        <v>2884</v>
      </c>
      <c r="F69" s="756" t="s">
        <v>2933</v>
      </c>
      <c r="G69" s="748">
        <v>26400</v>
      </c>
      <c r="H69" s="748">
        <v>60000</v>
      </c>
      <c r="I69" s="748">
        <v>84000</v>
      </c>
      <c r="J69" s="748">
        <v>24000</v>
      </c>
      <c r="K69" s="748"/>
      <c r="L69" s="748"/>
      <c r="M69" s="748">
        <v>36000</v>
      </c>
      <c r="N69" s="748">
        <f>SUBTOTAL(9,G69:M69)</f>
        <v>230400</v>
      </c>
      <c r="O69" s="749">
        <f>IFERROR(N69/$N$18*100,"0.00")</f>
        <v>2.520283966112356E-2</v>
      </c>
    </row>
    <row r="70" spans="1:15" ht="12.75" x14ac:dyDescent="0.2">
      <c r="A70" s="735">
        <v>2</v>
      </c>
      <c r="B70" s="736">
        <v>1</v>
      </c>
      <c r="C70" s="736">
        <v>4</v>
      </c>
      <c r="D70" s="736"/>
      <c r="E70" s="736"/>
      <c r="F70" s="737" t="s">
        <v>2934</v>
      </c>
      <c r="G70" s="752">
        <f t="shared" ref="G70:N70" si="22">G71+G73</f>
        <v>0</v>
      </c>
      <c r="H70" s="752">
        <f t="shared" si="22"/>
        <v>0</v>
      </c>
      <c r="I70" s="752">
        <f t="shared" si="22"/>
        <v>600000</v>
      </c>
      <c r="J70" s="752">
        <f t="shared" si="22"/>
        <v>0</v>
      </c>
      <c r="K70" s="752">
        <f t="shared" si="22"/>
        <v>0</v>
      </c>
      <c r="L70" s="752">
        <f t="shared" si="22"/>
        <v>0</v>
      </c>
      <c r="M70" s="752">
        <f t="shared" si="22"/>
        <v>0</v>
      </c>
      <c r="N70" s="752">
        <f t="shared" si="22"/>
        <v>600000</v>
      </c>
      <c r="O70" s="739">
        <f>O71+O73</f>
        <v>6.563239495084261E-2</v>
      </c>
    </row>
    <row r="71" spans="1:15" ht="12.75" x14ac:dyDescent="0.2">
      <c r="A71" s="740">
        <v>2</v>
      </c>
      <c r="B71" s="741">
        <v>1</v>
      </c>
      <c r="C71" s="741">
        <v>4</v>
      </c>
      <c r="D71" s="741">
        <v>1</v>
      </c>
      <c r="E71" s="741"/>
      <c r="F71" s="754" t="s">
        <v>2935</v>
      </c>
      <c r="G71" s="743">
        <f t="shared" ref="G71:O71" si="23">G72</f>
        <v>0</v>
      </c>
      <c r="H71" s="743">
        <f t="shared" si="23"/>
        <v>0</v>
      </c>
      <c r="I71" s="743">
        <f t="shared" si="23"/>
        <v>0</v>
      </c>
      <c r="J71" s="743">
        <f t="shared" si="23"/>
        <v>0</v>
      </c>
      <c r="K71" s="743">
        <f t="shared" si="23"/>
        <v>0</v>
      </c>
      <c r="L71" s="743">
        <f t="shared" si="23"/>
        <v>0</v>
      </c>
      <c r="M71" s="743">
        <f t="shared" si="23"/>
        <v>0</v>
      </c>
      <c r="N71" s="743">
        <f t="shared" si="23"/>
        <v>0</v>
      </c>
      <c r="O71" s="744">
        <f t="shared" si="23"/>
        <v>0</v>
      </c>
    </row>
    <row r="72" spans="1:15" ht="12.75" x14ac:dyDescent="0.2">
      <c r="A72" s="745">
        <v>2</v>
      </c>
      <c r="B72" s="746">
        <v>1</v>
      </c>
      <c r="C72" s="746">
        <v>4</v>
      </c>
      <c r="D72" s="746">
        <v>1</v>
      </c>
      <c r="E72" s="746" t="s">
        <v>2882</v>
      </c>
      <c r="F72" s="750" t="s">
        <v>2935</v>
      </c>
      <c r="G72" s="748"/>
      <c r="H72" s="748"/>
      <c r="I72" s="748"/>
      <c r="J72" s="748"/>
      <c r="K72" s="748"/>
      <c r="L72" s="748"/>
      <c r="M72" s="748"/>
      <c r="N72" s="748">
        <f>SUBTOTAL(9,G72:M72)</f>
        <v>0</v>
      </c>
      <c r="O72" s="749">
        <f>IFERROR(N72/$N$18*100,"0.00")</f>
        <v>0</v>
      </c>
    </row>
    <row r="73" spans="1:15" ht="12.75" x14ac:dyDescent="0.2">
      <c r="A73" s="740">
        <v>2</v>
      </c>
      <c r="B73" s="741">
        <v>1</v>
      </c>
      <c r="C73" s="741">
        <v>4</v>
      </c>
      <c r="D73" s="741">
        <v>2</v>
      </c>
      <c r="E73" s="741"/>
      <c r="F73" s="754" t="s">
        <v>2936</v>
      </c>
      <c r="G73" s="743">
        <f t="shared" ref="G73:N73" si="24">SUM(G74:G77)</f>
        <v>0</v>
      </c>
      <c r="H73" s="743">
        <f t="shared" si="24"/>
        <v>0</v>
      </c>
      <c r="I73" s="743">
        <f t="shared" si="24"/>
        <v>600000</v>
      </c>
      <c r="J73" s="743">
        <f t="shared" si="24"/>
        <v>0</v>
      </c>
      <c r="K73" s="743">
        <f t="shared" si="24"/>
        <v>0</v>
      </c>
      <c r="L73" s="743">
        <f t="shared" si="24"/>
        <v>0</v>
      </c>
      <c r="M73" s="743">
        <f t="shared" si="24"/>
        <v>0</v>
      </c>
      <c r="N73" s="743">
        <f t="shared" si="24"/>
        <v>600000</v>
      </c>
      <c r="O73" s="744">
        <f>SUM(O74:O77)</f>
        <v>6.563239495084261E-2</v>
      </c>
    </row>
    <row r="74" spans="1:15" ht="12.75" x14ac:dyDescent="0.2">
      <c r="A74" s="757">
        <v>2</v>
      </c>
      <c r="B74" s="758">
        <v>1</v>
      </c>
      <c r="C74" s="758">
        <v>4</v>
      </c>
      <c r="D74" s="758">
        <v>2</v>
      </c>
      <c r="E74" s="758" t="s">
        <v>2882</v>
      </c>
      <c r="F74" s="759" t="s">
        <v>2937</v>
      </c>
      <c r="G74" s="760"/>
      <c r="H74" s="760"/>
      <c r="I74" s="760">
        <v>600000</v>
      </c>
      <c r="J74" s="760"/>
      <c r="K74" s="760"/>
      <c r="L74" s="760"/>
      <c r="M74" s="760"/>
      <c r="N74" s="760">
        <f>SUBTOTAL(9,G74:M74)</f>
        <v>600000</v>
      </c>
      <c r="O74" s="761">
        <f>IFERROR(N74/$N$18*100,"0.00")</f>
        <v>6.563239495084261E-2</v>
      </c>
    </row>
    <row r="75" spans="1:15" ht="12.75" x14ac:dyDescent="0.2">
      <c r="A75" s="745">
        <v>2</v>
      </c>
      <c r="B75" s="746">
        <v>1</v>
      </c>
      <c r="C75" s="746">
        <v>4</v>
      </c>
      <c r="D75" s="746">
        <v>2</v>
      </c>
      <c r="E75" s="746" t="s">
        <v>2884</v>
      </c>
      <c r="F75" s="750" t="s">
        <v>2938</v>
      </c>
      <c r="G75" s="748"/>
      <c r="H75" s="748"/>
      <c r="I75" s="748"/>
      <c r="J75" s="748"/>
      <c r="K75" s="748"/>
      <c r="L75" s="748"/>
      <c r="M75" s="748"/>
      <c r="N75" s="748">
        <f>SUBTOTAL(9,G75:M75)</f>
        <v>0</v>
      </c>
      <c r="O75" s="749">
        <f>IFERROR(N75/$N$18*100,"0.00")</f>
        <v>0</v>
      </c>
    </row>
    <row r="76" spans="1:15" ht="12.75" x14ac:dyDescent="0.2">
      <c r="A76" s="745">
        <v>2</v>
      </c>
      <c r="B76" s="746">
        <v>1</v>
      </c>
      <c r="C76" s="746">
        <v>4</v>
      </c>
      <c r="D76" s="746">
        <v>2</v>
      </c>
      <c r="E76" s="746" t="s">
        <v>2886</v>
      </c>
      <c r="F76" s="750" t="s">
        <v>2939</v>
      </c>
      <c r="G76" s="748"/>
      <c r="H76" s="748"/>
      <c r="I76" s="748"/>
      <c r="J76" s="748"/>
      <c r="K76" s="748"/>
      <c r="L76" s="748"/>
      <c r="M76" s="748"/>
      <c r="N76" s="748">
        <f>SUBTOTAL(9,G76:M76)</f>
        <v>0</v>
      </c>
      <c r="O76" s="749">
        <f>IFERROR(N76/$N$18*100,"0.00")</f>
        <v>0</v>
      </c>
    </row>
    <row r="77" spans="1:15" ht="12.75" x14ac:dyDescent="0.2">
      <c r="A77" s="745">
        <v>2</v>
      </c>
      <c r="B77" s="746">
        <v>1</v>
      </c>
      <c r="C77" s="746">
        <v>4</v>
      </c>
      <c r="D77" s="746">
        <v>2</v>
      </c>
      <c r="E77" s="746" t="s">
        <v>2888</v>
      </c>
      <c r="F77" s="750" t="s">
        <v>2940</v>
      </c>
      <c r="G77" s="748"/>
      <c r="H77" s="748"/>
      <c r="I77" s="748"/>
      <c r="J77" s="748"/>
      <c r="K77" s="748"/>
      <c r="L77" s="748"/>
      <c r="M77" s="748"/>
      <c r="N77" s="748">
        <f>SUBTOTAL(9,G77:M77)</f>
        <v>0</v>
      </c>
      <c r="O77" s="749">
        <f>IFERROR(N77/$N$18*100,"0.00")</f>
        <v>0</v>
      </c>
    </row>
    <row r="78" spans="1:15" ht="12.75" x14ac:dyDescent="0.2">
      <c r="A78" s="735">
        <v>2</v>
      </c>
      <c r="B78" s="736">
        <v>1</v>
      </c>
      <c r="C78" s="736">
        <v>5</v>
      </c>
      <c r="D78" s="736"/>
      <c r="E78" s="736"/>
      <c r="F78" s="737" t="s">
        <v>2941</v>
      </c>
      <c r="G78" s="752">
        <f t="shared" ref="G78:N78" si="25">G79+G81+G83+G85</f>
        <v>7762303.1099999994</v>
      </c>
      <c r="H78" s="752">
        <f t="shared" si="25"/>
        <v>6346975.8600000003</v>
      </c>
      <c r="I78" s="752">
        <f t="shared" si="25"/>
        <v>22705780.84</v>
      </c>
      <c r="J78" s="752">
        <f t="shared" si="25"/>
        <v>5634903.3699999992</v>
      </c>
      <c r="K78" s="752">
        <f t="shared" si="25"/>
        <v>4761330.21</v>
      </c>
      <c r="L78" s="752">
        <f t="shared" si="25"/>
        <v>0</v>
      </c>
      <c r="M78" s="752">
        <f t="shared" si="25"/>
        <v>21345021.640000001</v>
      </c>
      <c r="N78" s="752">
        <f t="shared" si="25"/>
        <v>68556315.030000001</v>
      </c>
      <c r="O78" s="739">
        <f>O79+O81+O83+O85</f>
        <v>7.4991919073722464</v>
      </c>
    </row>
    <row r="79" spans="1:15" ht="12.75" x14ac:dyDescent="0.2">
      <c r="A79" s="740">
        <v>2</v>
      </c>
      <c r="B79" s="741">
        <v>1</v>
      </c>
      <c r="C79" s="741">
        <v>5</v>
      </c>
      <c r="D79" s="741">
        <v>1</v>
      </c>
      <c r="E79" s="741"/>
      <c r="F79" s="742" t="s">
        <v>2942</v>
      </c>
      <c r="G79" s="743">
        <f t="shared" ref="G79:O79" si="26">G80</f>
        <v>3576005.78</v>
      </c>
      <c r="H79" s="743">
        <f t="shared" si="26"/>
        <v>2923980.43</v>
      </c>
      <c r="I79" s="743">
        <f t="shared" si="26"/>
        <v>10460298</v>
      </c>
      <c r="J79" s="743">
        <f t="shared" si="26"/>
        <v>2595936.64</v>
      </c>
      <c r="K79" s="743">
        <f t="shared" si="26"/>
        <v>2193491.2999999998</v>
      </c>
      <c r="L79" s="743">
        <f t="shared" si="26"/>
        <v>0</v>
      </c>
      <c r="M79" s="743">
        <f t="shared" si="26"/>
        <v>9833411.5299999993</v>
      </c>
      <c r="N79" s="743">
        <f t="shared" si="26"/>
        <v>31583123.68</v>
      </c>
      <c r="O79" s="744">
        <f t="shared" si="26"/>
        <v>3.4547934119117829</v>
      </c>
    </row>
    <row r="80" spans="1:15" ht="12.75" x14ac:dyDescent="0.2">
      <c r="A80" s="745">
        <v>2</v>
      </c>
      <c r="B80" s="746">
        <v>1</v>
      </c>
      <c r="C80" s="746">
        <v>5</v>
      </c>
      <c r="D80" s="746">
        <v>1</v>
      </c>
      <c r="E80" s="746" t="s">
        <v>2882</v>
      </c>
      <c r="F80" s="750" t="s">
        <v>2942</v>
      </c>
      <c r="G80" s="748">
        <v>3576005.78</v>
      </c>
      <c r="H80" s="748">
        <v>2923980.43</v>
      </c>
      <c r="I80" s="748">
        <v>10460298</v>
      </c>
      <c r="J80" s="748">
        <v>2595936.64</v>
      </c>
      <c r="K80" s="748">
        <v>2193491.2999999998</v>
      </c>
      <c r="L80" s="748"/>
      <c r="M80" s="748">
        <v>9833411.5299999993</v>
      </c>
      <c r="N80" s="748">
        <f>SUBTOTAL(9,G80:M80)</f>
        <v>31583123.68</v>
      </c>
      <c r="O80" s="749">
        <f>IFERROR(N80/$N$18*100,"0.00")</f>
        <v>3.4547934119117829</v>
      </c>
    </row>
    <row r="81" spans="1:15" ht="12.75" x14ac:dyDescent="0.2">
      <c r="A81" s="740">
        <v>2</v>
      </c>
      <c r="B81" s="741">
        <v>1</v>
      </c>
      <c r="C81" s="741">
        <v>5</v>
      </c>
      <c r="D81" s="741">
        <v>2</v>
      </c>
      <c r="E81" s="741"/>
      <c r="F81" s="754" t="s">
        <v>2943</v>
      </c>
      <c r="G81" s="743">
        <f t="shared" ref="G81:O81" si="27">G82</f>
        <v>3581049.52</v>
      </c>
      <c r="H81" s="743">
        <f t="shared" si="27"/>
        <v>2928104.52</v>
      </c>
      <c r="I81" s="743">
        <f t="shared" si="27"/>
        <v>10475051.59</v>
      </c>
      <c r="J81" s="743">
        <f t="shared" si="27"/>
        <v>2599598.0499999998</v>
      </c>
      <c r="K81" s="743">
        <f t="shared" si="27"/>
        <v>2196585.09</v>
      </c>
      <c r="L81" s="743">
        <f t="shared" si="27"/>
        <v>0</v>
      </c>
      <c r="M81" s="743">
        <f t="shared" si="27"/>
        <v>9847280.9399999995</v>
      </c>
      <c r="N81" s="743">
        <f t="shared" si="27"/>
        <v>31627669.710000001</v>
      </c>
      <c r="O81" s="744">
        <f t="shared" si="27"/>
        <v>3.4596661829692033</v>
      </c>
    </row>
    <row r="82" spans="1:15" ht="12.75" x14ac:dyDescent="0.2">
      <c r="A82" s="745">
        <v>2</v>
      </c>
      <c r="B82" s="746">
        <v>1</v>
      </c>
      <c r="C82" s="746">
        <v>5</v>
      </c>
      <c r="D82" s="746">
        <v>2</v>
      </c>
      <c r="E82" s="746" t="s">
        <v>2882</v>
      </c>
      <c r="F82" s="750" t="s">
        <v>2943</v>
      </c>
      <c r="G82" s="748">
        <v>3581049.52</v>
      </c>
      <c r="H82" s="748">
        <v>2928104.52</v>
      </c>
      <c r="I82" s="748">
        <v>10475051.59</v>
      </c>
      <c r="J82" s="748">
        <v>2599598.0499999998</v>
      </c>
      <c r="K82" s="748">
        <v>2196585.09</v>
      </c>
      <c r="L82" s="748"/>
      <c r="M82" s="748">
        <v>9847280.9399999995</v>
      </c>
      <c r="N82" s="748">
        <f>SUBTOTAL(9,G82:M82)</f>
        <v>31627669.710000001</v>
      </c>
      <c r="O82" s="749">
        <f>IFERROR(N82/$N$18*100,"0.00")</f>
        <v>3.4596661829692033</v>
      </c>
    </row>
    <row r="83" spans="1:15" ht="12.75" x14ac:dyDescent="0.2">
      <c r="A83" s="740">
        <v>2</v>
      </c>
      <c r="B83" s="741">
        <v>1</v>
      </c>
      <c r="C83" s="741">
        <v>5</v>
      </c>
      <c r="D83" s="741">
        <v>3</v>
      </c>
      <c r="E83" s="741"/>
      <c r="F83" s="754" t="s">
        <v>2944</v>
      </c>
      <c r="G83" s="743">
        <f t="shared" ref="G83:O83" si="28">G84</f>
        <v>605247.81000000006</v>
      </c>
      <c r="H83" s="743">
        <f t="shared" si="28"/>
        <v>494890.91</v>
      </c>
      <c r="I83" s="743">
        <f t="shared" si="28"/>
        <v>1770431.25</v>
      </c>
      <c r="J83" s="743">
        <f t="shared" si="28"/>
        <v>439368.68</v>
      </c>
      <c r="K83" s="743">
        <f t="shared" si="28"/>
        <v>371253.82</v>
      </c>
      <c r="L83" s="743">
        <f t="shared" si="28"/>
        <v>0</v>
      </c>
      <c r="M83" s="743">
        <f t="shared" si="28"/>
        <v>1664329.17</v>
      </c>
      <c r="N83" s="743">
        <f t="shared" si="28"/>
        <v>5345521.6399999997</v>
      </c>
      <c r="O83" s="744">
        <f t="shared" si="28"/>
        <v>0.58473231249125979</v>
      </c>
    </row>
    <row r="84" spans="1:15" ht="12.75" x14ac:dyDescent="0.2">
      <c r="A84" s="745">
        <v>2</v>
      </c>
      <c r="B84" s="746">
        <v>1</v>
      </c>
      <c r="C84" s="746">
        <v>5</v>
      </c>
      <c r="D84" s="746">
        <v>3</v>
      </c>
      <c r="E84" s="746" t="s">
        <v>2882</v>
      </c>
      <c r="F84" s="750" t="s">
        <v>2944</v>
      </c>
      <c r="G84" s="748">
        <v>605247.81000000006</v>
      </c>
      <c r="H84" s="748">
        <v>494890.91</v>
      </c>
      <c r="I84" s="748">
        <v>1770431.25</v>
      </c>
      <c r="J84" s="748">
        <v>439368.68</v>
      </c>
      <c r="K84" s="748">
        <v>371253.82</v>
      </c>
      <c r="L84" s="748"/>
      <c r="M84" s="748">
        <v>1664329.17</v>
      </c>
      <c r="N84" s="748">
        <f>SUBTOTAL(9,G84:M84)</f>
        <v>5345521.6399999997</v>
      </c>
      <c r="O84" s="749">
        <f>IFERROR(N84/$N$18*100,"0.00")</f>
        <v>0.58473231249125979</v>
      </c>
    </row>
    <row r="85" spans="1:15" ht="12.75" x14ac:dyDescent="0.2">
      <c r="A85" s="740">
        <v>2</v>
      </c>
      <c r="B85" s="741">
        <v>1</v>
      </c>
      <c r="C85" s="741">
        <v>5</v>
      </c>
      <c r="D85" s="741">
        <v>4</v>
      </c>
      <c r="E85" s="741"/>
      <c r="F85" s="754" t="s">
        <v>2945</v>
      </c>
      <c r="G85" s="743">
        <f t="shared" ref="G85:O85" si="29">G86</f>
        <v>0</v>
      </c>
      <c r="H85" s="743">
        <f t="shared" si="29"/>
        <v>0</v>
      </c>
      <c r="I85" s="743">
        <f t="shared" si="29"/>
        <v>0</v>
      </c>
      <c r="J85" s="743">
        <f t="shared" si="29"/>
        <v>0</v>
      </c>
      <c r="K85" s="743">
        <f t="shared" si="29"/>
        <v>0</v>
      </c>
      <c r="L85" s="743">
        <f t="shared" si="29"/>
        <v>0</v>
      </c>
      <c r="M85" s="743">
        <f t="shared" si="29"/>
        <v>0</v>
      </c>
      <c r="N85" s="743">
        <f t="shared" si="29"/>
        <v>0</v>
      </c>
      <c r="O85" s="744">
        <f t="shared" si="29"/>
        <v>0</v>
      </c>
    </row>
    <row r="86" spans="1:15" ht="12.75" x14ac:dyDescent="0.2">
      <c r="A86" s="745">
        <v>2</v>
      </c>
      <c r="B86" s="746">
        <v>1</v>
      </c>
      <c r="C86" s="746">
        <v>5</v>
      </c>
      <c r="D86" s="746">
        <v>4</v>
      </c>
      <c r="E86" s="746" t="s">
        <v>2882</v>
      </c>
      <c r="F86" s="750" t="s">
        <v>2945</v>
      </c>
      <c r="G86" s="748"/>
      <c r="H86" s="748"/>
      <c r="I86" s="748"/>
      <c r="J86" s="748"/>
      <c r="K86" s="748"/>
      <c r="L86" s="748"/>
      <c r="M86" s="748"/>
      <c r="N86" s="748">
        <f>SUBTOTAL(9,G86:M86)</f>
        <v>0</v>
      </c>
      <c r="O86" s="749">
        <f>IFERROR(N86/$N$18*100,"0.00")</f>
        <v>0</v>
      </c>
    </row>
    <row r="87" spans="1:15" ht="12.75" x14ac:dyDescent="0.2">
      <c r="A87" s="729">
        <v>2</v>
      </c>
      <c r="B87" s="730">
        <v>2</v>
      </c>
      <c r="C87" s="731"/>
      <c r="D87" s="731"/>
      <c r="E87" s="731"/>
      <c r="F87" s="732" t="s">
        <v>2946</v>
      </c>
      <c r="G87" s="762">
        <f t="shared" ref="G87:N87" si="30">+G88+G106+G111+G116+G125+G146+G165+G183</f>
        <v>1875749.2</v>
      </c>
      <c r="H87" s="762">
        <f t="shared" si="30"/>
        <v>739409.76</v>
      </c>
      <c r="I87" s="762">
        <f t="shared" si="30"/>
        <v>16667993.800000001</v>
      </c>
      <c r="J87" s="762">
        <f t="shared" si="30"/>
        <v>3551688.7199999997</v>
      </c>
      <c r="K87" s="762">
        <f t="shared" si="30"/>
        <v>337710.04</v>
      </c>
      <c r="L87" s="762">
        <f t="shared" si="30"/>
        <v>0</v>
      </c>
      <c r="M87" s="762">
        <f t="shared" si="30"/>
        <v>38949768.799999997</v>
      </c>
      <c r="N87" s="762">
        <f t="shared" si="30"/>
        <v>62122320.32</v>
      </c>
      <c r="O87" s="734">
        <f>+O88+O106+O111+O116+O125+O146+O165+O183</f>
        <v>6.7953944375083264</v>
      </c>
    </row>
    <row r="88" spans="1:15" ht="12.75" x14ac:dyDescent="0.2">
      <c r="A88" s="735">
        <v>2</v>
      </c>
      <c r="B88" s="736">
        <v>2</v>
      </c>
      <c r="C88" s="736">
        <v>1</v>
      </c>
      <c r="D88" s="736"/>
      <c r="E88" s="736"/>
      <c r="F88" s="737" t="s">
        <v>2947</v>
      </c>
      <c r="G88" s="752">
        <f t="shared" ref="G88:N88" si="31">+G89+G91+G93+G95+G97+G99+G102+G104</f>
        <v>1846680</v>
      </c>
      <c r="H88" s="752">
        <f t="shared" si="31"/>
        <v>637409.76</v>
      </c>
      <c r="I88" s="752">
        <f t="shared" si="31"/>
        <v>1317193.8</v>
      </c>
      <c r="J88" s="752">
        <f t="shared" si="31"/>
        <v>537888.72</v>
      </c>
      <c r="K88" s="752">
        <f t="shared" si="31"/>
        <v>312710.03999999998</v>
      </c>
      <c r="L88" s="752">
        <f t="shared" si="31"/>
        <v>0</v>
      </c>
      <c r="M88" s="752">
        <f t="shared" si="31"/>
        <v>4722568.8</v>
      </c>
      <c r="N88" s="752">
        <f t="shared" si="31"/>
        <v>9374451.120000001</v>
      </c>
      <c r="O88" s="739">
        <f>+O89+O91+O93+O95+O97+O99+O102+O104</f>
        <v>1.0254461305920148</v>
      </c>
    </row>
    <row r="89" spans="1:15" ht="12.75" x14ac:dyDescent="0.2">
      <c r="A89" s="740">
        <v>2</v>
      </c>
      <c r="B89" s="741">
        <v>2</v>
      </c>
      <c r="C89" s="741">
        <v>1</v>
      </c>
      <c r="D89" s="741">
        <v>1</v>
      </c>
      <c r="E89" s="741"/>
      <c r="F89" s="742" t="s">
        <v>2948</v>
      </c>
      <c r="G89" s="743">
        <f t="shared" ref="G89:O89" si="32">G90</f>
        <v>0</v>
      </c>
      <c r="H89" s="743">
        <f t="shared" si="32"/>
        <v>0</v>
      </c>
      <c r="I89" s="743">
        <f t="shared" si="32"/>
        <v>0</v>
      </c>
      <c r="J89" s="743">
        <f t="shared" si="32"/>
        <v>0</v>
      </c>
      <c r="K89" s="743">
        <f t="shared" si="32"/>
        <v>0</v>
      </c>
      <c r="L89" s="743">
        <f t="shared" si="32"/>
        <v>0</v>
      </c>
      <c r="M89" s="743">
        <f t="shared" si="32"/>
        <v>0</v>
      </c>
      <c r="N89" s="743">
        <f t="shared" si="32"/>
        <v>0</v>
      </c>
      <c r="O89" s="744">
        <f t="shared" si="32"/>
        <v>0</v>
      </c>
    </row>
    <row r="90" spans="1:15" ht="12.75" x14ac:dyDescent="0.2">
      <c r="A90" s="755">
        <v>2</v>
      </c>
      <c r="B90" s="746">
        <v>2</v>
      </c>
      <c r="C90" s="746">
        <v>1</v>
      </c>
      <c r="D90" s="746">
        <v>1</v>
      </c>
      <c r="E90" s="746" t="s">
        <v>2882</v>
      </c>
      <c r="F90" s="756" t="s">
        <v>2948</v>
      </c>
      <c r="G90" s="748"/>
      <c r="H90" s="748"/>
      <c r="I90" s="748"/>
      <c r="J90" s="748"/>
      <c r="K90" s="748"/>
      <c r="L90" s="748"/>
      <c r="M90" s="748"/>
      <c r="N90" s="748">
        <f>SUBTOTAL(9,G90:M90)</f>
        <v>0</v>
      </c>
      <c r="O90" s="749">
        <f>IFERROR(N90/$N$18*100,"0.00")</f>
        <v>0</v>
      </c>
    </row>
    <row r="91" spans="1:15" ht="12.75" x14ac:dyDescent="0.2">
      <c r="A91" s="740">
        <v>2</v>
      </c>
      <c r="B91" s="741">
        <v>2</v>
      </c>
      <c r="C91" s="741">
        <v>1</v>
      </c>
      <c r="D91" s="741">
        <v>2</v>
      </c>
      <c r="E91" s="741"/>
      <c r="F91" s="742" t="s">
        <v>2949</v>
      </c>
      <c r="G91" s="743">
        <f t="shared" ref="G91:O91" si="33">G92</f>
        <v>0</v>
      </c>
      <c r="H91" s="743">
        <f t="shared" si="33"/>
        <v>0</v>
      </c>
      <c r="I91" s="743">
        <f t="shared" si="33"/>
        <v>0</v>
      </c>
      <c r="J91" s="743">
        <f t="shared" si="33"/>
        <v>0</v>
      </c>
      <c r="K91" s="743">
        <f t="shared" si="33"/>
        <v>0</v>
      </c>
      <c r="L91" s="743">
        <f t="shared" si="33"/>
        <v>0</v>
      </c>
      <c r="M91" s="743">
        <f t="shared" si="33"/>
        <v>0</v>
      </c>
      <c r="N91" s="743">
        <f t="shared" si="33"/>
        <v>0</v>
      </c>
      <c r="O91" s="744">
        <f t="shared" si="33"/>
        <v>0</v>
      </c>
    </row>
    <row r="92" spans="1:15" ht="12.75" x14ac:dyDescent="0.2">
      <c r="A92" s="755">
        <v>2</v>
      </c>
      <c r="B92" s="746">
        <v>2</v>
      </c>
      <c r="C92" s="746">
        <v>1</v>
      </c>
      <c r="D92" s="746">
        <v>2</v>
      </c>
      <c r="E92" s="746" t="s">
        <v>2882</v>
      </c>
      <c r="F92" s="756" t="s">
        <v>2949</v>
      </c>
      <c r="G92" s="748"/>
      <c r="H92" s="748"/>
      <c r="I92" s="748"/>
      <c r="J92" s="748"/>
      <c r="K92" s="748"/>
      <c r="L92" s="748"/>
      <c r="M92" s="748"/>
      <c r="N92" s="748">
        <f>SUBTOTAL(9,G92:M92)</f>
        <v>0</v>
      </c>
      <c r="O92" s="749">
        <f>IFERROR(N92/$N$18*100,"0.00")</f>
        <v>0</v>
      </c>
    </row>
    <row r="93" spans="1:15" ht="12.75" x14ac:dyDescent="0.2">
      <c r="A93" s="740">
        <v>2</v>
      </c>
      <c r="B93" s="741">
        <v>2</v>
      </c>
      <c r="C93" s="741">
        <v>1</v>
      </c>
      <c r="D93" s="741">
        <v>3</v>
      </c>
      <c r="E93" s="741"/>
      <c r="F93" s="742" t="s">
        <v>2950</v>
      </c>
      <c r="G93" s="743">
        <f t="shared" ref="G93:O93" si="34">G94</f>
        <v>1286264.8799999999</v>
      </c>
      <c r="H93" s="743">
        <f t="shared" si="34"/>
        <v>610224</v>
      </c>
      <c r="I93" s="743">
        <f t="shared" si="34"/>
        <v>943984.8</v>
      </c>
      <c r="J93" s="743">
        <f t="shared" si="34"/>
        <v>492397.32</v>
      </c>
      <c r="K93" s="743">
        <f t="shared" si="34"/>
        <v>293117.15999999997</v>
      </c>
      <c r="L93" s="743">
        <f t="shared" si="34"/>
        <v>0</v>
      </c>
      <c r="M93" s="743">
        <f t="shared" si="34"/>
        <v>1802640</v>
      </c>
      <c r="N93" s="743">
        <f t="shared" si="34"/>
        <v>5428628.1600000001</v>
      </c>
      <c r="O93" s="744">
        <f t="shared" si="34"/>
        <v>0.59382311239731</v>
      </c>
    </row>
    <row r="94" spans="1:15" ht="12.75" x14ac:dyDescent="0.2">
      <c r="A94" s="745">
        <v>2</v>
      </c>
      <c r="B94" s="746">
        <v>2</v>
      </c>
      <c r="C94" s="746">
        <v>1</v>
      </c>
      <c r="D94" s="746">
        <v>3</v>
      </c>
      <c r="E94" s="746" t="s">
        <v>2882</v>
      </c>
      <c r="F94" s="750" t="s">
        <v>2950</v>
      </c>
      <c r="G94" s="748">
        <v>1286264.8799999999</v>
      </c>
      <c r="H94" s="748">
        <v>610224</v>
      </c>
      <c r="I94" s="748">
        <v>943984.8</v>
      </c>
      <c r="J94" s="748">
        <v>492397.32</v>
      </c>
      <c r="K94" s="748">
        <v>293117.15999999997</v>
      </c>
      <c r="L94" s="748"/>
      <c r="M94" s="748">
        <v>1802640</v>
      </c>
      <c r="N94" s="748">
        <f>SUBTOTAL(9,G94:M94)</f>
        <v>5428628.1600000001</v>
      </c>
      <c r="O94" s="749">
        <f>IFERROR(N94/$N$18*100,"0.00")</f>
        <v>0.59382311239731</v>
      </c>
    </row>
    <row r="95" spans="1:15" ht="12.75" x14ac:dyDescent="0.2">
      <c r="A95" s="740">
        <v>2</v>
      </c>
      <c r="B95" s="741">
        <v>2</v>
      </c>
      <c r="C95" s="741">
        <v>1</v>
      </c>
      <c r="D95" s="741">
        <v>4</v>
      </c>
      <c r="E95" s="741"/>
      <c r="F95" s="742" t="s">
        <v>2951</v>
      </c>
      <c r="G95" s="743">
        <f t="shared" ref="G95:O95" si="35">G96</f>
        <v>0</v>
      </c>
      <c r="H95" s="743">
        <f t="shared" si="35"/>
        <v>0</v>
      </c>
      <c r="I95" s="743">
        <f t="shared" si="35"/>
        <v>0</v>
      </c>
      <c r="J95" s="743">
        <f t="shared" si="35"/>
        <v>0</v>
      </c>
      <c r="K95" s="743">
        <f t="shared" si="35"/>
        <v>0</v>
      </c>
      <c r="L95" s="743">
        <f t="shared" si="35"/>
        <v>0</v>
      </c>
      <c r="M95" s="743">
        <f t="shared" si="35"/>
        <v>0</v>
      </c>
      <c r="N95" s="743">
        <f t="shared" si="35"/>
        <v>0</v>
      </c>
      <c r="O95" s="744">
        <f t="shared" si="35"/>
        <v>0</v>
      </c>
    </row>
    <row r="96" spans="1:15" ht="12.75" x14ac:dyDescent="0.2">
      <c r="A96" s="755">
        <v>2</v>
      </c>
      <c r="B96" s="746">
        <v>2</v>
      </c>
      <c r="C96" s="746">
        <v>1</v>
      </c>
      <c r="D96" s="746">
        <v>4</v>
      </c>
      <c r="E96" s="746" t="s">
        <v>2882</v>
      </c>
      <c r="F96" s="756" t="s">
        <v>2951</v>
      </c>
      <c r="G96" s="748"/>
      <c r="H96" s="748"/>
      <c r="I96" s="748"/>
      <c r="J96" s="748"/>
      <c r="K96" s="748"/>
      <c r="L96" s="748"/>
      <c r="M96" s="748"/>
      <c r="N96" s="748">
        <f>SUBTOTAL(9,G96:M96)</f>
        <v>0</v>
      </c>
      <c r="O96" s="749">
        <f>IFERROR(N96/$N$18*100,"0.00")</f>
        <v>0</v>
      </c>
    </row>
    <row r="97" spans="1:15" ht="12.75" x14ac:dyDescent="0.2">
      <c r="A97" s="740">
        <v>2</v>
      </c>
      <c r="B97" s="741">
        <v>2</v>
      </c>
      <c r="C97" s="741">
        <v>1</v>
      </c>
      <c r="D97" s="741">
        <v>5</v>
      </c>
      <c r="E97" s="741"/>
      <c r="F97" s="742" t="s">
        <v>2952</v>
      </c>
      <c r="G97" s="743">
        <f t="shared" ref="G97:O97" si="36">G98</f>
        <v>56415.12</v>
      </c>
      <c r="H97" s="743">
        <f t="shared" si="36"/>
        <v>15185.76</v>
      </c>
      <c r="I97" s="743">
        <f t="shared" si="36"/>
        <v>25209</v>
      </c>
      <c r="J97" s="743">
        <f t="shared" si="36"/>
        <v>9491.4</v>
      </c>
      <c r="K97" s="743">
        <f t="shared" si="36"/>
        <v>7592.88</v>
      </c>
      <c r="L97" s="743">
        <f t="shared" si="36"/>
        <v>0</v>
      </c>
      <c r="M97" s="743">
        <f t="shared" si="36"/>
        <v>75928.800000000003</v>
      </c>
      <c r="N97" s="743">
        <f t="shared" si="36"/>
        <v>189822.96000000002</v>
      </c>
      <c r="O97" s="744">
        <f t="shared" si="36"/>
        <v>2.0764225802429998E-2</v>
      </c>
    </row>
    <row r="98" spans="1:15" ht="12.75" x14ac:dyDescent="0.2">
      <c r="A98" s="755">
        <v>2</v>
      </c>
      <c r="B98" s="746">
        <v>2</v>
      </c>
      <c r="C98" s="746">
        <v>1</v>
      </c>
      <c r="D98" s="746">
        <v>5</v>
      </c>
      <c r="E98" s="746" t="s">
        <v>2882</v>
      </c>
      <c r="F98" s="756" t="s">
        <v>2952</v>
      </c>
      <c r="G98" s="748">
        <v>56415.12</v>
      </c>
      <c r="H98" s="748">
        <v>15185.76</v>
      </c>
      <c r="I98" s="748">
        <v>25209</v>
      </c>
      <c r="J98" s="748">
        <v>9491.4</v>
      </c>
      <c r="K98" s="748">
        <v>7592.88</v>
      </c>
      <c r="L98" s="748"/>
      <c r="M98" s="748">
        <v>75928.800000000003</v>
      </c>
      <c r="N98" s="748">
        <f>SUBTOTAL(9,G98:M98)</f>
        <v>189822.96000000002</v>
      </c>
      <c r="O98" s="749">
        <f>IFERROR(N98/$N$18*100,"0.00")</f>
        <v>2.0764225802429998E-2</v>
      </c>
    </row>
    <row r="99" spans="1:15" ht="12.75" x14ac:dyDescent="0.2">
      <c r="A99" s="740">
        <v>2</v>
      </c>
      <c r="B99" s="741">
        <v>2</v>
      </c>
      <c r="C99" s="741">
        <v>1</v>
      </c>
      <c r="D99" s="741">
        <v>6</v>
      </c>
      <c r="E99" s="741"/>
      <c r="F99" s="742" t="s">
        <v>2953</v>
      </c>
      <c r="G99" s="743">
        <f t="shared" ref="G99:N99" si="37">G100+G101</f>
        <v>480000</v>
      </c>
      <c r="H99" s="743">
        <f t="shared" si="37"/>
        <v>0</v>
      </c>
      <c r="I99" s="743">
        <f t="shared" si="37"/>
        <v>0</v>
      </c>
      <c r="J99" s="743">
        <f t="shared" si="37"/>
        <v>0</v>
      </c>
      <c r="K99" s="743">
        <f t="shared" si="37"/>
        <v>0</v>
      </c>
      <c r="L99" s="743">
        <f t="shared" si="37"/>
        <v>0</v>
      </c>
      <c r="M99" s="743">
        <f t="shared" si="37"/>
        <v>1800000</v>
      </c>
      <c r="N99" s="743">
        <f t="shared" si="37"/>
        <v>2280000</v>
      </c>
      <c r="O99" s="744">
        <f>O100+O101</f>
        <v>0.24940310081320191</v>
      </c>
    </row>
    <row r="100" spans="1:15" ht="12.75" x14ac:dyDescent="0.2">
      <c r="A100" s="755">
        <v>2</v>
      </c>
      <c r="B100" s="746">
        <v>2</v>
      </c>
      <c r="C100" s="746">
        <v>1</v>
      </c>
      <c r="D100" s="746">
        <v>6</v>
      </c>
      <c r="E100" s="746" t="s">
        <v>2882</v>
      </c>
      <c r="F100" s="756" t="s">
        <v>2954</v>
      </c>
      <c r="G100" s="743">
        <v>480000</v>
      </c>
      <c r="H100" s="743"/>
      <c r="I100" s="743"/>
      <c r="J100" s="743"/>
      <c r="K100" s="743"/>
      <c r="L100" s="743"/>
      <c r="M100" s="743">
        <v>1800000</v>
      </c>
      <c r="N100" s="748">
        <f>SUBTOTAL(9,G100:M100)</f>
        <v>2280000</v>
      </c>
      <c r="O100" s="749">
        <f>IFERROR(N100/$N$18*100,"0.00")</f>
        <v>0.24940310081320191</v>
      </c>
    </row>
    <row r="101" spans="1:15" ht="12.75" x14ac:dyDescent="0.2">
      <c r="A101" s="755">
        <v>2</v>
      </c>
      <c r="B101" s="746">
        <v>2</v>
      </c>
      <c r="C101" s="746">
        <v>1</v>
      </c>
      <c r="D101" s="746">
        <v>6</v>
      </c>
      <c r="E101" s="746" t="s">
        <v>2884</v>
      </c>
      <c r="F101" s="756" t="s">
        <v>2955</v>
      </c>
      <c r="G101" s="743"/>
      <c r="H101" s="743"/>
      <c r="I101" s="743"/>
      <c r="J101" s="743"/>
      <c r="K101" s="743"/>
      <c r="L101" s="743"/>
      <c r="M101" s="743"/>
      <c r="N101" s="748">
        <f>SUBTOTAL(9,G101:M101)</f>
        <v>0</v>
      </c>
      <c r="O101" s="749">
        <f>IFERROR(N101/$N$18*100,"0.00")</f>
        <v>0</v>
      </c>
    </row>
    <row r="102" spans="1:15" ht="12.75" x14ac:dyDescent="0.2">
      <c r="A102" s="740">
        <v>2</v>
      </c>
      <c r="B102" s="741">
        <v>2</v>
      </c>
      <c r="C102" s="741">
        <v>1</v>
      </c>
      <c r="D102" s="741">
        <v>7</v>
      </c>
      <c r="E102" s="741"/>
      <c r="F102" s="742" t="s">
        <v>2956</v>
      </c>
      <c r="G102" s="743">
        <f t="shared" ref="G102:O102" si="38">G103</f>
        <v>24000</v>
      </c>
      <c r="H102" s="743">
        <f t="shared" si="38"/>
        <v>12000</v>
      </c>
      <c r="I102" s="743">
        <f t="shared" si="38"/>
        <v>48000</v>
      </c>
      <c r="J102" s="743">
        <f t="shared" si="38"/>
        <v>36000</v>
      </c>
      <c r="K102" s="743">
        <f t="shared" si="38"/>
        <v>12000</v>
      </c>
      <c r="L102" s="743">
        <f t="shared" si="38"/>
        <v>0</v>
      </c>
      <c r="M102" s="743">
        <f t="shared" si="38"/>
        <v>24000</v>
      </c>
      <c r="N102" s="743">
        <f t="shared" si="38"/>
        <v>156000</v>
      </c>
      <c r="O102" s="744">
        <f t="shared" si="38"/>
        <v>1.7064422687219079E-2</v>
      </c>
    </row>
    <row r="103" spans="1:15" ht="12.75" x14ac:dyDescent="0.2">
      <c r="A103" s="755">
        <v>2</v>
      </c>
      <c r="B103" s="746">
        <v>2</v>
      </c>
      <c r="C103" s="746">
        <v>1</v>
      </c>
      <c r="D103" s="746">
        <v>7</v>
      </c>
      <c r="E103" s="746" t="s">
        <v>2882</v>
      </c>
      <c r="F103" s="756" t="s">
        <v>2956</v>
      </c>
      <c r="G103" s="748">
        <v>24000</v>
      </c>
      <c r="H103" s="748">
        <v>12000</v>
      </c>
      <c r="I103" s="748">
        <v>48000</v>
      </c>
      <c r="J103" s="748">
        <v>36000</v>
      </c>
      <c r="K103" s="748">
        <v>12000</v>
      </c>
      <c r="L103" s="748"/>
      <c r="M103" s="748">
        <v>24000</v>
      </c>
      <c r="N103" s="748">
        <f>SUBTOTAL(9,G103:M103)</f>
        <v>156000</v>
      </c>
      <c r="O103" s="749">
        <f>IFERROR(N103/$N$18*100,"0.00")</f>
        <v>1.7064422687219079E-2</v>
      </c>
    </row>
    <row r="104" spans="1:15" ht="12.75" x14ac:dyDescent="0.2">
      <c r="A104" s="740">
        <v>2</v>
      </c>
      <c r="B104" s="741">
        <v>2</v>
      </c>
      <c r="C104" s="741">
        <v>1</v>
      </c>
      <c r="D104" s="741">
        <v>8</v>
      </c>
      <c r="E104" s="741"/>
      <c r="F104" s="742" t="s">
        <v>2957</v>
      </c>
      <c r="G104" s="743">
        <f t="shared" ref="G104:O104" si="39">G105</f>
        <v>0</v>
      </c>
      <c r="H104" s="743">
        <f t="shared" si="39"/>
        <v>0</v>
      </c>
      <c r="I104" s="743">
        <f t="shared" si="39"/>
        <v>300000</v>
      </c>
      <c r="J104" s="743">
        <f t="shared" si="39"/>
        <v>0</v>
      </c>
      <c r="K104" s="743">
        <f t="shared" si="39"/>
        <v>0</v>
      </c>
      <c r="L104" s="743">
        <f t="shared" si="39"/>
        <v>0</v>
      </c>
      <c r="M104" s="743">
        <f t="shared" si="39"/>
        <v>1020000</v>
      </c>
      <c r="N104" s="743">
        <f t="shared" si="39"/>
        <v>1320000</v>
      </c>
      <c r="O104" s="744">
        <f t="shared" si="39"/>
        <v>0.14439126889185375</v>
      </c>
    </row>
    <row r="105" spans="1:15" ht="12.75" x14ac:dyDescent="0.2">
      <c r="A105" s="745">
        <v>2</v>
      </c>
      <c r="B105" s="746">
        <v>2</v>
      </c>
      <c r="C105" s="746">
        <v>1</v>
      </c>
      <c r="D105" s="746">
        <v>8</v>
      </c>
      <c r="E105" s="746" t="s">
        <v>2882</v>
      </c>
      <c r="F105" s="750" t="s">
        <v>2957</v>
      </c>
      <c r="G105" s="748"/>
      <c r="H105" s="748"/>
      <c r="I105" s="748">
        <v>300000</v>
      </c>
      <c r="J105" s="748"/>
      <c r="K105" s="748"/>
      <c r="L105" s="748"/>
      <c r="M105" s="748">
        <v>1020000</v>
      </c>
      <c r="N105" s="748">
        <f>SUBTOTAL(9,G105:M105)</f>
        <v>1320000</v>
      </c>
      <c r="O105" s="749">
        <f>IFERROR(N105/$N$18*100,"0.00")</f>
        <v>0.14439126889185375</v>
      </c>
    </row>
    <row r="106" spans="1:15" ht="12.75" x14ac:dyDescent="0.2">
      <c r="A106" s="735">
        <v>2</v>
      </c>
      <c r="B106" s="736">
        <v>2</v>
      </c>
      <c r="C106" s="736">
        <v>2</v>
      </c>
      <c r="D106" s="736"/>
      <c r="E106" s="736"/>
      <c r="F106" s="737" t="s">
        <v>2958</v>
      </c>
      <c r="G106" s="752">
        <f t="shared" ref="G106:N106" si="40">+G107+G109</f>
        <v>5069.2</v>
      </c>
      <c r="H106" s="752">
        <f t="shared" si="40"/>
        <v>0</v>
      </c>
      <c r="I106" s="752">
        <f t="shared" si="40"/>
        <v>109200</v>
      </c>
      <c r="J106" s="752">
        <f t="shared" si="40"/>
        <v>0</v>
      </c>
      <c r="K106" s="752">
        <f t="shared" si="40"/>
        <v>0</v>
      </c>
      <c r="L106" s="752">
        <f t="shared" si="40"/>
        <v>0</v>
      </c>
      <c r="M106" s="752">
        <f t="shared" si="40"/>
        <v>108800</v>
      </c>
      <c r="N106" s="752">
        <f t="shared" si="40"/>
        <v>223069.2</v>
      </c>
      <c r="O106" s="739">
        <f>+O107+O109</f>
        <v>2.4400943059614166E-2</v>
      </c>
    </row>
    <row r="107" spans="1:15" ht="12.75" x14ac:dyDescent="0.2">
      <c r="A107" s="740">
        <v>2</v>
      </c>
      <c r="B107" s="741">
        <v>2</v>
      </c>
      <c r="C107" s="741">
        <v>2</v>
      </c>
      <c r="D107" s="741">
        <v>1</v>
      </c>
      <c r="E107" s="741"/>
      <c r="F107" s="742" t="s">
        <v>45</v>
      </c>
      <c r="G107" s="743">
        <f t="shared" ref="G107:O107" si="41">G108</f>
        <v>0</v>
      </c>
      <c r="H107" s="743">
        <f t="shared" si="41"/>
        <v>0</v>
      </c>
      <c r="I107" s="743">
        <f t="shared" si="41"/>
        <v>102000</v>
      </c>
      <c r="J107" s="743">
        <f t="shared" si="41"/>
        <v>0</v>
      </c>
      <c r="K107" s="743">
        <f t="shared" si="41"/>
        <v>0</v>
      </c>
      <c r="L107" s="743">
        <f t="shared" si="41"/>
        <v>0</v>
      </c>
      <c r="M107" s="743">
        <f t="shared" si="41"/>
        <v>84000</v>
      </c>
      <c r="N107" s="743">
        <f t="shared" si="41"/>
        <v>186000</v>
      </c>
      <c r="O107" s="744">
        <f t="shared" si="41"/>
        <v>2.0346042434761208E-2</v>
      </c>
    </row>
    <row r="108" spans="1:15" ht="12.75" x14ac:dyDescent="0.2">
      <c r="A108" s="745">
        <v>2</v>
      </c>
      <c r="B108" s="746">
        <v>2</v>
      </c>
      <c r="C108" s="746">
        <v>2</v>
      </c>
      <c r="D108" s="746">
        <v>1</v>
      </c>
      <c r="E108" s="746" t="s">
        <v>2882</v>
      </c>
      <c r="F108" s="750" t="s">
        <v>45</v>
      </c>
      <c r="G108" s="748"/>
      <c r="H108" s="748"/>
      <c r="I108" s="748">
        <v>102000</v>
      </c>
      <c r="J108" s="748"/>
      <c r="K108" s="748"/>
      <c r="L108" s="748"/>
      <c r="M108" s="748">
        <v>84000</v>
      </c>
      <c r="N108" s="748">
        <f>SUBTOTAL(9,G108:M108)</f>
        <v>186000</v>
      </c>
      <c r="O108" s="749">
        <f>IFERROR(N108/$N$18*100,"0.00")</f>
        <v>2.0346042434761208E-2</v>
      </c>
    </row>
    <row r="109" spans="1:15" ht="12.75" x14ac:dyDescent="0.2">
      <c r="A109" s="740">
        <v>2</v>
      </c>
      <c r="B109" s="741">
        <v>2</v>
      </c>
      <c r="C109" s="741">
        <v>2</v>
      </c>
      <c r="D109" s="741">
        <v>2</v>
      </c>
      <c r="E109" s="741"/>
      <c r="F109" s="742" t="s">
        <v>46</v>
      </c>
      <c r="G109" s="743">
        <f t="shared" ref="G109:O109" si="42">G110</f>
        <v>5069.2</v>
      </c>
      <c r="H109" s="743">
        <f t="shared" si="42"/>
        <v>0</v>
      </c>
      <c r="I109" s="743">
        <f t="shared" si="42"/>
        <v>7200</v>
      </c>
      <c r="J109" s="743">
        <f t="shared" si="42"/>
        <v>0</v>
      </c>
      <c r="K109" s="743">
        <f t="shared" si="42"/>
        <v>0</v>
      </c>
      <c r="L109" s="743">
        <f t="shared" si="42"/>
        <v>0</v>
      </c>
      <c r="M109" s="743">
        <f t="shared" si="42"/>
        <v>24800</v>
      </c>
      <c r="N109" s="743">
        <f t="shared" si="42"/>
        <v>37069.199999999997</v>
      </c>
      <c r="O109" s="744">
        <f t="shared" si="42"/>
        <v>4.0549006248529577E-3</v>
      </c>
    </row>
    <row r="110" spans="1:15" ht="12.75" x14ac:dyDescent="0.2">
      <c r="A110" s="745">
        <v>2</v>
      </c>
      <c r="B110" s="746">
        <v>2</v>
      </c>
      <c r="C110" s="746">
        <v>2</v>
      </c>
      <c r="D110" s="746">
        <v>2</v>
      </c>
      <c r="E110" s="746" t="s">
        <v>2882</v>
      </c>
      <c r="F110" s="750" t="s">
        <v>46</v>
      </c>
      <c r="G110" s="748">
        <v>5069.2</v>
      </c>
      <c r="H110" s="748"/>
      <c r="I110" s="748">
        <v>7200</v>
      </c>
      <c r="J110" s="748"/>
      <c r="K110" s="748"/>
      <c r="L110" s="748"/>
      <c r="M110" s="748">
        <v>24800</v>
      </c>
      <c r="N110" s="748">
        <f>SUBTOTAL(9,G110:M110)</f>
        <v>37069.199999999997</v>
      </c>
      <c r="O110" s="749">
        <f>IFERROR(N110/$N$18*100,"0.00")</f>
        <v>4.0549006248529577E-3</v>
      </c>
    </row>
    <row r="111" spans="1:15" ht="12.75" x14ac:dyDescent="0.2">
      <c r="A111" s="735">
        <v>2</v>
      </c>
      <c r="B111" s="736">
        <v>2</v>
      </c>
      <c r="C111" s="736">
        <v>3</v>
      </c>
      <c r="D111" s="736"/>
      <c r="E111" s="736"/>
      <c r="F111" s="737" t="s">
        <v>2959</v>
      </c>
      <c r="G111" s="752">
        <f t="shared" ref="G111:N111" si="43">+G112+G114</f>
        <v>0</v>
      </c>
      <c r="H111" s="752">
        <f t="shared" si="43"/>
        <v>18000</v>
      </c>
      <c r="I111" s="752">
        <f t="shared" si="43"/>
        <v>38400</v>
      </c>
      <c r="J111" s="752">
        <f t="shared" si="43"/>
        <v>0</v>
      </c>
      <c r="K111" s="752">
        <f t="shared" si="43"/>
        <v>0</v>
      </c>
      <c r="L111" s="752">
        <f t="shared" si="43"/>
        <v>0</v>
      </c>
      <c r="M111" s="752">
        <f t="shared" si="43"/>
        <v>19200</v>
      </c>
      <c r="N111" s="752">
        <f t="shared" si="43"/>
        <v>75600</v>
      </c>
      <c r="O111" s="739">
        <f>+O112+O114</f>
        <v>8.2696817638061686E-3</v>
      </c>
    </row>
    <row r="112" spans="1:15" ht="12.75" x14ac:dyDescent="0.2">
      <c r="A112" s="740">
        <v>2</v>
      </c>
      <c r="B112" s="741">
        <v>2</v>
      </c>
      <c r="C112" s="741">
        <v>3</v>
      </c>
      <c r="D112" s="741">
        <v>1</v>
      </c>
      <c r="E112" s="741"/>
      <c r="F112" s="742" t="s">
        <v>47</v>
      </c>
      <c r="G112" s="743">
        <f t="shared" ref="G112:O112" si="44">G113</f>
        <v>0</v>
      </c>
      <c r="H112" s="743">
        <f t="shared" si="44"/>
        <v>18000</v>
      </c>
      <c r="I112" s="743">
        <f t="shared" si="44"/>
        <v>21600</v>
      </c>
      <c r="J112" s="743">
        <f t="shared" si="44"/>
        <v>0</v>
      </c>
      <c r="K112" s="743">
        <f t="shared" si="44"/>
        <v>0</v>
      </c>
      <c r="L112" s="743">
        <f t="shared" si="44"/>
        <v>0</v>
      </c>
      <c r="M112" s="743">
        <f t="shared" si="44"/>
        <v>19200</v>
      </c>
      <c r="N112" s="743">
        <f t="shared" si="44"/>
        <v>58800</v>
      </c>
      <c r="O112" s="744">
        <f t="shared" si="44"/>
        <v>6.4319747051825764E-3</v>
      </c>
    </row>
    <row r="113" spans="1:15" ht="12.75" x14ac:dyDescent="0.2">
      <c r="A113" s="745">
        <v>2</v>
      </c>
      <c r="B113" s="746">
        <v>2</v>
      </c>
      <c r="C113" s="746">
        <v>3</v>
      </c>
      <c r="D113" s="746">
        <v>1</v>
      </c>
      <c r="E113" s="746" t="s">
        <v>2882</v>
      </c>
      <c r="F113" s="750" t="s">
        <v>47</v>
      </c>
      <c r="G113" s="748"/>
      <c r="H113" s="748">
        <v>18000</v>
      </c>
      <c r="I113" s="748">
        <v>21600</v>
      </c>
      <c r="J113" s="748"/>
      <c r="K113" s="748"/>
      <c r="L113" s="748"/>
      <c r="M113" s="748">
        <v>19200</v>
      </c>
      <c r="N113" s="748">
        <f>SUBTOTAL(9,G113:M113)</f>
        <v>58800</v>
      </c>
      <c r="O113" s="749">
        <f>IFERROR(N113/$N$18*100,"0.00")</f>
        <v>6.4319747051825764E-3</v>
      </c>
    </row>
    <row r="114" spans="1:15" ht="12.75" x14ac:dyDescent="0.2">
      <c r="A114" s="740">
        <v>2</v>
      </c>
      <c r="B114" s="741">
        <v>2</v>
      </c>
      <c r="C114" s="741">
        <v>3</v>
      </c>
      <c r="D114" s="741">
        <v>2</v>
      </c>
      <c r="E114" s="741"/>
      <c r="F114" s="742" t="s">
        <v>2960</v>
      </c>
      <c r="G114" s="743">
        <f t="shared" ref="G114:O114" si="45">G115</f>
        <v>0</v>
      </c>
      <c r="H114" s="743">
        <f t="shared" si="45"/>
        <v>0</v>
      </c>
      <c r="I114" s="743">
        <f t="shared" si="45"/>
        <v>16800</v>
      </c>
      <c r="J114" s="743">
        <f t="shared" si="45"/>
        <v>0</v>
      </c>
      <c r="K114" s="743">
        <f t="shared" si="45"/>
        <v>0</v>
      </c>
      <c r="L114" s="743">
        <f t="shared" si="45"/>
        <v>0</v>
      </c>
      <c r="M114" s="743">
        <f t="shared" si="45"/>
        <v>0</v>
      </c>
      <c r="N114" s="743">
        <f t="shared" si="45"/>
        <v>16800</v>
      </c>
      <c r="O114" s="744">
        <f t="shared" si="45"/>
        <v>1.837707058623593E-3</v>
      </c>
    </row>
    <row r="115" spans="1:15" ht="12.75" x14ac:dyDescent="0.2">
      <c r="A115" s="755">
        <v>2</v>
      </c>
      <c r="B115" s="746">
        <v>2</v>
      </c>
      <c r="C115" s="746">
        <v>3</v>
      </c>
      <c r="D115" s="746">
        <v>2</v>
      </c>
      <c r="E115" s="746" t="s">
        <v>2882</v>
      </c>
      <c r="F115" s="756" t="s">
        <v>2960</v>
      </c>
      <c r="G115" s="748"/>
      <c r="H115" s="748"/>
      <c r="I115" s="748">
        <v>16800</v>
      </c>
      <c r="J115" s="748"/>
      <c r="K115" s="748"/>
      <c r="L115" s="748"/>
      <c r="M115" s="748"/>
      <c r="N115" s="748">
        <f>SUBTOTAL(9,G115:M115)</f>
        <v>16800</v>
      </c>
      <c r="O115" s="749">
        <f>IFERROR(N115/$N$18*100,"0.00")</f>
        <v>1.837707058623593E-3</v>
      </c>
    </row>
    <row r="116" spans="1:15" ht="12.75" x14ac:dyDescent="0.2">
      <c r="A116" s="735">
        <v>2</v>
      </c>
      <c r="B116" s="736">
        <v>2</v>
      </c>
      <c r="C116" s="736">
        <v>4</v>
      </c>
      <c r="D116" s="736"/>
      <c r="E116" s="736"/>
      <c r="F116" s="737" t="s">
        <v>2961</v>
      </c>
      <c r="G116" s="752">
        <f t="shared" ref="G116:N116" si="46">+G117+G119+G121+G123</f>
        <v>0</v>
      </c>
      <c r="H116" s="752">
        <f t="shared" si="46"/>
        <v>0</v>
      </c>
      <c r="I116" s="752">
        <f t="shared" si="46"/>
        <v>330000</v>
      </c>
      <c r="J116" s="752">
        <f t="shared" si="46"/>
        <v>0</v>
      </c>
      <c r="K116" s="752">
        <f t="shared" si="46"/>
        <v>0</v>
      </c>
      <c r="L116" s="752">
        <f t="shared" si="46"/>
        <v>0</v>
      </c>
      <c r="M116" s="752">
        <f t="shared" si="46"/>
        <v>577200</v>
      </c>
      <c r="N116" s="752">
        <f t="shared" si="46"/>
        <v>907200</v>
      </c>
      <c r="O116" s="739">
        <f>+O117+O119+O121+O123</f>
        <v>9.9236181165674023E-2</v>
      </c>
    </row>
    <row r="117" spans="1:15" ht="12.75" x14ac:dyDescent="0.2">
      <c r="A117" s="740">
        <v>2</v>
      </c>
      <c r="B117" s="741">
        <v>2</v>
      </c>
      <c r="C117" s="741">
        <v>4</v>
      </c>
      <c r="D117" s="741">
        <v>1</v>
      </c>
      <c r="E117" s="741"/>
      <c r="F117" s="754" t="s">
        <v>2962</v>
      </c>
      <c r="G117" s="743">
        <f t="shared" ref="G117:O117" si="47">G118</f>
        <v>0</v>
      </c>
      <c r="H117" s="743">
        <f t="shared" si="47"/>
        <v>0</v>
      </c>
      <c r="I117" s="743">
        <f t="shared" si="47"/>
        <v>48000</v>
      </c>
      <c r="J117" s="743">
        <f t="shared" si="47"/>
        <v>0</v>
      </c>
      <c r="K117" s="743">
        <f t="shared" si="47"/>
        <v>0</v>
      </c>
      <c r="L117" s="743">
        <f t="shared" si="47"/>
        <v>0</v>
      </c>
      <c r="M117" s="743">
        <f t="shared" si="47"/>
        <v>82800</v>
      </c>
      <c r="N117" s="743">
        <f t="shared" si="47"/>
        <v>130800</v>
      </c>
      <c r="O117" s="744">
        <f t="shared" si="47"/>
        <v>1.430786209928369E-2</v>
      </c>
    </row>
    <row r="118" spans="1:15" ht="12.75" x14ac:dyDescent="0.2">
      <c r="A118" s="745">
        <v>2</v>
      </c>
      <c r="B118" s="746">
        <v>2</v>
      </c>
      <c r="C118" s="746">
        <v>4</v>
      </c>
      <c r="D118" s="746">
        <v>1</v>
      </c>
      <c r="E118" s="746" t="s">
        <v>2882</v>
      </c>
      <c r="F118" s="750" t="s">
        <v>2962</v>
      </c>
      <c r="G118" s="748"/>
      <c r="H118" s="748"/>
      <c r="I118" s="748">
        <v>48000</v>
      </c>
      <c r="J118" s="748"/>
      <c r="K118" s="748"/>
      <c r="L118" s="748"/>
      <c r="M118" s="748">
        <v>82800</v>
      </c>
      <c r="N118" s="748">
        <f>SUBTOTAL(9,G118:M118)</f>
        <v>130800</v>
      </c>
      <c r="O118" s="749">
        <f>IFERROR(N118/$N$18*100,"0.00")</f>
        <v>1.430786209928369E-2</v>
      </c>
    </row>
    <row r="119" spans="1:15" ht="12.75" x14ac:dyDescent="0.2">
      <c r="A119" s="740">
        <v>2</v>
      </c>
      <c r="B119" s="741">
        <v>2</v>
      </c>
      <c r="C119" s="741">
        <v>4</v>
      </c>
      <c r="D119" s="741">
        <v>2</v>
      </c>
      <c r="E119" s="741"/>
      <c r="F119" s="754" t="s">
        <v>2963</v>
      </c>
      <c r="G119" s="743">
        <f t="shared" ref="G119:O119" si="48">G120</f>
        <v>0</v>
      </c>
      <c r="H119" s="743">
        <f t="shared" si="48"/>
        <v>0</v>
      </c>
      <c r="I119" s="743">
        <f t="shared" si="48"/>
        <v>180000</v>
      </c>
      <c r="J119" s="743">
        <f t="shared" si="48"/>
        <v>0</v>
      </c>
      <c r="K119" s="743">
        <f t="shared" si="48"/>
        <v>0</v>
      </c>
      <c r="L119" s="743">
        <f t="shared" si="48"/>
        <v>0</v>
      </c>
      <c r="M119" s="743">
        <f t="shared" si="48"/>
        <v>420000</v>
      </c>
      <c r="N119" s="743">
        <f t="shared" si="48"/>
        <v>600000</v>
      </c>
      <c r="O119" s="744">
        <f t="shared" si="48"/>
        <v>6.563239495084261E-2</v>
      </c>
    </row>
    <row r="120" spans="1:15" ht="12.75" x14ac:dyDescent="0.2">
      <c r="A120" s="755">
        <v>2</v>
      </c>
      <c r="B120" s="746">
        <v>2</v>
      </c>
      <c r="C120" s="746">
        <v>4</v>
      </c>
      <c r="D120" s="746">
        <v>2</v>
      </c>
      <c r="E120" s="746" t="s">
        <v>2882</v>
      </c>
      <c r="F120" s="756" t="s">
        <v>2963</v>
      </c>
      <c r="G120" s="748"/>
      <c r="H120" s="748"/>
      <c r="I120" s="748">
        <v>180000</v>
      </c>
      <c r="J120" s="748"/>
      <c r="K120" s="748"/>
      <c r="L120" s="748"/>
      <c r="M120" s="748">
        <v>420000</v>
      </c>
      <c r="N120" s="748">
        <f>SUBTOTAL(9,G120:M120)</f>
        <v>600000</v>
      </c>
      <c r="O120" s="749">
        <f>IFERROR(N120/$N$18*100,"0.00")</f>
        <v>6.563239495084261E-2</v>
      </c>
    </row>
    <row r="121" spans="1:15" ht="12.75" x14ac:dyDescent="0.2">
      <c r="A121" s="740">
        <v>2</v>
      </c>
      <c r="B121" s="741">
        <v>2</v>
      </c>
      <c r="C121" s="741">
        <v>4</v>
      </c>
      <c r="D121" s="741">
        <v>3</v>
      </c>
      <c r="E121" s="741"/>
      <c r="F121" s="754" t="s">
        <v>2964</v>
      </c>
      <c r="G121" s="743">
        <f t="shared" ref="G121:O121" si="49">G122</f>
        <v>0</v>
      </c>
      <c r="H121" s="743">
        <f t="shared" si="49"/>
        <v>0</v>
      </c>
      <c r="I121" s="743">
        <f t="shared" si="49"/>
        <v>90000</v>
      </c>
      <c r="J121" s="743">
        <f t="shared" si="49"/>
        <v>0</v>
      </c>
      <c r="K121" s="743">
        <f t="shared" si="49"/>
        <v>0</v>
      </c>
      <c r="L121" s="743">
        <f t="shared" si="49"/>
        <v>0</v>
      </c>
      <c r="M121" s="743">
        <f t="shared" si="49"/>
        <v>72000</v>
      </c>
      <c r="N121" s="743">
        <f t="shared" si="49"/>
        <v>162000</v>
      </c>
      <c r="O121" s="744">
        <f t="shared" si="49"/>
        <v>1.7720746636727503E-2</v>
      </c>
    </row>
    <row r="122" spans="1:15" ht="12.75" x14ac:dyDescent="0.2">
      <c r="A122" s="755">
        <v>2</v>
      </c>
      <c r="B122" s="746">
        <v>2</v>
      </c>
      <c r="C122" s="746">
        <v>4</v>
      </c>
      <c r="D122" s="746">
        <v>3</v>
      </c>
      <c r="E122" s="746" t="s">
        <v>2882</v>
      </c>
      <c r="F122" s="756" t="s">
        <v>2964</v>
      </c>
      <c r="G122" s="748"/>
      <c r="H122" s="748"/>
      <c r="I122" s="748">
        <v>90000</v>
      </c>
      <c r="J122" s="748"/>
      <c r="K122" s="748"/>
      <c r="L122" s="748"/>
      <c r="M122" s="748">
        <v>72000</v>
      </c>
      <c r="N122" s="748">
        <f>SUBTOTAL(9,G122:M122)</f>
        <v>162000</v>
      </c>
      <c r="O122" s="749">
        <f>IFERROR(N122/$N$18*100,"0.00")</f>
        <v>1.7720746636727503E-2</v>
      </c>
    </row>
    <row r="123" spans="1:15" ht="12.75" x14ac:dyDescent="0.2">
      <c r="A123" s="740">
        <v>2</v>
      </c>
      <c r="B123" s="741">
        <v>2</v>
      </c>
      <c r="C123" s="741">
        <v>4</v>
      </c>
      <c r="D123" s="741">
        <v>4</v>
      </c>
      <c r="E123" s="741"/>
      <c r="F123" s="754" t="s">
        <v>48</v>
      </c>
      <c r="G123" s="743">
        <f t="shared" ref="G123:O123" si="50">G124</f>
        <v>0</v>
      </c>
      <c r="H123" s="743">
        <f t="shared" si="50"/>
        <v>0</v>
      </c>
      <c r="I123" s="743">
        <f t="shared" si="50"/>
        <v>12000</v>
      </c>
      <c r="J123" s="743">
        <f t="shared" si="50"/>
        <v>0</v>
      </c>
      <c r="K123" s="743">
        <f t="shared" si="50"/>
        <v>0</v>
      </c>
      <c r="L123" s="743">
        <f t="shared" si="50"/>
        <v>0</v>
      </c>
      <c r="M123" s="743">
        <f t="shared" si="50"/>
        <v>2400</v>
      </c>
      <c r="N123" s="743">
        <f t="shared" si="50"/>
        <v>14400</v>
      </c>
      <c r="O123" s="744">
        <f t="shared" si="50"/>
        <v>1.5751774788202225E-3</v>
      </c>
    </row>
    <row r="124" spans="1:15" ht="12.75" x14ac:dyDescent="0.2">
      <c r="A124" s="755">
        <v>2</v>
      </c>
      <c r="B124" s="746">
        <v>2</v>
      </c>
      <c r="C124" s="746">
        <v>4</v>
      </c>
      <c r="D124" s="746">
        <v>4</v>
      </c>
      <c r="E124" s="746" t="s">
        <v>2882</v>
      </c>
      <c r="F124" s="756" t="s">
        <v>48</v>
      </c>
      <c r="G124" s="748"/>
      <c r="H124" s="748"/>
      <c r="I124" s="748">
        <v>12000</v>
      </c>
      <c r="J124" s="748"/>
      <c r="K124" s="748"/>
      <c r="L124" s="748"/>
      <c r="M124" s="748">
        <v>2400</v>
      </c>
      <c r="N124" s="748">
        <f>SUBTOTAL(9,G124:M124)</f>
        <v>14400</v>
      </c>
      <c r="O124" s="749">
        <f>IFERROR(N124/$N$18*100,"0.00")</f>
        <v>1.5751774788202225E-3</v>
      </c>
    </row>
    <row r="125" spans="1:15" ht="12.75" x14ac:dyDescent="0.2">
      <c r="A125" s="735">
        <v>2</v>
      </c>
      <c r="B125" s="736">
        <v>2</v>
      </c>
      <c r="C125" s="736">
        <v>5</v>
      </c>
      <c r="D125" s="736"/>
      <c r="E125" s="736"/>
      <c r="F125" s="737" t="s">
        <v>2965</v>
      </c>
      <c r="G125" s="752">
        <f t="shared" ref="G125:N125" si="51">+G126+G128+G130+G136+G138+G140+G142+G144</f>
        <v>0</v>
      </c>
      <c r="H125" s="752">
        <f t="shared" si="51"/>
        <v>30000</v>
      </c>
      <c r="I125" s="752">
        <f t="shared" si="51"/>
        <v>0</v>
      </c>
      <c r="J125" s="752">
        <f t="shared" si="51"/>
        <v>0</v>
      </c>
      <c r="K125" s="752">
        <f t="shared" si="51"/>
        <v>0</v>
      </c>
      <c r="L125" s="752">
        <f t="shared" si="51"/>
        <v>0</v>
      </c>
      <c r="M125" s="752">
        <f t="shared" si="51"/>
        <v>2879000</v>
      </c>
      <c r="N125" s="752">
        <f t="shared" si="51"/>
        <v>2909000</v>
      </c>
      <c r="O125" s="739">
        <f>+O126+O128+O130+O136+O138+O140+O142+O144</f>
        <v>0.31820772818666859</v>
      </c>
    </row>
    <row r="126" spans="1:15" ht="12.75" x14ac:dyDescent="0.2">
      <c r="A126" s="740">
        <v>2</v>
      </c>
      <c r="B126" s="741">
        <v>2</v>
      </c>
      <c r="C126" s="741">
        <v>5</v>
      </c>
      <c r="D126" s="741">
        <v>1</v>
      </c>
      <c r="E126" s="741"/>
      <c r="F126" s="754" t="s">
        <v>2966</v>
      </c>
      <c r="G126" s="743">
        <f t="shared" ref="G126:O126" si="52">G127</f>
        <v>0</v>
      </c>
      <c r="H126" s="743">
        <f t="shared" si="52"/>
        <v>0</v>
      </c>
      <c r="I126" s="743">
        <f t="shared" si="52"/>
        <v>0</v>
      </c>
      <c r="J126" s="743">
        <f t="shared" si="52"/>
        <v>0</v>
      </c>
      <c r="K126" s="743">
        <f t="shared" si="52"/>
        <v>0</v>
      </c>
      <c r="L126" s="743">
        <f t="shared" si="52"/>
        <v>0</v>
      </c>
      <c r="M126" s="743">
        <f t="shared" si="52"/>
        <v>165000</v>
      </c>
      <c r="N126" s="743">
        <f t="shared" si="52"/>
        <v>165000</v>
      </c>
      <c r="O126" s="744">
        <f t="shared" si="52"/>
        <v>1.8048908611481718E-2</v>
      </c>
    </row>
    <row r="127" spans="1:15" ht="12.75" x14ac:dyDescent="0.2">
      <c r="A127" s="755">
        <v>2</v>
      </c>
      <c r="B127" s="746">
        <v>2</v>
      </c>
      <c r="C127" s="746">
        <v>5</v>
      </c>
      <c r="D127" s="746">
        <v>1</v>
      </c>
      <c r="E127" s="746" t="s">
        <v>2882</v>
      </c>
      <c r="F127" s="756" t="s">
        <v>2966</v>
      </c>
      <c r="G127" s="748"/>
      <c r="H127" s="748"/>
      <c r="I127" s="748"/>
      <c r="J127" s="748"/>
      <c r="K127" s="748"/>
      <c r="L127" s="748"/>
      <c r="M127" s="748">
        <v>165000</v>
      </c>
      <c r="N127" s="748">
        <f>SUBTOTAL(9,G127:M127)</f>
        <v>165000</v>
      </c>
      <c r="O127" s="749">
        <f>IFERROR(N127/$N$18*100,"0.00")</f>
        <v>1.8048908611481718E-2</v>
      </c>
    </row>
    <row r="128" spans="1:15" ht="12.75" x14ac:dyDescent="0.2">
      <c r="A128" s="763">
        <v>2</v>
      </c>
      <c r="B128" s="741">
        <v>2</v>
      </c>
      <c r="C128" s="741">
        <v>5</v>
      </c>
      <c r="D128" s="741">
        <v>2</v>
      </c>
      <c r="E128" s="741"/>
      <c r="F128" s="764" t="s">
        <v>2967</v>
      </c>
      <c r="G128" s="743">
        <f t="shared" ref="G128:O128" si="53">G129</f>
        <v>0</v>
      </c>
      <c r="H128" s="743">
        <f t="shared" si="53"/>
        <v>0</v>
      </c>
      <c r="I128" s="743">
        <f t="shared" si="53"/>
        <v>0</v>
      </c>
      <c r="J128" s="743">
        <f t="shared" si="53"/>
        <v>0</v>
      </c>
      <c r="K128" s="743">
        <f t="shared" si="53"/>
        <v>0</v>
      </c>
      <c r="L128" s="743">
        <f t="shared" si="53"/>
        <v>0</v>
      </c>
      <c r="M128" s="743">
        <f t="shared" si="53"/>
        <v>0</v>
      </c>
      <c r="N128" s="743">
        <f t="shared" si="53"/>
        <v>0</v>
      </c>
      <c r="O128" s="744">
        <f t="shared" si="53"/>
        <v>0</v>
      </c>
    </row>
    <row r="129" spans="1:15" ht="12.75" x14ac:dyDescent="0.2">
      <c r="A129" s="755">
        <v>2</v>
      </c>
      <c r="B129" s="746">
        <v>2</v>
      </c>
      <c r="C129" s="746">
        <v>5</v>
      </c>
      <c r="D129" s="746">
        <v>2</v>
      </c>
      <c r="E129" s="746" t="s">
        <v>2882</v>
      </c>
      <c r="F129" s="756" t="s">
        <v>2967</v>
      </c>
      <c r="G129" s="748"/>
      <c r="H129" s="748"/>
      <c r="I129" s="748"/>
      <c r="J129" s="748"/>
      <c r="K129" s="748"/>
      <c r="L129" s="748"/>
      <c r="M129" s="748"/>
      <c r="N129" s="748">
        <f>SUBTOTAL(9,G129:M129)</f>
        <v>0</v>
      </c>
      <c r="O129" s="749">
        <f>IFERROR(N129/$N$18*100,"0.00")</f>
        <v>0</v>
      </c>
    </row>
    <row r="130" spans="1:15" ht="12.75" x14ac:dyDescent="0.2">
      <c r="A130" s="740">
        <v>2</v>
      </c>
      <c r="B130" s="741">
        <v>2</v>
      </c>
      <c r="C130" s="741">
        <v>5</v>
      </c>
      <c r="D130" s="741">
        <v>3</v>
      </c>
      <c r="E130" s="741"/>
      <c r="F130" s="754" t="s">
        <v>2968</v>
      </c>
      <c r="G130" s="743">
        <f t="shared" ref="G130:N130" si="54">SUM(G131:G135)</f>
        <v>0</v>
      </c>
      <c r="H130" s="743">
        <f t="shared" si="54"/>
        <v>30000</v>
      </c>
      <c r="I130" s="743">
        <f t="shared" si="54"/>
        <v>0</v>
      </c>
      <c r="J130" s="743">
        <f t="shared" si="54"/>
        <v>0</v>
      </c>
      <c r="K130" s="743">
        <f t="shared" si="54"/>
        <v>0</v>
      </c>
      <c r="L130" s="743">
        <f t="shared" si="54"/>
        <v>0</v>
      </c>
      <c r="M130" s="743">
        <f t="shared" si="54"/>
        <v>2580000</v>
      </c>
      <c r="N130" s="743">
        <f t="shared" si="54"/>
        <v>2610000</v>
      </c>
      <c r="O130" s="744">
        <f>SUM(O131:O135)</f>
        <v>0.28550091803616534</v>
      </c>
    </row>
    <row r="131" spans="1:15" ht="12.75" x14ac:dyDescent="0.2">
      <c r="A131" s="755">
        <v>2</v>
      </c>
      <c r="B131" s="746">
        <v>2</v>
      </c>
      <c r="C131" s="746">
        <v>5</v>
      </c>
      <c r="D131" s="746">
        <v>3</v>
      </c>
      <c r="E131" s="746" t="s">
        <v>2882</v>
      </c>
      <c r="F131" s="756" t="s">
        <v>2969</v>
      </c>
      <c r="G131" s="748"/>
      <c r="H131" s="748"/>
      <c r="I131" s="748"/>
      <c r="J131" s="748"/>
      <c r="K131" s="748"/>
      <c r="L131" s="748"/>
      <c r="M131" s="748"/>
      <c r="N131" s="748">
        <f>SUBTOTAL(9,G131:M131)</f>
        <v>0</v>
      </c>
      <c r="O131" s="749">
        <f>IFERROR(N131/$N$18*100,"0.00")</f>
        <v>0</v>
      </c>
    </row>
    <row r="132" spans="1:15" ht="12.75" x14ac:dyDescent="0.2">
      <c r="A132" s="755">
        <v>2</v>
      </c>
      <c r="B132" s="746">
        <v>2</v>
      </c>
      <c r="C132" s="746">
        <v>5</v>
      </c>
      <c r="D132" s="746">
        <v>3</v>
      </c>
      <c r="E132" s="746" t="s">
        <v>2884</v>
      </c>
      <c r="F132" s="756" t="s">
        <v>2970</v>
      </c>
      <c r="G132" s="748"/>
      <c r="H132" s="748"/>
      <c r="I132" s="748"/>
      <c r="J132" s="748"/>
      <c r="K132" s="748"/>
      <c r="L132" s="748"/>
      <c r="M132" s="748">
        <v>2520000</v>
      </c>
      <c r="N132" s="748">
        <f>SUBTOTAL(9,G132:M132)</f>
        <v>2520000</v>
      </c>
      <c r="O132" s="749">
        <f>IFERROR(N132/$N$18*100,"0.00")</f>
        <v>0.27565605879353894</v>
      </c>
    </row>
    <row r="133" spans="1:15" ht="12.75" x14ac:dyDescent="0.2">
      <c r="A133" s="755">
        <v>2</v>
      </c>
      <c r="B133" s="746">
        <v>2</v>
      </c>
      <c r="C133" s="746">
        <v>5</v>
      </c>
      <c r="D133" s="746">
        <v>3</v>
      </c>
      <c r="E133" s="746" t="s">
        <v>2886</v>
      </c>
      <c r="F133" s="756" t="s">
        <v>2971</v>
      </c>
      <c r="G133" s="748"/>
      <c r="H133" s="748">
        <v>30000</v>
      </c>
      <c r="I133" s="748"/>
      <c r="J133" s="748"/>
      <c r="K133" s="748"/>
      <c r="L133" s="748"/>
      <c r="M133" s="748">
        <v>30000</v>
      </c>
      <c r="N133" s="748">
        <f>SUBTOTAL(9,G133:M133)</f>
        <v>60000</v>
      </c>
      <c r="O133" s="749">
        <f>IFERROR(N133/$N$18*100,"0.00")</f>
        <v>6.5632394950842603E-3</v>
      </c>
    </row>
    <row r="134" spans="1:15" ht="12.75" x14ac:dyDescent="0.2">
      <c r="A134" s="755">
        <v>2</v>
      </c>
      <c r="B134" s="746">
        <v>2</v>
      </c>
      <c r="C134" s="746">
        <v>5</v>
      </c>
      <c r="D134" s="746">
        <v>3</v>
      </c>
      <c r="E134" s="746" t="s">
        <v>2888</v>
      </c>
      <c r="F134" s="756" t="s">
        <v>2972</v>
      </c>
      <c r="G134" s="748"/>
      <c r="H134" s="748"/>
      <c r="I134" s="748"/>
      <c r="J134" s="748"/>
      <c r="K134" s="748"/>
      <c r="L134" s="748"/>
      <c r="M134" s="748">
        <v>30000</v>
      </c>
      <c r="N134" s="748">
        <f>SUBTOTAL(9,G134:M134)</f>
        <v>30000</v>
      </c>
      <c r="O134" s="749">
        <f>IFERROR(N134/$N$18*100,"0.00")</f>
        <v>3.2816197475421301E-3</v>
      </c>
    </row>
    <row r="135" spans="1:15" ht="12.75" x14ac:dyDescent="0.2">
      <c r="A135" s="755">
        <v>2</v>
      </c>
      <c r="B135" s="746">
        <v>2</v>
      </c>
      <c r="C135" s="746">
        <v>5</v>
      </c>
      <c r="D135" s="746">
        <v>3</v>
      </c>
      <c r="E135" s="746" t="s">
        <v>2890</v>
      </c>
      <c r="F135" s="756" t="s">
        <v>2973</v>
      </c>
      <c r="G135" s="748"/>
      <c r="H135" s="748"/>
      <c r="I135" s="748"/>
      <c r="J135" s="748"/>
      <c r="K135" s="748"/>
      <c r="L135" s="748"/>
      <c r="M135" s="748"/>
      <c r="N135" s="748">
        <f>SUBTOTAL(9,G135:M135)</f>
        <v>0</v>
      </c>
      <c r="O135" s="749">
        <f>IFERROR(N135/$N$18*100,"0.00")</f>
        <v>0</v>
      </c>
    </row>
    <row r="136" spans="1:15" ht="12.75" x14ac:dyDescent="0.2">
      <c r="A136" s="740">
        <v>2</v>
      </c>
      <c r="B136" s="741">
        <v>2</v>
      </c>
      <c r="C136" s="741">
        <v>5</v>
      </c>
      <c r="D136" s="741">
        <v>4</v>
      </c>
      <c r="E136" s="741"/>
      <c r="F136" s="754" t="s">
        <v>2974</v>
      </c>
      <c r="G136" s="743">
        <f t="shared" ref="G136:O136" si="55">G137</f>
        <v>0</v>
      </c>
      <c r="H136" s="743">
        <f t="shared" si="55"/>
        <v>0</v>
      </c>
      <c r="I136" s="743">
        <f t="shared" si="55"/>
        <v>0</v>
      </c>
      <c r="J136" s="743">
        <f t="shared" si="55"/>
        <v>0</v>
      </c>
      <c r="K136" s="743">
        <f t="shared" si="55"/>
        <v>0</v>
      </c>
      <c r="L136" s="743">
        <f t="shared" si="55"/>
        <v>0</v>
      </c>
      <c r="M136" s="743">
        <f t="shared" si="55"/>
        <v>84000</v>
      </c>
      <c r="N136" s="743">
        <f t="shared" si="55"/>
        <v>84000</v>
      </c>
      <c r="O136" s="744">
        <f t="shared" si="55"/>
        <v>9.1885352931179651E-3</v>
      </c>
    </row>
    <row r="137" spans="1:15" ht="12.75" x14ac:dyDescent="0.2">
      <c r="A137" s="755">
        <v>2</v>
      </c>
      <c r="B137" s="746">
        <v>2</v>
      </c>
      <c r="C137" s="746">
        <v>5</v>
      </c>
      <c r="D137" s="746">
        <v>4</v>
      </c>
      <c r="E137" s="746" t="s">
        <v>2882</v>
      </c>
      <c r="F137" s="756" t="s">
        <v>2974</v>
      </c>
      <c r="G137" s="748"/>
      <c r="H137" s="748"/>
      <c r="I137" s="748"/>
      <c r="J137" s="748"/>
      <c r="K137" s="748"/>
      <c r="L137" s="748"/>
      <c r="M137" s="748">
        <v>84000</v>
      </c>
      <c r="N137" s="748">
        <f>SUBTOTAL(9,G137:M137)</f>
        <v>84000</v>
      </c>
      <c r="O137" s="749">
        <f>IFERROR(N137/$N$18*100,"0.00")</f>
        <v>9.1885352931179651E-3</v>
      </c>
    </row>
    <row r="138" spans="1:15" ht="12.75" x14ac:dyDescent="0.2">
      <c r="A138" s="763">
        <v>2</v>
      </c>
      <c r="B138" s="741">
        <v>2</v>
      </c>
      <c r="C138" s="741">
        <v>5</v>
      </c>
      <c r="D138" s="741">
        <v>5</v>
      </c>
      <c r="E138" s="741"/>
      <c r="F138" s="764" t="s">
        <v>2975</v>
      </c>
      <c r="G138" s="743">
        <f t="shared" ref="G138:O138" si="56">+G139</f>
        <v>0</v>
      </c>
      <c r="H138" s="743">
        <f t="shared" si="56"/>
        <v>0</v>
      </c>
      <c r="I138" s="743">
        <f t="shared" si="56"/>
        <v>0</v>
      </c>
      <c r="J138" s="743">
        <f t="shared" si="56"/>
        <v>0</v>
      </c>
      <c r="K138" s="743">
        <f t="shared" si="56"/>
        <v>0</v>
      </c>
      <c r="L138" s="743">
        <f t="shared" si="56"/>
        <v>0</v>
      </c>
      <c r="M138" s="743">
        <f t="shared" si="56"/>
        <v>0</v>
      </c>
      <c r="N138" s="743">
        <f t="shared" si="56"/>
        <v>0</v>
      </c>
      <c r="O138" s="765">
        <f t="shared" si="56"/>
        <v>0</v>
      </c>
    </row>
    <row r="139" spans="1:15" ht="12.75" x14ac:dyDescent="0.2">
      <c r="A139" s="755">
        <v>2</v>
      </c>
      <c r="B139" s="746">
        <v>2</v>
      </c>
      <c r="C139" s="746">
        <v>5</v>
      </c>
      <c r="D139" s="746">
        <v>5</v>
      </c>
      <c r="E139" s="746" t="s">
        <v>2882</v>
      </c>
      <c r="F139" s="756" t="s">
        <v>2975</v>
      </c>
      <c r="G139" s="748"/>
      <c r="H139" s="748"/>
      <c r="I139" s="748"/>
      <c r="J139" s="748"/>
      <c r="K139" s="748"/>
      <c r="L139" s="748"/>
      <c r="M139" s="748"/>
      <c r="N139" s="748">
        <f>SUBTOTAL(9,G139:M139)</f>
        <v>0</v>
      </c>
      <c r="O139" s="749">
        <f>IFERROR(N139/$N$18*100,"0.00")</f>
        <v>0</v>
      </c>
    </row>
    <row r="140" spans="1:15" ht="12.75" x14ac:dyDescent="0.2">
      <c r="A140" s="763">
        <v>2</v>
      </c>
      <c r="B140" s="741">
        <v>2</v>
      </c>
      <c r="C140" s="741">
        <v>5</v>
      </c>
      <c r="D140" s="741">
        <v>6</v>
      </c>
      <c r="E140" s="741"/>
      <c r="F140" s="764" t="s">
        <v>2976</v>
      </c>
      <c r="G140" s="743">
        <f t="shared" ref="G140:O140" si="57">G141</f>
        <v>0</v>
      </c>
      <c r="H140" s="743">
        <f t="shared" si="57"/>
        <v>0</v>
      </c>
      <c r="I140" s="743">
        <f t="shared" si="57"/>
        <v>0</v>
      </c>
      <c r="J140" s="743">
        <f t="shared" si="57"/>
        <v>0</v>
      </c>
      <c r="K140" s="743">
        <f t="shared" si="57"/>
        <v>0</v>
      </c>
      <c r="L140" s="743">
        <f t="shared" si="57"/>
        <v>0</v>
      </c>
      <c r="M140" s="743">
        <f t="shared" si="57"/>
        <v>0</v>
      </c>
      <c r="N140" s="743">
        <f t="shared" si="57"/>
        <v>0</v>
      </c>
      <c r="O140" s="744">
        <f t="shared" si="57"/>
        <v>0</v>
      </c>
    </row>
    <row r="141" spans="1:15" ht="12.75" x14ac:dyDescent="0.2">
      <c r="A141" s="755">
        <v>2</v>
      </c>
      <c r="B141" s="746">
        <v>2</v>
      </c>
      <c r="C141" s="746">
        <v>5</v>
      </c>
      <c r="D141" s="746">
        <v>6</v>
      </c>
      <c r="E141" s="746" t="s">
        <v>2882</v>
      </c>
      <c r="F141" s="756" t="s">
        <v>2976</v>
      </c>
      <c r="G141" s="748"/>
      <c r="H141" s="748"/>
      <c r="I141" s="748"/>
      <c r="J141" s="748"/>
      <c r="K141" s="748"/>
      <c r="L141" s="748"/>
      <c r="M141" s="748"/>
      <c r="N141" s="748">
        <f>SUBTOTAL(9,G141:M141)</f>
        <v>0</v>
      </c>
      <c r="O141" s="749">
        <f>IFERROR(N141/$N$18*100,"0.00")</f>
        <v>0</v>
      </c>
    </row>
    <row r="142" spans="1:15" ht="12.75" x14ac:dyDescent="0.2">
      <c r="A142" s="763">
        <v>2</v>
      </c>
      <c r="B142" s="741">
        <v>2</v>
      </c>
      <c r="C142" s="741">
        <v>5</v>
      </c>
      <c r="D142" s="741">
        <v>7</v>
      </c>
      <c r="E142" s="741"/>
      <c r="F142" s="764" t="s">
        <v>2977</v>
      </c>
      <c r="G142" s="743">
        <f t="shared" ref="G142:O142" si="58">+G143</f>
        <v>0</v>
      </c>
      <c r="H142" s="743">
        <f t="shared" si="58"/>
        <v>0</v>
      </c>
      <c r="I142" s="743">
        <f t="shared" si="58"/>
        <v>0</v>
      </c>
      <c r="J142" s="743">
        <f t="shared" si="58"/>
        <v>0</v>
      </c>
      <c r="K142" s="743">
        <f t="shared" si="58"/>
        <v>0</v>
      </c>
      <c r="L142" s="743">
        <f t="shared" si="58"/>
        <v>0</v>
      </c>
      <c r="M142" s="743">
        <f t="shared" si="58"/>
        <v>0</v>
      </c>
      <c r="N142" s="743">
        <f t="shared" si="58"/>
        <v>0</v>
      </c>
      <c r="O142" s="765">
        <f t="shared" si="58"/>
        <v>0</v>
      </c>
    </row>
    <row r="143" spans="1:15" ht="12.75" x14ac:dyDescent="0.2">
      <c r="A143" s="755">
        <v>2</v>
      </c>
      <c r="B143" s="746">
        <v>2</v>
      </c>
      <c r="C143" s="746">
        <v>5</v>
      </c>
      <c r="D143" s="746">
        <v>7</v>
      </c>
      <c r="E143" s="746" t="s">
        <v>2882</v>
      </c>
      <c r="F143" s="756" t="s">
        <v>2977</v>
      </c>
      <c r="G143" s="748"/>
      <c r="H143" s="748"/>
      <c r="I143" s="748"/>
      <c r="J143" s="748"/>
      <c r="K143" s="748"/>
      <c r="L143" s="748"/>
      <c r="M143" s="748"/>
      <c r="N143" s="748">
        <f>SUBTOTAL(9,G143:M143)</f>
        <v>0</v>
      </c>
      <c r="O143" s="749">
        <f>IFERROR(N143/$N$18*100,"0.00")</f>
        <v>0</v>
      </c>
    </row>
    <row r="144" spans="1:15" ht="12.75" x14ac:dyDescent="0.2">
      <c r="A144" s="763">
        <v>2</v>
      </c>
      <c r="B144" s="741">
        <v>2</v>
      </c>
      <c r="C144" s="741">
        <v>5</v>
      </c>
      <c r="D144" s="741">
        <v>8</v>
      </c>
      <c r="E144" s="741"/>
      <c r="F144" s="764" t="s">
        <v>2978</v>
      </c>
      <c r="G144" s="743">
        <f t="shared" ref="G144:O144" si="59">G145</f>
        <v>0</v>
      </c>
      <c r="H144" s="743">
        <f t="shared" si="59"/>
        <v>0</v>
      </c>
      <c r="I144" s="743">
        <f t="shared" si="59"/>
        <v>0</v>
      </c>
      <c r="J144" s="743">
        <f t="shared" si="59"/>
        <v>0</v>
      </c>
      <c r="K144" s="743">
        <f t="shared" si="59"/>
        <v>0</v>
      </c>
      <c r="L144" s="743">
        <f t="shared" si="59"/>
        <v>0</v>
      </c>
      <c r="M144" s="743">
        <f t="shared" si="59"/>
        <v>50000</v>
      </c>
      <c r="N144" s="743">
        <f t="shared" si="59"/>
        <v>50000</v>
      </c>
      <c r="O144" s="744">
        <f t="shared" si="59"/>
        <v>5.4693662459035508E-3</v>
      </c>
    </row>
    <row r="145" spans="1:15" ht="12.75" x14ac:dyDescent="0.2">
      <c r="A145" s="755">
        <v>2</v>
      </c>
      <c r="B145" s="746">
        <v>2</v>
      </c>
      <c r="C145" s="746">
        <v>5</v>
      </c>
      <c r="D145" s="746">
        <v>8</v>
      </c>
      <c r="E145" s="746" t="s">
        <v>2882</v>
      </c>
      <c r="F145" s="756" t="s">
        <v>2978</v>
      </c>
      <c r="G145" s="748"/>
      <c r="H145" s="748"/>
      <c r="I145" s="748"/>
      <c r="J145" s="748"/>
      <c r="K145" s="748"/>
      <c r="L145" s="748"/>
      <c r="M145" s="748">
        <v>50000</v>
      </c>
      <c r="N145" s="748">
        <f>SUBTOTAL(9,G145:M145)</f>
        <v>50000</v>
      </c>
      <c r="O145" s="749">
        <f>IFERROR(N145/$N$18*100,"0.00")</f>
        <v>5.4693662459035508E-3</v>
      </c>
    </row>
    <row r="146" spans="1:15" ht="12.75" x14ac:dyDescent="0.2">
      <c r="A146" s="735">
        <v>2</v>
      </c>
      <c r="B146" s="736">
        <v>2</v>
      </c>
      <c r="C146" s="736">
        <v>6</v>
      </c>
      <c r="D146" s="736"/>
      <c r="E146" s="736"/>
      <c r="F146" s="737" t="s">
        <v>2979</v>
      </c>
      <c r="G146" s="752">
        <f t="shared" ref="G146:N146" si="60">+G147+G149+G151+G153+G155+G157+G159+G161+G163</f>
        <v>0</v>
      </c>
      <c r="H146" s="752">
        <f t="shared" si="60"/>
        <v>0</v>
      </c>
      <c r="I146" s="752">
        <f t="shared" si="60"/>
        <v>1500000</v>
      </c>
      <c r="J146" s="752">
        <f t="shared" si="60"/>
        <v>0</v>
      </c>
      <c r="K146" s="752">
        <f t="shared" si="60"/>
        <v>0</v>
      </c>
      <c r="L146" s="752">
        <f t="shared" si="60"/>
        <v>0</v>
      </c>
      <c r="M146" s="752">
        <f t="shared" si="60"/>
        <v>1500000</v>
      </c>
      <c r="N146" s="752">
        <f t="shared" si="60"/>
        <v>3000000</v>
      </c>
      <c r="O146" s="739">
        <f>+O147+O149+O151+O153+O155+O157+O159+O161+O163</f>
        <v>0.32816197475421305</v>
      </c>
    </row>
    <row r="147" spans="1:15" ht="12.75" x14ac:dyDescent="0.2">
      <c r="A147" s="740">
        <v>2</v>
      </c>
      <c r="B147" s="741">
        <v>2</v>
      </c>
      <c r="C147" s="741">
        <v>6</v>
      </c>
      <c r="D147" s="741">
        <v>1</v>
      </c>
      <c r="E147" s="741"/>
      <c r="F147" s="754" t="s">
        <v>2980</v>
      </c>
      <c r="G147" s="743">
        <f t="shared" ref="G147:O147" si="61">G148</f>
        <v>0</v>
      </c>
      <c r="H147" s="743">
        <f t="shared" si="61"/>
        <v>0</v>
      </c>
      <c r="I147" s="743">
        <f t="shared" si="61"/>
        <v>750000</v>
      </c>
      <c r="J147" s="743">
        <f t="shared" si="61"/>
        <v>0</v>
      </c>
      <c r="K147" s="743">
        <f t="shared" si="61"/>
        <v>0</v>
      </c>
      <c r="L147" s="743">
        <f t="shared" si="61"/>
        <v>0</v>
      </c>
      <c r="M147" s="743">
        <f t="shared" si="61"/>
        <v>750000</v>
      </c>
      <c r="N147" s="743">
        <f t="shared" si="61"/>
        <v>1500000</v>
      </c>
      <c r="O147" s="744">
        <f t="shared" si="61"/>
        <v>0.16408098737710652</v>
      </c>
    </row>
    <row r="148" spans="1:15" ht="12.75" x14ac:dyDescent="0.2">
      <c r="A148" s="755">
        <v>2</v>
      </c>
      <c r="B148" s="746">
        <v>2</v>
      </c>
      <c r="C148" s="746">
        <v>6</v>
      </c>
      <c r="D148" s="746">
        <v>1</v>
      </c>
      <c r="E148" s="746" t="s">
        <v>2882</v>
      </c>
      <c r="F148" s="756" t="s">
        <v>2980</v>
      </c>
      <c r="G148" s="748"/>
      <c r="H148" s="748"/>
      <c r="I148" s="748">
        <v>750000</v>
      </c>
      <c r="J148" s="748"/>
      <c r="K148" s="748"/>
      <c r="L148" s="748"/>
      <c r="M148" s="748">
        <v>750000</v>
      </c>
      <c r="N148" s="748">
        <f>SUBTOTAL(9,G148:M148)</f>
        <v>1500000</v>
      </c>
      <c r="O148" s="749">
        <f>IFERROR(N148/$N$18*100,"0.00")</f>
        <v>0.16408098737710652</v>
      </c>
    </row>
    <row r="149" spans="1:15" ht="12.75" x14ac:dyDescent="0.2">
      <c r="A149" s="740">
        <v>2</v>
      </c>
      <c r="B149" s="741">
        <v>2</v>
      </c>
      <c r="C149" s="741">
        <v>6</v>
      </c>
      <c r="D149" s="741">
        <v>2</v>
      </c>
      <c r="E149" s="741"/>
      <c r="F149" s="754" t="s">
        <v>2981</v>
      </c>
      <c r="G149" s="743">
        <f t="shared" ref="G149:O149" si="62">G150</f>
        <v>0</v>
      </c>
      <c r="H149" s="743">
        <f t="shared" si="62"/>
        <v>0</v>
      </c>
      <c r="I149" s="743">
        <f t="shared" si="62"/>
        <v>750000</v>
      </c>
      <c r="J149" s="743">
        <f t="shared" si="62"/>
        <v>0</v>
      </c>
      <c r="K149" s="743">
        <f t="shared" si="62"/>
        <v>0</v>
      </c>
      <c r="L149" s="743">
        <f t="shared" si="62"/>
        <v>0</v>
      </c>
      <c r="M149" s="743">
        <f t="shared" si="62"/>
        <v>750000</v>
      </c>
      <c r="N149" s="743">
        <f t="shared" si="62"/>
        <v>1500000</v>
      </c>
      <c r="O149" s="744">
        <f t="shared" si="62"/>
        <v>0.16408098737710652</v>
      </c>
    </row>
    <row r="150" spans="1:15" ht="12.75" x14ac:dyDescent="0.2">
      <c r="A150" s="766">
        <v>2</v>
      </c>
      <c r="B150" s="758">
        <v>2</v>
      </c>
      <c r="C150" s="758">
        <v>6</v>
      </c>
      <c r="D150" s="758">
        <v>2</v>
      </c>
      <c r="E150" s="758" t="s">
        <v>2882</v>
      </c>
      <c r="F150" s="767" t="s">
        <v>2981</v>
      </c>
      <c r="G150" s="760"/>
      <c r="H150" s="760"/>
      <c r="I150" s="760">
        <v>750000</v>
      </c>
      <c r="J150" s="760"/>
      <c r="K150" s="760"/>
      <c r="L150" s="760"/>
      <c r="M150" s="760">
        <v>750000</v>
      </c>
      <c r="N150" s="760">
        <f>SUBTOTAL(9,G150:M150)</f>
        <v>1500000</v>
      </c>
      <c r="O150" s="761">
        <f>IFERROR(N150/$N$18*100,"0.00")</f>
        <v>0.16408098737710652</v>
      </c>
    </row>
    <row r="151" spans="1:15" ht="12.75" x14ac:dyDescent="0.2">
      <c r="A151" s="740">
        <v>2</v>
      </c>
      <c r="B151" s="741">
        <v>2</v>
      </c>
      <c r="C151" s="741">
        <v>6</v>
      </c>
      <c r="D151" s="741">
        <v>3</v>
      </c>
      <c r="E151" s="741"/>
      <c r="F151" s="754" t="s">
        <v>2982</v>
      </c>
      <c r="G151" s="743">
        <f t="shared" ref="G151:O151" si="63">G152</f>
        <v>0</v>
      </c>
      <c r="H151" s="743">
        <f t="shared" si="63"/>
        <v>0</v>
      </c>
      <c r="I151" s="743">
        <f t="shared" si="63"/>
        <v>0</v>
      </c>
      <c r="J151" s="743">
        <f t="shared" si="63"/>
        <v>0</v>
      </c>
      <c r="K151" s="743">
        <f t="shared" si="63"/>
        <v>0</v>
      </c>
      <c r="L151" s="743">
        <f t="shared" si="63"/>
        <v>0</v>
      </c>
      <c r="M151" s="743">
        <f t="shared" si="63"/>
        <v>0</v>
      </c>
      <c r="N151" s="743">
        <f t="shared" si="63"/>
        <v>0</v>
      </c>
      <c r="O151" s="744">
        <f t="shared" si="63"/>
        <v>0</v>
      </c>
    </row>
    <row r="152" spans="1:15" ht="12.75" x14ac:dyDescent="0.2">
      <c r="A152" s="755">
        <v>2</v>
      </c>
      <c r="B152" s="746">
        <v>2</v>
      </c>
      <c r="C152" s="746">
        <v>6</v>
      </c>
      <c r="D152" s="746">
        <v>3</v>
      </c>
      <c r="E152" s="746" t="s">
        <v>2882</v>
      </c>
      <c r="F152" s="756" t="s">
        <v>2982</v>
      </c>
      <c r="G152" s="748"/>
      <c r="H152" s="748"/>
      <c r="I152" s="748"/>
      <c r="J152" s="748"/>
      <c r="K152" s="748"/>
      <c r="L152" s="748"/>
      <c r="M152" s="748"/>
      <c r="N152" s="748">
        <f>SUBTOTAL(9,G152:M152)</f>
        <v>0</v>
      </c>
      <c r="O152" s="749">
        <f>IFERROR(N152/$N$18*100,"0.00")</f>
        <v>0</v>
      </c>
    </row>
    <row r="153" spans="1:15" ht="12.75" x14ac:dyDescent="0.2">
      <c r="A153" s="740">
        <v>2</v>
      </c>
      <c r="B153" s="741">
        <v>2</v>
      </c>
      <c r="C153" s="741">
        <v>6</v>
      </c>
      <c r="D153" s="741">
        <v>4</v>
      </c>
      <c r="E153" s="741"/>
      <c r="F153" s="754" t="s">
        <v>2983</v>
      </c>
      <c r="G153" s="743">
        <f t="shared" ref="G153:O153" si="64">G154</f>
        <v>0</v>
      </c>
      <c r="H153" s="743">
        <f t="shared" si="64"/>
        <v>0</v>
      </c>
      <c r="I153" s="743">
        <f t="shared" si="64"/>
        <v>0</v>
      </c>
      <c r="J153" s="743">
        <f t="shared" si="64"/>
        <v>0</v>
      </c>
      <c r="K153" s="743">
        <f t="shared" si="64"/>
        <v>0</v>
      </c>
      <c r="L153" s="743">
        <f t="shared" si="64"/>
        <v>0</v>
      </c>
      <c r="M153" s="743">
        <f t="shared" si="64"/>
        <v>0</v>
      </c>
      <c r="N153" s="743">
        <f t="shared" si="64"/>
        <v>0</v>
      </c>
      <c r="O153" s="744">
        <f t="shared" si="64"/>
        <v>0</v>
      </c>
    </row>
    <row r="154" spans="1:15" ht="12.75" x14ac:dyDescent="0.2">
      <c r="A154" s="755">
        <v>2</v>
      </c>
      <c r="B154" s="746">
        <v>2</v>
      </c>
      <c r="C154" s="746">
        <v>6</v>
      </c>
      <c r="D154" s="746">
        <v>4</v>
      </c>
      <c r="E154" s="746" t="s">
        <v>2882</v>
      </c>
      <c r="F154" s="756" t="s">
        <v>2983</v>
      </c>
      <c r="G154" s="748"/>
      <c r="H154" s="748"/>
      <c r="I154" s="748"/>
      <c r="J154" s="748"/>
      <c r="K154" s="748"/>
      <c r="L154" s="748"/>
      <c r="M154" s="748"/>
      <c r="N154" s="748">
        <f>SUBTOTAL(9,G154:M154)</f>
        <v>0</v>
      </c>
      <c r="O154" s="749">
        <f>IFERROR(N154/$N$18*100,"0.00")</f>
        <v>0</v>
      </c>
    </row>
    <row r="155" spans="1:15" ht="12.75" x14ac:dyDescent="0.2">
      <c r="A155" s="763">
        <v>2</v>
      </c>
      <c r="B155" s="741">
        <v>2</v>
      </c>
      <c r="C155" s="741">
        <v>6</v>
      </c>
      <c r="D155" s="741">
        <v>5</v>
      </c>
      <c r="E155" s="741"/>
      <c r="F155" s="764" t="s">
        <v>2984</v>
      </c>
      <c r="G155" s="743">
        <f t="shared" ref="G155:O155" si="65">+G156</f>
        <v>0</v>
      </c>
      <c r="H155" s="743">
        <f t="shared" si="65"/>
        <v>0</v>
      </c>
      <c r="I155" s="743">
        <f t="shared" si="65"/>
        <v>0</v>
      </c>
      <c r="J155" s="743">
        <f t="shared" si="65"/>
        <v>0</v>
      </c>
      <c r="K155" s="743">
        <f t="shared" si="65"/>
        <v>0</v>
      </c>
      <c r="L155" s="743">
        <f t="shared" si="65"/>
        <v>0</v>
      </c>
      <c r="M155" s="743">
        <f t="shared" si="65"/>
        <v>0</v>
      </c>
      <c r="N155" s="743">
        <f t="shared" si="65"/>
        <v>0</v>
      </c>
      <c r="O155" s="765">
        <f t="shared" si="65"/>
        <v>0</v>
      </c>
    </row>
    <row r="156" spans="1:15" ht="12.75" x14ac:dyDescent="0.2">
      <c r="A156" s="755">
        <v>2</v>
      </c>
      <c r="B156" s="746">
        <v>2</v>
      </c>
      <c r="C156" s="746">
        <v>6</v>
      </c>
      <c r="D156" s="746">
        <v>5</v>
      </c>
      <c r="E156" s="746" t="s">
        <v>2882</v>
      </c>
      <c r="F156" s="756" t="s">
        <v>2984</v>
      </c>
      <c r="G156" s="748"/>
      <c r="H156" s="748"/>
      <c r="I156" s="748"/>
      <c r="J156" s="748"/>
      <c r="K156" s="748"/>
      <c r="L156" s="748"/>
      <c r="M156" s="748"/>
      <c r="N156" s="748">
        <f>SUBTOTAL(9,G156:M156)</f>
        <v>0</v>
      </c>
      <c r="O156" s="749">
        <f>IFERROR(N156/$N$18*100,"0.00")</f>
        <v>0</v>
      </c>
    </row>
    <row r="157" spans="1:15" ht="12.75" x14ac:dyDescent="0.2">
      <c r="A157" s="763">
        <v>2</v>
      </c>
      <c r="B157" s="741">
        <v>2</v>
      </c>
      <c r="C157" s="741">
        <v>6</v>
      </c>
      <c r="D157" s="741">
        <v>6</v>
      </c>
      <c r="E157" s="741"/>
      <c r="F157" s="764" t="s">
        <v>2985</v>
      </c>
      <c r="G157" s="743">
        <f t="shared" ref="G157:O157" si="66">+G158</f>
        <v>0</v>
      </c>
      <c r="H157" s="743">
        <f t="shared" si="66"/>
        <v>0</v>
      </c>
      <c r="I157" s="743">
        <f t="shared" si="66"/>
        <v>0</v>
      </c>
      <c r="J157" s="743">
        <f t="shared" si="66"/>
        <v>0</v>
      </c>
      <c r="K157" s="743">
        <f t="shared" si="66"/>
        <v>0</v>
      </c>
      <c r="L157" s="743">
        <f t="shared" si="66"/>
        <v>0</v>
      </c>
      <c r="M157" s="743">
        <f t="shared" si="66"/>
        <v>0</v>
      </c>
      <c r="N157" s="743">
        <f t="shared" si="66"/>
        <v>0</v>
      </c>
      <c r="O157" s="765">
        <f t="shared" si="66"/>
        <v>0</v>
      </c>
    </row>
    <row r="158" spans="1:15" ht="12.75" x14ac:dyDescent="0.2">
      <c r="A158" s="755">
        <v>2</v>
      </c>
      <c r="B158" s="746">
        <v>2</v>
      </c>
      <c r="C158" s="746">
        <v>6</v>
      </c>
      <c r="D158" s="746">
        <v>6</v>
      </c>
      <c r="E158" s="746" t="s">
        <v>2882</v>
      </c>
      <c r="F158" s="756" t="s">
        <v>2985</v>
      </c>
      <c r="G158" s="748"/>
      <c r="H158" s="748"/>
      <c r="I158" s="748"/>
      <c r="J158" s="748"/>
      <c r="K158" s="748"/>
      <c r="L158" s="748"/>
      <c r="M158" s="748"/>
      <c r="N158" s="748">
        <f>SUBTOTAL(9,G158:M158)</f>
        <v>0</v>
      </c>
      <c r="O158" s="749">
        <f>IFERROR(N158/$N$18*100,"0.00")</f>
        <v>0</v>
      </c>
    </row>
    <row r="159" spans="1:15" ht="12.75" x14ac:dyDescent="0.2">
      <c r="A159" s="763">
        <v>2</v>
      </c>
      <c r="B159" s="741">
        <v>2</v>
      </c>
      <c r="C159" s="741">
        <v>6</v>
      </c>
      <c r="D159" s="741">
        <v>7</v>
      </c>
      <c r="E159" s="741"/>
      <c r="F159" s="764" t="s">
        <v>2986</v>
      </c>
      <c r="G159" s="743">
        <f t="shared" ref="G159:O159" si="67">+G160</f>
        <v>0</v>
      </c>
      <c r="H159" s="743">
        <f t="shared" si="67"/>
        <v>0</v>
      </c>
      <c r="I159" s="743">
        <f t="shared" si="67"/>
        <v>0</v>
      </c>
      <c r="J159" s="743">
        <f t="shared" si="67"/>
        <v>0</v>
      </c>
      <c r="K159" s="743">
        <f t="shared" si="67"/>
        <v>0</v>
      </c>
      <c r="L159" s="743">
        <f t="shared" si="67"/>
        <v>0</v>
      </c>
      <c r="M159" s="743">
        <f t="shared" si="67"/>
        <v>0</v>
      </c>
      <c r="N159" s="743">
        <f t="shared" si="67"/>
        <v>0</v>
      </c>
      <c r="O159" s="765">
        <f t="shared" si="67"/>
        <v>0</v>
      </c>
    </row>
    <row r="160" spans="1:15" ht="12.75" x14ac:dyDescent="0.2">
      <c r="A160" s="755">
        <v>2</v>
      </c>
      <c r="B160" s="746">
        <v>2</v>
      </c>
      <c r="C160" s="746">
        <v>6</v>
      </c>
      <c r="D160" s="746">
        <v>7</v>
      </c>
      <c r="E160" s="746" t="s">
        <v>2882</v>
      </c>
      <c r="F160" s="756" t="s">
        <v>2986</v>
      </c>
      <c r="G160" s="748"/>
      <c r="H160" s="748"/>
      <c r="I160" s="748"/>
      <c r="J160" s="748"/>
      <c r="K160" s="748"/>
      <c r="L160" s="748"/>
      <c r="M160" s="748"/>
      <c r="N160" s="748">
        <f>SUBTOTAL(9,G160:M160)</f>
        <v>0</v>
      </c>
      <c r="O160" s="749">
        <f>IFERROR(N160/$N$18*100,"0.00")</f>
        <v>0</v>
      </c>
    </row>
    <row r="161" spans="1:15" ht="12.75" x14ac:dyDescent="0.2">
      <c r="A161" s="763">
        <v>2</v>
      </c>
      <c r="B161" s="741">
        <v>2</v>
      </c>
      <c r="C161" s="741">
        <v>6</v>
      </c>
      <c r="D161" s="741">
        <v>8</v>
      </c>
      <c r="E161" s="741"/>
      <c r="F161" s="764" t="s">
        <v>2987</v>
      </c>
      <c r="G161" s="743">
        <f t="shared" ref="G161:O161" si="68">+G162</f>
        <v>0</v>
      </c>
      <c r="H161" s="743">
        <f t="shared" si="68"/>
        <v>0</v>
      </c>
      <c r="I161" s="743">
        <f t="shared" si="68"/>
        <v>0</v>
      </c>
      <c r="J161" s="743">
        <f t="shared" si="68"/>
        <v>0</v>
      </c>
      <c r="K161" s="743">
        <f t="shared" si="68"/>
        <v>0</v>
      </c>
      <c r="L161" s="743">
        <f t="shared" si="68"/>
        <v>0</v>
      </c>
      <c r="M161" s="743">
        <f t="shared" si="68"/>
        <v>0</v>
      </c>
      <c r="N161" s="743">
        <f t="shared" si="68"/>
        <v>0</v>
      </c>
      <c r="O161" s="765">
        <f t="shared" si="68"/>
        <v>0</v>
      </c>
    </row>
    <row r="162" spans="1:15" ht="12.75" x14ac:dyDescent="0.2">
      <c r="A162" s="755">
        <v>2</v>
      </c>
      <c r="B162" s="746">
        <v>2</v>
      </c>
      <c r="C162" s="746">
        <v>6</v>
      </c>
      <c r="D162" s="746">
        <v>8</v>
      </c>
      <c r="E162" s="746" t="s">
        <v>2882</v>
      </c>
      <c r="F162" s="756" t="s">
        <v>2987</v>
      </c>
      <c r="G162" s="748"/>
      <c r="H162" s="748"/>
      <c r="I162" s="748"/>
      <c r="J162" s="748"/>
      <c r="K162" s="748"/>
      <c r="L162" s="748"/>
      <c r="M162" s="748"/>
      <c r="N162" s="748">
        <f>SUBTOTAL(9,G162:M162)</f>
        <v>0</v>
      </c>
      <c r="O162" s="749">
        <f>IFERROR(N162/$N$18*100,"0.00")</f>
        <v>0</v>
      </c>
    </row>
    <row r="163" spans="1:15" ht="12.75" x14ac:dyDescent="0.2">
      <c r="A163" s="763">
        <v>2</v>
      </c>
      <c r="B163" s="741">
        <v>2</v>
      </c>
      <c r="C163" s="741">
        <v>6</v>
      </c>
      <c r="D163" s="741">
        <v>9</v>
      </c>
      <c r="E163" s="741"/>
      <c r="F163" s="764" t="s">
        <v>2988</v>
      </c>
      <c r="G163" s="743">
        <f t="shared" ref="G163:O163" si="69">+G164</f>
        <v>0</v>
      </c>
      <c r="H163" s="743">
        <f t="shared" si="69"/>
        <v>0</v>
      </c>
      <c r="I163" s="743">
        <f t="shared" si="69"/>
        <v>0</v>
      </c>
      <c r="J163" s="743">
        <f t="shared" si="69"/>
        <v>0</v>
      </c>
      <c r="K163" s="743">
        <f t="shared" si="69"/>
        <v>0</v>
      </c>
      <c r="L163" s="743">
        <f t="shared" si="69"/>
        <v>0</v>
      </c>
      <c r="M163" s="743">
        <f t="shared" si="69"/>
        <v>0</v>
      </c>
      <c r="N163" s="743">
        <f t="shared" si="69"/>
        <v>0</v>
      </c>
      <c r="O163" s="765">
        <f t="shared" si="69"/>
        <v>0</v>
      </c>
    </row>
    <row r="164" spans="1:15" ht="12.75" x14ac:dyDescent="0.2">
      <c r="A164" s="755">
        <v>2</v>
      </c>
      <c r="B164" s="746">
        <v>2</v>
      </c>
      <c r="C164" s="746">
        <v>6</v>
      </c>
      <c r="D164" s="746">
        <v>9</v>
      </c>
      <c r="E164" s="746" t="s">
        <v>2882</v>
      </c>
      <c r="F164" s="756" t="s">
        <v>2988</v>
      </c>
      <c r="G164" s="748"/>
      <c r="H164" s="748"/>
      <c r="I164" s="748"/>
      <c r="J164" s="748"/>
      <c r="K164" s="748"/>
      <c r="L164" s="748"/>
      <c r="M164" s="748"/>
      <c r="N164" s="748">
        <f>SUBTOTAL(9,G164:M164)</f>
        <v>0</v>
      </c>
      <c r="O164" s="749">
        <f>IFERROR(N164/$N$18*100,"0.00")</f>
        <v>0</v>
      </c>
    </row>
    <row r="165" spans="1:15" ht="12.75" x14ac:dyDescent="0.2">
      <c r="A165" s="735">
        <v>2</v>
      </c>
      <c r="B165" s="736">
        <v>2</v>
      </c>
      <c r="C165" s="736">
        <v>7</v>
      </c>
      <c r="D165" s="736"/>
      <c r="E165" s="736"/>
      <c r="F165" s="737" t="s">
        <v>2989</v>
      </c>
      <c r="G165" s="752">
        <f t="shared" ref="G165:N165" si="70">+G166+G174+G181</f>
        <v>0</v>
      </c>
      <c r="H165" s="752">
        <f t="shared" si="70"/>
        <v>0</v>
      </c>
      <c r="I165" s="752">
        <f t="shared" si="70"/>
        <v>13000000</v>
      </c>
      <c r="J165" s="752">
        <f t="shared" si="70"/>
        <v>3000000</v>
      </c>
      <c r="K165" s="752">
        <f t="shared" si="70"/>
        <v>0</v>
      </c>
      <c r="L165" s="752">
        <f t="shared" si="70"/>
        <v>0</v>
      </c>
      <c r="M165" s="752">
        <f t="shared" si="70"/>
        <v>14015000</v>
      </c>
      <c r="N165" s="752">
        <f t="shared" si="70"/>
        <v>30015000</v>
      </c>
      <c r="O165" s="739">
        <f>+O166+O174+O181</f>
        <v>3.2832605574159017</v>
      </c>
    </row>
    <row r="166" spans="1:15" ht="12.75" x14ac:dyDescent="0.2">
      <c r="A166" s="763">
        <v>2</v>
      </c>
      <c r="B166" s="741">
        <v>2</v>
      </c>
      <c r="C166" s="741">
        <v>7</v>
      </c>
      <c r="D166" s="741">
        <v>1</v>
      </c>
      <c r="E166" s="741"/>
      <c r="F166" s="764" t="s">
        <v>2990</v>
      </c>
      <c r="G166" s="743">
        <f t="shared" ref="G166:N166" si="71">SUM(G167:G173)</f>
        <v>0</v>
      </c>
      <c r="H166" s="743">
        <f t="shared" si="71"/>
        <v>0</v>
      </c>
      <c r="I166" s="743">
        <f t="shared" si="71"/>
        <v>13000000</v>
      </c>
      <c r="J166" s="743">
        <f t="shared" si="71"/>
        <v>0</v>
      </c>
      <c r="K166" s="743">
        <f t="shared" si="71"/>
        <v>0</v>
      </c>
      <c r="L166" s="743">
        <f t="shared" si="71"/>
        <v>0</v>
      </c>
      <c r="M166" s="743">
        <f t="shared" si="71"/>
        <v>12690000</v>
      </c>
      <c r="N166" s="743">
        <f t="shared" si="71"/>
        <v>25690000</v>
      </c>
      <c r="O166" s="744">
        <f>SUM(O167:O173)</f>
        <v>2.8101603771452446</v>
      </c>
    </row>
    <row r="167" spans="1:15" ht="12.75" x14ac:dyDescent="0.2">
      <c r="A167" s="745">
        <v>2</v>
      </c>
      <c r="B167" s="746">
        <v>2</v>
      </c>
      <c r="C167" s="746">
        <v>7</v>
      </c>
      <c r="D167" s="746">
        <v>1</v>
      </c>
      <c r="E167" s="746" t="s">
        <v>2882</v>
      </c>
      <c r="F167" s="768" t="s">
        <v>49</v>
      </c>
      <c r="G167" s="748"/>
      <c r="H167" s="748"/>
      <c r="I167" s="748">
        <v>6000000</v>
      </c>
      <c r="J167" s="748"/>
      <c r="K167" s="748"/>
      <c r="L167" s="748"/>
      <c r="M167" s="748">
        <v>5000000</v>
      </c>
      <c r="N167" s="748">
        <f t="shared" ref="N167:N173" si="72">SUBTOTAL(9,G167:M167)</f>
        <v>11000000</v>
      </c>
      <c r="O167" s="749">
        <f t="shared" ref="O167:O173" si="73">IFERROR(N167/$N$18*100,"0.00")</f>
        <v>1.2032605740987812</v>
      </c>
    </row>
    <row r="168" spans="1:15" ht="12.75" x14ac:dyDescent="0.2">
      <c r="A168" s="745">
        <v>2</v>
      </c>
      <c r="B168" s="746">
        <v>2</v>
      </c>
      <c r="C168" s="746">
        <v>7</v>
      </c>
      <c r="D168" s="746">
        <v>1</v>
      </c>
      <c r="E168" s="746" t="s">
        <v>2884</v>
      </c>
      <c r="F168" s="768" t="s">
        <v>2991</v>
      </c>
      <c r="G168" s="748"/>
      <c r="H168" s="748"/>
      <c r="I168" s="748">
        <v>6000000</v>
      </c>
      <c r="J168" s="748"/>
      <c r="K168" s="748"/>
      <c r="L168" s="748"/>
      <c r="M168" s="748">
        <v>6400000</v>
      </c>
      <c r="N168" s="748">
        <f t="shared" si="72"/>
        <v>12400000</v>
      </c>
      <c r="O168" s="749">
        <f t="shared" si="73"/>
        <v>1.3564028289840806</v>
      </c>
    </row>
    <row r="169" spans="1:15" ht="12.75" x14ac:dyDescent="0.2">
      <c r="A169" s="745">
        <v>2</v>
      </c>
      <c r="B169" s="746">
        <v>2</v>
      </c>
      <c r="C169" s="746">
        <v>7</v>
      </c>
      <c r="D169" s="746">
        <v>1</v>
      </c>
      <c r="E169" s="746" t="s">
        <v>2886</v>
      </c>
      <c r="F169" s="768" t="s">
        <v>2992</v>
      </c>
      <c r="G169" s="748"/>
      <c r="H169" s="748"/>
      <c r="I169" s="748"/>
      <c r="J169" s="748"/>
      <c r="K169" s="748"/>
      <c r="L169" s="748"/>
      <c r="M169" s="748"/>
      <c r="N169" s="748">
        <f t="shared" si="72"/>
        <v>0</v>
      </c>
      <c r="O169" s="749">
        <f t="shared" si="73"/>
        <v>0</v>
      </c>
    </row>
    <row r="170" spans="1:15" ht="12.75" x14ac:dyDescent="0.2">
      <c r="A170" s="745">
        <v>2</v>
      </c>
      <c r="B170" s="746">
        <v>2</v>
      </c>
      <c r="C170" s="746">
        <v>7</v>
      </c>
      <c r="D170" s="746">
        <v>1</v>
      </c>
      <c r="E170" s="746" t="s">
        <v>2888</v>
      </c>
      <c r="F170" s="768" t="s">
        <v>2993</v>
      </c>
      <c r="G170" s="748"/>
      <c r="H170" s="748"/>
      <c r="I170" s="748"/>
      <c r="J170" s="748"/>
      <c r="K170" s="748"/>
      <c r="L170" s="748"/>
      <c r="M170" s="748">
        <v>200000</v>
      </c>
      <c r="N170" s="748">
        <f t="shared" si="72"/>
        <v>200000</v>
      </c>
      <c r="O170" s="749">
        <f t="shared" si="73"/>
        <v>2.1877464983614203E-2</v>
      </c>
    </row>
    <row r="171" spans="1:15" ht="12.75" x14ac:dyDescent="0.2">
      <c r="A171" s="745">
        <v>2</v>
      </c>
      <c r="B171" s="746">
        <v>2</v>
      </c>
      <c r="C171" s="746">
        <v>7</v>
      </c>
      <c r="D171" s="746">
        <v>1</v>
      </c>
      <c r="E171" s="746" t="s">
        <v>2890</v>
      </c>
      <c r="F171" s="768" t="s">
        <v>2994</v>
      </c>
      <c r="G171" s="748"/>
      <c r="H171" s="748"/>
      <c r="I171" s="748"/>
      <c r="J171" s="748"/>
      <c r="K171" s="748"/>
      <c r="L171" s="748"/>
      <c r="M171" s="748">
        <v>90000</v>
      </c>
      <c r="N171" s="748">
        <f t="shared" si="72"/>
        <v>90000</v>
      </c>
      <c r="O171" s="749">
        <f t="shared" si="73"/>
        <v>9.8448592426263921E-3</v>
      </c>
    </row>
    <row r="172" spans="1:15" ht="12.75" x14ac:dyDescent="0.2">
      <c r="A172" s="745">
        <v>2</v>
      </c>
      <c r="B172" s="746">
        <v>2</v>
      </c>
      <c r="C172" s="746">
        <v>7</v>
      </c>
      <c r="D172" s="746">
        <v>1</v>
      </c>
      <c r="E172" s="746" t="s">
        <v>2892</v>
      </c>
      <c r="F172" s="768" t="s">
        <v>2995</v>
      </c>
      <c r="G172" s="748"/>
      <c r="H172" s="748"/>
      <c r="I172" s="748"/>
      <c r="J172" s="748"/>
      <c r="K172" s="748"/>
      <c r="L172" s="748"/>
      <c r="M172" s="748">
        <v>1000000</v>
      </c>
      <c r="N172" s="748">
        <f t="shared" si="72"/>
        <v>1000000</v>
      </c>
      <c r="O172" s="749">
        <f t="shared" si="73"/>
        <v>0.10938732491807102</v>
      </c>
    </row>
    <row r="173" spans="1:15" ht="12.75" x14ac:dyDescent="0.2">
      <c r="A173" s="745">
        <v>2</v>
      </c>
      <c r="B173" s="746">
        <v>2</v>
      </c>
      <c r="C173" s="746">
        <v>7</v>
      </c>
      <c r="D173" s="746">
        <v>1</v>
      </c>
      <c r="E173" s="746" t="s">
        <v>2901</v>
      </c>
      <c r="F173" s="768" t="s">
        <v>2996</v>
      </c>
      <c r="G173" s="748"/>
      <c r="H173" s="748"/>
      <c r="I173" s="748">
        <v>1000000</v>
      </c>
      <c r="J173" s="748"/>
      <c r="K173" s="748"/>
      <c r="L173" s="748"/>
      <c r="M173" s="748"/>
      <c r="N173" s="748">
        <f t="shared" si="72"/>
        <v>1000000</v>
      </c>
      <c r="O173" s="749">
        <f t="shared" si="73"/>
        <v>0.10938732491807102</v>
      </c>
    </row>
    <row r="174" spans="1:15" ht="12.75" x14ac:dyDescent="0.2">
      <c r="A174" s="740">
        <v>2</v>
      </c>
      <c r="B174" s="741">
        <v>2</v>
      </c>
      <c r="C174" s="741">
        <v>7</v>
      </c>
      <c r="D174" s="741">
        <v>2</v>
      </c>
      <c r="E174" s="741"/>
      <c r="F174" s="754" t="s">
        <v>2997</v>
      </c>
      <c r="G174" s="743">
        <f t="shared" ref="G174:N174" si="74">SUM(G175:G180)</f>
        <v>0</v>
      </c>
      <c r="H174" s="743">
        <f t="shared" si="74"/>
        <v>0</v>
      </c>
      <c r="I174" s="743">
        <f t="shared" si="74"/>
        <v>0</v>
      </c>
      <c r="J174" s="743">
        <f t="shared" si="74"/>
        <v>3000000</v>
      </c>
      <c r="K174" s="743">
        <f t="shared" si="74"/>
        <v>0</v>
      </c>
      <c r="L174" s="743">
        <f t="shared" si="74"/>
        <v>0</v>
      </c>
      <c r="M174" s="743">
        <f t="shared" si="74"/>
        <v>1325000</v>
      </c>
      <c r="N174" s="743">
        <f t="shared" si="74"/>
        <v>4325000</v>
      </c>
      <c r="O174" s="744">
        <f>SUM(O175:O180)</f>
        <v>0.47310018027065709</v>
      </c>
    </row>
    <row r="175" spans="1:15" ht="12.75" x14ac:dyDescent="0.2">
      <c r="A175" s="745">
        <v>2</v>
      </c>
      <c r="B175" s="746">
        <v>2</v>
      </c>
      <c r="C175" s="746">
        <v>7</v>
      </c>
      <c r="D175" s="746">
        <v>2</v>
      </c>
      <c r="E175" s="746" t="s">
        <v>2882</v>
      </c>
      <c r="F175" s="768" t="s">
        <v>2998</v>
      </c>
      <c r="G175" s="748"/>
      <c r="H175" s="748"/>
      <c r="I175" s="748"/>
      <c r="J175" s="748"/>
      <c r="K175" s="748"/>
      <c r="L175" s="748"/>
      <c r="M175" s="748">
        <v>150000</v>
      </c>
      <c r="N175" s="748">
        <f t="shared" ref="N175:N180" si="75">SUBTOTAL(9,G175:M175)</f>
        <v>150000</v>
      </c>
      <c r="O175" s="749">
        <f t="shared" ref="O175:O180" si="76">IFERROR(N175/$N$18*100,"0.00")</f>
        <v>1.6408098737710652E-2</v>
      </c>
    </row>
    <row r="176" spans="1:15" ht="12.75" x14ac:dyDescent="0.2">
      <c r="A176" s="745">
        <v>2</v>
      </c>
      <c r="B176" s="746">
        <v>2</v>
      </c>
      <c r="C176" s="746">
        <v>7</v>
      </c>
      <c r="D176" s="746">
        <v>2</v>
      </c>
      <c r="E176" s="746" t="s">
        <v>2884</v>
      </c>
      <c r="F176" s="768" t="s">
        <v>2999</v>
      </c>
      <c r="G176" s="748"/>
      <c r="H176" s="748"/>
      <c r="I176" s="748"/>
      <c r="J176" s="748"/>
      <c r="K176" s="748"/>
      <c r="L176" s="748"/>
      <c r="M176" s="748">
        <v>100000</v>
      </c>
      <c r="N176" s="748">
        <f t="shared" si="75"/>
        <v>100000</v>
      </c>
      <c r="O176" s="749">
        <f t="shared" si="76"/>
        <v>1.0938732491807102E-2</v>
      </c>
    </row>
    <row r="177" spans="1:15" ht="12.75" x14ac:dyDescent="0.2">
      <c r="A177" s="745">
        <v>2</v>
      </c>
      <c r="B177" s="746">
        <v>2</v>
      </c>
      <c r="C177" s="746">
        <v>7</v>
      </c>
      <c r="D177" s="746">
        <v>2</v>
      </c>
      <c r="E177" s="746" t="s">
        <v>2886</v>
      </c>
      <c r="F177" s="768" t="s">
        <v>3000</v>
      </c>
      <c r="G177" s="748"/>
      <c r="H177" s="748"/>
      <c r="I177" s="748"/>
      <c r="J177" s="748"/>
      <c r="K177" s="748"/>
      <c r="L177" s="748"/>
      <c r="M177" s="748"/>
      <c r="N177" s="748">
        <f t="shared" si="75"/>
        <v>0</v>
      </c>
      <c r="O177" s="749">
        <f t="shared" si="76"/>
        <v>0</v>
      </c>
    </row>
    <row r="178" spans="1:15" ht="12.75" x14ac:dyDescent="0.2">
      <c r="A178" s="745">
        <v>2</v>
      </c>
      <c r="B178" s="746">
        <v>2</v>
      </c>
      <c r="C178" s="746">
        <v>7</v>
      </c>
      <c r="D178" s="746">
        <v>2</v>
      </c>
      <c r="E178" s="746" t="s">
        <v>2888</v>
      </c>
      <c r="F178" s="768" t="s">
        <v>50</v>
      </c>
      <c r="G178" s="748"/>
      <c r="H178" s="748"/>
      <c r="I178" s="748"/>
      <c r="J178" s="748">
        <v>3000000</v>
      </c>
      <c r="K178" s="748"/>
      <c r="L178" s="748"/>
      <c r="M178" s="748">
        <v>625000</v>
      </c>
      <c r="N178" s="748">
        <f t="shared" si="75"/>
        <v>3625000</v>
      </c>
      <c r="O178" s="749">
        <f t="shared" si="76"/>
        <v>0.39652905282800738</v>
      </c>
    </row>
    <row r="179" spans="1:15" ht="12.75" x14ac:dyDescent="0.2">
      <c r="A179" s="745">
        <v>2</v>
      </c>
      <c r="B179" s="746">
        <v>2</v>
      </c>
      <c r="C179" s="746">
        <v>7</v>
      </c>
      <c r="D179" s="746">
        <v>2</v>
      </c>
      <c r="E179" s="746" t="s">
        <v>2890</v>
      </c>
      <c r="F179" s="768" t="s">
        <v>3001</v>
      </c>
      <c r="G179" s="748"/>
      <c r="H179" s="748"/>
      <c r="I179" s="748"/>
      <c r="J179" s="748"/>
      <c r="K179" s="748"/>
      <c r="L179" s="748"/>
      <c r="M179" s="748"/>
      <c r="N179" s="748">
        <f t="shared" si="75"/>
        <v>0</v>
      </c>
      <c r="O179" s="749">
        <f t="shared" si="76"/>
        <v>0</v>
      </c>
    </row>
    <row r="180" spans="1:15" ht="12.75" x14ac:dyDescent="0.2">
      <c r="A180" s="745">
        <v>2</v>
      </c>
      <c r="B180" s="746">
        <v>2</v>
      </c>
      <c r="C180" s="746">
        <v>7</v>
      </c>
      <c r="D180" s="746">
        <v>2</v>
      </c>
      <c r="E180" s="746" t="s">
        <v>2892</v>
      </c>
      <c r="F180" s="769" t="s">
        <v>51</v>
      </c>
      <c r="G180" s="748"/>
      <c r="H180" s="748"/>
      <c r="I180" s="748"/>
      <c r="J180" s="748"/>
      <c r="K180" s="748"/>
      <c r="L180" s="748"/>
      <c r="M180" s="748">
        <v>450000</v>
      </c>
      <c r="N180" s="748">
        <f t="shared" si="75"/>
        <v>450000</v>
      </c>
      <c r="O180" s="749">
        <f t="shared" si="76"/>
        <v>4.9224296213131957E-2</v>
      </c>
    </row>
    <row r="181" spans="1:15" ht="12.75" x14ac:dyDescent="0.2">
      <c r="A181" s="740">
        <v>2</v>
      </c>
      <c r="B181" s="741">
        <v>2</v>
      </c>
      <c r="C181" s="741">
        <v>7</v>
      </c>
      <c r="D181" s="741">
        <v>3</v>
      </c>
      <c r="E181" s="741"/>
      <c r="F181" s="754" t="s">
        <v>3002</v>
      </c>
      <c r="G181" s="743">
        <f t="shared" ref="G181:O181" si="77">G182</f>
        <v>0</v>
      </c>
      <c r="H181" s="743">
        <f t="shared" si="77"/>
        <v>0</v>
      </c>
      <c r="I181" s="743">
        <f t="shared" si="77"/>
        <v>0</v>
      </c>
      <c r="J181" s="743">
        <f t="shared" si="77"/>
        <v>0</v>
      </c>
      <c r="K181" s="743">
        <f t="shared" si="77"/>
        <v>0</v>
      </c>
      <c r="L181" s="743">
        <f t="shared" si="77"/>
        <v>0</v>
      </c>
      <c r="M181" s="743">
        <f t="shared" si="77"/>
        <v>0</v>
      </c>
      <c r="N181" s="743">
        <f t="shared" si="77"/>
        <v>0</v>
      </c>
      <c r="O181" s="744">
        <f t="shared" si="77"/>
        <v>0</v>
      </c>
    </row>
    <row r="182" spans="1:15" ht="12.75" x14ac:dyDescent="0.2">
      <c r="A182" s="745">
        <v>2</v>
      </c>
      <c r="B182" s="746">
        <v>2</v>
      </c>
      <c r="C182" s="746">
        <v>7</v>
      </c>
      <c r="D182" s="746">
        <v>3</v>
      </c>
      <c r="E182" s="746" t="s">
        <v>2882</v>
      </c>
      <c r="F182" s="747" t="s">
        <v>3002</v>
      </c>
      <c r="G182" s="748"/>
      <c r="H182" s="748"/>
      <c r="I182" s="748"/>
      <c r="J182" s="748"/>
      <c r="K182" s="748"/>
      <c r="L182" s="748"/>
      <c r="M182" s="748"/>
      <c r="N182" s="748">
        <f>SUBTOTAL(9,G182:M182)</f>
        <v>0</v>
      </c>
      <c r="O182" s="749">
        <f>IFERROR(N182/$N$18*100,"0.00")</f>
        <v>0</v>
      </c>
    </row>
    <row r="183" spans="1:15" ht="12.75" x14ac:dyDescent="0.2">
      <c r="A183" s="735">
        <v>2</v>
      </c>
      <c r="B183" s="736">
        <v>2</v>
      </c>
      <c r="C183" s="736">
        <v>8</v>
      </c>
      <c r="D183" s="736"/>
      <c r="E183" s="736"/>
      <c r="F183" s="737" t="s">
        <v>3003</v>
      </c>
      <c r="G183" s="752">
        <f t="shared" ref="G183:N183" si="78">+G184+G186+G188+G190+G192+G196+G201+G208+G212</f>
        <v>24000</v>
      </c>
      <c r="H183" s="752">
        <f t="shared" si="78"/>
        <v>54000</v>
      </c>
      <c r="I183" s="752">
        <f t="shared" si="78"/>
        <v>373200</v>
      </c>
      <c r="J183" s="752">
        <f t="shared" si="78"/>
        <v>13800</v>
      </c>
      <c r="K183" s="752">
        <f t="shared" si="78"/>
        <v>25000</v>
      </c>
      <c r="L183" s="752">
        <f t="shared" si="78"/>
        <v>0</v>
      </c>
      <c r="M183" s="752">
        <f t="shared" si="78"/>
        <v>15128000</v>
      </c>
      <c r="N183" s="752">
        <f t="shared" si="78"/>
        <v>15618000</v>
      </c>
      <c r="O183" s="739">
        <f>+O184+O186+O188+O190+O192+O196+O201+O208+O212</f>
        <v>1.7084112405704333</v>
      </c>
    </row>
    <row r="184" spans="1:15" ht="12.75" x14ac:dyDescent="0.2">
      <c r="A184" s="740">
        <v>2</v>
      </c>
      <c r="B184" s="741">
        <v>2</v>
      </c>
      <c r="C184" s="741">
        <v>8</v>
      </c>
      <c r="D184" s="741">
        <v>1</v>
      </c>
      <c r="E184" s="741"/>
      <c r="F184" s="754" t="s">
        <v>3004</v>
      </c>
      <c r="G184" s="743">
        <f t="shared" ref="G184:O184" si="79">G185</f>
        <v>0</v>
      </c>
      <c r="H184" s="743">
        <f t="shared" si="79"/>
        <v>0</v>
      </c>
      <c r="I184" s="743">
        <f t="shared" si="79"/>
        <v>0</v>
      </c>
      <c r="J184" s="743">
        <f t="shared" si="79"/>
        <v>0</v>
      </c>
      <c r="K184" s="743">
        <f t="shared" si="79"/>
        <v>0</v>
      </c>
      <c r="L184" s="743">
        <f t="shared" si="79"/>
        <v>0</v>
      </c>
      <c r="M184" s="743">
        <f t="shared" si="79"/>
        <v>18000</v>
      </c>
      <c r="N184" s="743">
        <f t="shared" si="79"/>
        <v>18000</v>
      </c>
      <c r="O184" s="744">
        <f t="shared" si="79"/>
        <v>1.9689718485252782E-3</v>
      </c>
    </row>
    <row r="185" spans="1:15" ht="12.75" x14ac:dyDescent="0.2">
      <c r="A185" s="745">
        <v>2</v>
      </c>
      <c r="B185" s="746">
        <v>2</v>
      </c>
      <c r="C185" s="746">
        <v>8</v>
      </c>
      <c r="D185" s="746">
        <v>1</v>
      </c>
      <c r="E185" s="746" t="s">
        <v>2882</v>
      </c>
      <c r="F185" s="747" t="s">
        <v>3004</v>
      </c>
      <c r="G185" s="748"/>
      <c r="H185" s="748"/>
      <c r="I185" s="748"/>
      <c r="J185" s="748"/>
      <c r="K185" s="748"/>
      <c r="L185" s="748"/>
      <c r="M185" s="748">
        <v>18000</v>
      </c>
      <c r="N185" s="748">
        <f>SUBTOTAL(9,G185:M185)</f>
        <v>18000</v>
      </c>
      <c r="O185" s="749">
        <f>IFERROR(N185/$N$18*100,"0.00")</f>
        <v>1.9689718485252782E-3</v>
      </c>
    </row>
    <row r="186" spans="1:15" ht="12.75" x14ac:dyDescent="0.2">
      <c r="A186" s="740">
        <v>2</v>
      </c>
      <c r="B186" s="741">
        <v>2</v>
      </c>
      <c r="C186" s="741">
        <v>8</v>
      </c>
      <c r="D186" s="741">
        <v>2</v>
      </c>
      <c r="E186" s="741"/>
      <c r="F186" s="754" t="s">
        <v>3005</v>
      </c>
      <c r="G186" s="743">
        <f t="shared" ref="G186:O186" si="80">G187</f>
        <v>0</v>
      </c>
      <c r="H186" s="743">
        <f t="shared" si="80"/>
        <v>0</v>
      </c>
      <c r="I186" s="743">
        <f t="shared" si="80"/>
        <v>0</v>
      </c>
      <c r="J186" s="743">
        <f t="shared" si="80"/>
        <v>0</v>
      </c>
      <c r="K186" s="743">
        <f t="shared" si="80"/>
        <v>0</v>
      </c>
      <c r="L186" s="743">
        <f t="shared" si="80"/>
        <v>0</v>
      </c>
      <c r="M186" s="743">
        <f t="shared" si="80"/>
        <v>12000</v>
      </c>
      <c r="N186" s="743">
        <f t="shared" si="80"/>
        <v>12000</v>
      </c>
      <c r="O186" s="744">
        <f t="shared" si="80"/>
        <v>1.3126478990168522E-3</v>
      </c>
    </row>
    <row r="187" spans="1:15" ht="12.75" x14ac:dyDescent="0.2">
      <c r="A187" s="745">
        <v>2</v>
      </c>
      <c r="B187" s="746">
        <v>2</v>
      </c>
      <c r="C187" s="746">
        <v>8</v>
      </c>
      <c r="D187" s="746">
        <v>2</v>
      </c>
      <c r="E187" s="746" t="s">
        <v>2882</v>
      </c>
      <c r="F187" s="747" t="s">
        <v>3005</v>
      </c>
      <c r="G187" s="748"/>
      <c r="H187" s="748"/>
      <c r="I187" s="748"/>
      <c r="J187" s="748"/>
      <c r="K187" s="748"/>
      <c r="L187" s="748"/>
      <c r="M187" s="748">
        <v>12000</v>
      </c>
      <c r="N187" s="748">
        <f>SUBTOTAL(9,G187:M187)</f>
        <v>12000</v>
      </c>
      <c r="O187" s="749">
        <f>IFERROR(N187/$N$18*100,"0.00")</f>
        <v>1.3126478990168522E-3</v>
      </c>
    </row>
    <row r="188" spans="1:15" ht="12.75" x14ac:dyDescent="0.2">
      <c r="A188" s="740">
        <v>2</v>
      </c>
      <c r="B188" s="741">
        <v>2</v>
      </c>
      <c r="C188" s="741">
        <v>8</v>
      </c>
      <c r="D188" s="741">
        <v>3</v>
      </c>
      <c r="E188" s="741"/>
      <c r="F188" s="754" t="s">
        <v>3006</v>
      </c>
      <c r="G188" s="743">
        <f t="shared" ref="G188:O188" si="81">G189</f>
        <v>0</v>
      </c>
      <c r="H188" s="743">
        <f t="shared" si="81"/>
        <v>0</v>
      </c>
      <c r="I188" s="743">
        <f t="shared" si="81"/>
        <v>150000</v>
      </c>
      <c r="J188" s="743">
        <f t="shared" si="81"/>
        <v>0</v>
      </c>
      <c r="K188" s="743">
        <f t="shared" si="81"/>
        <v>0</v>
      </c>
      <c r="L188" s="743">
        <f t="shared" si="81"/>
        <v>0</v>
      </c>
      <c r="M188" s="743">
        <f t="shared" si="81"/>
        <v>0</v>
      </c>
      <c r="N188" s="743">
        <f t="shared" si="81"/>
        <v>150000</v>
      </c>
      <c r="O188" s="744">
        <f t="shared" si="81"/>
        <v>1.6408098737710652E-2</v>
      </c>
    </row>
    <row r="189" spans="1:15" ht="12.75" x14ac:dyDescent="0.2">
      <c r="A189" s="745">
        <v>2</v>
      </c>
      <c r="B189" s="746">
        <v>2</v>
      </c>
      <c r="C189" s="746">
        <v>8</v>
      </c>
      <c r="D189" s="746">
        <v>3</v>
      </c>
      <c r="E189" s="746" t="s">
        <v>2882</v>
      </c>
      <c r="F189" s="769" t="s">
        <v>3006</v>
      </c>
      <c r="G189" s="748"/>
      <c r="H189" s="748"/>
      <c r="I189" s="748">
        <v>150000</v>
      </c>
      <c r="J189" s="748"/>
      <c r="K189" s="748"/>
      <c r="L189" s="748"/>
      <c r="M189" s="748"/>
      <c r="N189" s="748">
        <f>SUBTOTAL(9,G189:M189)</f>
        <v>150000</v>
      </c>
      <c r="O189" s="749">
        <f>IFERROR(N189/$N$18*100,"0.00")</f>
        <v>1.6408098737710652E-2</v>
      </c>
    </row>
    <row r="190" spans="1:15" ht="12.75" x14ac:dyDescent="0.2">
      <c r="A190" s="740">
        <v>2</v>
      </c>
      <c r="B190" s="741">
        <v>2</v>
      </c>
      <c r="C190" s="741">
        <v>8</v>
      </c>
      <c r="D190" s="741">
        <v>4</v>
      </c>
      <c r="E190" s="741"/>
      <c r="F190" s="754" t="s">
        <v>3007</v>
      </c>
      <c r="G190" s="743">
        <f t="shared" ref="G190:O190" si="82">G191</f>
        <v>0</v>
      </c>
      <c r="H190" s="743">
        <f t="shared" si="82"/>
        <v>0</v>
      </c>
      <c r="I190" s="743">
        <f t="shared" si="82"/>
        <v>0</v>
      </c>
      <c r="J190" s="743">
        <f t="shared" si="82"/>
        <v>0</v>
      </c>
      <c r="K190" s="743">
        <f t="shared" si="82"/>
        <v>0</v>
      </c>
      <c r="L190" s="743">
        <f t="shared" si="82"/>
        <v>0</v>
      </c>
      <c r="M190" s="743">
        <f t="shared" si="82"/>
        <v>18000</v>
      </c>
      <c r="N190" s="743">
        <f t="shared" si="82"/>
        <v>18000</v>
      </c>
      <c r="O190" s="744">
        <f t="shared" si="82"/>
        <v>1.9689718485252782E-3</v>
      </c>
    </row>
    <row r="191" spans="1:15" ht="12.75" x14ac:dyDescent="0.2">
      <c r="A191" s="745">
        <v>2</v>
      </c>
      <c r="B191" s="746">
        <v>2</v>
      </c>
      <c r="C191" s="746">
        <v>8</v>
      </c>
      <c r="D191" s="746">
        <v>4</v>
      </c>
      <c r="E191" s="746" t="s">
        <v>2882</v>
      </c>
      <c r="F191" s="747" t="s">
        <v>3007</v>
      </c>
      <c r="G191" s="748"/>
      <c r="H191" s="748"/>
      <c r="I191" s="748"/>
      <c r="J191" s="748"/>
      <c r="K191" s="748"/>
      <c r="L191" s="748"/>
      <c r="M191" s="748">
        <v>18000</v>
      </c>
      <c r="N191" s="748">
        <f>SUBTOTAL(9,G191:M191)</f>
        <v>18000</v>
      </c>
      <c r="O191" s="749">
        <f>IFERROR(N191/$N$18*100,"0.00")</f>
        <v>1.9689718485252782E-3</v>
      </c>
    </row>
    <row r="192" spans="1:15" ht="12.75" x14ac:dyDescent="0.2">
      <c r="A192" s="740">
        <v>2</v>
      </c>
      <c r="B192" s="741">
        <v>2</v>
      </c>
      <c r="C192" s="741">
        <v>8</v>
      </c>
      <c r="D192" s="741">
        <v>5</v>
      </c>
      <c r="E192" s="741"/>
      <c r="F192" s="754" t="s">
        <v>3008</v>
      </c>
      <c r="G192" s="743">
        <f t="shared" ref="G192:N192" si="83">SUM(G193:G195)</f>
        <v>24000</v>
      </c>
      <c r="H192" s="743">
        <f t="shared" si="83"/>
        <v>54000</v>
      </c>
      <c r="I192" s="743">
        <f t="shared" si="83"/>
        <v>223200</v>
      </c>
      <c r="J192" s="743">
        <f t="shared" si="83"/>
        <v>13800</v>
      </c>
      <c r="K192" s="743">
        <f t="shared" si="83"/>
        <v>0</v>
      </c>
      <c r="L192" s="743">
        <f t="shared" si="83"/>
        <v>0</v>
      </c>
      <c r="M192" s="743">
        <f t="shared" si="83"/>
        <v>1122000</v>
      </c>
      <c r="N192" s="743">
        <f t="shared" si="83"/>
        <v>1437000</v>
      </c>
      <c r="O192" s="744">
        <f>SUM(O193:O195)</f>
        <v>0.15718958590726803</v>
      </c>
    </row>
    <row r="193" spans="1:15" ht="12.75" x14ac:dyDescent="0.2">
      <c r="A193" s="745">
        <v>2</v>
      </c>
      <c r="B193" s="746">
        <v>2</v>
      </c>
      <c r="C193" s="746">
        <v>8</v>
      </c>
      <c r="D193" s="746">
        <v>5</v>
      </c>
      <c r="E193" s="746" t="s">
        <v>2882</v>
      </c>
      <c r="F193" s="747" t="s">
        <v>3009</v>
      </c>
      <c r="G193" s="748"/>
      <c r="H193" s="748">
        <v>30000</v>
      </c>
      <c r="I193" s="748">
        <v>150000</v>
      </c>
      <c r="J193" s="748"/>
      <c r="K193" s="748"/>
      <c r="L193" s="748"/>
      <c r="M193" s="748">
        <v>1080000</v>
      </c>
      <c r="N193" s="748">
        <f>SUBTOTAL(9,G193:M193)</f>
        <v>1260000</v>
      </c>
      <c r="O193" s="749">
        <f>IFERROR(N193/$N$18*100,"0.00")</f>
        <v>0.13782802939676947</v>
      </c>
    </row>
    <row r="194" spans="1:15" ht="12.75" x14ac:dyDescent="0.2">
      <c r="A194" s="745">
        <v>2</v>
      </c>
      <c r="B194" s="746">
        <v>2</v>
      </c>
      <c r="C194" s="746">
        <v>8</v>
      </c>
      <c r="D194" s="746">
        <v>5</v>
      </c>
      <c r="E194" s="746" t="s">
        <v>2884</v>
      </c>
      <c r="F194" s="747" t="s">
        <v>3010</v>
      </c>
      <c r="G194" s="748"/>
      <c r="H194" s="748">
        <v>12000</v>
      </c>
      <c r="I194" s="748">
        <v>42600</v>
      </c>
      <c r="J194" s="748">
        <v>13800</v>
      </c>
      <c r="K194" s="748"/>
      <c r="L194" s="748"/>
      <c r="M194" s="748">
        <v>18000</v>
      </c>
      <c r="N194" s="748">
        <f>SUBTOTAL(9,G194:M194)</f>
        <v>86400</v>
      </c>
      <c r="O194" s="749">
        <f>IFERROR(N194/$N$18*100,"0.00")</f>
        <v>9.4510648729213362E-3</v>
      </c>
    </row>
    <row r="195" spans="1:15" ht="12.75" x14ac:dyDescent="0.2">
      <c r="A195" s="745">
        <v>2</v>
      </c>
      <c r="B195" s="746">
        <v>2</v>
      </c>
      <c r="C195" s="746">
        <v>8</v>
      </c>
      <c r="D195" s="746">
        <v>5</v>
      </c>
      <c r="E195" s="746" t="s">
        <v>2886</v>
      </c>
      <c r="F195" s="747" t="s">
        <v>3011</v>
      </c>
      <c r="G195" s="748">
        <v>24000</v>
      </c>
      <c r="H195" s="748">
        <v>12000</v>
      </c>
      <c r="I195" s="748">
        <v>30600</v>
      </c>
      <c r="J195" s="748"/>
      <c r="K195" s="748"/>
      <c r="L195" s="748"/>
      <c r="M195" s="748">
        <v>24000</v>
      </c>
      <c r="N195" s="748">
        <f>SUBTOTAL(9,G195:M195)</f>
        <v>90600</v>
      </c>
      <c r="O195" s="749">
        <f>IFERROR(N195/$N$18*100,"0.00")</f>
        <v>9.9104916375772328E-3</v>
      </c>
    </row>
    <row r="196" spans="1:15" ht="12.75" x14ac:dyDescent="0.2">
      <c r="A196" s="740">
        <v>2</v>
      </c>
      <c r="B196" s="741">
        <v>2</v>
      </c>
      <c r="C196" s="741">
        <v>8</v>
      </c>
      <c r="D196" s="741">
        <v>6</v>
      </c>
      <c r="E196" s="741"/>
      <c r="F196" s="754" t="s">
        <v>3012</v>
      </c>
      <c r="G196" s="743">
        <f t="shared" ref="G196:N196" si="84">SUM(G197:G200)</f>
        <v>0</v>
      </c>
      <c r="H196" s="743">
        <f t="shared" si="84"/>
        <v>0</v>
      </c>
      <c r="I196" s="743">
        <f t="shared" si="84"/>
        <v>0</v>
      </c>
      <c r="J196" s="743">
        <f t="shared" si="84"/>
        <v>0</v>
      </c>
      <c r="K196" s="743">
        <f t="shared" si="84"/>
        <v>0</v>
      </c>
      <c r="L196" s="743">
        <f t="shared" si="84"/>
        <v>0</v>
      </c>
      <c r="M196" s="743">
        <f t="shared" si="84"/>
        <v>1590000</v>
      </c>
      <c r="N196" s="743">
        <f t="shared" si="84"/>
        <v>1590000</v>
      </c>
      <c r="O196" s="744">
        <f>SUM(O197:O200)</f>
        <v>0.1739258466197329</v>
      </c>
    </row>
    <row r="197" spans="1:15" ht="12.75" x14ac:dyDescent="0.2">
      <c r="A197" s="745">
        <v>2</v>
      </c>
      <c r="B197" s="746">
        <v>2</v>
      </c>
      <c r="C197" s="746">
        <v>8</v>
      </c>
      <c r="D197" s="746">
        <v>6</v>
      </c>
      <c r="E197" s="746" t="s">
        <v>2882</v>
      </c>
      <c r="F197" s="747" t="s">
        <v>3013</v>
      </c>
      <c r="G197" s="748"/>
      <c r="H197" s="748"/>
      <c r="I197" s="748"/>
      <c r="J197" s="748"/>
      <c r="K197" s="748"/>
      <c r="L197" s="748"/>
      <c r="M197" s="748">
        <v>1500000</v>
      </c>
      <c r="N197" s="748">
        <f>SUBTOTAL(9,G197:M197)</f>
        <v>1500000</v>
      </c>
      <c r="O197" s="749">
        <f>IFERROR(N197/$N$18*100,"0.00")</f>
        <v>0.16408098737710652</v>
      </c>
    </row>
    <row r="198" spans="1:15" ht="12.75" x14ac:dyDescent="0.2">
      <c r="A198" s="745">
        <v>2</v>
      </c>
      <c r="B198" s="746">
        <v>2</v>
      </c>
      <c r="C198" s="746">
        <v>8</v>
      </c>
      <c r="D198" s="746">
        <v>6</v>
      </c>
      <c r="E198" s="746" t="s">
        <v>2884</v>
      </c>
      <c r="F198" s="747" t="s">
        <v>3014</v>
      </c>
      <c r="G198" s="748"/>
      <c r="H198" s="748"/>
      <c r="I198" s="748"/>
      <c r="J198" s="748"/>
      <c r="K198" s="748"/>
      <c r="L198" s="748"/>
      <c r="M198" s="748">
        <v>10000</v>
      </c>
      <c r="N198" s="748">
        <f>SUBTOTAL(9,G198:M198)</f>
        <v>10000</v>
      </c>
      <c r="O198" s="749">
        <f>IFERROR(N198/$N$18*100,"0.00")</f>
        <v>1.0938732491807101E-3</v>
      </c>
    </row>
    <row r="199" spans="1:15" ht="12.75" x14ac:dyDescent="0.2">
      <c r="A199" s="745">
        <v>2</v>
      </c>
      <c r="B199" s="746">
        <v>2</v>
      </c>
      <c r="C199" s="746">
        <v>8</v>
      </c>
      <c r="D199" s="746">
        <v>6</v>
      </c>
      <c r="E199" s="746" t="s">
        <v>2886</v>
      </c>
      <c r="F199" s="747" t="s">
        <v>3015</v>
      </c>
      <c r="G199" s="748"/>
      <c r="H199" s="748"/>
      <c r="I199" s="748"/>
      <c r="J199" s="748"/>
      <c r="K199" s="748"/>
      <c r="L199" s="748"/>
      <c r="M199" s="748"/>
      <c r="N199" s="748">
        <f>SUBTOTAL(9,G199:M199)</f>
        <v>0</v>
      </c>
      <c r="O199" s="749">
        <f>IFERROR(N199/$N$18*100,"0.00")</f>
        <v>0</v>
      </c>
    </row>
    <row r="200" spans="1:15" ht="12.75" x14ac:dyDescent="0.2">
      <c r="A200" s="745">
        <v>2</v>
      </c>
      <c r="B200" s="746">
        <v>2</v>
      </c>
      <c r="C200" s="746">
        <v>8</v>
      </c>
      <c r="D200" s="746">
        <v>6</v>
      </c>
      <c r="E200" s="746" t="s">
        <v>2888</v>
      </c>
      <c r="F200" s="747" t="s">
        <v>3016</v>
      </c>
      <c r="G200" s="748"/>
      <c r="H200" s="748"/>
      <c r="I200" s="748"/>
      <c r="J200" s="748"/>
      <c r="K200" s="748"/>
      <c r="L200" s="748"/>
      <c r="M200" s="748">
        <v>80000</v>
      </c>
      <c r="N200" s="748">
        <f>SUBTOTAL(9,G200:M200)</f>
        <v>80000</v>
      </c>
      <c r="O200" s="749">
        <f>IFERROR(N200/$N$18*100,"0.00")</f>
        <v>8.7509859934456809E-3</v>
      </c>
    </row>
    <row r="201" spans="1:15" ht="12.75" x14ac:dyDescent="0.2">
      <c r="A201" s="740">
        <v>2</v>
      </c>
      <c r="B201" s="741">
        <v>2</v>
      </c>
      <c r="C201" s="741">
        <v>8</v>
      </c>
      <c r="D201" s="741">
        <v>7</v>
      </c>
      <c r="E201" s="741"/>
      <c r="F201" s="754" t="s">
        <v>3017</v>
      </c>
      <c r="G201" s="743">
        <f t="shared" ref="G201:N201" si="85">SUM(G202:G207)</f>
        <v>0</v>
      </c>
      <c r="H201" s="743">
        <f t="shared" si="85"/>
        <v>0</v>
      </c>
      <c r="I201" s="743">
        <f t="shared" si="85"/>
        <v>0</v>
      </c>
      <c r="J201" s="743">
        <f t="shared" si="85"/>
        <v>0</v>
      </c>
      <c r="K201" s="743">
        <f t="shared" si="85"/>
        <v>25000</v>
      </c>
      <c r="L201" s="743">
        <f t="shared" si="85"/>
        <v>0</v>
      </c>
      <c r="M201" s="743">
        <f t="shared" si="85"/>
        <v>7148000</v>
      </c>
      <c r="N201" s="743">
        <f t="shared" si="85"/>
        <v>7173000</v>
      </c>
      <c r="O201" s="744">
        <f>SUM(O202:O207)</f>
        <v>0.78463528163732343</v>
      </c>
    </row>
    <row r="202" spans="1:15" ht="12.75" x14ac:dyDescent="0.2">
      <c r="A202" s="745">
        <v>2</v>
      </c>
      <c r="B202" s="746">
        <v>2</v>
      </c>
      <c r="C202" s="746">
        <v>8</v>
      </c>
      <c r="D202" s="746">
        <v>7</v>
      </c>
      <c r="E202" s="746" t="s">
        <v>2882</v>
      </c>
      <c r="F202" s="769" t="s">
        <v>3018</v>
      </c>
      <c r="G202" s="748"/>
      <c r="H202" s="748"/>
      <c r="I202" s="748"/>
      <c r="J202" s="748"/>
      <c r="K202" s="748"/>
      <c r="L202" s="748"/>
      <c r="M202" s="748"/>
      <c r="N202" s="748">
        <f t="shared" ref="N202:N207" si="86">SUBTOTAL(9,G202:M202)</f>
        <v>0</v>
      </c>
      <c r="O202" s="749">
        <f t="shared" ref="O202:O207" si="87">IFERROR(N202/$N$18*100,"0.00")</f>
        <v>0</v>
      </c>
    </row>
    <row r="203" spans="1:15" ht="12.75" x14ac:dyDescent="0.2">
      <c r="A203" s="745">
        <v>2</v>
      </c>
      <c r="B203" s="746">
        <v>2</v>
      </c>
      <c r="C203" s="746">
        <v>8</v>
      </c>
      <c r="D203" s="746">
        <v>7</v>
      </c>
      <c r="E203" s="746" t="s">
        <v>2884</v>
      </c>
      <c r="F203" s="769" t="s">
        <v>3019</v>
      </c>
      <c r="G203" s="748"/>
      <c r="H203" s="748"/>
      <c r="I203" s="748"/>
      <c r="J203" s="748"/>
      <c r="K203" s="748"/>
      <c r="L203" s="748"/>
      <c r="M203" s="748">
        <v>360000</v>
      </c>
      <c r="N203" s="748">
        <f t="shared" si="86"/>
        <v>360000</v>
      </c>
      <c r="O203" s="749">
        <f t="shared" si="87"/>
        <v>3.9379436970505569E-2</v>
      </c>
    </row>
    <row r="204" spans="1:15" ht="12.75" x14ac:dyDescent="0.2">
      <c r="A204" s="745">
        <v>2</v>
      </c>
      <c r="B204" s="746">
        <v>2</v>
      </c>
      <c r="C204" s="746">
        <v>8</v>
      </c>
      <c r="D204" s="746">
        <v>7</v>
      </c>
      <c r="E204" s="746" t="s">
        <v>2886</v>
      </c>
      <c r="F204" s="769" t="s">
        <v>3020</v>
      </c>
      <c r="G204" s="748"/>
      <c r="H204" s="748"/>
      <c r="I204" s="748"/>
      <c r="J204" s="748"/>
      <c r="K204" s="748"/>
      <c r="L204" s="748"/>
      <c r="M204" s="748"/>
      <c r="N204" s="748">
        <f t="shared" si="86"/>
        <v>0</v>
      </c>
      <c r="O204" s="749">
        <f t="shared" si="87"/>
        <v>0</v>
      </c>
    </row>
    <row r="205" spans="1:15" ht="12.75" x14ac:dyDescent="0.2">
      <c r="A205" s="745">
        <v>2</v>
      </c>
      <c r="B205" s="746">
        <v>2</v>
      </c>
      <c r="C205" s="746">
        <v>8</v>
      </c>
      <c r="D205" s="746">
        <v>7</v>
      </c>
      <c r="E205" s="746" t="s">
        <v>2888</v>
      </c>
      <c r="F205" s="769" t="s">
        <v>3021</v>
      </c>
      <c r="G205" s="748"/>
      <c r="H205" s="748"/>
      <c r="I205" s="748"/>
      <c r="J205" s="748"/>
      <c r="K205" s="748">
        <v>25000</v>
      </c>
      <c r="L205" s="748"/>
      <c r="M205" s="748">
        <v>488000</v>
      </c>
      <c r="N205" s="748">
        <f t="shared" si="86"/>
        <v>513000</v>
      </c>
      <c r="O205" s="749">
        <f t="shared" si="87"/>
        <v>5.6115697682970429E-2</v>
      </c>
    </row>
    <row r="206" spans="1:15" ht="12.75" x14ac:dyDescent="0.2">
      <c r="A206" s="757">
        <v>2</v>
      </c>
      <c r="B206" s="746">
        <v>2</v>
      </c>
      <c r="C206" s="746">
        <v>8</v>
      </c>
      <c r="D206" s="746">
        <v>7</v>
      </c>
      <c r="E206" s="746" t="s">
        <v>2890</v>
      </c>
      <c r="F206" s="769" t="s">
        <v>3022</v>
      </c>
      <c r="G206" s="748"/>
      <c r="H206" s="748"/>
      <c r="I206" s="748"/>
      <c r="J206" s="748"/>
      <c r="K206" s="748"/>
      <c r="L206" s="748"/>
      <c r="M206" s="748">
        <v>2000000</v>
      </c>
      <c r="N206" s="748">
        <f t="shared" si="86"/>
        <v>2000000</v>
      </c>
      <c r="O206" s="749">
        <f t="shared" si="87"/>
        <v>0.21877464983614203</v>
      </c>
    </row>
    <row r="207" spans="1:15" ht="12.75" x14ac:dyDescent="0.2">
      <c r="A207" s="745">
        <v>2</v>
      </c>
      <c r="B207" s="746">
        <v>2</v>
      </c>
      <c r="C207" s="746">
        <v>8</v>
      </c>
      <c r="D207" s="746">
        <v>7</v>
      </c>
      <c r="E207" s="746" t="s">
        <v>2892</v>
      </c>
      <c r="F207" s="769" t="s">
        <v>3023</v>
      </c>
      <c r="G207" s="748"/>
      <c r="H207" s="748"/>
      <c r="I207" s="748"/>
      <c r="J207" s="748"/>
      <c r="K207" s="748"/>
      <c r="L207" s="748"/>
      <c r="M207" s="748">
        <v>4300000</v>
      </c>
      <c r="N207" s="748">
        <f t="shared" si="86"/>
        <v>4300000</v>
      </c>
      <c r="O207" s="749">
        <f t="shared" si="87"/>
        <v>0.47036549714770542</v>
      </c>
    </row>
    <row r="208" spans="1:15" ht="12.75" x14ac:dyDescent="0.2">
      <c r="A208" s="740">
        <v>2</v>
      </c>
      <c r="B208" s="741">
        <v>2</v>
      </c>
      <c r="C208" s="741">
        <v>8</v>
      </c>
      <c r="D208" s="741">
        <v>8</v>
      </c>
      <c r="E208" s="741"/>
      <c r="F208" s="754" t="s">
        <v>3024</v>
      </c>
      <c r="G208" s="743">
        <f t="shared" ref="G208:N208" si="88">SUM(G209:G211)</f>
        <v>0</v>
      </c>
      <c r="H208" s="743">
        <f t="shared" si="88"/>
        <v>0</v>
      </c>
      <c r="I208" s="743">
        <f t="shared" si="88"/>
        <v>0</v>
      </c>
      <c r="J208" s="743">
        <f t="shared" si="88"/>
        <v>0</v>
      </c>
      <c r="K208" s="743">
        <f t="shared" si="88"/>
        <v>0</v>
      </c>
      <c r="L208" s="743">
        <f t="shared" si="88"/>
        <v>0</v>
      </c>
      <c r="M208" s="743">
        <f t="shared" si="88"/>
        <v>5100000</v>
      </c>
      <c r="N208" s="743">
        <f t="shared" si="88"/>
        <v>5100000</v>
      </c>
      <c r="O208" s="744">
        <f>SUM(O209:O211)</f>
        <v>0.55787535708216218</v>
      </c>
    </row>
    <row r="209" spans="1:15" ht="12.75" x14ac:dyDescent="0.2">
      <c r="A209" s="745">
        <v>2</v>
      </c>
      <c r="B209" s="746">
        <v>2</v>
      </c>
      <c r="C209" s="746">
        <v>8</v>
      </c>
      <c r="D209" s="746">
        <v>8</v>
      </c>
      <c r="E209" s="746" t="s">
        <v>2882</v>
      </c>
      <c r="F209" s="769" t="s">
        <v>3025</v>
      </c>
      <c r="G209" s="748"/>
      <c r="H209" s="748"/>
      <c r="I209" s="748"/>
      <c r="J209" s="748"/>
      <c r="K209" s="748"/>
      <c r="L209" s="748"/>
      <c r="M209" s="748">
        <v>5100000</v>
      </c>
      <c r="N209" s="748">
        <f>SUBTOTAL(9,G209:M209)</f>
        <v>5100000</v>
      </c>
      <c r="O209" s="749">
        <f>IFERROR(N209/$N$18*100,"0.00")</f>
        <v>0.55787535708216218</v>
      </c>
    </row>
    <row r="210" spans="1:15" ht="12.75" x14ac:dyDescent="0.2">
      <c r="A210" s="745">
        <v>2</v>
      </c>
      <c r="B210" s="746">
        <v>2</v>
      </c>
      <c r="C210" s="746">
        <v>8</v>
      </c>
      <c r="D210" s="746">
        <v>8</v>
      </c>
      <c r="E210" s="746" t="s">
        <v>2884</v>
      </c>
      <c r="F210" s="769" t="s">
        <v>3026</v>
      </c>
      <c r="G210" s="748"/>
      <c r="H210" s="748"/>
      <c r="I210" s="748"/>
      <c r="J210" s="748"/>
      <c r="K210" s="748"/>
      <c r="L210" s="748"/>
      <c r="M210" s="748"/>
      <c r="N210" s="748">
        <f>SUBTOTAL(9,G210:M210)</f>
        <v>0</v>
      </c>
      <c r="O210" s="749">
        <f>IFERROR(N210/$N$18*100,"0.00")</f>
        <v>0</v>
      </c>
    </row>
    <row r="211" spans="1:15" ht="12.75" x14ac:dyDescent="0.2">
      <c r="A211" s="745">
        <v>2</v>
      </c>
      <c r="B211" s="746">
        <v>2</v>
      </c>
      <c r="C211" s="746">
        <v>8</v>
      </c>
      <c r="D211" s="746">
        <v>8</v>
      </c>
      <c r="E211" s="746" t="s">
        <v>2886</v>
      </c>
      <c r="F211" s="769" t="s">
        <v>3027</v>
      </c>
      <c r="G211" s="748"/>
      <c r="H211" s="748"/>
      <c r="I211" s="748"/>
      <c r="J211" s="748"/>
      <c r="K211" s="748"/>
      <c r="L211" s="748"/>
      <c r="M211" s="748"/>
      <c r="N211" s="748">
        <f>SUBTOTAL(9,G211:M211)</f>
        <v>0</v>
      </c>
      <c r="O211" s="749">
        <f>IFERROR(N211/$N$18*100,"0.00")</f>
        <v>0</v>
      </c>
    </row>
    <row r="212" spans="1:15" ht="12.75" x14ac:dyDescent="0.2">
      <c r="A212" s="740">
        <v>2</v>
      </c>
      <c r="B212" s="741">
        <v>2</v>
      </c>
      <c r="C212" s="741">
        <v>8</v>
      </c>
      <c r="D212" s="741">
        <v>9</v>
      </c>
      <c r="E212" s="741"/>
      <c r="F212" s="754" t="s">
        <v>3028</v>
      </c>
      <c r="G212" s="743">
        <f t="shared" ref="G212:N212" si="89">SUM(G213:G217)</f>
        <v>0</v>
      </c>
      <c r="H212" s="743">
        <f t="shared" si="89"/>
        <v>0</v>
      </c>
      <c r="I212" s="743">
        <f t="shared" si="89"/>
        <v>0</v>
      </c>
      <c r="J212" s="743">
        <f t="shared" si="89"/>
        <v>0</v>
      </c>
      <c r="K212" s="743">
        <f t="shared" si="89"/>
        <v>0</v>
      </c>
      <c r="L212" s="743">
        <f t="shared" si="89"/>
        <v>0</v>
      </c>
      <c r="M212" s="743">
        <f t="shared" si="89"/>
        <v>120000</v>
      </c>
      <c r="N212" s="743">
        <f t="shared" si="89"/>
        <v>120000</v>
      </c>
      <c r="O212" s="744">
        <f>SUM(O213:O217)</f>
        <v>1.3126478990168521E-2</v>
      </c>
    </row>
    <row r="213" spans="1:15" ht="12.75" x14ac:dyDescent="0.2">
      <c r="A213" s="746">
        <v>2</v>
      </c>
      <c r="B213" s="746">
        <v>2</v>
      </c>
      <c r="C213" s="746">
        <v>8</v>
      </c>
      <c r="D213" s="746">
        <v>9</v>
      </c>
      <c r="E213" s="746" t="s">
        <v>2882</v>
      </c>
      <c r="F213" s="769" t="s">
        <v>3029</v>
      </c>
      <c r="G213" s="748"/>
      <c r="H213" s="748"/>
      <c r="I213" s="748"/>
      <c r="J213" s="748"/>
      <c r="K213" s="748"/>
      <c r="L213" s="748"/>
      <c r="M213" s="748"/>
      <c r="N213" s="748">
        <f>SUBTOTAL(9,G213:M213)</f>
        <v>0</v>
      </c>
      <c r="O213" s="749">
        <f>IFERROR(N213/$N$18*100,"0.00")</f>
        <v>0</v>
      </c>
    </row>
    <row r="214" spans="1:15" ht="12.75" x14ac:dyDescent="0.2">
      <c r="A214" s="746">
        <v>2</v>
      </c>
      <c r="B214" s="746">
        <v>2</v>
      </c>
      <c r="C214" s="746">
        <v>8</v>
      </c>
      <c r="D214" s="746">
        <v>9</v>
      </c>
      <c r="E214" s="746" t="s">
        <v>2884</v>
      </c>
      <c r="F214" s="769" t="s">
        <v>3030</v>
      </c>
      <c r="G214" s="748"/>
      <c r="H214" s="748"/>
      <c r="I214" s="748"/>
      <c r="J214" s="748"/>
      <c r="K214" s="748"/>
      <c r="L214" s="748"/>
      <c r="M214" s="748"/>
      <c r="N214" s="748">
        <f>SUBTOTAL(9,G214:M214)</f>
        <v>0</v>
      </c>
      <c r="O214" s="749">
        <f>IFERROR(N214/$N$18*100,"0.00")</f>
        <v>0</v>
      </c>
    </row>
    <row r="215" spans="1:15" ht="12.75" x14ac:dyDescent="0.2">
      <c r="A215" s="746">
        <v>2</v>
      </c>
      <c r="B215" s="746">
        <v>2</v>
      </c>
      <c r="C215" s="746">
        <v>8</v>
      </c>
      <c r="D215" s="746">
        <v>9</v>
      </c>
      <c r="E215" s="746" t="s">
        <v>2886</v>
      </c>
      <c r="F215" s="769" t="s">
        <v>3031</v>
      </c>
      <c r="G215" s="748"/>
      <c r="H215" s="748"/>
      <c r="I215" s="748"/>
      <c r="J215" s="748"/>
      <c r="K215" s="748"/>
      <c r="L215" s="748"/>
      <c r="M215" s="748"/>
      <c r="N215" s="748">
        <f>SUBTOTAL(9,G215:M215)</f>
        <v>0</v>
      </c>
      <c r="O215" s="749">
        <f>IFERROR(N215/$N$18*100,"0.00")</f>
        <v>0</v>
      </c>
    </row>
    <row r="216" spans="1:15" ht="12.75" x14ac:dyDescent="0.2">
      <c r="A216" s="746">
        <v>2</v>
      </c>
      <c r="B216" s="746">
        <v>2</v>
      </c>
      <c r="C216" s="746">
        <v>8</v>
      </c>
      <c r="D216" s="746">
        <v>9</v>
      </c>
      <c r="E216" s="746" t="s">
        <v>2888</v>
      </c>
      <c r="F216" s="769" t="s">
        <v>3032</v>
      </c>
      <c r="G216" s="748"/>
      <c r="H216" s="748"/>
      <c r="I216" s="748"/>
      <c r="J216" s="748"/>
      <c r="K216" s="748"/>
      <c r="L216" s="748"/>
      <c r="M216" s="748"/>
      <c r="N216" s="748">
        <f>SUBTOTAL(9,G216:M216)</f>
        <v>0</v>
      </c>
      <c r="O216" s="749">
        <f>IFERROR(N216/$N$18*100,"0.00")</f>
        <v>0</v>
      </c>
    </row>
    <row r="217" spans="1:15" ht="12.75" x14ac:dyDescent="0.2">
      <c r="A217" s="745">
        <v>2</v>
      </c>
      <c r="B217" s="746">
        <v>2</v>
      </c>
      <c r="C217" s="746">
        <v>8</v>
      </c>
      <c r="D217" s="746">
        <v>9</v>
      </c>
      <c r="E217" s="746" t="s">
        <v>2890</v>
      </c>
      <c r="F217" s="769" t="s">
        <v>3033</v>
      </c>
      <c r="G217" s="748"/>
      <c r="H217" s="748"/>
      <c r="I217" s="748"/>
      <c r="J217" s="748"/>
      <c r="K217" s="748"/>
      <c r="L217" s="748"/>
      <c r="M217" s="748">
        <v>120000</v>
      </c>
      <c r="N217" s="748">
        <f>SUBTOTAL(9,G217:M217)</f>
        <v>120000</v>
      </c>
      <c r="O217" s="749">
        <f>IFERROR(N217/$N$18*100,"0.00")</f>
        <v>1.3126478990168521E-2</v>
      </c>
    </row>
    <row r="218" spans="1:15" ht="12.75" x14ac:dyDescent="0.2">
      <c r="A218" s="729">
        <v>2</v>
      </c>
      <c r="B218" s="730">
        <v>3</v>
      </c>
      <c r="C218" s="731"/>
      <c r="D218" s="731"/>
      <c r="E218" s="731"/>
      <c r="F218" s="732" t="s">
        <v>3034</v>
      </c>
      <c r="G218" s="762">
        <f t="shared" ref="G218:N218" si="90">+G219+G231+G240+G253+G258+G269+G297+G313+G318</f>
        <v>3398618.49</v>
      </c>
      <c r="H218" s="762">
        <f t="shared" si="90"/>
        <v>35380612.439999998</v>
      </c>
      <c r="I218" s="762">
        <f t="shared" si="90"/>
        <v>45523519.200000003</v>
      </c>
      <c r="J218" s="762">
        <f t="shared" si="90"/>
        <v>65663483.039999992</v>
      </c>
      <c r="K218" s="762">
        <f t="shared" si="90"/>
        <v>33207798.170000002</v>
      </c>
      <c r="L218" s="762">
        <f t="shared" si="90"/>
        <v>7539.74</v>
      </c>
      <c r="M218" s="762">
        <f t="shared" si="90"/>
        <v>14847538.43</v>
      </c>
      <c r="N218" s="762">
        <f t="shared" si="90"/>
        <v>198029109.50999999</v>
      </c>
      <c r="O218" s="734">
        <f>+O219+O231+O240+O253+O258+O269+O297+O313+O318</f>
        <v>21.661874545206636</v>
      </c>
    </row>
    <row r="219" spans="1:15" ht="12.75" x14ac:dyDescent="0.2">
      <c r="A219" s="735">
        <v>2</v>
      </c>
      <c r="B219" s="736">
        <v>3</v>
      </c>
      <c r="C219" s="736">
        <v>1</v>
      </c>
      <c r="D219" s="736"/>
      <c r="E219" s="736"/>
      <c r="F219" s="737" t="s">
        <v>3035</v>
      </c>
      <c r="G219" s="752">
        <f t="shared" ref="G219:N219" si="91">+G220+G223+G225+G229</f>
        <v>0</v>
      </c>
      <c r="H219" s="752">
        <f t="shared" si="91"/>
        <v>0</v>
      </c>
      <c r="I219" s="752">
        <f t="shared" si="91"/>
        <v>11273642.960000001</v>
      </c>
      <c r="J219" s="752">
        <f t="shared" si="91"/>
        <v>0</v>
      </c>
      <c r="K219" s="752">
        <f t="shared" si="91"/>
        <v>0</v>
      </c>
      <c r="L219" s="752">
        <f t="shared" si="91"/>
        <v>0</v>
      </c>
      <c r="M219" s="752">
        <f t="shared" si="91"/>
        <v>2847940.32</v>
      </c>
      <c r="N219" s="752">
        <f t="shared" si="91"/>
        <v>14121583.280000001</v>
      </c>
      <c r="O219" s="739">
        <f>+O220+O223+O225+O229</f>
        <v>1.5447222186069591</v>
      </c>
    </row>
    <row r="220" spans="1:15" ht="12.75" x14ac:dyDescent="0.2">
      <c r="A220" s="740">
        <v>2</v>
      </c>
      <c r="B220" s="741">
        <v>3</v>
      </c>
      <c r="C220" s="741">
        <v>1</v>
      </c>
      <c r="D220" s="741">
        <v>1</v>
      </c>
      <c r="E220" s="741"/>
      <c r="F220" s="754" t="s">
        <v>52</v>
      </c>
      <c r="G220" s="743">
        <f t="shared" ref="G220:O220" si="92">SUM(G221:G221)</f>
        <v>0</v>
      </c>
      <c r="H220" s="743">
        <f t="shared" si="92"/>
        <v>0</v>
      </c>
      <c r="I220" s="743">
        <f t="shared" si="92"/>
        <v>10925642.960000001</v>
      </c>
      <c r="J220" s="743">
        <f t="shared" si="92"/>
        <v>0</v>
      </c>
      <c r="K220" s="743">
        <f t="shared" si="92"/>
        <v>0</v>
      </c>
      <c r="L220" s="743">
        <f t="shared" si="92"/>
        <v>0</v>
      </c>
      <c r="M220" s="743">
        <f t="shared" si="92"/>
        <v>2847940.32</v>
      </c>
      <c r="N220" s="743">
        <f t="shared" si="92"/>
        <v>13773583.280000001</v>
      </c>
      <c r="O220" s="744">
        <f t="shared" si="92"/>
        <v>1.5066554295354704</v>
      </c>
    </row>
    <row r="221" spans="1:15" ht="12.75" x14ac:dyDescent="0.2">
      <c r="A221" s="755">
        <v>2</v>
      </c>
      <c r="B221" s="746">
        <v>3</v>
      </c>
      <c r="C221" s="746">
        <v>1</v>
      </c>
      <c r="D221" s="746">
        <v>1</v>
      </c>
      <c r="E221" s="746" t="s">
        <v>2882</v>
      </c>
      <c r="F221" s="747" t="s">
        <v>52</v>
      </c>
      <c r="G221" s="748"/>
      <c r="H221" s="748"/>
      <c r="I221" s="748">
        <v>10925642.960000001</v>
      </c>
      <c r="J221" s="748"/>
      <c r="K221" s="748"/>
      <c r="L221" s="748"/>
      <c r="M221" s="748">
        <v>2847940.32</v>
      </c>
      <c r="N221" s="748">
        <f>SUBTOTAL(9,G221:M221)</f>
        <v>13773583.280000001</v>
      </c>
      <c r="O221" s="749">
        <f>IFERROR(N221/$N$18*100,"0.00")</f>
        <v>1.5066554295354704</v>
      </c>
    </row>
    <row r="222" spans="1:15" ht="12.75" x14ac:dyDescent="0.2">
      <c r="A222" s="755">
        <v>2</v>
      </c>
      <c r="B222" s="746">
        <v>3</v>
      </c>
      <c r="C222" s="746">
        <v>1</v>
      </c>
      <c r="D222" s="746">
        <v>1</v>
      </c>
      <c r="E222" s="746" t="s">
        <v>2884</v>
      </c>
      <c r="F222" s="747" t="s">
        <v>3036</v>
      </c>
      <c r="G222" s="743"/>
      <c r="H222" s="743"/>
      <c r="I222" s="743"/>
      <c r="J222" s="743"/>
      <c r="K222" s="743"/>
      <c r="L222" s="743"/>
      <c r="M222" s="743"/>
      <c r="N222" s="748">
        <f>SUBTOTAL(9,G222:M222)</f>
        <v>0</v>
      </c>
      <c r="O222" s="749">
        <f>IFERROR(N222/$N$18*100,"0.00")</f>
        <v>0</v>
      </c>
    </row>
    <row r="223" spans="1:15" ht="12.75" x14ac:dyDescent="0.2">
      <c r="A223" s="740">
        <v>2</v>
      </c>
      <c r="B223" s="741">
        <v>3</v>
      </c>
      <c r="C223" s="741">
        <v>1</v>
      </c>
      <c r="D223" s="741">
        <v>2</v>
      </c>
      <c r="E223" s="741"/>
      <c r="F223" s="754" t="s">
        <v>3037</v>
      </c>
      <c r="G223" s="743">
        <f t="shared" ref="G223:O223" si="93">+G224</f>
        <v>0</v>
      </c>
      <c r="H223" s="743">
        <f t="shared" si="93"/>
        <v>0</v>
      </c>
      <c r="I223" s="743">
        <f t="shared" si="93"/>
        <v>0</v>
      </c>
      <c r="J223" s="743">
        <f t="shared" si="93"/>
        <v>0</v>
      </c>
      <c r="K223" s="743">
        <f t="shared" si="93"/>
        <v>0</v>
      </c>
      <c r="L223" s="743">
        <f t="shared" si="93"/>
        <v>0</v>
      </c>
      <c r="M223" s="743">
        <f t="shared" si="93"/>
        <v>0</v>
      </c>
      <c r="N223" s="743">
        <f t="shared" si="93"/>
        <v>0</v>
      </c>
      <c r="O223" s="765">
        <f t="shared" si="93"/>
        <v>0</v>
      </c>
    </row>
    <row r="224" spans="1:15" ht="12.75" x14ac:dyDescent="0.2">
      <c r="A224" s="755">
        <v>2</v>
      </c>
      <c r="B224" s="746">
        <v>3</v>
      </c>
      <c r="C224" s="746">
        <v>1</v>
      </c>
      <c r="D224" s="746">
        <v>2</v>
      </c>
      <c r="E224" s="746" t="s">
        <v>2882</v>
      </c>
      <c r="F224" s="747" t="s">
        <v>3037</v>
      </c>
      <c r="G224" s="743"/>
      <c r="H224" s="743"/>
      <c r="I224" s="743"/>
      <c r="J224" s="743"/>
      <c r="K224" s="743"/>
      <c r="L224" s="743"/>
      <c r="M224" s="743"/>
      <c r="N224" s="748">
        <f>SUBTOTAL(9,G224:M224)</f>
        <v>0</v>
      </c>
      <c r="O224" s="749">
        <f>IFERROR(N224/$N$18*100,"0.00")</f>
        <v>0</v>
      </c>
    </row>
    <row r="225" spans="1:15" ht="12.75" x14ac:dyDescent="0.2">
      <c r="A225" s="740">
        <v>2</v>
      </c>
      <c r="B225" s="741">
        <v>3</v>
      </c>
      <c r="C225" s="741">
        <v>1</v>
      </c>
      <c r="D225" s="741">
        <v>3</v>
      </c>
      <c r="E225" s="741"/>
      <c r="F225" s="754" t="s">
        <v>3038</v>
      </c>
      <c r="G225" s="743">
        <f t="shared" ref="G225:N225" si="94">SUM(G226:G228)</f>
        <v>0</v>
      </c>
      <c r="H225" s="743">
        <f t="shared" si="94"/>
        <v>0</v>
      </c>
      <c r="I225" s="743">
        <f t="shared" si="94"/>
        <v>144000</v>
      </c>
      <c r="J225" s="743">
        <f t="shared" si="94"/>
        <v>0</v>
      </c>
      <c r="K225" s="743">
        <f t="shared" si="94"/>
        <v>0</v>
      </c>
      <c r="L225" s="743">
        <f t="shared" si="94"/>
        <v>0</v>
      </c>
      <c r="M225" s="743">
        <f t="shared" si="94"/>
        <v>0</v>
      </c>
      <c r="N225" s="743">
        <f t="shared" si="94"/>
        <v>144000</v>
      </c>
      <c r="O225" s="744">
        <f>SUM(O226:O228)</f>
        <v>1.5751774788202225E-2</v>
      </c>
    </row>
    <row r="226" spans="1:15" ht="12.75" x14ac:dyDescent="0.2">
      <c r="A226" s="766">
        <v>2</v>
      </c>
      <c r="B226" s="758">
        <v>3</v>
      </c>
      <c r="C226" s="758">
        <v>1</v>
      </c>
      <c r="D226" s="758">
        <v>3</v>
      </c>
      <c r="E226" s="758" t="s">
        <v>2882</v>
      </c>
      <c r="F226" s="770" t="s">
        <v>3039</v>
      </c>
      <c r="G226" s="760"/>
      <c r="H226" s="760"/>
      <c r="I226" s="760">
        <v>0</v>
      </c>
      <c r="J226" s="760"/>
      <c r="K226" s="760"/>
      <c r="L226" s="760"/>
      <c r="M226" s="760"/>
      <c r="N226" s="760">
        <f>SUBTOTAL(9,G226:M226)</f>
        <v>0</v>
      </c>
      <c r="O226" s="761">
        <f>IFERROR(N226/$N$18*100,"0.00")</f>
        <v>0</v>
      </c>
    </row>
    <row r="227" spans="1:15" ht="12.75" x14ac:dyDescent="0.2">
      <c r="A227" s="755">
        <v>2</v>
      </c>
      <c r="B227" s="746">
        <v>3</v>
      </c>
      <c r="C227" s="746">
        <v>1</v>
      </c>
      <c r="D227" s="746">
        <v>3</v>
      </c>
      <c r="E227" s="746" t="s">
        <v>2884</v>
      </c>
      <c r="F227" s="747" t="s">
        <v>3040</v>
      </c>
      <c r="G227" s="748"/>
      <c r="H227" s="748"/>
      <c r="I227" s="748"/>
      <c r="J227" s="748"/>
      <c r="K227" s="748"/>
      <c r="L227" s="748"/>
      <c r="M227" s="748"/>
      <c r="N227" s="748">
        <f>SUBTOTAL(9,G227:M227)</f>
        <v>0</v>
      </c>
      <c r="O227" s="749">
        <f>IFERROR(N227/$N$18*100,"0.00")</f>
        <v>0</v>
      </c>
    </row>
    <row r="228" spans="1:15" ht="12.75" x14ac:dyDescent="0.2">
      <c r="A228" s="755">
        <v>2</v>
      </c>
      <c r="B228" s="746">
        <v>3</v>
      </c>
      <c r="C228" s="746">
        <v>1</v>
      </c>
      <c r="D228" s="746">
        <v>3</v>
      </c>
      <c r="E228" s="746" t="s">
        <v>2886</v>
      </c>
      <c r="F228" s="747" t="s">
        <v>3041</v>
      </c>
      <c r="G228" s="743"/>
      <c r="H228" s="743"/>
      <c r="I228" s="743">
        <v>144000</v>
      </c>
      <c r="J228" s="743"/>
      <c r="K228" s="743"/>
      <c r="L228" s="743"/>
      <c r="M228" s="743"/>
      <c r="N228" s="748">
        <f>SUBTOTAL(9,G228:M228)</f>
        <v>144000</v>
      </c>
      <c r="O228" s="749">
        <f>IFERROR(N228/$N$18*100,"0.00")</f>
        <v>1.5751774788202225E-2</v>
      </c>
    </row>
    <row r="229" spans="1:15" ht="12.75" x14ac:dyDescent="0.2">
      <c r="A229" s="740">
        <v>2</v>
      </c>
      <c r="B229" s="741">
        <v>3</v>
      </c>
      <c r="C229" s="741">
        <v>1</v>
      </c>
      <c r="D229" s="741">
        <v>4</v>
      </c>
      <c r="E229" s="741"/>
      <c r="F229" s="754" t="s">
        <v>3042</v>
      </c>
      <c r="G229" s="743">
        <f t="shared" ref="G229:O229" si="95">+G230</f>
        <v>0</v>
      </c>
      <c r="H229" s="743">
        <f t="shared" si="95"/>
        <v>0</v>
      </c>
      <c r="I229" s="743">
        <f t="shared" si="95"/>
        <v>204000</v>
      </c>
      <c r="J229" s="743">
        <f t="shared" si="95"/>
        <v>0</v>
      </c>
      <c r="K229" s="743">
        <f t="shared" si="95"/>
        <v>0</v>
      </c>
      <c r="L229" s="743">
        <f t="shared" si="95"/>
        <v>0</v>
      </c>
      <c r="M229" s="743">
        <f t="shared" si="95"/>
        <v>0</v>
      </c>
      <c r="N229" s="743">
        <f t="shared" si="95"/>
        <v>204000</v>
      </c>
      <c r="O229" s="765">
        <f t="shared" si="95"/>
        <v>2.2315014283286486E-2</v>
      </c>
    </row>
    <row r="230" spans="1:15" ht="12.75" x14ac:dyDescent="0.2">
      <c r="A230" s="755">
        <v>2</v>
      </c>
      <c r="B230" s="746">
        <v>3</v>
      </c>
      <c r="C230" s="746">
        <v>1</v>
      </c>
      <c r="D230" s="746">
        <v>4</v>
      </c>
      <c r="E230" s="746" t="s">
        <v>2882</v>
      </c>
      <c r="F230" s="747" t="s">
        <v>3042</v>
      </c>
      <c r="G230" s="743"/>
      <c r="H230" s="743"/>
      <c r="I230" s="743">
        <v>204000</v>
      </c>
      <c r="J230" s="743"/>
      <c r="K230" s="743"/>
      <c r="L230" s="743"/>
      <c r="M230" s="743"/>
      <c r="N230" s="748">
        <f>SUBTOTAL(9,G230:M230)</f>
        <v>204000</v>
      </c>
      <c r="O230" s="749">
        <f>IFERROR(N230/$N$18*100,"0.00")</f>
        <v>2.2315014283286486E-2</v>
      </c>
    </row>
    <row r="231" spans="1:15" ht="12.75" x14ac:dyDescent="0.2">
      <c r="A231" s="735">
        <v>2</v>
      </c>
      <c r="B231" s="736">
        <v>3</v>
      </c>
      <c r="C231" s="736">
        <v>2</v>
      </c>
      <c r="D231" s="736"/>
      <c r="E231" s="736"/>
      <c r="F231" s="737" t="s">
        <v>3043</v>
      </c>
      <c r="G231" s="752">
        <f t="shared" ref="G231:N231" si="96">+G232+G234+G236+G238</f>
        <v>93000</v>
      </c>
      <c r="H231" s="752">
        <f t="shared" si="96"/>
        <v>653964.23</v>
      </c>
      <c r="I231" s="752">
        <f t="shared" si="96"/>
        <v>905539.97</v>
      </c>
      <c r="J231" s="752">
        <f t="shared" si="96"/>
        <v>141019.94</v>
      </c>
      <c r="K231" s="752">
        <f t="shared" si="96"/>
        <v>40350</v>
      </c>
      <c r="L231" s="752">
        <f t="shared" si="96"/>
        <v>0</v>
      </c>
      <c r="M231" s="752">
        <f t="shared" si="96"/>
        <v>633250</v>
      </c>
      <c r="N231" s="752">
        <f t="shared" si="96"/>
        <v>2467124.1399999997</v>
      </c>
      <c r="O231" s="739">
        <f>+O232+O234+O236+O238</f>
        <v>0.26987210991539651</v>
      </c>
    </row>
    <row r="232" spans="1:15" ht="12.75" x14ac:dyDescent="0.2">
      <c r="A232" s="740">
        <v>2</v>
      </c>
      <c r="B232" s="741">
        <v>3</v>
      </c>
      <c r="C232" s="741">
        <v>2</v>
      </c>
      <c r="D232" s="741">
        <v>1</v>
      </c>
      <c r="E232" s="741"/>
      <c r="F232" s="754" t="s">
        <v>3044</v>
      </c>
      <c r="G232" s="743">
        <f t="shared" ref="G232:O232" si="97">+G233</f>
        <v>0</v>
      </c>
      <c r="H232" s="743">
        <f t="shared" si="97"/>
        <v>140750</v>
      </c>
      <c r="I232" s="743">
        <f t="shared" si="97"/>
        <v>107000</v>
      </c>
      <c r="J232" s="743">
        <f t="shared" si="97"/>
        <v>0</v>
      </c>
      <c r="K232" s="743">
        <f t="shared" si="97"/>
        <v>0</v>
      </c>
      <c r="L232" s="743">
        <f t="shared" si="97"/>
        <v>0</v>
      </c>
      <c r="M232" s="743">
        <f t="shared" si="97"/>
        <v>0</v>
      </c>
      <c r="N232" s="743">
        <f t="shared" si="97"/>
        <v>247750</v>
      </c>
      <c r="O232" s="765">
        <f t="shared" si="97"/>
        <v>2.7100709748452093E-2</v>
      </c>
    </row>
    <row r="233" spans="1:15" ht="12.75" x14ac:dyDescent="0.2">
      <c r="A233" s="755">
        <v>2</v>
      </c>
      <c r="B233" s="746">
        <v>3</v>
      </c>
      <c r="C233" s="746">
        <v>2</v>
      </c>
      <c r="D233" s="746">
        <v>1</v>
      </c>
      <c r="E233" s="746" t="s">
        <v>2882</v>
      </c>
      <c r="F233" s="747" t="s">
        <v>3044</v>
      </c>
      <c r="G233" s="743"/>
      <c r="H233" s="743">
        <v>140750</v>
      </c>
      <c r="I233" s="743">
        <v>107000</v>
      </c>
      <c r="J233" s="743"/>
      <c r="K233" s="743"/>
      <c r="L233" s="743"/>
      <c r="M233" s="743"/>
      <c r="N233" s="748">
        <f>SUBTOTAL(9,G233:M233)</f>
        <v>247750</v>
      </c>
      <c r="O233" s="749">
        <f>IFERROR(N233/$N$18*100,"0.00")</f>
        <v>2.7100709748452093E-2</v>
      </c>
    </row>
    <row r="234" spans="1:15" ht="12.75" x14ac:dyDescent="0.2">
      <c r="A234" s="740">
        <v>2</v>
      </c>
      <c r="B234" s="741">
        <v>3</v>
      </c>
      <c r="C234" s="741">
        <v>2</v>
      </c>
      <c r="D234" s="741">
        <v>2</v>
      </c>
      <c r="E234" s="741"/>
      <c r="F234" s="754" t="s">
        <v>53</v>
      </c>
      <c r="G234" s="743">
        <f t="shared" ref="G234:O234" si="98">+G235</f>
        <v>0</v>
      </c>
      <c r="H234" s="743">
        <f t="shared" si="98"/>
        <v>447964.23</v>
      </c>
      <c r="I234" s="743">
        <f t="shared" si="98"/>
        <v>367289.97</v>
      </c>
      <c r="J234" s="743">
        <f t="shared" si="98"/>
        <v>63569.94</v>
      </c>
      <c r="K234" s="743">
        <f t="shared" si="98"/>
        <v>0</v>
      </c>
      <c r="L234" s="743">
        <f t="shared" si="98"/>
        <v>0</v>
      </c>
      <c r="M234" s="743">
        <f t="shared" si="98"/>
        <v>0</v>
      </c>
      <c r="N234" s="743">
        <f t="shared" si="98"/>
        <v>878824.1399999999</v>
      </c>
      <c r="O234" s="765">
        <f t="shared" si="98"/>
        <v>9.6132221748024313E-2</v>
      </c>
    </row>
    <row r="235" spans="1:15" ht="12.75" x14ac:dyDescent="0.2">
      <c r="A235" s="755">
        <v>2</v>
      </c>
      <c r="B235" s="746">
        <v>3</v>
      </c>
      <c r="C235" s="746">
        <v>2</v>
      </c>
      <c r="D235" s="746">
        <v>2</v>
      </c>
      <c r="E235" s="746" t="s">
        <v>2882</v>
      </c>
      <c r="F235" s="747" t="s">
        <v>53</v>
      </c>
      <c r="G235" s="743"/>
      <c r="H235" s="743">
        <v>447964.23</v>
      </c>
      <c r="I235" s="743">
        <v>367289.97</v>
      </c>
      <c r="J235" s="743">
        <v>63569.94</v>
      </c>
      <c r="K235" s="743"/>
      <c r="L235" s="743"/>
      <c r="M235" s="743"/>
      <c r="N235" s="748">
        <f>SUBTOTAL(9,G235:M235)</f>
        <v>878824.1399999999</v>
      </c>
      <c r="O235" s="749">
        <f>IFERROR(N235/$N$18*100,"0.00")</f>
        <v>9.6132221748024313E-2</v>
      </c>
    </row>
    <row r="236" spans="1:15" ht="12.75" x14ac:dyDescent="0.2">
      <c r="A236" s="740">
        <v>2</v>
      </c>
      <c r="B236" s="741">
        <v>3</v>
      </c>
      <c r="C236" s="741">
        <v>2</v>
      </c>
      <c r="D236" s="741">
        <v>3</v>
      </c>
      <c r="E236" s="741"/>
      <c r="F236" s="754" t="s">
        <v>3045</v>
      </c>
      <c r="G236" s="743">
        <f t="shared" ref="G236:O236" si="99">+G237</f>
        <v>93000</v>
      </c>
      <c r="H236" s="743">
        <f t="shared" si="99"/>
        <v>65250</v>
      </c>
      <c r="I236" s="743">
        <f t="shared" si="99"/>
        <v>431250</v>
      </c>
      <c r="J236" s="743">
        <f t="shared" si="99"/>
        <v>77450</v>
      </c>
      <c r="K236" s="743">
        <f t="shared" si="99"/>
        <v>40350</v>
      </c>
      <c r="L236" s="743">
        <f t="shared" si="99"/>
        <v>0</v>
      </c>
      <c r="M236" s="743">
        <f t="shared" si="99"/>
        <v>633250</v>
      </c>
      <c r="N236" s="743">
        <f t="shared" si="99"/>
        <v>1340550</v>
      </c>
      <c r="O236" s="765">
        <f t="shared" si="99"/>
        <v>0.1466391784189201</v>
      </c>
    </row>
    <row r="237" spans="1:15" ht="12.75" x14ac:dyDescent="0.2">
      <c r="A237" s="755">
        <v>2</v>
      </c>
      <c r="B237" s="746">
        <v>3</v>
      </c>
      <c r="C237" s="746">
        <v>2</v>
      </c>
      <c r="D237" s="746">
        <v>3</v>
      </c>
      <c r="E237" s="746" t="s">
        <v>2882</v>
      </c>
      <c r="F237" s="747" t="s">
        <v>3045</v>
      </c>
      <c r="G237" s="743">
        <v>93000</v>
      </c>
      <c r="H237" s="743">
        <v>65250</v>
      </c>
      <c r="I237" s="743">
        <v>431250</v>
      </c>
      <c r="J237" s="743">
        <v>77450</v>
      </c>
      <c r="K237" s="743">
        <v>40350</v>
      </c>
      <c r="L237" s="743"/>
      <c r="M237" s="743">
        <v>633250</v>
      </c>
      <c r="N237" s="748">
        <f>SUBTOTAL(9,G237:M237)</f>
        <v>1340550</v>
      </c>
      <c r="O237" s="749">
        <f>IFERROR(N237/$N$18*100,"0.00")</f>
        <v>0.1466391784189201</v>
      </c>
    </row>
    <row r="238" spans="1:15" ht="12.75" x14ac:dyDescent="0.2">
      <c r="A238" s="740">
        <v>2</v>
      </c>
      <c r="B238" s="741">
        <v>3</v>
      </c>
      <c r="C238" s="741">
        <v>2</v>
      </c>
      <c r="D238" s="741">
        <v>4</v>
      </c>
      <c r="E238" s="741"/>
      <c r="F238" s="754" t="s">
        <v>3046</v>
      </c>
      <c r="G238" s="743">
        <f t="shared" ref="G238:O238" si="100">+G239</f>
        <v>0</v>
      </c>
      <c r="H238" s="743">
        <f t="shared" si="100"/>
        <v>0</v>
      </c>
      <c r="I238" s="743">
        <f t="shared" si="100"/>
        <v>0</v>
      </c>
      <c r="J238" s="743">
        <f t="shared" si="100"/>
        <v>0</v>
      </c>
      <c r="K238" s="743">
        <f t="shared" si="100"/>
        <v>0</v>
      </c>
      <c r="L238" s="743">
        <f t="shared" si="100"/>
        <v>0</v>
      </c>
      <c r="M238" s="743">
        <f t="shared" si="100"/>
        <v>0</v>
      </c>
      <c r="N238" s="743">
        <f t="shared" si="100"/>
        <v>0</v>
      </c>
      <c r="O238" s="765">
        <f t="shared" si="100"/>
        <v>0</v>
      </c>
    </row>
    <row r="239" spans="1:15" ht="12.75" x14ac:dyDescent="0.2">
      <c r="A239" s="755">
        <v>2</v>
      </c>
      <c r="B239" s="746">
        <v>3</v>
      </c>
      <c r="C239" s="746">
        <v>2</v>
      </c>
      <c r="D239" s="746">
        <v>4</v>
      </c>
      <c r="E239" s="746" t="s">
        <v>2882</v>
      </c>
      <c r="F239" s="747" t="s">
        <v>3046</v>
      </c>
      <c r="G239" s="743"/>
      <c r="H239" s="743"/>
      <c r="I239" s="743"/>
      <c r="J239" s="743"/>
      <c r="K239" s="743"/>
      <c r="L239" s="743"/>
      <c r="M239" s="743"/>
      <c r="N239" s="748">
        <f>SUBTOTAL(9,G239:M239)</f>
        <v>0</v>
      </c>
      <c r="O239" s="749">
        <f>IFERROR(N239/$N$18*100,"0.00")</f>
        <v>0</v>
      </c>
    </row>
    <row r="240" spans="1:15" ht="12.75" x14ac:dyDescent="0.2">
      <c r="A240" s="735">
        <v>2</v>
      </c>
      <c r="B240" s="736">
        <v>3</v>
      </c>
      <c r="C240" s="736">
        <v>3</v>
      </c>
      <c r="D240" s="736"/>
      <c r="E240" s="736"/>
      <c r="F240" s="737" t="s">
        <v>99</v>
      </c>
      <c r="G240" s="752">
        <f t="shared" ref="G240:N240" si="101">+G241+G243+G245+G247+G249+G251</f>
        <v>1051956.76</v>
      </c>
      <c r="H240" s="752">
        <f t="shared" si="101"/>
        <v>42344.17</v>
      </c>
      <c r="I240" s="752">
        <f t="shared" si="101"/>
        <v>940905.05</v>
      </c>
      <c r="J240" s="752">
        <f t="shared" si="101"/>
        <v>10252.17</v>
      </c>
      <c r="K240" s="752">
        <f t="shared" si="101"/>
        <v>1737377.59</v>
      </c>
      <c r="L240" s="752">
        <f t="shared" si="101"/>
        <v>5922.15</v>
      </c>
      <c r="M240" s="752">
        <f t="shared" si="101"/>
        <v>1183374.3500000001</v>
      </c>
      <c r="N240" s="752">
        <f t="shared" si="101"/>
        <v>4972132.24</v>
      </c>
      <c r="O240" s="739">
        <f>+O241+O243+O245+O247+O249+O251</f>
        <v>0.54388824487249621</v>
      </c>
    </row>
    <row r="241" spans="1:15" ht="12.75" x14ac:dyDescent="0.2">
      <c r="A241" s="740">
        <v>2</v>
      </c>
      <c r="B241" s="741">
        <v>3</v>
      </c>
      <c r="C241" s="741">
        <v>3</v>
      </c>
      <c r="D241" s="741">
        <v>1</v>
      </c>
      <c r="E241" s="741"/>
      <c r="F241" s="754" t="s">
        <v>3047</v>
      </c>
      <c r="G241" s="743">
        <f t="shared" ref="G241:O241" si="102">G242</f>
        <v>0</v>
      </c>
      <c r="H241" s="743">
        <f t="shared" si="102"/>
        <v>0</v>
      </c>
      <c r="I241" s="743">
        <f t="shared" si="102"/>
        <v>0</v>
      </c>
      <c r="J241" s="743">
        <f t="shared" si="102"/>
        <v>0</v>
      </c>
      <c r="K241" s="743">
        <f t="shared" si="102"/>
        <v>420000</v>
      </c>
      <c r="L241" s="743">
        <f t="shared" si="102"/>
        <v>5922.15</v>
      </c>
      <c r="M241" s="743">
        <f t="shared" si="102"/>
        <v>1052484.8500000001</v>
      </c>
      <c r="N241" s="743">
        <f t="shared" si="102"/>
        <v>1478407</v>
      </c>
      <c r="O241" s="744">
        <f t="shared" si="102"/>
        <v>0.1617189868701506</v>
      </c>
    </row>
    <row r="242" spans="1:15" ht="12.75" x14ac:dyDescent="0.2">
      <c r="A242" s="755">
        <v>2</v>
      </c>
      <c r="B242" s="746">
        <v>3</v>
      </c>
      <c r="C242" s="746">
        <v>3</v>
      </c>
      <c r="D242" s="746">
        <v>1</v>
      </c>
      <c r="E242" s="746" t="s">
        <v>2882</v>
      </c>
      <c r="F242" s="747" t="s">
        <v>3047</v>
      </c>
      <c r="G242" s="748"/>
      <c r="H242" s="748"/>
      <c r="I242" s="748"/>
      <c r="J242" s="748"/>
      <c r="K242" s="748">
        <v>420000</v>
      </c>
      <c r="L242" s="748">
        <v>5922.15</v>
      </c>
      <c r="M242" s="748">
        <v>1052484.8500000001</v>
      </c>
      <c r="N242" s="748">
        <f>SUBTOTAL(9,G242:M242)</f>
        <v>1478407</v>
      </c>
      <c r="O242" s="749">
        <f>IFERROR(N242/$N$18*100,"0.00")</f>
        <v>0.1617189868701506</v>
      </c>
    </row>
    <row r="243" spans="1:15" ht="12.75" x14ac:dyDescent="0.2">
      <c r="A243" s="740">
        <v>2</v>
      </c>
      <c r="B243" s="741">
        <v>3</v>
      </c>
      <c r="C243" s="741">
        <v>3</v>
      </c>
      <c r="D243" s="741">
        <v>2</v>
      </c>
      <c r="E243" s="741"/>
      <c r="F243" s="754" t="s">
        <v>3048</v>
      </c>
      <c r="G243" s="743">
        <f t="shared" ref="G243:O243" si="103">+G244</f>
        <v>319044.25</v>
      </c>
      <c r="H243" s="743">
        <f t="shared" si="103"/>
        <v>16500</v>
      </c>
      <c r="I243" s="743">
        <f t="shared" si="103"/>
        <v>0</v>
      </c>
      <c r="J243" s="743">
        <f t="shared" si="103"/>
        <v>3637.17</v>
      </c>
      <c r="K243" s="743">
        <f t="shared" si="103"/>
        <v>1241963.8400000001</v>
      </c>
      <c r="L243" s="743">
        <f t="shared" si="103"/>
        <v>0</v>
      </c>
      <c r="M243" s="743">
        <f t="shared" si="103"/>
        <v>0</v>
      </c>
      <c r="N243" s="743">
        <f t="shared" si="103"/>
        <v>1581145.26</v>
      </c>
      <c r="O243" s="765">
        <f t="shared" si="103"/>
        <v>0.17295725029828787</v>
      </c>
    </row>
    <row r="244" spans="1:15" ht="12.75" x14ac:dyDescent="0.2">
      <c r="A244" s="755">
        <v>2</v>
      </c>
      <c r="B244" s="746">
        <v>3</v>
      </c>
      <c r="C244" s="746">
        <v>3</v>
      </c>
      <c r="D244" s="746">
        <v>2</v>
      </c>
      <c r="E244" s="746" t="s">
        <v>2882</v>
      </c>
      <c r="F244" s="747" t="s">
        <v>3048</v>
      </c>
      <c r="G244" s="748">
        <v>319044.25</v>
      </c>
      <c r="H244" s="748">
        <v>16500</v>
      </c>
      <c r="I244" s="748"/>
      <c r="J244" s="748">
        <v>3637.17</v>
      </c>
      <c r="K244" s="748">
        <v>1241963.8400000001</v>
      </c>
      <c r="L244" s="748"/>
      <c r="M244" s="748"/>
      <c r="N244" s="748">
        <f>SUBTOTAL(9,G244:M244)</f>
        <v>1581145.26</v>
      </c>
      <c r="O244" s="749">
        <f>IFERROR(N244/$N$18*100,"0.00")</f>
        <v>0.17295725029828787</v>
      </c>
    </row>
    <row r="245" spans="1:15" ht="12.75" x14ac:dyDescent="0.2">
      <c r="A245" s="740">
        <v>2</v>
      </c>
      <c r="B245" s="741">
        <v>3</v>
      </c>
      <c r="C245" s="741">
        <v>3</v>
      </c>
      <c r="D245" s="741">
        <v>3</v>
      </c>
      <c r="E245" s="741"/>
      <c r="F245" s="754" t="s">
        <v>54</v>
      </c>
      <c r="G245" s="743">
        <f t="shared" ref="G245:O245" si="104">+G246</f>
        <v>732912.51</v>
      </c>
      <c r="H245" s="743">
        <f t="shared" si="104"/>
        <v>25844.17</v>
      </c>
      <c r="I245" s="743">
        <f t="shared" si="104"/>
        <v>940905.05</v>
      </c>
      <c r="J245" s="743">
        <f t="shared" si="104"/>
        <v>6615</v>
      </c>
      <c r="K245" s="743">
        <f t="shared" si="104"/>
        <v>75413.75</v>
      </c>
      <c r="L245" s="743">
        <f t="shared" si="104"/>
        <v>0</v>
      </c>
      <c r="M245" s="743">
        <f t="shared" si="104"/>
        <v>130889.5</v>
      </c>
      <c r="N245" s="743">
        <f t="shared" si="104"/>
        <v>1912579.98</v>
      </c>
      <c r="O245" s="765">
        <f t="shared" si="104"/>
        <v>0.20921200770405776</v>
      </c>
    </row>
    <row r="246" spans="1:15" ht="12.75" x14ac:dyDescent="0.2">
      <c r="A246" s="755">
        <v>2</v>
      </c>
      <c r="B246" s="746">
        <v>3</v>
      </c>
      <c r="C246" s="746">
        <v>3</v>
      </c>
      <c r="D246" s="746">
        <v>3</v>
      </c>
      <c r="E246" s="746" t="s">
        <v>2882</v>
      </c>
      <c r="F246" s="747" t="s">
        <v>54</v>
      </c>
      <c r="G246" s="748">
        <v>732912.51</v>
      </c>
      <c r="H246" s="748">
        <v>25844.17</v>
      </c>
      <c r="I246" s="748">
        <v>940905.05</v>
      </c>
      <c r="J246" s="748">
        <v>6615</v>
      </c>
      <c r="K246" s="748">
        <v>75413.75</v>
      </c>
      <c r="L246" s="748"/>
      <c r="M246" s="748">
        <v>130889.5</v>
      </c>
      <c r="N246" s="748">
        <f>SUBTOTAL(9,G246:M246)</f>
        <v>1912579.98</v>
      </c>
      <c r="O246" s="749">
        <f>IFERROR(N246/$N$18*100,"0.00")</f>
        <v>0.20921200770405776</v>
      </c>
    </row>
    <row r="247" spans="1:15" ht="12.75" x14ac:dyDescent="0.2">
      <c r="A247" s="740">
        <v>2</v>
      </c>
      <c r="B247" s="741">
        <v>3</v>
      </c>
      <c r="C247" s="741">
        <v>3</v>
      </c>
      <c r="D247" s="741">
        <v>4</v>
      </c>
      <c r="E247" s="741"/>
      <c r="F247" s="754" t="s">
        <v>3049</v>
      </c>
      <c r="G247" s="743">
        <f t="shared" ref="G247:O247" si="105">+G248</f>
        <v>0</v>
      </c>
      <c r="H247" s="743">
        <f t="shared" si="105"/>
        <v>0</v>
      </c>
      <c r="I247" s="743">
        <f t="shared" si="105"/>
        <v>0</v>
      </c>
      <c r="J247" s="743">
        <f t="shared" si="105"/>
        <v>0</v>
      </c>
      <c r="K247" s="743">
        <f t="shared" si="105"/>
        <v>0</v>
      </c>
      <c r="L247" s="743">
        <f t="shared" si="105"/>
        <v>0</v>
      </c>
      <c r="M247" s="743">
        <f t="shared" si="105"/>
        <v>0</v>
      </c>
      <c r="N247" s="743">
        <f t="shared" si="105"/>
        <v>0</v>
      </c>
      <c r="O247" s="765">
        <f t="shared" si="105"/>
        <v>0</v>
      </c>
    </row>
    <row r="248" spans="1:15" ht="12.75" x14ac:dyDescent="0.2">
      <c r="A248" s="755">
        <v>2</v>
      </c>
      <c r="B248" s="746">
        <v>3</v>
      </c>
      <c r="C248" s="746">
        <v>3</v>
      </c>
      <c r="D248" s="746">
        <v>4</v>
      </c>
      <c r="E248" s="746" t="s">
        <v>2882</v>
      </c>
      <c r="F248" s="747" t="s">
        <v>3049</v>
      </c>
      <c r="G248" s="743"/>
      <c r="H248" s="743"/>
      <c r="I248" s="743"/>
      <c r="J248" s="743"/>
      <c r="K248" s="743"/>
      <c r="L248" s="743"/>
      <c r="M248" s="743"/>
      <c r="N248" s="748">
        <f>SUBTOTAL(9,G248:M248)</f>
        <v>0</v>
      </c>
      <c r="O248" s="749">
        <f>IFERROR(N248/$N$18*100,"0.00")</f>
        <v>0</v>
      </c>
    </row>
    <row r="249" spans="1:15" ht="12.75" x14ac:dyDescent="0.2">
      <c r="A249" s="740">
        <v>2</v>
      </c>
      <c r="B249" s="741">
        <v>3</v>
      </c>
      <c r="C249" s="741">
        <v>3</v>
      </c>
      <c r="D249" s="741">
        <v>5</v>
      </c>
      <c r="E249" s="741"/>
      <c r="F249" s="754" t="s">
        <v>3050</v>
      </c>
      <c r="G249" s="743">
        <f t="shared" ref="G249:O249" si="106">+G250</f>
        <v>0</v>
      </c>
      <c r="H249" s="743">
        <f t="shared" si="106"/>
        <v>0</v>
      </c>
      <c r="I249" s="743">
        <f t="shared" si="106"/>
        <v>0</v>
      </c>
      <c r="J249" s="743">
        <f t="shared" si="106"/>
        <v>0</v>
      </c>
      <c r="K249" s="743">
        <f t="shared" si="106"/>
        <v>0</v>
      </c>
      <c r="L249" s="743">
        <f t="shared" si="106"/>
        <v>0</v>
      </c>
      <c r="M249" s="743">
        <f t="shared" si="106"/>
        <v>0</v>
      </c>
      <c r="N249" s="743">
        <f t="shared" si="106"/>
        <v>0</v>
      </c>
      <c r="O249" s="765">
        <f t="shared" si="106"/>
        <v>0</v>
      </c>
    </row>
    <row r="250" spans="1:15" ht="12.75" x14ac:dyDescent="0.2">
      <c r="A250" s="755">
        <v>2</v>
      </c>
      <c r="B250" s="746">
        <v>3</v>
      </c>
      <c r="C250" s="746">
        <v>3</v>
      </c>
      <c r="D250" s="746">
        <v>5</v>
      </c>
      <c r="E250" s="746" t="s">
        <v>2882</v>
      </c>
      <c r="F250" s="747" t="s">
        <v>3050</v>
      </c>
      <c r="G250" s="743"/>
      <c r="H250" s="743"/>
      <c r="I250" s="743"/>
      <c r="J250" s="743"/>
      <c r="K250" s="743"/>
      <c r="L250" s="743"/>
      <c r="M250" s="743"/>
      <c r="N250" s="748">
        <f>SUBTOTAL(9,G250:M250)</f>
        <v>0</v>
      </c>
      <c r="O250" s="749">
        <f>IFERROR(N250/$N$18*100,"0.00")</f>
        <v>0</v>
      </c>
    </row>
    <row r="251" spans="1:15" ht="12.75" x14ac:dyDescent="0.2">
      <c r="A251" s="740">
        <v>2</v>
      </c>
      <c r="B251" s="741">
        <v>3</v>
      </c>
      <c r="C251" s="741">
        <v>3</v>
      </c>
      <c r="D251" s="741">
        <v>6</v>
      </c>
      <c r="E251" s="741"/>
      <c r="F251" s="754" t="s">
        <v>3051</v>
      </c>
      <c r="G251" s="743">
        <f t="shared" ref="G251:O251" si="107">+G252</f>
        <v>0</v>
      </c>
      <c r="H251" s="743">
        <f t="shared" si="107"/>
        <v>0</v>
      </c>
      <c r="I251" s="743">
        <f t="shared" si="107"/>
        <v>0</v>
      </c>
      <c r="J251" s="743">
        <f t="shared" si="107"/>
        <v>0</v>
      </c>
      <c r="K251" s="743">
        <f t="shared" si="107"/>
        <v>0</v>
      </c>
      <c r="L251" s="743">
        <f t="shared" si="107"/>
        <v>0</v>
      </c>
      <c r="M251" s="743">
        <f t="shared" si="107"/>
        <v>0</v>
      </c>
      <c r="N251" s="743">
        <f t="shared" si="107"/>
        <v>0</v>
      </c>
      <c r="O251" s="765">
        <f t="shared" si="107"/>
        <v>0</v>
      </c>
    </row>
    <row r="252" spans="1:15" ht="12.75" x14ac:dyDescent="0.2">
      <c r="A252" s="755">
        <v>2</v>
      </c>
      <c r="B252" s="746">
        <v>3</v>
      </c>
      <c r="C252" s="746">
        <v>3</v>
      </c>
      <c r="D252" s="746">
        <v>6</v>
      </c>
      <c r="E252" s="746" t="s">
        <v>2882</v>
      </c>
      <c r="F252" s="747" t="s">
        <v>3051</v>
      </c>
      <c r="G252" s="748"/>
      <c r="H252" s="748"/>
      <c r="I252" s="748"/>
      <c r="J252" s="748"/>
      <c r="K252" s="748"/>
      <c r="L252" s="748"/>
      <c r="M252" s="748"/>
      <c r="N252" s="748">
        <f>SUBTOTAL(9,G252:M252)</f>
        <v>0</v>
      </c>
      <c r="O252" s="749">
        <f>IFERROR(N252/$N$18*100,"0.00")</f>
        <v>0</v>
      </c>
    </row>
    <row r="253" spans="1:15" ht="12.75" x14ac:dyDescent="0.2">
      <c r="A253" s="735">
        <v>2</v>
      </c>
      <c r="B253" s="736">
        <v>3</v>
      </c>
      <c r="C253" s="736">
        <v>4</v>
      </c>
      <c r="D253" s="736"/>
      <c r="E253" s="736"/>
      <c r="F253" s="737" t="s">
        <v>3052</v>
      </c>
      <c r="G253" s="752">
        <f t="shared" ref="G253:N253" si="108">+G254+G256</f>
        <v>793431.2</v>
      </c>
      <c r="H253" s="752">
        <f t="shared" si="108"/>
        <v>28800151.890000001</v>
      </c>
      <c r="I253" s="752">
        <f t="shared" si="108"/>
        <v>18591697.18</v>
      </c>
      <c r="J253" s="752">
        <f t="shared" si="108"/>
        <v>9096618.3599999994</v>
      </c>
      <c r="K253" s="752">
        <f t="shared" si="108"/>
        <v>11500136</v>
      </c>
      <c r="L253" s="752">
        <f t="shared" si="108"/>
        <v>0</v>
      </c>
      <c r="M253" s="752">
        <f t="shared" si="108"/>
        <v>0</v>
      </c>
      <c r="N253" s="752">
        <f t="shared" si="108"/>
        <v>68782034.629999995</v>
      </c>
      <c r="O253" s="739">
        <f>+O254+O256</f>
        <v>7.5238827705978215</v>
      </c>
    </row>
    <row r="254" spans="1:15" ht="12.75" x14ac:dyDescent="0.2">
      <c r="A254" s="740">
        <v>2</v>
      </c>
      <c r="B254" s="741">
        <v>3</v>
      </c>
      <c r="C254" s="741">
        <v>4</v>
      </c>
      <c r="D254" s="741">
        <v>1</v>
      </c>
      <c r="E254" s="741"/>
      <c r="F254" s="754" t="s">
        <v>55</v>
      </c>
      <c r="G254" s="743">
        <f t="shared" ref="G254:O254" si="109">+G255</f>
        <v>793431.2</v>
      </c>
      <c r="H254" s="743">
        <f t="shared" si="109"/>
        <v>28800151.890000001</v>
      </c>
      <c r="I254" s="743">
        <f t="shared" si="109"/>
        <v>18591697.18</v>
      </c>
      <c r="J254" s="743">
        <f t="shared" si="109"/>
        <v>9096618.3599999994</v>
      </c>
      <c r="K254" s="743">
        <f t="shared" si="109"/>
        <v>11500136</v>
      </c>
      <c r="L254" s="743">
        <f t="shared" si="109"/>
        <v>0</v>
      </c>
      <c r="M254" s="743">
        <f t="shared" si="109"/>
        <v>0</v>
      </c>
      <c r="N254" s="743">
        <f t="shared" si="109"/>
        <v>68782034.629999995</v>
      </c>
      <c r="O254" s="765">
        <f t="shared" si="109"/>
        <v>7.5238827705978215</v>
      </c>
    </row>
    <row r="255" spans="1:15" ht="12.75" x14ac:dyDescent="0.2">
      <c r="A255" s="755">
        <v>2</v>
      </c>
      <c r="B255" s="746">
        <v>3</v>
      </c>
      <c r="C255" s="746">
        <v>4</v>
      </c>
      <c r="D255" s="746">
        <v>1</v>
      </c>
      <c r="E255" s="746" t="s">
        <v>2882</v>
      </c>
      <c r="F255" s="747" t="s">
        <v>55</v>
      </c>
      <c r="G255" s="748">
        <v>793431.2</v>
      </c>
      <c r="H255" s="748">
        <v>28800151.890000001</v>
      </c>
      <c r="I255" s="748">
        <v>18591697.18</v>
      </c>
      <c r="J255" s="748">
        <v>9096618.3599999994</v>
      </c>
      <c r="K255" s="748">
        <v>11500136</v>
      </c>
      <c r="L255" s="748"/>
      <c r="M255" s="748"/>
      <c r="N255" s="748">
        <f>SUBTOTAL(9,G255:M255)</f>
        <v>68782034.629999995</v>
      </c>
      <c r="O255" s="749">
        <f>IFERROR(N255/$N$18*100,"0.00")</f>
        <v>7.5238827705978215</v>
      </c>
    </row>
    <row r="256" spans="1:15" ht="12.75" x14ac:dyDescent="0.2">
      <c r="A256" s="763">
        <v>2</v>
      </c>
      <c r="B256" s="741">
        <v>3</v>
      </c>
      <c r="C256" s="741">
        <v>4</v>
      </c>
      <c r="D256" s="741">
        <v>2</v>
      </c>
      <c r="E256" s="741"/>
      <c r="F256" s="754" t="s">
        <v>3053</v>
      </c>
      <c r="G256" s="743">
        <f t="shared" ref="G256:O256" si="110">+G257</f>
        <v>0</v>
      </c>
      <c r="H256" s="743">
        <f t="shared" si="110"/>
        <v>0</v>
      </c>
      <c r="I256" s="743">
        <f t="shared" si="110"/>
        <v>0</v>
      </c>
      <c r="J256" s="743">
        <f t="shared" si="110"/>
        <v>0</v>
      </c>
      <c r="K256" s="743">
        <f t="shared" si="110"/>
        <v>0</v>
      </c>
      <c r="L256" s="743">
        <f t="shared" si="110"/>
        <v>0</v>
      </c>
      <c r="M256" s="743">
        <f t="shared" si="110"/>
        <v>0</v>
      </c>
      <c r="N256" s="743">
        <f t="shared" si="110"/>
        <v>0</v>
      </c>
      <c r="O256" s="765">
        <f t="shared" si="110"/>
        <v>0</v>
      </c>
    </row>
    <row r="257" spans="1:15" ht="12.75" x14ac:dyDescent="0.2">
      <c r="A257" s="771">
        <v>2</v>
      </c>
      <c r="B257" s="772">
        <v>3</v>
      </c>
      <c r="C257" s="772">
        <v>4</v>
      </c>
      <c r="D257" s="772">
        <v>2</v>
      </c>
      <c r="E257" s="746" t="s">
        <v>2882</v>
      </c>
      <c r="F257" s="747" t="s">
        <v>3053</v>
      </c>
      <c r="G257" s="743"/>
      <c r="H257" s="743"/>
      <c r="I257" s="743"/>
      <c r="J257" s="743"/>
      <c r="K257" s="743"/>
      <c r="L257" s="743"/>
      <c r="M257" s="743"/>
      <c r="N257" s="748">
        <f>SUBTOTAL(9,G257:M257)</f>
        <v>0</v>
      </c>
      <c r="O257" s="749">
        <f>IFERROR(N257/$N$18*100,"0.00")</f>
        <v>0</v>
      </c>
    </row>
    <row r="258" spans="1:15" ht="12.75" x14ac:dyDescent="0.2">
      <c r="A258" s="735">
        <v>2</v>
      </c>
      <c r="B258" s="736">
        <v>3</v>
      </c>
      <c r="C258" s="736">
        <v>5</v>
      </c>
      <c r="D258" s="736"/>
      <c r="E258" s="736"/>
      <c r="F258" s="737" t="s">
        <v>3054</v>
      </c>
      <c r="G258" s="752">
        <f t="shared" ref="G258:N258" si="111">+G259+G261+G263+G265+G267</f>
        <v>800000</v>
      </c>
      <c r="H258" s="752">
        <f t="shared" si="111"/>
        <v>15000</v>
      </c>
      <c r="I258" s="752">
        <f t="shared" si="111"/>
        <v>175000</v>
      </c>
      <c r="J258" s="752">
        <f t="shared" si="111"/>
        <v>17725</v>
      </c>
      <c r="K258" s="752">
        <f t="shared" si="111"/>
        <v>22020.48</v>
      </c>
      <c r="L258" s="752">
        <f t="shared" si="111"/>
        <v>0</v>
      </c>
      <c r="M258" s="752">
        <f t="shared" si="111"/>
        <v>1937725</v>
      </c>
      <c r="N258" s="752">
        <f t="shared" si="111"/>
        <v>2967470.48</v>
      </c>
      <c r="O258" s="739">
        <f>+O259+O261+O263+O265+O267</f>
        <v>0.32460365758054421</v>
      </c>
    </row>
    <row r="259" spans="1:15" ht="12.75" x14ac:dyDescent="0.2">
      <c r="A259" s="740">
        <v>2</v>
      </c>
      <c r="B259" s="741">
        <v>3</v>
      </c>
      <c r="C259" s="741">
        <v>5</v>
      </c>
      <c r="D259" s="741">
        <v>1</v>
      </c>
      <c r="E259" s="741"/>
      <c r="F259" s="754" t="s">
        <v>3055</v>
      </c>
      <c r="G259" s="743">
        <f t="shared" ref="G259:O259" si="112">+G260</f>
        <v>0</v>
      </c>
      <c r="H259" s="743">
        <f t="shared" si="112"/>
        <v>0</v>
      </c>
      <c r="I259" s="743">
        <f t="shared" si="112"/>
        <v>0</v>
      </c>
      <c r="J259" s="743">
        <f t="shared" si="112"/>
        <v>0</v>
      </c>
      <c r="K259" s="743">
        <f t="shared" si="112"/>
        <v>0</v>
      </c>
      <c r="L259" s="743">
        <f t="shared" si="112"/>
        <v>0</v>
      </c>
      <c r="M259" s="743">
        <f t="shared" si="112"/>
        <v>500000</v>
      </c>
      <c r="N259" s="743">
        <f t="shared" si="112"/>
        <v>500000</v>
      </c>
      <c r="O259" s="765">
        <f t="shared" si="112"/>
        <v>5.4693662459035508E-2</v>
      </c>
    </row>
    <row r="260" spans="1:15" ht="12.75" x14ac:dyDescent="0.2">
      <c r="A260" s="755">
        <v>2</v>
      </c>
      <c r="B260" s="746">
        <v>3</v>
      </c>
      <c r="C260" s="746">
        <v>5</v>
      </c>
      <c r="D260" s="746">
        <v>1</v>
      </c>
      <c r="E260" s="746" t="s">
        <v>2882</v>
      </c>
      <c r="F260" s="747" t="s">
        <v>3055</v>
      </c>
      <c r="G260" s="743"/>
      <c r="H260" s="743"/>
      <c r="I260" s="743"/>
      <c r="J260" s="743"/>
      <c r="K260" s="743"/>
      <c r="L260" s="743"/>
      <c r="M260" s="743">
        <v>500000</v>
      </c>
      <c r="N260" s="748">
        <f>SUBTOTAL(9,G260:M260)</f>
        <v>500000</v>
      </c>
      <c r="O260" s="749">
        <f>IFERROR(N260/$N$18*100,"0.00")</f>
        <v>5.4693662459035508E-2</v>
      </c>
    </row>
    <row r="261" spans="1:15" ht="12.75" x14ac:dyDescent="0.2">
      <c r="A261" s="740">
        <v>2</v>
      </c>
      <c r="B261" s="741">
        <v>3</v>
      </c>
      <c r="C261" s="741">
        <v>5</v>
      </c>
      <c r="D261" s="741">
        <v>2</v>
      </c>
      <c r="E261" s="741"/>
      <c r="F261" s="754" t="s">
        <v>3056</v>
      </c>
      <c r="G261" s="743">
        <f t="shared" ref="G261:O261" si="113">+G262</f>
        <v>0</v>
      </c>
      <c r="H261" s="743">
        <f t="shared" si="113"/>
        <v>175</v>
      </c>
      <c r="I261" s="743">
        <f t="shared" si="113"/>
        <v>175</v>
      </c>
      <c r="J261" s="743">
        <f t="shared" si="113"/>
        <v>350</v>
      </c>
      <c r="K261" s="743">
        <f t="shared" si="113"/>
        <v>350</v>
      </c>
      <c r="L261" s="743">
        <f t="shared" si="113"/>
        <v>0</v>
      </c>
      <c r="M261" s="743">
        <f t="shared" si="113"/>
        <v>350</v>
      </c>
      <c r="N261" s="743">
        <f t="shared" si="113"/>
        <v>1400</v>
      </c>
      <c r="O261" s="765">
        <f t="shared" si="113"/>
        <v>1.5314225488529944E-4</v>
      </c>
    </row>
    <row r="262" spans="1:15" ht="12.75" x14ac:dyDescent="0.2">
      <c r="A262" s="755">
        <v>2</v>
      </c>
      <c r="B262" s="746">
        <v>3</v>
      </c>
      <c r="C262" s="746">
        <v>5</v>
      </c>
      <c r="D262" s="746">
        <v>2</v>
      </c>
      <c r="E262" s="746" t="s">
        <v>2882</v>
      </c>
      <c r="F262" s="747" t="s">
        <v>3056</v>
      </c>
      <c r="G262" s="743"/>
      <c r="H262" s="743">
        <v>175</v>
      </c>
      <c r="I262" s="743">
        <v>175</v>
      </c>
      <c r="J262" s="743">
        <v>350</v>
      </c>
      <c r="K262" s="743">
        <v>350</v>
      </c>
      <c r="L262" s="743"/>
      <c r="M262" s="743">
        <v>350</v>
      </c>
      <c r="N262" s="748">
        <f>SUBTOTAL(9,G262:M262)</f>
        <v>1400</v>
      </c>
      <c r="O262" s="749">
        <f>IFERROR(N262/$N$18*100,"0.00")</f>
        <v>1.5314225488529944E-4</v>
      </c>
    </row>
    <row r="263" spans="1:15" ht="12.75" x14ac:dyDescent="0.2">
      <c r="A263" s="740">
        <v>2</v>
      </c>
      <c r="B263" s="741">
        <v>3</v>
      </c>
      <c r="C263" s="741">
        <v>5</v>
      </c>
      <c r="D263" s="741">
        <v>3</v>
      </c>
      <c r="E263" s="741"/>
      <c r="F263" s="754" t="s">
        <v>56</v>
      </c>
      <c r="G263" s="743">
        <f t="shared" ref="G263:O263" si="114">+G264</f>
        <v>0</v>
      </c>
      <c r="H263" s="743">
        <f t="shared" si="114"/>
        <v>0</v>
      </c>
      <c r="I263" s="743">
        <f t="shared" si="114"/>
        <v>60000</v>
      </c>
      <c r="J263" s="743">
        <f t="shared" si="114"/>
        <v>0</v>
      </c>
      <c r="K263" s="743">
        <f t="shared" si="114"/>
        <v>0</v>
      </c>
      <c r="L263" s="743">
        <f t="shared" si="114"/>
        <v>0</v>
      </c>
      <c r="M263" s="743">
        <f t="shared" si="114"/>
        <v>260000</v>
      </c>
      <c r="N263" s="743">
        <f t="shared" si="114"/>
        <v>320000</v>
      </c>
      <c r="O263" s="765">
        <f t="shared" si="114"/>
        <v>3.5003943973782724E-2</v>
      </c>
    </row>
    <row r="264" spans="1:15" ht="12.75" x14ac:dyDescent="0.2">
      <c r="A264" s="755">
        <v>2</v>
      </c>
      <c r="B264" s="746">
        <v>3</v>
      </c>
      <c r="C264" s="746">
        <v>5</v>
      </c>
      <c r="D264" s="746">
        <v>3</v>
      </c>
      <c r="E264" s="746" t="s">
        <v>2882</v>
      </c>
      <c r="F264" s="747" t="s">
        <v>56</v>
      </c>
      <c r="G264" s="748"/>
      <c r="H264" s="748"/>
      <c r="I264" s="748">
        <v>60000</v>
      </c>
      <c r="J264" s="748"/>
      <c r="K264" s="748"/>
      <c r="L264" s="748"/>
      <c r="M264" s="748">
        <v>260000</v>
      </c>
      <c r="N264" s="748">
        <f>SUBTOTAL(9,G264:M264)</f>
        <v>320000</v>
      </c>
      <c r="O264" s="749">
        <f>IFERROR(N264/$N$18*100,"0.00")</f>
        <v>3.5003943973782724E-2</v>
      </c>
    </row>
    <row r="265" spans="1:15" ht="12.75" x14ac:dyDescent="0.2">
      <c r="A265" s="740">
        <v>2</v>
      </c>
      <c r="B265" s="741">
        <v>3</v>
      </c>
      <c r="C265" s="741">
        <v>5</v>
      </c>
      <c r="D265" s="741">
        <v>4</v>
      </c>
      <c r="E265" s="741"/>
      <c r="F265" s="754" t="s">
        <v>3057</v>
      </c>
      <c r="G265" s="743">
        <f t="shared" ref="G265:O265" si="115">+G266</f>
        <v>0</v>
      </c>
      <c r="H265" s="743">
        <f t="shared" si="115"/>
        <v>0</v>
      </c>
      <c r="I265" s="743">
        <f t="shared" si="115"/>
        <v>0</v>
      </c>
      <c r="J265" s="743">
        <f t="shared" si="115"/>
        <v>0</v>
      </c>
      <c r="K265" s="743">
        <f t="shared" si="115"/>
        <v>0</v>
      </c>
      <c r="L265" s="743">
        <f t="shared" si="115"/>
        <v>0</v>
      </c>
      <c r="M265" s="743">
        <f t="shared" si="115"/>
        <v>70000</v>
      </c>
      <c r="N265" s="743">
        <f t="shared" si="115"/>
        <v>70000</v>
      </c>
      <c r="O265" s="765">
        <f t="shared" si="115"/>
        <v>7.6571127442649706E-3</v>
      </c>
    </row>
    <row r="266" spans="1:15" ht="12.75" x14ac:dyDescent="0.2">
      <c r="A266" s="755">
        <v>2</v>
      </c>
      <c r="B266" s="746">
        <v>3</v>
      </c>
      <c r="C266" s="746">
        <v>5</v>
      </c>
      <c r="D266" s="746">
        <v>4</v>
      </c>
      <c r="E266" s="746" t="s">
        <v>2882</v>
      </c>
      <c r="F266" s="747" t="s">
        <v>3057</v>
      </c>
      <c r="G266" s="743"/>
      <c r="H266" s="743"/>
      <c r="I266" s="743"/>
      <c r="J266" s="743"/>
      <c r="K266" s="743"/>
      <c r="L266" s="743"/>
      <c r="M266" s="743">
        <v>70000</v>
      </c>
      <c r="N266" s="748">
        <f>SUBTOTAL(9,G266:M266)</f>
        <v>70000</v>
      </c>
      <c r="O266" s="749">
        <f>IFERROR(N266/$N$18*100,"0.00")</f>
        <v>7.6571127442649706E-3</v>
      </c>
    </row>
    <row r="267" spans="1:15" ht="12.75" x14ac:dyDescent="0.2">
      <c r="A267" s="740">
        <v>2</v>
      </c>
      <c r="B267" s="741">
        <v>3</v>
      </c>
      <c r="C267" s="741">
        <v>5</v>
      </c>
      <c r="D267" s="741">
        <v>5</v>
      </c>
      <c r="E267" s="741"/>
      <c r="F267" s="754" t="s">
        <v>3058</v>
      </c>
      <c r="G267" s="743">
        <f t="shared" ref="G267:O267" si="116">+G268</f>
        <v>800000</v>
      </c>
      <c r="H267" s="743">
        <f t="shared" si="116"/>
        <v>14825</v>
      </c>
      <c r="I267" s="743">
        <f t="shared" si="116"/>
        <v>114825</v>
      </c>
      <c r="J267" s="743">
        <f t="shared" si="116"/>
        <v>17375</v>
      </c>
      <c r="K267" s="743">
        <f t="shared" si="116"/>
        <v>21670.48</v>
      </c>
      <c r="L267" s="743">
        <f t="shared" si="116"/>
        <v>0</v>
      </c>
      <c r="M267" s="743">
        <f t="shared" si="116"/>
        <v>1107375</v>
      </c>
      <c r="N267" s="743">
        <f t="shared" si="116"/>
        <v>2076070.48</v>
      </c>
      <c r="O267" s="765">
        <f t="shared" si="116"/>
        <v>0.22709579614857567</v>
      </c>
    </row>
    <row r="268" spans="1:15" ht="12.75" x14ac:dyDescent="0.2">
      <c r="A268" s="755">
        <v>2</v>
      </c>
      <c r="B268" s="746">
        <v>3</v>
      </c>
      <c r="C268" s="746">
        <v>5</v>
      </c>
      <c r="D268" s="746">
        <v>5</v>
      </c>
      <c r="E268" s="746" t="s">
        <v>2882</v>
      </c>
      <c r="F268" s="747" t="s">
        <v>57</v>
      </c>
      <c r="G268" s="748">
        <v>800000</v>
      </c>
      <c r="H268" s="748">
        <v>14825</v>
      </c>
      <c r="I268" s="748">
        <v>114825</v>
      </c>
      <c r="J268" s="748">
        <v>17375</v>
      </c>
      <c r="K268" s="748">
        <v>21670.48</v>
      </c>
      <c r="L268" s="748"/>
      <c r="M268" s="748">
        <v>1107375</v>
      </c>
      <c r="N268" s="748">
        <f>SUBTOTAL(9,G268:M268)</f>
        <v>2076070.48</v>
      </c>
      <c r="O268" s="749">
        <f>IFERROR(N268/$N$18*100,"0.00")</f>
        <v>0.22709579614857567</v>
      </c>
    </row>
    <row r="269" spans="1:15" ht="12.75" x14ac:dyDescent="0.2">
      <c r="A269" s="735">
        <v>2</v>
      </c>
      <c r="B269" s="736">
        <v>3</v>
      </c>
      <c r="C269" s="736">
        <v>6</v>
      </c>
      <c r="D269" s="736"/>
      <c r="E269" s="736"/>
      <c r="F269" s="737" t="s">
        <v>3059</v>
      </c>
      <c r="G269" s="752">
        <f t="shared" ref="G269:N269" si="117">+G270+G276+G280+G287+G295</f>
        <v>180000</v>
      </c>
      <c r="H269" s="752">
        <f t="shared" si="117"/>
        <v>26095</v>
      </c>
      <c r="I269" s="752">
        <f t="shared" si="117"/>
        <v>506520</v>
      </c>
      <c r="J269" s="752">
        <f t="shared" si="117"/>
        <v>16380</v>
      </c>
      <c r="K269" s="752">
        <f t="shared" si="117"/>
        <v>16380</v>
      </c>
      <c r="L269" s="752">
        <f t="shared" si="117"/>
        <v>0</v>
      </c>
      <c r="M269" s="752">
        <f t="shared" si="117"/>
        <v>1605130</v>
      </c>
      <c r="N269" s="752">
        <f t="shared" si="117"/>
        <v>2350505</v>
      </c>
      <c r="O269" s="738">
        <f>+O270+O276+O280+O287+O295</f>
        <v>0.25711545415655052</v>
      </c>
    </row>
    <row r="270" spans="1:15" ht="12.75" x14ac:dyDescent="0.2">
      <c r="A270" s="740">
        <v>2</v>
      </c>
      <c r="B270" s="741">
        <v>3</v>
      </c>
      <c r="C270" s="741">
        <v>6</v>
      </c>
      <c r="D270" s="741">
        <v>1</v>
      </c>
      <c r="E270" s="741"/>
      <c r="F270" s="754" t="s">
        <v>3060</v>
      </c>
      <c r="G270" s="743">
        <f t="shared" ref="G270:N270" si="118">+G271+G272+G273+G274</f>
        <v>60000</v>
      </c>
      <c r="H270" s="743">
        <f t="shared" si="118"/>
        <v>3520</v>
      </c>
      <c r="I270" s="743">
        <f t="shared" si="118"/>
        <v>87520</v>
      </c>
      <c r="J270" s="743">
        <f t="shared" si="118"/>
        <v>2470</v>
      </c>
      <c r="K270" s="743">
        <f t="shared" si="118"/>
        <v>2470</v>
      </c>
      <c r="L270" s="743">
        <f t="shared" si="118"/>
        <v>0</v>
      </c>
      <c r="M270" s="743">
        <f t="shared" si="118"/>
        <v>2470</v>
      </c>
      <c r="N270" s="743">
        <f t="shared" si="118"/>
        <v>158450</v>
      </c>
      <c r="O270" s="765">
        <f>+O271+O272+O273+O274</f>
        <v>1.7332421633268352E-2</v>
      </c>
    </row>
    <row r="271" spans="1:15" ht="12.75" x14ac:dyDescent="0.2">
      <c r="A271" s="755">
        <v>2</v>
      </c>
      <c r="B271" s="746">
        <v>3</v>
      </c>
      <c r="C271" s="746">
        <v>6</v>
      </c>
      <c r="D271" s="746">
        <v>1</v>
      </c>
      <c r="E271" s="746" t="s">
        <v>2882</v>
      </c>
      <c r="F271" s="747" t="s">
        <v>58</v>
      </c>
      <c r="G271" s="748"/>
      <c r="H271" s="748">
        <v>3520</v>
      </c>
      <c r="I271" s="748">
        <v>3520</v>
      </c>
      <c r="J271" s="748">
        <v>2470</v>
      </c>
      <c r="K271" s="748">
        <v>2470</v>
      </c>
      <c r="L271" s="748"/>
      <c r="M271" s="748">
        <v>2470</v>
      </c>
      <c r="N271" s="748">
        <f>SUBTOTAL(9,G271:M271)</f>
        <v>14450</v>
      </c>
      <c r="O271" s="749">
        <f>IFERROR(N271/$N$18*100,"0.00")</f>
        <v>1.5806468450661262E-3</v>
      </c>
    </row>
    <row r="272" spans="1:15" ht="12.75" x14ac:dyDescent="0.2">
      <c r="A272" s="755">
        <v>2</v>
      </c>
      <c r="B272" s="746">
        <v>3</v>
      </c>
      <c r="C272" s="746">
        <v>6</v>
      </c>
      <c r="D272" s="746">
        <v>1</v>
      </c>
      <c r="E272" s="746" t="s">
        <v>2884</v>
      </c>
      <c r="F272" s="747" t="s">
        <v>3061</v>
      </c>
      <c r="G272" s="748">
        <v>60000</v>
      </c>
      <c r="H272" s="748"/>
      <c r="I272" s="748"/>
      <c r="J272" s="748"/>
      <c r="K272" s="748"/>
      <c r="L272" s="748"/>
      <c r="M272" s="748"/>
      <c r="N272" s="748">
        <f>SUBTOTAL(9,G272:M272)</f>
        <v>60000</v>
      </c>
      <c r="O272" s="749">
        <f>IFERROR(N272/$N$18*100,"0.00")</f>
        <v>6.5632394950842603E-3</v>
      </c>
    </row>
    <row r="273" spans="1:15" ht="12.75" x14ac:dyDescent="0.2">
      <c r="A273" s="755">
        <v>2</v>
      </c>
      <c r="B273" s="746">
        <v>3</v>
      </c>
      <c r="C273" s="746">
        <v>6</v>
      </c>
      <c r="D273" s="746">
        <v>1</v>
      </c>
      <c r="E273" s="746" t="s">
        <v>2886</v>
      </c>
      <c r="F273" s="747" t="s">
        <v>3062</v>
      </c>
      <c r="G273" s="748"/>
      <c r="H273" s="748"/>
      <c r="I273" s="748">
        <v>42000</v>
      </c>
      <c r="J273" s="748"/>
      <c r="K273" s="748"/>
      <c r="L273" s="748"/>
      <c r="M273" s="748"/>
      <c r="N273" s="748">
        <f>SUBTOTAL(9,G273:M273)</f>
        <v>42000</v>
      </c>
      <c r="O273" s="749">
        <f>IFERROR(N273/$N$18*100,"0.00")</f>
        <v>4.5942676465589825E-3</v>
      </c>
    </row>
    <row r="274" spans="1:15" ht="12.75" x14ac:dyDescent="0.2">
      <c r="A274" s="755">
        <v>2</v>
      </c>
      <c r="B274" s="746">
        <v>3</v>
      </c>
      <c r="C274" s="746">
        <v>6</v>
      </c>
      <c r="D274" s="746">
        <v>1</v>
      </c>
      <c r="E274" s="746" t="s">
        <v>2888</v>
      </c>
      <c r="F274" s="747" t="s">
        <v>3063</v>
      </c>
      <c r="G274" s="748"/>
      <c r="H274" s="748"/>
      <c r="I274" s="748">
        <v>42000</v>
      </c>
      <c r="J274" s="748"/>
      <c r="K274" s="748"/>
      <c r="L274" s="748"/>
      <c r="M274" s="748"/>
      <c r="N274" s="748">
        <f>SUBTOTAL(9,G274:M274)</f>
        <v>42000</v>
      </c>
      <c r="O274" s="749">
        <f>IFERROR(N274/$N$18*100,"0.00")</f>
        <v>4.5942676465589825E-3</v>
      </c>
    </row>
    <row r="275" spans="1:15" ht="12.75" x14ac:dyDescent="0.2">
      <c r="A275" s="766">
        <v>2</v>
      </c>
      <c r="B275" s="746">
        <v>3</v>
      </c>
      <c r="C275" s="746">
        <v>6</v>
      </c>
      <c r="D275" s="746">
        <v>1</v>
      </c>
      <c r="E275" s="746" t="s">
        <v>2890</v>
      </c>
      <c r="F275" s="747" t="s">
        <v>3064</v>
      </c>
      <c r="G275" s="743"/>
      <c r="H275" s="743"/>
      <c r="I275" s="743"/>
      <c r="J275" s="743"/>
      <c r="K275" s="743"/>
      <c r="L275" s="743"/>
      <c r="M275" s="743"/>
      <c r="N275" s="748">
        <f>SUBTOTAL(9,G275:M275)</f>
        <v>0</v>
      </c>
      <c r="O275" s="749">
        <f>IFERROR(N275/$N$18*100,"0.00")</f>
        <v>0</v>
      </c>
    </row>
    <row r="276" spans="1:15" ht="12.75" x14ac:dyDescent="0.2">
      <c r="A276" s="740">
        <v>2</v>
      </c>
      <c r="B276" s="741">
        <v>3</v>
      </c>
      <c r="C276" s="741">
        <v>6</v>
      </c>
      <c r="D276" s="741">
        <v>2</v>
      </c>
      <c r="E276" s="741"/>
      <c r="F276" s="754" t="s">
        <v>3065</v>
      </c>
      <c r="G276" s="743">
        <f t="shared" ref="G276:N276" si="119">+G277+G278+G279</f>
        <v>0</v>
      </c>
      <c r="H276" s="743">
        <f t="shared" si="119"/>
        <v>0</v>
      </c>
      <c r="I276" s="743">
        <f t="shared" si="119"/>
        <v>108000</v>
      </c>
      <c r="J276" s="743">
        <f t="shared" si="119"/>
        <v>0</v>
      </c>
      <c r="K276" s="743">
        <f t="shared" si="119"/>
        <v>0</v>
      </c>
      <c r="L276" s="743">
        <f t="shared" si="119"/>
        <v>0</v>
      </c>
      <c r="M276" s="743">
        <f t="shared" si="119"/>
        <v>730000</v>
      </c>
      <c r="N276" s="743">
        <f t="shared" si="119"/>
        <v>838000</v>
      </c>
      <c r="O276" s="765">
        <f>+O277+O278+O279</f>
        <v>9.1666578281343503E-2</v>
      </c>
    </row>
    <row r="277" spans="1:15" ht="12.75" x14ac:dyDescent="0.2">
      <c r="A277" s="755">
        <v>2</v>
      </c>
      <c r="B277" s="746">
        <v>3</v>
      </c>
      <c r="C277" s="746">
        <v>6</v>
      </c>
      <c r="D277" s="746">
        <v>2</v>
      </c>
      <c r="E277" s="746" t="s">
        <v>2882</v>
      </c>
      <c r="F277" s="747" t="s">
        <v>59</v>
      </c>
      <c r="G277" s="748"/>
      <c r="H277" s="748"/>
      <c r="I277" s="748">
        <v>54000</v>
      </c>
      <c r="J277" s="748"/>
      <c r="K277" s="748"/>
      <c r="L277" s="748"/>
      <c r="M277" s="748">
        <v>300000</v>
      </c>
      <c r="N277" s="748">
        <f>SUBTOTAL(9,G277:M277)</f>
        <v>354000</v>
      </c>
      <c r="O277" s="749">
        <f>IFERROR(N277/$N$18*100,"0.00")</f>
        <v>3.8723113020997138E-2</v>
      </c>
    </row>
    <row r="278" spans="1:15" ht="12.75" x14ac:dyDescent="0.2">
      <c r="A278" s="755">
        <v>2</v>
      </c>
      <c r="B278" s="746">
        <v>3</v>
      </c>
      <c r="C278" s="746">
        <v>6</v>
      </c>
      <c r="D278" s="746">
        <v>2</v>
      </c>
      <c r="E278" s="746" t="s">
        <v>2884</v>
      </c>
      <c r="F278" s="747" t="s">
        <v>60</v>
      </c>
      <c r="G278" s="748"/>
      <c r="H278" s="748"/>
      <c r="I278" s="748"/>
      <c r="J278" s="748"/>
      <c r="K278" s="748"/>
      <c r="L278" s="748"/>
      <c r="M278" s="748">
        <v>250000</v>
      </c>
      <c r="N278" s="748">
        <f>SUBTOTAL(9,G278:M278)</f>
        <v>250000</v>
      </c>
      <c r="O278" s="749">
        <f>IFERROR(N278/$N$18*100,"0.00")</f>
        <v>2.7346831229517754E-2</v>
      </c>
    </row>
    <row r="279" spans="1:15" ht="12.75" x14ac:dyDescent="0.2">
      <c r="A279" s="755">
        <v>2</v>
      </c>
      <c r="B279" s="746">
        <v>3</v>
      </c>
      <c r="C279" s="746">
        <v>6</v>
      </c>
      <c r="D279" s="746">
        <v>2</v>
      </c>
      <c r="E279" s="746" t="s">
        <v>2886</v>
      </c>
      <c r="F279" s="747" t="s">
        <v>3066</v>
      </c>
      <c r="G279" s="743"/>
      <c r="H279" s="743"/>
      <c r="I279" s="743">
        <v>54000</v>
      </c>
      <c r="J279" s="743"/>
      <c r="K279" s="743"/>
      <c r="L279" s="743"/>
      <c r="M279" s="743">
        <v>180000</v>
      </c>
      <c r="N279" s="748">
        <f>SUBTOTAL(9,G279:M279)</f>
        <v>234000</v>
      </c>
      <c r="O279" s="749">
        <f>IFERROR(N279/$N$18*100,"0.00")</f>
        <v>2.5596634030828617E-2</v>
      </c>
    </row>
    <row r="280" spans="1:15" ht="12.75" x14ac:dyDescent="0.2">
      <c r="A280" s="740">
        <v>2</v>
      </c>
      <c r="B280" s="741">
        <v>3</v>
      </c>
      <c r="C280" s="741">
        <v>6</v>
      </c>
      <c r="D280" s="741">
        <v>3</v>
      </c>
      <c r="E280" s="741"/>
      <c r="F280" s="754" t="s">
        <v>61</v>
      </c>
      <c r="G280" s="743">
        <f t="shared" ref="G280:N280" si="120">+G281+G282+G283+G284+G285+G286</f>
        <v>120000</v>
      </c>
      <c r="H280" s="743">
        <f t="shared" si="120"/>
        <v>22575</v>
      </c>
      <c r="I280" s="743">
        <f t="shared" si="120"/>
        <v>71000</v>
      </c>
      <c r="J280" s="743">
        <f t="shared" si="120"/>
        <v>13910</v>
      </c>
      <c r="K280" s="743">
        <f t="shared" si="120"/>
        <v>13910</v>
      </c>
      <c r="L280" s="743">
        <f t="shared" si="120"/>
        <v>0</v>
      </c>
      <c r="M280" s="743">
        <f t="shared" si="120"/>
        <v>872660</v>
      </c>
      <c r="N280" s="743">
        <f t="shared" si="120"/>
        <v>1114055</v>
      </c>
      <c r="O280" s="765">
        <f>+O281+O282+O283+O284+O285+O286</f>
        <v>0.1218634962616016</v>
      </c>
    </row>
    <row r="281" spans="1:15" ht="12.75" x14ac:dyDescent="0.2">
      <c r="A281" s="755">
        <v>2</v>
      </c>
      <c r="B281" s="746">
        <v>3</v>
      </c>
      <c r="C281" s="746">
        <v>6</v>
      </c>
      <c r="D281" s="746">
        <v>3</v>
      </c>
      <c r="E281" s="746" t="s">
        <v>2882</v>
      </c>
      <c r="F281" s="747" t="s">
        <v>3067</v>
      </c>
      <c r="G281" s="748"/>
      <c r="H281" s="748"/>
      <c r="I281" s="748"/>
      <c r="J281" s="748"/>
      <c r="K281" s="748"/>
      <c r="L281" s="748"/>
      <c r="M281" s="748">
        <v>166250</v>
      </c>
      <c r="N281" s="748">
        <f t="shared" ref="N281:N286" si="121">SUBTOTAL(9,G281:M281)</f>
        <v>166250</v>
      </c>
      <c r="O281" s="749">
        <f t="shared" ref="O281:O286" si="122">IFERROR(N281/$N$18*100,"0.00")</f>
        <v>1.8185642767629306E-2</v>
      </c>
    </row>
    <row r="282" spans="1:15" ht="12.75" x14ac:dyDescent="0.2">
      <c r="A282" s="755">
        <v>2</v>
      </c>
      <c r="B282" s="746">
        <v>3</v>
      </c>
      <c r="C282" s="746">
        <v>6</v>
      </c>
      <c r="D282" s="746">
        <v>3</v>
      </c>
      <c r="E282" s="746" t="s">
        <v>2884</v>
      </c>
      <c r="F282" s="747" t="s">
        <v>3068</v>
      </c>
      <c r="G282" s="748"/>
      <c r="H282" s="748"/>
      <c r="I282" s="748"/>
      <c r="J282" s="748"/>
      <c r="K282" s="748"/>
      <c r="L282" s="748"/>
      <c r="M282" s="748">
        <v>50000</v>
      </c>
      <c r="N282" s="748">
        <f t="shared" si="121"/>
        <v>50000</v>
      </c>
      <c r="O282" s="749">
        <f t="shared" si="122"/>
        <v>5.4693662459035508E-3</v>
      </c>
    </row>
    <row r="283" spans="1:15" ht="12.75" x14ac:dyDescent="0.2">
      <c r="A283" s="755">
        <v>2</v>
      </c>
      <c r="B283" s="746">
        <v>3</v>
      </c>
      <c r="C283" s="746">
        <v>6</v>
      </c>
      <c r="D283" s="746">
        <v>3</v>
      </c>
      <c r="E283" s="746" t="s">
        <v>2886</v>
      </c>
      <c r="F283" s="747" t="s">
        <v>3069</v>
      </c>
      <c r="G283" s="748"/>
      <c r="H283" s="748"/>
      <c r="I283" s="748">
        <v>60000</v>
      </c>
      <c r="J283" s="748"/>
      <c r="K283" s="748"/>
      <c r="L283" s="748"/>
      <c r="M283" s="748">
        <v>420000</v>
      </c>
      <c r="N283" s="748">
        <f t="shared" si="121"/>
        <v>480000</v>
      </c>
      <c r="O283" s="749">
        <f t="shared" si="122"/>
        <v>5.2505915960674082E-2</v>
      </c>
    </row>
    <row r="284" spans="1:15" ht="12.75" x14ac:dyDescent="0.2">
      <c r="A284" s="755">
        <v>2</v>
      </c>
      <c r="B284" s="746">
        <v>3</v>
      </c>
      <c r="C284" s="746">
        <v>6</v>
      </c>
      <c r="D284" s="746">
        <v>3</v>
      </c>
      <c r="E284" s="746" t="s">
        <v>2888</v>
      </c>
      <c r="F284" s="769" t="s">
        <v>62</v>
      </c>
      <c r="G284" s="748">
        <v>120000</v>
      </c>
      <c r="H284" s="748">
        <v>15475</v>
      </c>
      <c r="I284" s="748">
        <v>3900</v>
      </c>
      <c r="J284" s="748">
        <v>5310</v>
      </c>
      <c r="K284" s="748">
        <v>5310</v>
      </c>
      <c r="L284" s="748"/>
      <c r="M284" s="748">
        <v>92810</v>
      </c>
      <c r="N284" s="748">
        <f t="shared" si="121"/>
        <v>242805</v>
      </c>
      <c r="O284" s="749">
        <f t="shared" si="122"/>
        <v>2.6559789426732233E-2</v>
      </c>
    </row>
    <row r="285" spans="1:15" ht="12.75" x14ac:dyDescent="0.2">
      <c r="A285" s="755">
        <v>2</v>
      </c>
      <c r="B285" s="746">
        <v>3</v>
      </c>
      <c r="C285" s="746">
        <v>6</v>
      </c>
      <c r="D285" s="746">
        <v>3</v>
      </c>
      <c r="E285" s="746" t="s">
        <v>2890</v>
      </c>
      <c r="F285" s="747" t="s">
        <v>3070</v>
      </c>
      <c r="G285" s="748"/>
      <c r="H285" s="748"/>
      <c r="I285" s="748"/>
      <c r="J285" s="748"/>
      <c r="K285" s="748"/>
      <c r="L285" s="748"/>
      <c r="M285" s="748">
        <v>45000</v>
      </c>
      <c r="N285" s="748">
        <f t="shared" si="121"/>
        <v>45000</v>
      </c>
      <c r="O285" s="749">
        <f t="shared" si="122"/>
        <v>4.9224296213131961E-3</v>
      </c>
    </row>
    <row r="286" spans="1:15" ht="12.75" x14ac:dyDescent="0.2">
      <c r="A286" s="755">
        <v>2</v>
      </c>
      <c r="B286" s="746">
        <v>3</v>
      </c>
      <c r="C286" s="746">
        <v>6</v>
      </c>
      <c r="D286" s="746">
        <v>3</v>
      </c>
      <c r="E286" s="746" t="s">
        <v>2892</v>
      </c>
      <c r="F286" s="747" t="s">
        <v>3071</v>
      </c>
      <c r="G286" s="743"/>
      <c r="H286" s="743">
        <v>7100</v>
      </c>
      <c r="I286" s="743">
        <v>7100</v>
      </c>
      <c r="J286" s="743">
        <v>8600</v>
      </c>
      <c r="K286" s="743">
        <v>8600</v>
      </c>
      <c r="L286" s="743"/>
      <c r="M286" s="743">
        <v>98600</v>
      </c>
      <c r="N286" s="748">
        <f t="shared" si="121"/>
        <v>130000</v>
      </c>
      <c r="O286" s="749">
        <f t="shared" si="122"/>
        <v>1.4220352239349232E-2</v>
      </c>
    </row>
    <row r="287" spans="1:15" ht="12.75" x14ac:dyDescent="0.2">
      <c r="A287" s="740">
        <v>2</v>
      </c>
      <c r="B287" s="741">
        <v>3</v>
      </c>
      <c r="C287" s="741">
        <v>6</v>
      </c>
      <c r="D287" s="741">
        <v>4</v>
      </c>
      <c r="E287" s="741"/>
      <c r="F287" s="754" t="s">
        <v>3072</v>
      </c>
      <c r="G287" s="743">
        <f t="shared" ref="G287:N287" si="123">+G288+G289+G290+G291+G292+G293+G294</f>
        <v>0</v>
      </c>
      <c r="H287" s="743">
        <f t="shared" si="123"/>
        <v>0</v>
      </c>
      <c r="I287" s="743">
        <f t="shared" si="123"/>
        <v>240000</v>
      </c>
      <c r="J287" s="743">
        <f t="shared" si="123"/>
        <v>0</v>
      </c>
      <c r="K287" s="743">
        <f t="shared" si="123"/>
        <v>0</v>
      </c>
      <c r="L287" s="743">
        <f t="shared" si="123"/>
        <v>0</v>
      </c>
      <c r="M287" s="743">
        <f t="shared" si="123"/>
        <v>0</v>
      </c>
      <c r="N287" s="743">
        <f t="shared" si="123"/>
        <v>240000</v>
      </c>
      <c r="O287" s="765">
        <f>+O288+O289+O290+O291+O292+O293+O294</f>
        <v>2.6252957980337041E-2</v>
      </c>
    </row>
    <row r="288" spans="1:15" ht="12.75" x14ac:dyDescent="0.2">
      <c r="A288" s="755">
        <v>2</v>
      </c>
      <c r="B288" s="746">
        <v>3</v>
      </c>
      <c r="C288" s="746">
        <v>6</v>
      </c>
      <c r="D288" s="746">
        <v>4</v>
      </c>
      <c r="E288" s="746" t="s">
        <v>2882</v>
      </c>
      <c r="F288" s="747" t="s">
        <v>3073</v>
      </c>
      <c r="G288" s="748"/>
      <c r="H288" s="748"/>
      <c r="I288" s="748"/>
      <c r="J288" s="748"/>
      <c r="K288" s="748"/>
      <c r="L288" s="748"/>
      <c r="M288" s="748"/>
      <c r="N288" s="748">
        <f t="shared" ref="N288:N294" si="124">SUBTOTAL(9,G288:M288)</f>
        <v>0</v>
      </c>
      <c r="O288" s="749">
        <f t="shared" ref="O288:O294" si="125">IFERROR(N288/$N$18*100,"0.00")</f>
        <v>0</v>
      </c>
    </row>
    <row r="289" spans="1:15" ht="12.75" x14ac:dyDescent="0.2">
      <c r="A289" s="755">
        <v>2</v>
      </c>
      <c r="B289" s="746">
        <v>3</v>
      </c>
      <c r="C289" s="746">
        <v>6</v>
      </c>
      <c r="D289" s="746">
        <v>4</v>
      </c>
      <c r="E289" s="746" t="s">
        <v>2884</v>
      </c>
      <c r="F289" s="747" t="s">
        <v>3074</v>
      </c>
      <c r="G289" s="748"/>
      <c r="H289" s="748"/>
      <c r="I289" s="748"/>
      <c r="J289" s="748"/>
      <c r="K289" s="748"/>
      <c r="L289" s="748"/>
      <c r="M289" s="748"/>
      <c r="N289" s="748">
        <f t="shared" si="124"/>
        <v>0</v>
      </c>
      <c r="O289" s="749">
        <f t="shared" si="125"/>
        <v>0</v>
      </c>
    </row>
    <row r="290" spans="1:15" ht="12.75" x14ac:dyDescent="0.2">
      <c r="A290" s="755">
        <v>2</v>
      </c>
      <c r="B290" s="746">
        <v>3</v>
      </c>
      <c r="C290" s="746">
        <v>6</v>
      </c>
      <c r="D290" s="746">
        <v>4</v>
      </c>
      <c r="E290" s="746" t="s">
        <v>2886</v>
      </c>
      <c r="F290" s="747" t="s">
        <v>3075</v>
      </c>
      <c r="G290" s="748"/>
      <c r="H290" s="748"/>
      <c r="I290" s="748"/>
      <c r="J290" s="748"/>
      <c r="K290" s="748"/>
      <c r="L290" s="748"/>
      <c r="M290" s="748"/>
      <c r="N290" s="748">
        <f t="shared" si="124"/>
        <v>0</v>
      </c>
      <c r="O290" s="749">
        <f t="shared" si="125"/>
        <v>0</v>
      </c>
    </row>
    <row r="291" spans="1:15" ht="12.75" x14ac:dyDescent="0.2">
      <c r="A291" s="755">
        <v>2</v>
      </c>
      <c r="B291" s="746">
        <v>3</v>
      </c>
      <c r="C291" s="746">
        <v>6</v>
      </c>
      <c r="D291" s="746">
        <v>4</v>
      </c>
      <c r="E291" s="746" t="s">
        <v>2888</v>
      </c>
      <c r="F291" s="747" t="s">
        <v>3076</v>
      </c>
      <c r="G291" s="748"/>
      <c r="H291" s="748"/>
      <c r="I291" s="748"/>
      <c r="J291" s="748"/>
      <c r="K291" s="748"/>
      <c r="L291" s="748"/>
      <c r="M291" s="748"/>
      <c r="N291" s="748">
        <f t="shared" si="124"/>
        <v>0</v>
      </c>
      <c r="O291" s="749">
        <f t="shared" si="125"/>
        <v>0</v>
      </c>
    </row>
    <row r="292" spans="1:15" ht="12.75" x14ac:dyDescent="0.2">
      <c r="A292" s="755">
        <v>2</v>
      </c>
      <c r="B292" s="746">
        <v>3</v>
      </c>
      <c r="C292" s="746">
        <v>6</v>
      </c>
      <c r="D292" s="746">
        <v>4</v>
      </c>
      <c r="E292" s="746" t="s">
        <v>2890</v>
      </c>
      <c r="F292" s="747" t="s">
        <v>3077</v>
      </c>
      <c r="G292" s="748"/>
      <c r="H292" s="748"/>
      <c r="I292" s="748"/>
      <c r="J292" s="748"/>
      <c r="K292" s="748"/>
      <c r="L292" s="748"/>
      <c r="M292" s="748"/>
      <c r="N292" s="748">
        <f t="shared" si="124"/>
        <v>0</v>
      </c>
      <c r="O292" s="749">
        <f t="shared" si="125"/>
        <v>0</v>
      </c>
    </row>
    <row r="293" spans="1:15" ht="12.75" x14ac:dyDescent="0.2">
      <c r="A293" s="755">
        <v>2</v>
      </c>
      <c r="B293" s="746">
        <v>3</v>
      </c>
      <c r="C293" s="746">
        <v>6</v>
      </c>
      <c r="D293" s="746">
        <v>4</v>
      </c>
      <c r="E293" s="746" t="s">
        <v>2892</v>
      </c>
      <c r="F293" s="747" t="s">
        <v>3078</v>
      </c>
      <c r="G293" s="748"/>
      <c r="H293" s="748"/>
      <c r="I293" s="748"/>
      <c r="J293" s="748"/>
      <c r="K293" s="748"/>
      <c r="L293" s="748"/>
      <c r="M293" s="748"/>
      <c r="N293" s="748">
        <f t="shared" si="124"/>
        <v>0</v>
      </c>
      <c r="O293" s="749">
        <f t="shared" si="125"/>
        <v>0</v>
      </c>
    </row>
    <row r="294" spans="1:15" ht="12.75" x14ac:dyDescent="0.2">
      <c r="A294" s="755">
        <v>2</v>
      </c>
      <c r="B294" s="746">
        <v>3</v>
      </c>
      <c r="C294" s="746">
        <v>6</v>
      </c>
      <c r="D294" s="746">
        <v>4</v>
      </c>
      <c r="E294" s="746" t="s">
        <v>2901</v>
      </c>
      <c r="F294" s="747" t="s">
        <v>3079</v>
      </c>
      <c r="G294" s="743"/>
      <c r="H294" s="743"/>
      <c r="I294" s="743">
        <v>240000</v>
      </c>
      <c r="J294" s="743"/>
      <c r="K294" s="743"/>
      <c r="L294" s="743"/>
      <c r="M294" s="743"/>
      <c r="N294" s="748">
        <f t="shared" si="124"/>
        <v>240000</v>
      </c>
      <c r="O294" s="749">
        <f t="shared" si="125"/>
        <v>2.6252957980337041E-2</v>
      </c>
    </row>
    <row r="295" spans="1:15" ht="12.75" x14ac:dyDescent="0.2">
      <c r="A295" s="740">
        <v>2</v>
      </c>
      <c r="B295" s="741">
        <v>3</v>
      </c>
      <c r="C295" s="741">
        <v>6</v>
      </c>
      <c r="D295" s="741">
        <v>9</v>
      </c>
      <c r="E295" s="741"/>
      <c r="F295" s="754" t="s">
        <v>3080</v>
      </c>
      <c r="G295" s="743">
        <f t="shared" ref="G295:O295" si="126">+G296</f>
        <v>0</v>
      </c>
      <c r="H295" s="743">
        <f t="shared" si="126"/>
        <v>0</v>
      </c>
      <c r="I295" s="743">
        <f t="shared" si="126"/>
        <v>0</v>
      </c>
      <c r="J295" s="743">
        <f t="shared" si="126"/>
        <v>0</v>
      </c>
      <c r="K295" s="743">
        <f t="shared" si="126"/>
        <v>0</v>
      </c>
      <c r="L295" s="743">
        <f t="shared" si="126"/>
        <v>0</v>
      </c>
      <c r="M295" s="743">
        <f t="shared" si="126"/>
        <v>0</v>
      </c>
      <c r="N295" s="743">
        <f t="shared" si="126"/>
        <v>0</v>
      </c>
      <c r="O295" s="765">
        <f t="shared" si="126"/>
        <v>0</v>
      </c>
    </row>
    <row r="296" spans="1:15" ht="12.75" x14ac:dyDescent="0.2">
      <c r="A296" s="755">
        <v>2</v>
      </c>
      <c r="B296" s="746">
        <v>3</v>
      </c>
      <c r="C296" s="746">
        <v>6</v>
      </c>
      <c r="D296" s="746">
        <v>9</v>
      </c>
      <c r="E296" s="746" t="s">
        <v>2882</v>
      </c>
      <c r="F296" s="747" t="s">
        <v>3080</v>
      </c>
      <c r="G296" s="743"/>
      <c r="H296" s="743"/>
      <c r="I296" s="743"/>
      <c r="J296" s="743"/>
      <c r="K296" s="743"/>
      <c r="L296" s="743"/>
      <c r="M296" s="743"/>
      <c r="N296" s="748">
        <f>SUBTOTAL(9,G296:M296)</f>
        <v>0</v>
      </c>
      <c r="O296" s="749">
        <f>IFERROR(N296/$N$18*100,"0.00")</f>
        <v>0</v>
      </c>
    </row>
    <row r="297" spans="1:15" ht="12.75" x14ac:dyDescent="0.2">
      <c r="A297" s="735">
        <v>2</v>
      </c>
      <c r="B297" s="736">
        <v>3</v>
      </c>
      <c r="C297" s="736">
        <v>7</v>
      </c>
      <c r="D297" s="736"/>
      <c r="E297" s="736"/>
      <c r="F297" s="737" t="s">
        <v>3081</v>
      </c>
      <c r="G297" s="752">
        <f t="shared" ref="G297:N297" si="127">+G298+G306</f>
        <v>120000</v>
      </c>
      <c r="H297" s="752">
        <f t="shared" si="127"/>
        <v>382500</v>
      </c>
      <c r="I297" s="752">
        <f t="shared" si="127"/>
        <v>5034000</v>
      </c>
      <c r="J297" s="752">
        <f t="shared" si="127"/>
        <v>28173015.27</v>
      </c>
      <c r="K297" s="752">
        <f t="shared" si="127"/>
        <v>3265094</v>
      </c>
      <c r="L297" s="752">
        <f t="shared" si="127"/>
        <v>0</v>
      </c>
      <c r="M297" s="752">
        <f t="shared" si="127"/>
        <v>1596700</v>
      </c>
      <c r="N297" s="752">
        <f t="shared" si="127"/>
        <v>38571309.269999996</v>
      </c>
      <c r="O297" s="739">
        <f>+O298+O306</f>
        <v>4.2192123396328949</v>
      </c>
    </row>
    <row r="298" spans="1:15" ht="12.75" x14ac:dyDescent="0.2">
      <c r="A298" s="740">
        <v>2</v>
      </c>
      <c r="B298" s="741">
        <v>3</v>
      </c>
      <c r="C298" s="741">
        <v>7</v>
      </c>
      <c r="D298" s="741">
        <v>1</v>
      </c>
      <c r="E298" s="741"/>
      <c r="F298" s="754" t="s">
        <v>3082</v>
      </c>
      <c r="G298" s="743">
        <f t="shared" ref="G298:N298" si="128">+G299+G300+G301+G302+G303+G304+G305</f>
        <v>120000</v>
      </c>
      <c r="H298" s="743">
        <f t="shared" si="128"/>
        <v>348450</v>
      </c>
      <c r="I298" s="743">
        <f t="shared" si="128"/>
        <v>799950</v>
      </c>
      <c r="J298" s="743">
        <f t="shared" si="128"/>
        <v>419900</v>
      </c>
      <c r="K298" s="743">
        <f t="shared" si="128"/>
        <v>155900</v>
      </c>
      <c r="L298" s="743">
        <f t="shared" si="128"/>
        <v>0</v>
      </c>
      <c r="M298" s="743">
        <f t="shared" si="128"/>
        <v>1217900</v>
      </c>
      <c r="N298" s="743">
        <f t="shared" si="128"/>
        <v>3062100</v>
      </c>
      <c r="O298" s="765">
        <f>+O299+O300+O301+O302+O303+O304+O305</f>
        <v>0.33495492763162527</v>
      </c>
    </row>
    <row r="299" spans="1:15" ht="12.75" x14ac:dyDescent="0.2">
      <c r="A299" s="755">
        <v>2</v>
      </c>
      <c r="B299" s="746">
        <v>3</v>
      </c>
      <c r="C299" s="746">
        <v>7</v>
      </c>
      <c r="D299" s="746">
        <v>1</v>
      </c>
      <c r="E299" s="746" t="s">
        <v>2882</v>
      </c>
      <c r="F299" s="747" t="s">
        <v>3083</v>
      </c>
      <c r="G299" s="748"/>
      <c r="H299" s="748">
        <v>1800</v>
      </c>
      <c r="I299" s="748">
        <v>1800</v>
      </c>
      <c r="J299" s="748">
        <v>31800</v>
      </c>
      <c r="K299" s="748">
        <v>1800</v>
      </c>
      <c r="L299" s="748"/>
      <c r="M299" s="748">
        <v>61800</v>
      </c>
      <c r="N299" s="748">
        <f t="shared" ref="N299:N305" si="129">SUBTOTAL(9,G299:M299)</f>
        <v>99000</v>
      </c>
      <c r="O299" s="749">
        <f t="shared" ref="O299:O305" si="130">IFERROR(N299/$N$18*100,"0.00")</f>
        <v>1.0829345166889031E-2</v>
      </c>
    </row>
    <row r="300" spans="1:15" ht="12.75" x14ac:dyDescent="0.2">
      <c r="A300" s="755">
        <v>2</v>
      </c>
      <c r="B300" s="746">
        <v>3</v>
      </c>
      <c r="C300" s="746">
        <v>7</v>
      </c>
      <c r="D300" s="746">
        <v>1</v>
      </c>
      <c r="E300" s="746" t="s">
        <v>2884</v>
      </c>
      <c r="F300" s="747" t="s">
        <v>63</v>
      </c>
      <c r="G300" s="748">
        <v>78000</v>
      </c>
      <c r="H300" s="748">
        <v>240000</v>
      </c>
      <c r="I300" s="748">
        <v>288000</v>
      </c>
      <c r="J300" s="748">
        <v>120000</v>
      </c>
      <c r="K300" s="748">
        <v>60000</v>
      </c>
      <c r="L300" s="748"/>
      <c r="M300" s="748">
        <v>780000</v>
      </c>
      <c r="N300" s="748">
        <f t="shared" si="129"/>
        <v>1566000</v>
      </c>
      <c r="O300" s="749">
        <f t="shared" si="130"/>
        <v>0.1713005508216992</v>
      </c>
    </row>
    <row r="301" spans="1:15" ht="12.75" x14ac:dyDescent="0.2">
      <c r="A301" s="755">
        <v>2</v>
      </c>
      <c r="B301" s="746">
        <v>3</v>
      </c>
      <c r="C301" s="746">
        <v>7</v>
      </c>
      <c r="D301" s="746">
        <v>1</v>
      </c>
      <c r="E301" s="746" t="s">
        <v>2886</v>
      </c>
      <c r="F301" s="747" t="s">
        <v>3084</v>
      </c>
      <c r="G301" s="748"/>
      <c r="H301" s="748"/>
      <c r="I301" s="748"/>
      <c r="J301" s="748"/>
      <c r="K301" s="748"/>
      <c r="L301" s="748"/>
      <c r="M301" s="748"/>
      <c r="N301" s="748">
        <f t="shared" si="129"/>
        <v>0</v>
      </c>
      <c r="O301" s="749">
        <f t="shared" si="130"/>
        <v>0</v>
      </c>
    </row>
    <row r="302" spans="1:15" ht="12.75" x14ac:dyDescent="0.2">
      <c r="A302" s="766">
        <v>2</v>
      </c>
      <c r="B302" s="758">
        <v>3</v>
      </c>
      <c r="C302" s="758">
        <v>7</v>
      </c>
      <c r="D302" s="758">
        <v>1</v>
      </c>
      <c r="E302" s="758" t="s">
        <v>2888</v>
      </c>
      <c r="F302" s="770" t="s">
        <v>3085</v>
      </c>
      <c r="G302" s="760">
        <v>42000</v>
      </c>
      <c r="H302" s="760">
        <v>90000</v>
      </c>
      <c r="I302" s="760">
        <v>486000</v>
      </c>
      <c r="J302" s="760">
        <v>252000</v>
      </c>
      <c r="K302" s="760">
        <v>78000</v>
      </c>
      <c r="L302" s="760"/>
      <c r="M302" s="760">
        <v>360000</v>
      </c>
      <c r="N302" s="760">
        <f t="shared" si="129"/>
        <v>1308000</v>
      </c>
      <c r="O302" s="761">
        <f t="shared" si="130"/>
        <v>0.14307862099283689</v>
      </c>
    </row>
    <row r="303" spans="1:15" ht="12.75" x14ac:dyDescent="0.2">
      <c r="A303" s="755">
        <v>2</v>
      </c>
      <c r="B303" s="746">
        <v>3</v>
      </c>
      <c r="C303" s="746">
        <v>7</v>
      </c>
      <c r="D303" s="746">
        <v>1</v>
      </c>
      <c r="E303" s="746" t="s">
        <v>2890</v>
      </c>
      <c r="F303" s="747" t="s">
        <v>3086</v>
      </c>
      <c r="G303" s="748"/>
      <c r="H303" s="748">
        <v>2650</v>
      </c>
      <c r="I303" s="748">
        <v>2650</v>
      </c>
      <c r="J303" s="748">
        <v>2100</v>
      </c>
      <c r="K303" s="748">
        <v>2100</v>
      </c>
      <c r="L303" s="748"/>
      <c r="M303" s="748">
        <v>2100</v>
      </c>
      <c r="N303" s="748">
        <f t="shared" si="129"/>
        <v>11600</v>
      </c>
      <c r="O303" s="749">
        <f t="shared" si="130"/>
        <v>1.2688929690496237E-3</v>
      </c>
    </row>
    <row r="304" spans="1:15" ht="12.75" x14ac:dyDescent="0.2">
      <c r="A304" s="755">
        <v>2</v>
      </c>
      <c r="B304" s="746">
        <v>3</v>
      </c>
      <c r="C304" s="746">
        <v>7</v>
      </c>
      <c r="D304" s="746">
        <v>1</v>
      </c>
      <c r="E304" s="746" t="s">
        <v>2892</v>
      </c>
      <c r="F304" s="747" t="s">
        <v>3087</v>
      </c>
      <c r="G304" s="748"/>
      <c r="H304" s="748">
        <v>14000</v>
      </c>
      <c r="I304" s="748">
        <v>21500</v>
      </c>
      <c r="J304" s="748">
        <v>14000</v>
      </c>
      <c r="K304" s="748">
        <v>14000</v>
      </c>
      <c r="L304" s="748"/>
      <c r="M304" s="748">
        <v>14000</v>
      </c>
      <c r="N304" s="748">
        <f t="shared" si="129"/>
        <v>77500</v>
      </c>
      <c r="O304" s="749">
        <f t="shared" si="130"/>
        <v>8.4775176811505044E-3</v>
      </c>
    </row>
    <row r="305" spans="1:15" ht="12.75" x14ac:dyDescent="0.2">
      <c r="A305" s="755">
        <v>2</v>
      </c>
      <c r="B305" s="746">
        <v>3</v>
      </c>
      <c r="C305" s="746">
        <v>7</v>
      </c>
      <c r="D305" s="746">
        <v>1</v>
      </c>
      <c r="E305" s="746" t="s">
        <v>2901</v>
      </c>
      <c r="F305" s="747" t="s">
        <v>3088</v>
      </c>
      <c r="G305" s="743"/>
      <c r="H305" s="743"/>
      <c r="I305" s="743"/>
      <c r="J305" s="743"/>
      <c r="K305" s="743"/>
      <c r="L305" s="743"/>
      <c r="M305" s="743"/>
      <c r="N305" s="748">
        <f t="shared" si="129"/>
        <v>0</v>
      </c>
      <c r="O305" s="749">
        <f t="shared" si="130"/>
        <v>0</v>
      </c>
    </row>
    <row r="306" spans="1:15" ht="12.75" x14ac:dyDescent="0.2">
      <c r="A306" s="740">
        <v>2</v>
      </c>
      <c r="B306" s="741">
        <v>3</v>
      </c>
      <c r="C306" s="741">
        <v>7</v>
      </c>
      <c r="D306" s="741">
        <v>2</v>
      </c>
      <c r="E306" s="741"/>
      <c r="F306" s="754" t="s">
        <v>3089</v>
      </c>
      <c r="G306" s="743">
        <f t="shared" ref="G306:N306" si="131">+G307+G308+G309+G310+G311+G312</f>
        <v>0</v>
      </c>
      <c r="H306" s="743">
        <f t="shared" si="131"/>
        <v>34050</v>
      </c>
      <c r="I306" s="743">
        <f t="shared" si="131"/>
        <v>4234050</v>
      </c>
      <c r="J306" s="743">
        <f t="shared" si="131"/>
        <v>27753115.27</v>
      </c>
      <c r="K306" s="743">
        <f t="shared" si="131"/>
        <v>3109194</v>
      </c>
      <c r="L306" s="743">
        <f t="shared" si="131"/>
        <v>0</v>
      </c>
      <c r="M306" s="743">
        <f t="shared" si="131"/>
        <v>378800</v>
      </c>
      <c r="N306" s="743">
        <f t="shared" si="131"/>
        <v>35509209.269999996</v>
      </c>
      <c r="O306" s="765">
        <f>+O307+O308+O309+O310+O311+O312</f>
        <v>3.8842574120012694</v>
      </c>
    </row>
    <row r="307" spans="1:15" ht="12.75" x14ac:dyDescent="0.2">
      <c r="A307" s="745">
        <v>2</v>
      </c>
      <c r="B307" s="746">
        <v>3</v>
      </c>
      <c r="C307" s="746">
        <v>7</v>
      </c>
      <c r="D307" s="746">
        <v>2</v>
      </c>
      <c r="E307" s="746" t="s">
        <v>2882</v>
      </c>
      <c r="F307" s="747" t="s">
        <v>3090</v>
      </c>
      <c r="G307" s="748"/>
      <c r="H307" s="748"/>
      <c r="I307" s="748"/>
      <c r="J307" s="748"/>
      <c r="K307" s="748"/>
      <c r="L307" s="748"/>
      <c r="M307" s="748"/>
      <c r="N307" s="748">
        <f t="shared" ref="N307:N312" si="132">SUBTOTAL(9,G307:M307)</f>
        <v>0</v>
      </c>
      <c r="O307" s="749">
        <f t="shared" ref="O307:O312" si="133">IFERROR(N307/$N$18*100,"0.00")</f>
        <v>0</v>
      </c>
    </row>
    <row r="308" spans="1:15" ht="12.75" x14ac:dyDescent="0.2">
      <c r="A308" s="745">
        <v>2</v>
      </c>
      <c r="B308" s="746">
        <v>3</v>
      </c>
      <c r="C308" s="746">
        <v>7</v>
      </c>
      <c r="D308" s="746">
        <v>2</v>
      </c>
      <c r="E308" s="746" t="s">
        <v>2884</v>
      </c>
      <c r="F308" s="747" t="s">
        <v>3091</v>
      </c>
      <c r="G308" s="748"/>
      <c r="H308" s="748"/>
      <c r="I308" s="748">
        <v>4200000</v>
      </c>
      <c r="J308" s="748"/>
      <c r="K308" s="748">
        <v>3054144</v>
      </c>
      <c r="L308" s="748"/>
      <c r="M308" s="748"/>
      <c r="N308" s="748">
        <f t="shared" si="132"/>
        <v>7254144</v>
      </c>
      <c r="O308" s="749">
        <f t="shared" si="133"/>
        <v>0.79351140673047538</v>
      </c>
    </row>
    <row r="309" spans="1:15" ht="12.75" x14ac:dyDescent="0.2">
      <c r="A309" s="745">
        <v>2</v>
      </c>
      <c r="B309" s="746">
        <v>3</v>
      </c>
      <c r="C309" s="746">
        <v>7</v>
      </c>
      <c r="D309" s="746">
        <v>2</v>
      </c>
      <c r="E309" s="746" t="s">
        <v>2886</v>
      </c>
      <c r="F309" s="747" t="s">
        <v>3092</v>
      </c>
      <c r="G309" s="748"/>
      <c r="H309" s="748"/>
      <c r="I309" s="748"/>
      <c r="J309" s="748">
        <v>27698065.27</v>
      </c>
      <c r="K309" s="748"/>
      <c r="L309" s="748"/>
      <c r="M309" s="748"/>
      <c r="N309" s="748">
        <f t="shared" si="132"/>
        <v>27698065.27</v>
      </c>
      <c r="O309" s="749">
        <f t="shared" si="133"/>
        <v>3.0298172652914284</v>
      </c>
    </row>
    <row r="310" spans="1:15" ht="12.75" x14ac:dyDescent="0.2">
      <c r="A310" s="745">
        <v>2</v>
      </c>
      <c r="B310" s="746">
        <v>3</v>
      </c>
      <c r="C310" s="746">
        <v>7</v>
      </c>
      <c r="D310" s="746">
        <v>2</v>
      </c>
      <c r="E310" s="746" t="s">
        <v>2888</v>
      </c>
      <c r="F310" s="747" t="s">
        <v>3093</v>
      </c>
      <c r="G310" s="748"/>
      <c r="H310" s="748">
        <v>800</v>
      </c>
      <c r="I310" s="748">
        <v>800</v>
      </c>
      <c r="J310" s="748">
        <v>800</v>
      </c>
      <c r="K310" s="748">
        <v>800</v>
      </c>
      <c r="L310" s="748"/>
      <c r="M310" s="748">
        <v>800</v>
      </c>
      <c r="N310" s="748">
        <f t="shared" si="132"/>
        <v>4000</v>
      </c>
      <c r="O310" s="749">
        <f t="shared" si="133"/>
        <v>4.3754929967228403E-4</v>
      </c>
    </row>
    <row r="311" spans="1:15" ht="12.75" x14ac:dyDescent="0.2">
      <c r="A311" s="745">
        <v>2</v>
      </c>
      <c r="B311" s="746">
        <v>3</v>
      </c>
      <c r="C311" s="746">
        <v>7</v>
      </c>
      <c r="D311" s="746">
        <v>2</v>
      </c>
      <c r="E311" s="746" t="s">
        <v>2890</v>
      </c>
      <c r="F311" s="747" t="s">
        <v>3094</v>
      </c>
      <c r="G311" s="743"/>
      <c r="H311" s="743">
        <v>10500</v>
      </c>
      <c r="I311" s="743">
        <v>10500</v>
      </c>
      <c r="J311" s="743">
        <v>10500</v>
      </c>
      <c r="K311" s="743">
        <v>10500</v>
      </c>
      <c r="L311" s="743"/>
      <c r="M311" s="743">
        <v>10500</v>
      </c>
      <c r="N311" s="748">
        <f t="shared" si="132"/>
        <v>52500</v>
      </c>
      <c r="O311" s="749">
        <f t="shared" si="133"/>
        <v>5.7428345581987282E-3</v>
      </c>
    </row>
    <row r="312" spans="1:15" ht="12.75" x14ac:dyDescent="0.2">
      <c r="A312" s="769">
        <v>2</v>
      </c>
      <c r="B312" s="769">
        <v>3</v>
      </c>
      <c r="C312" s="769">
        <v>7</v>
      </c>
      <c r="D312" s="769">
        <v>2</v>
      </c>
      <c r="E312" s="769" t="s">
        <v>2892</v>
      </c>
      <c r="F312" s="750" t="s">
        <v>3095</v>
      </c>
      <c r="G312" s="743"/>
      <c r="H312" s="743">
        <v>22750</v>
      </c>
      <c r="I312" s="743">
        <v>22750</v>
      </c>
      <c r="J312" s="743">
        <v>43750</v>
      </c>
      <c r="K312" s="743">
        <v>43750</v>
      </c>
      <c r="L312" s="743"/>
      <c r="M312" s="743">
        <v>367500</v>
      </c>
      <c r="N312" s="748">
        <f t="shared" si="132"/>
        <v>500500</v>
      </c>
      <c r="O312" s="749">
        <f t="shared" si="133"/>
        <v>5.4748356121494549E-2</v>
      </c>
    </row>
    <row r="313" spans="1:15" ht="12.75" x14ac:dyDescent="0.2">
      <c r="A313" s="735">
        <v>2</v>
      </c>
      <c r="B313" s="736">
        <v>3</v>
      </c>
      <c r="C313" s="736">
        <v>8</v>
      </c>
      <c r="D313" s="736"/>
      <c r="E313" s="736"/>
      <c r="F313" s="737" t="s">
        <v>3096</v>
      </c>
      <c r="G313" s="752">
        <f t="shared" ref="G313:N313" si="134">+G314+G316</f>
        <v>0</v>
      </c>
      <c r="H313" s="752">
        <f t="shared" si="134"/>
        <v>0</v>
      </c>
      <c r="I313" s="752">
        <f t="shared" si="134"/>
        <v>0</v>
      </c>
      <c r="J313" s="752">
        <f t="shared" si="134"/>
        <v>0</v>
      </c>
      <c r="K313" s="752">
        <f t="shared" si="134"/>
        <v>0</v>
      </c>
      <c r="L313" s="752">
        <f t="shared" si="134"/>
        <v>0</v>
      </c>
      <c r="M313" s="752">
        <f t="shared" si="134"/>
        <v>0</v>
      </c>
      <c r="N313" s="752">
        <f t="shared" si="134"/>
        <v>0</v>
      </c>
      <c r="O313" s="739">
        <f>+O314+O316</f>
        <v>0</v>
      </c>
    </row>
    <row r="314" spans="1:15" ht="12.75" x14ac:dyDescent="0.2">
      <c r="A314" s="773">
        <v>2</v>
      </c>
      <c r="B314" s="773">
        <v>3</v>
      </c>
      <c r="C314" s="773">
        <v>8</v>
      </c>
      <c r="D314" s="773">
        <v>1</v>
      </c>
      <c r="E314" s="773"/>
      <c r="F314" s="742" t="s">
        <v>3097</v>
      </c>
      <c r="G314" s="743">
        <f t="shared" ref="G314:O314" si="135">+G315</f>
        <v>0</v>
      </c>
      <c r="H314" s="743">
        <f t="shared" si="135"/>
        <v>0</v>
      </c>
      <c r="I314" s="743">
        <f t="shared" si="135"/>
        <v>0</v>
      </c>
      <c r="J314" s="743">
        <f t="shared" si="135"/>
        <v>0</v>
      </c>
      <c r="K314" s="743">
        <f t="shared" si="135"/>
        <v>0</v>
      </c>
      <c r="L314" s="743">
        <f t="shared" si="135"/>
        <v>0</v>
      </c>
      <c r="M314" s="743">
        <f t="shared" si="135"/>
        <v>0</v>
      </c>
      <c r="N314" s="743">
        <f t="shared" si="135"/>
        <v>0</v>
      </c>
      <c r="O314" s="744">
        <f t="shared" si="135"/>
        <v>0</v>
      </c>
    </row>
    <row r="315" spans="1:15" ht="12.75" x14ac:dyDescent="0.2">
      <c r="A315" s="769">
        <v>2</v>
      </c>
      <c r="B315" s="769">
        <v>3</v>
      </c>
      <c r="C315" s="769">
        <v>8</v>
      </c>
      <c r="D315" s="769">
        <v>1</v>
      </c>
      <c r="E315" s="769" t="s">
        <v>2882</v>
      </c>
      <c r="F315" s="750" t="s">
        <v>3097</v>
      </c>
      <c r="G315" s="743"/>
      <c r="H315" s="743"/>
      <c r="I315" s="743"/>
      <c r="J315" s="743"/>
      <c r="K315" s="743"/>
      <c r="L315" s="743"/>
      <c r="M315" s="743"/>
      <c r="N315" s="748">
        <f>SUBTOTAL(9,G315:M315)</f>
        <v>0</v>
      </c>
      <c r="O315" s="749">
        <f>IFERROR(N315/$N$18*100,"0.00")</f>
        <v>0</v>
      </c>
    </row>
    <row r="316" spans="1:15" ht="12.75" x14ac:dyDescent="0.2">
      <c r="A316" s="773">
        <v>2</v>
      </c>
      <c r="B316" s="773">
        <v>3</v>
      </c>
      <c r="C316" s="773">
        <v>8</v>
      </c>
      <c r="D316" s="773">
        <v>2</v>
      </c>
      <c r="E316" s="773"/>
      <c r="F316" s="742" t="s">
        <v>3098</v>
      </c>
      <c r="G316" s="743">
        <f t="shared" ref="G316:O316" si="136">+G317</f>
        <v>0</v>
      </c>
      <c r="H316" s="743">
        <f t="shared" si="136"/>
        <v>0</v>
      </c>
      <c r="I316" s="743">
        <f t="shared" si="136"/>
        <v>0</v>
      </c>
      <c r="J316" s="743">
        <f t="shared" si="136"/>
        <v>0</v>
      </c>
      <c r="K316" s="743">
        <f t="shared" si="136"/>
        <v>0</v>
      </c>
      <c r="L316" s="743">
        <f t="shared" si="136"/>
        <v>0</v>
      </c>
      <c r="M316" s="743">
        <f t="shared" si="136"/>
        <v>0</v>
      </c>
      <c r="N316" s="743">
        <f t="shared" si="136"/>
        <v>0</v>
      </c>
      <c r="O316" s="744">
        <f t="shared" si="136"/>
        <v>0</v>
      </c>
    </row>
    <row r="317" spans="1:15" ht="12.75" x14ac:dyDescent="0.2">
      <c r="A317" s="769">
        <v>2</v>
      </c>
      <c r="B317" s="769">
        <v>3</v>
      </c>
      <c r="C317" s="769">
        <v>8</v>
      </c>
      <c r="D317" s="769">
        <v>2</v>
      </c>
      <c r="E317" s="769" t="s">
        <v>2882</v>
      </c>
      <c r="F317" s="750" t="s">
        <v>3098</v>
      </c>
      <c r="G317" s="743"/>
      <c r="H317" s="743"/>
      <c r="I317" s="743"/>
      <c r="J317" s="743"/>
      <c r="K317" s="743"/>
      <c r="L317" s="743"/>
      <c r="M317" s="743"/>
      <c r="N317" s="748">
        <f>SUBTOTAL(9,G317:M317)</f>
        <v>0</v>
      </c>
      <c r="O317" s="749">
        <f>IFERROR(N317/$N$18*100,"0.00")</f>
        <v>0</v>
      </c>
    </row>
    <row r="318" spans="1:15" ht="12.75" x14ac:dyDescent="0.2">
      <c r="A318" s="735">
        <v>2</v>
      </c>
      <c r="B318" s="736">
        <v>3</v>
      </c>
      <c r="C318" s="736">
        <v>9</v>
      </c>
      <c r="D318" s="736"/>
      <c r="E318" s="736"/>
      <c r="F318" s="737" t="s">
        <v>3099</v>
      </c>
      <c r="G318" s="752">
        <f t="shared" ref="G318:N318" si="137">+G319+G321+G323+G325+G327+G329+G331+G333+G335</f>
        <v>360230.53</v>
      </c>
      <c r="H318" s="752">
        <f t="shared" si="137"/>
        <v>5460557.1500000004</v>
      </c>
      <c r="I318" s="752">
        <f t="shared" si="137"/>
        <v>8096214.04</v>
      </c>
      <c r="J318" s="752">
        <f t="shared" si="137"/>
        <v>28208472.300000001</v>
      </c>
      <c r="K318" s="752">
        <f t="shared" si="137"/>
        <v>16626440.1</v>
      </c>
      <c r="L318" s="752">
        <f t="shared" si="137"/>
        <v>1617.59</v>
      </c>
      <c r="M318" s="752">
        <f t="shared" si="137"/>
        <v>5043418.76</v>
      </c>
      <c r="N318" s="752">
        <f t="shared" si="137"/>
        <v>63796950.470000006</v>
      </c>
      <c r="O318" s="739">
        <f>+O319+O321+O323+O325+O327+O329+O331+O333+O335</f>
        <v>6.9785777498439732</v>
      </c>
    </row>
    <row r="319" spans="1:15" ht="12.75" x14ac:dyDescent="0.2">
      <c r="A319" s="740">
        <v>2</v>
      </c>
      <c r="B319" s="741">
        <v>3</v>
      </c>
      <c r="C319" s="741">
        <v>9</v>
      </c>
      <c r="D319" s="741">
        <v>1</v>
      </c>
      <c r="E319" s="741"/>
      <c r="F319" s="754" t="s">
        <v>64</v>
      </c>
      <c r="G319" s="743">
        <f t="shared" ref="G319:O319" si="138">+G320</f>
        <v>0</v>
      </c>
      <c r="H319" s="743">
        <f t="shared" si="138"/>
        <v>716884.54</v>
      </c>
      <c r="I319" s="743">
        <f t="shared" si="138"/>
        <v>917317.04</v>
      </c>
      <c r="J319" s="743">
        <f t="shared" si="138"/>
        <v>1660166.21</v>
      </c>
      <c r="K319" s="743">
        <f t="shared" si="138"/>
        <v>1660166.21</v>
      </c>
      <c r="L319" s="743">
        <f t="shared" si="138"/>
        <v>0</v>
      </c>
      <c r="M319" s="743">
        <f t="shared" si="138"/>
        <v>1308369.24</v>
      </c>
      <c r="N319" s="743">
        <f t="shared" si="138"/>
        <v>6262903.2400000002</v>
      </c>
      <c r="O319" s="765">
        <f t="shared" si="138"/>
        <v>0.68508223164431969</v>
      </c>
    </row>
    <row r="320" spans="1:15" ht="12.75" x14ac:dyDescent="0.2">
      <c r="A320" s="755">
        <v>2</v>
      </c>
      <c r="B320" s="746">
        <v>3</v>
      </c>
      <c r="C320" s="746">
        <v>9</v>
      </c>
      <c r="D320" s="746">
        <v>1</v>
      </c>
      <c r="E320" s="746" t="s">
        <v>2882</v>
      </c>
      <c r="F320" s="747" t="s">
        <v>64</v>
      </c>
      <c r="G320" s="748"/>
      <c r="H320" s="748">
        <v>716884.54</v>
      </c>
      <c r="I320" s="748">
        <v>917317.04</v>
      </c>
      <c r="J320" s="748">
        <v>1660166.21</v>
      </c>
      <c r="K320" s="748">
        <v>1660166.21</v>
      </c>
      <c r="L320" s="748"/>
      <c r="M320" s="748">
        <v>1308369.24</v>
      </c>
      <c r="N320" s="748">
        <f>SUBTOTAL(9,G320:M320)</f>
        <v>6262903.2400000002</v>
      </c>
      <c r="O320" s="749">
        <f>IFERROR(N320/$N$18*100,"0.00")</f>
        <v>0.68508223164431969</v>
      </c>
    </row>
    <row r="321" spans="1:15" ht="12.75" x14ac:dyDescent="0.2">
      <c r="A321" s="740">
        <v>2</v>
      </c>
      <c r="B321" s="741">
        <v>3</v>
      </c>
      <c r="C321" s="741">
        <v>9</v>
      </c>
      <c r="D321" s="741">
        <v>2</v>
      </c>
      <c r="E321" s="741"/>
      <c r="F321" s="754" t="s">
        <v>3100</v>
      </c>
      <c r="G321" s="743">
        <f t="shared" ref="G321:O321" si="139">+G322</f>
        <v>60230.53</v>
      </c>
      <c r="H321" s="743">
        <f t="shared" si="139"/>
        <v>91266.26</v>
      </c>
      <c r="I321" s="743">
        <f t="shared" si="139"/>
        <v>64954.14</v>
      </c>
      <c r="J321" s="743">
        <f t="shared" si="139"/>
        <v>404590.15</v>
      </c>
      <c r="K321" s="743">
        <f t="shared" si="139"/>
        <v>323067.28000000003</v>
      </c>
      <c r="L321" s="743">
        <f t="shared" si="139"/>
        <v>1617.59</v>
      </c>
      <c r="M321" s="743">
        <f t="shared" si="139"/>
        <v>1523379.52</v>
      </c>
      <c r="N321" s="743">
        <f t="shared" si="139"/>
        <v>2469105.4700000002</v>
      </c>
      <c r="O321" s="765">
        <f t="shared" si="139"/>
        <v>0.27008884230387648</v>
      </c>
    </row>
    <row r="322" spans="1:15" ht="12.75" x14ac:dyDescent="0.2">
      <c r="A322" s="755">
        <v>2</v>
      </c>
      <c r="B322" s="746">
        <v>3</v>
      </c>
      <c r="C322" s="746">
        <v>9</v>
      </c>
      <c r="D322" s="746">
        <v>2</v>
      </c>
      <c r="E322" s="746" t="s">
        <v>2882</v>
      </c>
      <c r="F322" s="747" t="s">
        <v>3100</v>
      </c>
      <c r="G322" s="748">
        <v>60230.53</v>
      </c>
      <c r="H322" s="748">
        <v>91266.26</v>
      </c>
      <c r="I322" s="748">
        <v>64954.14</v>
      </c>
      <c r="J322" s="748">
        <v>404590.15</v>
      </c>
      <c r="K322" s="748">
        <v>323067.28000000003</v>
      </c>
      <c r="L322" s="748">
        <v>1617.59</v>
      </c>
      <c r="M322" s="748">
        <v>1523379.52</v>
      </c>
      <c r="N322" s="748">
        <f>SUBTOTAL(9,G322:M322)</f>
        <v>2469105.4700000002</v>
      </c>
      <c r="O322" s="749">
        <f>IFERROR(N322/$N$18*100,"0.00")</f>
        <v>0.27008884230387648</v>
      </c>
    </row>
    <row r="323" spans="1:15" ht="12.75" x14ac:dyDescent="0.2">
      <c r="A323" s="740">
        <v>2</v>
      </c>
      <c r="B323" s="741">
        <v>3</v>
      </c>
      <c r="C323" s="741">
        <v>9</v>
      </c>
      <c r="D323" s="741">
        <v>3</v>
      </c>
      <c r="E323" s="741"/>
      <c r="F323" s="754" t="s">
        <v>3101</v>
      </c>
      <c r="G323" s="743">
        <f t="shared" ref="G323:O323" si="140">+G324</f>
        <v>0</v>
      </c>
      <c r="H323" s="743">
        <f t="shared" si="140"/>
        <v>2891606.35</v>
      </c>
      <c r="I323" s="743">
        <f t="shared" si="140"/>
        <v>5234642.8600000003</v>
      </c>
      <c r="J323" s="743">
        <f t="shared" si="140"/>
        <v>25824895.940000001</v>
      </c>
      <c r="K323" s="743">
        <f t="shared" si="140"/>
        <v>14324386.609999999</v>
      </c>
      <c r="L323" s="743">
        <f t="shared" si="140"/>
        <v>0</v>
      </c>
      <c r="M323" s="743">
        <f t="shared" si="140"/>
        <v>0</v>
      </c>
      <c r="N323" s="743">
        <f t="shared" si="140"/>
        <v>48275531.760000005</v>
      </c>
      <c r="O323" s="765">
        <f t="shared" si="140"/>
        <v>5.2807312782237767</v>
      </c>
    </row>
    <row r="324" spans="1:15" ht="12.75" x14ac:dyDescent="0.2">
      <c r="A324" s="755">
        <v>2</v>
      </c>
      <c r="B324" s="746">
        <v>3</v>
      </c>
      <c r="C324" s="746">
        <v>9</v>
      </c>
      <c r="D324" s="746">
        <v>3</v>
      </c>
      <c r="E324" s="746" t="s">
        <v>2882</v>
      </c>
      <c r="F324" s="747" t="s">
        <v>3101</v>
      </c>
      <c r="G324" s="748"/>
      <c r="H324" s="748">
        <v>2891606.35</v>
      </c>
      <c r="I324" s="748">
        <v>5234642.8600000003</v>
      </c>
      <c r="J324" s="748">
        <v>25824895.940000001</v>
      </c>
      <c r="K324" s="748">
        <v>14324386.609999999</v>
      </c>
      <c r="L324" s="748"/>
      <c r="M324" s="748"/>
      <c r="N324" s="748">
        <f>SUBTOTAL(9,G324:M324)</f>
        <v>48275531.760000005</v>
      </c>
      <c r="O324" s="749">
        <f>IFERROR(N324/$N$18*100,"0.00")</f>
        <v>5.2807312782237767</v>
      </c>
    </row>
    <row r="325" spans="1:15" ht="12.75" x14ac:dyDescent="0.2">
      <c r="A325" s="740">
        <v>2</v>
      </c>
      <c r="B325" s="741">
        <v>3</v>
      </c>
      <c r="C325" s="741">
        <v>9</v>
      </c>
      <c r="D325" s="741">
        <v>4</v>
      </c>
      <c r="E325" s="741"/>
      <c r="F325" s="754" t="s">
        <v>3102</v>
      </c>
      <c r="G325" s="743">
        <f t="shared" ref="G325:O325" si="141">+G326</f>
        <v>0</v>
      </c>
      <c r="H325" s="743">
        <f t="shared" si="141"/>
        <v>0</v>
      </c>
      <c r="I325" s="743">
        <f t="shared" si="141"/>
        <v>0</v>
      </c>
      <c r="J325" s="743">
        <f t="shared" si="141"/>
        <v>0</v>
      </c>
      <c r="K325" s="743">
        <f t="shared" si="141"/>
        <v>0</v>
      </c>
      <c r="L325" s="743">
        <f t="shared" si="141"/>
        <v>0</v>
      </c>
      <c r="M325" s="743">
        <f t="shared" si="141"/>
        <v>0</v>
      </c>
      <c r="N325" s="743">
        <f t="shared" si="141"/>
        <v>0</v>
      </c>
      <c r="O325" s="765">
        <f t="shared" si="141"/>
        <v>0</v>
      </c>
    </row>
    <row r="326" spans="1:15" ht="12.75" x14ac:dyDescent="0.2">
      <c r="A326" s="755">
        <v>2</v>
      </c>
      <c r="B326" s="746">
        <v>3</v>
      </c>
      <c r="C326" s="746">
        <v>9</v>
      </c>
      <c r="D326" s="746">
        <v>4</v>
      </c>
      <c r="E326" s="746" t="s">
        <v>2882</v>
      </c>
      <c r="F326" s="747" t="s">
        <v>3102</v>
      </c>
      <c r="G326" s="743"/>
      <c r="H326" s="743"/>
      <c r="I326" s="743"/>
      <c r="J326" s="743"/>
      <c r="K326" s="743"/>
      <c r="L326" s="743"/>
      <c r="M326" s="743"/>
      <c r="N326" s="748">
        <f>SUBTOTAL(9,G326:M326)</f>
        <v>0</v>
      </c>
      <c r="O326" s="749">
        <f>IFERROR(N326/$N$18*100,"0.00")</f>
        <v>0</v>
      </c>
    </row>
    <row r="327" spans="1:15" ht="12.75" x14ac:dyDescent="0.2">
      <c r="A327" s="740">
        <v>2</v>
      </c>
      <c r="B327" s="741">
        <v>3</v>
      </c>
      <c r="C327" s="741">
        <v>9</v>
      </c>
      <c r="D327" s="741">
        <v>5</v>
      </c>
      <c r="E327" s="741"/>
      <c r="F327" s="754" t="s">
        <v>3103</v>
      </c>
      <c r="G327" s="743">
        <f t="shared" ref="G327:O327" si="142">+G328</f>
        <v>0</v>
      </c>
      <c r="H327" s="743">
        <f t="shared" si="142"/>
        <v>0</v>
      </c>
      <c r="I327" s="743">
        <f t="shared" si="142"/>
        <v>600000</v>
      </c>
      <c r="J327" s="743">
        <f t="shared" si="142"/>
        <v>0</v>
      </c>
      <c r="K327" s="743">
        <f t="shared" si="142"/>
        <v>0</v>
      </c>
      <c r="L327" s="743">
        <f t="shared" si="142"/>
        <v>0</v>
      </c>
      <c r="M327" s="743">
        <f t="shared" si="142"/>
        <v>0</v>
      </c>
      <c r="N327" s="743">
        <f t="shared" si="142"/>
        <v>600000</v>
      </c>
      <c r="O327" s="765">
        <f t="shared" si="142"/>
        <v>6.563239495084261E-2</v>
      </c>
    </row>
    <row r="328" spans="1:15" ht="12.75" x14ac:dyDescent="0.2">
      <c r="A328" s="755">
        <v>2</v>
      </c>
      <c r="B328" s="746">
        <v>3</v>
      </c>
      <c r="C328" s="746">
        <v>9</v>
      </c>
      <c r="D328" s="746">
        <v>5</v>
      </c>
      <c r="E328" s="746" t="s">
        <v>2882</v>
      </c>
      <c r="F328" s="747" t="s">
        <v>3103</v>
      </c>
      <c r="G328" s="743"/>
      <c r="H328" s="743"/>
      <c r="I328" s="743">
        <v>600000</v>
      </c>
      <c r="J328" s="743"/>
      <c r="K328" s="743"/>
      <c r="L328" s="743"/>
      <c r="M328" s="743"/>
      <c r="N328" s="748">
        <f>SUBTOTAL(9,G328:M328)</f>
        <v>600000</v>
      </c>
      <c r="O328" s="749">
        <f>IFERROR(N328/$N$18*100,"0.00")</f>
        <v>6.563239495084261E-2</v>
      </c>
    </row>
    <row r="329" spans="1:15" ht="12.75" x14ac:dyDescent="0.2">
      <c r="A329" s="740">
        <v>2</v>
      </c>
      <c r="B329" s="741">
        <v>3</v>
      </c>
      <c r="C329" s="741">
        <v>9</v>
      </c>
      <c r="D329" s="741">
        <v>6</v>
      </c>
      <c r="E329" s="741"/>
      <c r="F329" s="754" t="s">
        <v>65</v>
      </c>
      <c r="G329" s="743">
        <f t="shared" ref="G329:O329" si="143">+G330</f>
        <v>0</v>
      </c>
      <c r="H329" s="743">
        <f t="shared" si="143"/>
        <v>1220800</v>
      </c>
      <c r="I329" s="743">
        <f t="shared" si="143"/>
        <v>19300</v>
      </c>
      <c r="J329" s="743">
        <f t="shared" si="143"/>
        <v>18820</v>
      </c>
      <c r="K329" s="743">
        <f t="shared" si="143"/>
        <v>18820</v>
      </c>
      <c r="L329" s="743">
        <f t="shared" si="143"/>
        <v>0</v>
      </c>
      <c r="M329" s="743">
        <f t="shared" si="143"/>
        <v>101670</v>
      </c>
      <c r="N329" s="743">
        <f t="shared" si="143"/>
        <v>1379410</v>
      </c>
      <c r="O329" s="765">
        <f t="shared" si="143"/>
        <v>0.15088996986523634</v>
      </c>
    </row>
    <row r="330" spans="1:15" ht="12.75" x14ac:dyDescent="0.2">
      <c r="A330" s="755">
        <v>2</v>
      </c>
      <c r="B330" s="746">
        <v>3</v>
      </c>
      <c r="C330" s="746">
        <v>9</v>
      </c>
      <c r="D330" s="746">
        <v>6</v>
      </c>
      <c r="E330" s="746" t="s">
        <v>2882</v>
      </c>
      <c r="F330" s="747" t="s">
        <v>65</v>
      </c>
      <c r="G330" s="748"/>
      <c r="H330" s="748">
        <v>1220800</v>
      </c>
      <c r="I330" s="748">
        <v>19300</v>
      </c>
      <c r="J330" s="748">
        <v>18820</v>
      </c>
      <c r="K330" s="748">
        <v>18820</v>
      </c>
      <c r="L330" s="748"/>
      <c r="M330" s="748">
        <v>101670</v>
      </c>
      <c r="N330" s="748">
        <f>SUBTOTAL(9,G330:M330)</f>
        <v>1379410</v>
      </c>
      <c r="O330" s="749">
        <f>IFERROR(N330/$N$18*100,"0.00")</f>
        <v>0.15088996986523634</v>
      </c>
    </row>
    <row r="331" spans="1:15" ht="12.75" x14ac:dyDescent="0.2">
      <c r="A331" s="740">
        <v>2</v>
      </c>
      <c r="B331" s="741">
        <v>3</v>
      </c>
      <c r="C331" s="741">
        <v>9</v>
      </c>
      <c r="D331" s="741">
        <v>7</v>
      </c>
      <c r="E331" s="741"/>
      <c r="F331" s="754" t="s">
        <v>3104</v>
      </c>
      <c r="G331" s="743">
        <f t="shared" ref="G331:O331" si="144">+G332</f>
        <v>0</v>
      </c>
      <c r="H331" s="743">
        <f t="shared" si="144"/>
        <v>0</v>
      </c>
      <c r="I331" s="743">
        <f t="shared" si="144"/>
        <v>0</v>
      </c>
      <c r="J331" s="743">
        <f t="shared" si="144"/>
        <v>0</v>
      </c>
      <c r="K331" s="743">
        <f t="shared" si="144"/>
        <v>0</v>
      </c>
      <c r="L331" s="743">
        <f t="shared" si="144"/>
        <v>0</v>
      </c>
      <c r="M331" s="743">
        <f t="shared" si="144"/>
        <v>0</v>
      </c>
      <c r="N331" s="743">
        <f t="shared" si="144"/>
        <v>0</v>
      </c>
      <c r="O331" s="765">
        <f t="shared" si="144"/>
        <v>0</v>
      </c>
    </row>
    <row r="332" spans="1:15" ht="12.75" x14ac:dyDescent="0.2">
      <c r="A332" s="755">
        <v>2</v>
      </c>
      <c r="B332" s="746">
        <v>3</v>
      </c>
      <c r="C332" s="746">
        <v>9</v>
      </c>
      <c r="D332" s="746">
        <v>7</v>
      </c>
      <c r="E332" s="746" t="s">
        <v>2882</v>
      </c>
      <c r="F332" s="747" t="s">
        <v>3104</v>
      </c>
      <c r="G332" s="743"/>
      <c r="H332" s="743"/>
      <c r="I332" s="743"/>
      <c r="J332" s="743"/>
      <c r="K332" s="743"/>
      <c r="L332" s="743"/>
      <c r="M332" s="743"/>
      <c r="N332" s="748">
        <f>SUBTOTAL(9,G332:M332)</f>
        <v>0</v>
      </c>
      <c r="O332" s="749">
        <f>IFERROR(N332/$N$18*100,"0.00")</f>
        <v>0</v>
      </c>
    </row>
    <row r="333" spans="1:15" ht="12.75" x14ac:dyDescent="0.2">
      <c r="A333" s="740">
        <v>2</v>
      </c>
      <c r="B333" s="741">
        <v>3</v>
      </c>
      <c r="C333" s="741">
        <v>9</v>
      </c>
      <c r="D333" s="741">
        <v>8</v>
      </c>
      <c r="E333" s="741"/>
      <c r="F333" s="754" t="s">
        <v>3105</v>
      </c>
      <c r="G333" s="743">
        <f t="shared" ref="G333:O333" si="145">+G334</f>
        <v>0</v>
      </c>
      <c r="H333" s="743">
        <f t="shared" si="145"/>
        <v>0</v>
      </c>
      <c r="I333" s="743">
        <f t="shared" si="145"/>
        <v>720000</v>
      </c>
      <c r="J333" s="743">
        <f t="shared" si="145"/>
        <v>0</v>
      </c>
      <c r="K333" s="743">
        <f t="shared" si="145"/>
        <v>0</v>
      </c>
      <c r="L333" s="743">
        <f t="shared" si="145"/>
        <v>0</v>
      </c>
      <c r="M333" s="743">
        <f t="shared" si="145"/>
        <v>600000</v>
      </c>
      <c r="N333" s="743">
        <f t="shared" si="145"/>
        <v>1320000</v>
      </c>
      <c r="O333" s="765">
        <f t="shared" si="145"/>
        <v>0.14439126889185375</v>
      </c>
    </row>
    <row r="334" spans="1:15" ht="12.75" x14ac:dyDescent="0.2">
      <c r="A334" s="755">
        <v>2</v>
      </c>
      <c r="B334" s="746">
        <v>3</v>
      </c>
      <c r="C334" s="746">
        <v>9</v>
      </c>
      <c r="D334" s="746">
        <v>8</v>
      </c>
      <c r="E334" s="746" t="s">
        <v>2882</v>
      </c>
      <c r="F334" s="747" t="s">
        <v>3105</v>
      </c>
      <c r="G334" s="743"/>
      <c r="H334" s="743"/>
      <c r="I334" s="743">
        <v>720000</v>
      </c>
      <c r="J334" s="743"/>
      <c r="K334" s="743"/>
      <c r="L334" s="743"/>
      <c r="M334" s="743">
        <v>600000</v>
      </c>
      <c r="N334" s="748">
        <f>SUBTOTAL(9,G334:M334)</f>
        <v>1320000</v>
      </c>
      <c r="O334" s="749">
        <f>IFERROR(N334/$N$18*100,"0.00")</f>
        <v>0.14439126889185375</v>
      </c>
    </row>
    <row r="335" spans="1:15" ht="12.75" x14ac:dyDescent="0.2">
      <c r="A335" s="740">
        <v>2</v>
      </c>
      <c r="B335" s="741">
        <v>3</v>
      </c>
      <c r="C335" s="741">
        <v>9</v>
      </c>
      <c r="D335" s="741">
        <v>9</v>
      </c>
      <c r="E335" s="741"/>
      <c r="F335" s="754" t="s">
        <v>3106</v>
      </c>
      <c r="G335" s="743">
        <f t="shared" ref="G335:O335" si="146">+G336</f>
        <v>300000</v>
      </c>
      <c r="H335" s="743">
        <f t="shared" si="146"/>
        <v>540000</v>
      </c>
      <c r="I335" s="743">
        <f t="shared" si="146"/>
        <v>540000</v>
      </c>
      <c r="J335" s="743">
        <f t="shared" si="146"/>
        <v>300000</v>
      </c>
      <c r="K335" s="743">
        <f t="shared" si="146"/>
        <v>300000</v>
      </c>
      <c r="L335" s="743">
        <f t="shared" si="146"/>
        <v>0</v>
      </c>
      <c r="M335" s="743">
        <f t="shared" si="146"/>
        <v>1510000</v>
      </c>
      <c r="N335" s="743">
        <f t="shared" si="146"/>
        <v>3490000</v>
      </c>
      <c r="O335" s="765">
        <f t="shared" si="146"/>
        <v>0.3817617639640678</v>
      </c>
    </row>
    <row r="336" spans="1:15" ht="12.75" x14ac:dyDescent="0.2">
      <c r="A336" s="755">
        <v>2</v>
      </c>
      <c r="B336" s="746">
        <v>3</v>
      </c>
      <c r="C336" s="746">
        <v>9</v>
      </c>
      <c r="D336" s="746">
        <v>9</v>
      </c>
      <c r="E336" s="746" t="s">
        <v>2882</v>
      </c>
      <c r="F336" s="747" t="s">
        <v>3106</v>
      </c>
      <c r="G336" s="748">
        <v>300000</v>
      </c>
      <c r="H336" s="748">
        <v>540000</v>
      </c>
      <c r="I336" s="748">
        <v>540000</v>
      </c>
      <c r="J336" s="748">
        <v>300000</v>
      </c>
      <c r="K336" s="748">
        <v>300000</v>
      </c>
      <c r="L336" s="748"/>
      <c r="M336" s="748">
        <v>1510000</v>
      </c>
      <c r="N336" s="748">
        <f>SUBTOTAL(9,G336:M336)</f>
        <v>3490000</v>
      </c>
      <c r="O336" s="749">
        <f>IFERROR(N336/$N$18*100,"0.00")</f>
        <v>0.3817617639640678</v>
      </c>
    </row>
    <row r="337" spans="1:15" ht="12.75" x14ac:dyDescent="0.2">
      <c r="A337" s="729">
        <v>2</v>
      </c>
      <c r="B337" s="730">
        <v>4</v>
      </c>
      <c r="C337" s="731"/>
      <c r="D337" s="731"/>
      <c r="E337" s="731"/>
      <c r="F337" s="732" t="s">
        <v>3107</v>
      </c>
      <c r="G337" s="762">
        <f>+G338+G354+G365+G370+G379+G386</f>
        <v>0</v>
      </c>
      <c r="H337" s="762">
        <f t="shared" ref="H337:N337" si="147">+H338+H354+H365+H370+H379+H386</f>
        <v>0</v>
      </c>
      <c r="I337" s="762">
        <f t="shared" si="147"/>
        <v>0</v>
      </c>
      <c r="J337" s="762">
        <f t="shared" si="147"/>
        <v>0</v>
      </c>
      <c r="K337" s="762">
        <f t="shared" si="147"/>
        <v>0</v>
      </c>
      <c r="L337" s="762">
        <f t="shared" si="147"/>
        <v>0</v>
      </c>
      <c r="M337" s="762">
        <f t="shared" si="147"/>
        <v>0</v>
      </c>
      <c r="N337" s="762">
        <f t="shared" si="147"/>
        <v>0</v>
      </c>
      <c r="O337" s="734">
        <f>+O338+O354+O365+O370+O379+O386</f>
        <v>0</v>
      </c>
    </row>
    <row r="338" spans="1:15" ht="12.75" x14ac:dyDescent="0.2">
      <c r="A338" s="735">
        <v>2</v>
      </c>
      <c r="B338" s="736">
        <v>4</v>
      </c>
      <c r="C338" s="736">
        <v>1</v>
      </c>
      <c r="D338" s="736"/>
      <c r="E338" s="736"/>
      <c r="F338" s="737" t="s">
        <v>3108</v>
      </c>
      <c r="G338" s="752">
        <f t="shared" ref="G338:N338" si="148">+G339+G343+G347+G350+G352</f>
        <v>0</v>
      </c>
      <c r="H338" s="752">
        <f t="shared" si="148"/>
        <v>0</v>
      </c>
      <c r="I338" s="752">
        <f t="shared" si="148"/>
        <v>0</v>
      </c>
      <c r="J338" s="752">
        <f t="shared" si="148"/>
        <v>0</v>
      </c>
      <c r="K338" s="752">
        <f t="shared" si="148"/>
        <v>0</v>
      </c>
      <c r="L338" s="752">
        <f t="shared" si="148"/>
        <v>0</v>
      </c>
      <c r="M338" s="752">
        <f t="shared" si="148"/>
        <v>0</v>
      </c>
      <c r="N338" s="752">
        <f t="shared" si="148"/>
        <v>0</v>
      </c>
      <c r="O338" s="739">
        <f>+O339+O343+O347+O350+O352</f>
        <v>0</v>
      </c>
    </row>
    <row r="339" spans="1:15" ht="12.75" x14ac:dyDescent="0.2">
      <c r="A339" s="740">
        <v>2</v>
      </c>
      <c r="B339" s="741">
        <v>4</v>
      </c>
      <c r="C339" s="741">
        <v>1</v>
      </c>
      <c r="D339" s="741">
        <v>1</v>
      </c>
      <c r="E339" s="741"/>
      <c r="F339" s="754" t="s">
        <v>3109</v>
      </c>
      <c r="G339" s="743">
        <f t="shared" ref="G339:N339" si="149">+G340+G341+G342</f>
        <v>0</v>
      </c>
      <c r="H339" s="743">
        <f t="shared" si="149"/>
        <v>0</v>
      </c>
      <c r="I339" s="743">
        <f t="shared" si="149"/>
        <v>0</v>
      </c>
      <c r="J339" s="743">
        <f t="shared" si="149"/>
        <v>0</v>
      </c>
      <c r="K339" s="743">
        <f t="shared" si="149"/>
        <v>0</v>
      </c>
      <c r="L339" s="743">
        <f t="shared" si="149"/>
        <v>0</v>
      </c>
      <c r="M339" s="743">
        <f t="shared" si="149"/>
        <v>0</v>
      </c>
      <c r="N339" s="743">
        <f t="shared" si="149"/>
        <v>0</v>
      </c>
      <c r="O339" s="765">
        <f>+O340+O341+O342</f>
        <v>0</v>
      </c>
    </row>
    <row r="340" spans="1:15" ht="12.75" x14ac:dyDescent="0.2">
      <c r="A340" s="755">
        <v>2</v>
      </c>
      <c r="B340" s="746">
        <v>4</v>
      </c>
      <c r="C340" s="746">
        <v>1</v>
      </c>
      <c r="D340" s="746">
        <v>1</v>
      </c>
      <c r="E340" s="746" t="s">
        <v>2882</v>
      </c>
      <c r="F340" s="753" t="s">
        <v>3110</v>
      </c>
      <c r="G340" s="748"/>
      <c r="H340" s="748"/>
      <c r="I340" s="748"/>
      <c r="J340" s="748"/>
      <c r="K340" s="748"/>
      <c r="L340" s="748"/>
      <c r="M340" s="748"/>
      <c r="N340" s="748">
        <f>SUBTOTAL(9,G340:M340)</f>
        <v>0</v>
      </c>
      <c r="O340" s="749">
        <f>IFERROR(N340/$N$18*100,"0.00")</f>
        <v>0</v>
      </c>
    </row>
    <row r="341" spans="1:15" ht="12.75" x14ac:dyDescent="0.2">
      <c r="A341" s="755">
        <v>2</v>
      </c>
      <c r="B341" s="746">
        <v>4</v>
      </c>
      <c r="C341" s="746">
        <v>1</v>
      </c>
      <c r="D341" s="746">
        <v>1</v>
      </c>
      <c r="E341" s="746" t="s">
        <v>2884</v>
      </c>
      <c r="F341" s="753" t="s">
        <v>3111</v>
      </c>
      <c r="G341" s="748"/>
      <c r="H341" s="748"/>
      <c r="I341" s="748"/>
      <c r="J341" s="748"/>
      <c r="K341" s="748"/>
      <c r="L341" s="748"/>
      <c r="M341" s="748"/>
      <c r="N341" s="748">
        <f>SUBTOTAL(9,G341:M341)</f>
        <v>0</v>
      </c>
      <c r="O341" s="749">
        <f>IFERROR(N341/$N$18*100,"0.00")</f>
        <v>0</v>
      </c>
    </row>
    <row r="342" spans="1:15" ht="12.75" x14ac:dyDescent="0.2">
      <c r="A342" s="755">
        <v>2</v>
      </c>
      <c r="B342" s="746">
        <v>4</v>
      </c>
      <c r="C342" s="746">
        <v>1</v>
      </c>
      <c r="D342" s="746">
        <v>1</v>
      </c>
      <c r="E342" s="746" t="s">
        <v>2886</v>
      </c>
      <c r="F342" s="753" t="s">
        <v>3112</v>
      </c>
      <c r="G342" s="743"/>
      <c r="H342" s="743"/>
      <c r="I342" s="743"/>
      <c r="J342" s="743"/>
      <c r="K342" s="743"/>
      <c r="L342" s="743"/>
      <c r="M342" s="743"/>
      <c r="N342" s="748">
        <f>SUBTOTAL(9,G342:M342)</f>
        <v>0</v>
      </c>
      <c r="O342" s="749">
        <f>IFERROR(N342/$N$18*100,"0.00")</f>
        <v>0</v>
      </c>
    </row>
    <row r="343" spans="1:15" ht="12.75" x14ac:dyDescent="0.2">
      <c r="A343" s="740">
        <v>2</v>
      </c>
      <c r="B343" s="741">
        <v>4</v>
      </c>
      <c r="C343" s="741">
        <v>1</v>
      </c>
      <c r="D343" s="741">
        <v>2</v>
      </c>
      <c r="E343" s="741"/>
      <c r="F343" s="754" t="s">
        <v>3113</v>
      </c>
      <c r="G343" s="743">
        <f t="shared" ref="G343:N343" si="150">+G344+G345+G346</f>
        <v>0</v>
      </c>
      <c r="H343" s="743">
        <f t="shared" si="150"/>
        <v>0</v>
      </c>
      <c r="I343" s="743">
        <f t="shared" si="150"/>
        <v>0</v>
      </c>
      <c r="J343" s="743">
        <f t="shared" si="150"/>
        <v>0</v>
      </c>
      <c r="K343" s="743">
        <f t="shared" si="150"/>
        <v>0</v>
      </c>
      <c r="L343" s="743">
        <f t="shared" si="150"/>
        <v>0</v>
      </c>
      <c r="M343" s="743">
        <f t="shared" si="150"/>
        <v>0</v>
      </c>
      <c r="N343" s="743">
        <f t="shared" si="150"/>
        <v>0</v>
      </c>
      <c r="O343" s="765">
        <f>+O344+O345+O346</f>
        <v>0</v>
      </c>
    </row>
    <row r="344" spans="1:15" ht="12.75" x14ac:dyDescent="0.2">
      <c r="A344" s="766">
        <v>2</v>
      </c>
      <c r="B344" s="746">
        <v>4</v>
      </c>
      <c r="C344" s="746">
        <v>1</v>
      </c>
      <c r="D344" s="746">
        <v>2</v>
      </c>
      <c r="E344" s="746" t="s">
        <v>2882</v>
      </c>
      <c r="F344" s="753" t="s">
        <v>3114</v>
      </c>
      <c r="G344" s="748"/>
      <c r="H344" s="748"/>
      <c r="I344" s="748"/>
      <c r="J344" s="748"/>
      <c r="K344" s="748"/>
      <c r="L344" s="748"/>
      <c r="M344" s="748"/>
      <c r="N344" s="748">
        <f>SUBTOTAL(9,G344:M344)</f>
        <v>0</v>
      </c>
      <c r="O344" s="749">
        <f>IFERROR(N344/$N$18*100,"0.00")</f>
        <v>0</v>
      </c>
    </row>
    <row r="345" spans="1:15" ht="12.75" x14ac:dyDescent="0.2">
      <c r="A345" s="755">
        <v>2</v>
      </c>
      <c r="B345" s="746">
        <v>4</v>
      </c>
      <c r="C345" s="746">
        <v>1</v>
      </c>
      <c r="D345" s="746">
        <v>2</v>
      </c>
      <c r="E345" s="746" t="s">
        <v>2884</v>
      </c>
      <c r="F345" s="753" t="s">
        <v>3115</v>
      </c>
      <c r="G345" s="748"/>
      <c r="H345" s="748"/>
      <c r="I345" s="748"/>
      <c r="J345" s="748"/>
      <c r="K345" s="748"/>
      <c r="L345" s="748"/>
      <c r="M345" s="748"/>
      <c r="N345" s="748">
        <f>SUBTOTAL(9,G345:M345)</f>
        <v>0</v>
      </c>
      <c r="O345" s="749">
        <f>IFERROR(N345/$N$18*100,"0.00")</f>
        <v>0</v>
      </c>
    </row>
    <row r="346" spans="1:15" ht="12.75" x14ac:dyDescent="0.2">
      <c r="A346" s="755">
        <v>2</v>
      </c>
      <c r="B346" s="746">
        <v>4</v>
      </c>
      <c r="C346" s="746">
        <v>1</v>
      </c>
      <c r="D346" s="746">
        <v>2</v>
      </c>
      <c r="E346" s="746" t="s">
        <v>2886</v>
      </c>
      <c r="F346" s="753" t="s">
        <v>3116</v>
      </c>
      <c r="G346" s="743"/>
      <c r="H346" s="743"/>
      <c r="I346" s="743"/>
      <c r="J346" s="743"/>
      <c r="K346" s="743"/>
      <c r="L346" s="743"/>
      <c r="M346" s="743"/>
      <c r="N346" s="748">
        <f>SUBTOTAL(9,G346:M346)</f>
        <v>0</v>
      </c>
      <c r="O346" s="749">
        <f>IFERROR(N346/$N$18*100,"0.00")</f>
        <v>0</v>
      </c>
    </row>
    <row r="347" spans="1:15" ht="12.75" x14ac:dyDescent="0.2">
      <c r="A347" s="740">
        <v>2</v>
      </c>
      <c r="B347" s="741">
        <v>4</v>
      </c>
      <c r="C347" s="741">
        <v>1</v>
      </c>
      <c r="D347" s="741">
        <v>4</v>
      </c>
      <c r="E347" s="746"/>
      <c r="F347" s="774" t="s">
        <v>3117</v>
      </c>
      <c r="G347" s="743">
        <f t="shared" ref="G347:N347" si="151">+G348+G349</f>
        <v>0</v>
      </c>
      <c r="H347" s="743">
        <f t="shared" si="151"/>
        <v>0</v>
      </c>
      <c r="I347" s="743">
        <f t="shared" si="151"/>
        <v>0</v>
      </c>
      <c r="J347" s="743">
        <f t="shared" si="151"/>
        <v>0</v>
      </c>
      <c r="K347" s="743">
        <f t="shared" si="151"/>
        <v>0</v>
      </c>
      <c r="L347" s="743">
        <f t="shared" si="151"/>
        <v>0</v>
      </c>
      <c r="M347" s="743">
        <f t="shared" si="151"/>
        <v>0</v>
      </c>
      <c r="N347" s="743">
        <f t="shared" si="151"/>
        <v>0</v>
      </c>
      <c r="O347" s="765">
        <f>+O348+O349</f>
        <v>0</v>
      </c>
    </row>
    <row r="348" spans="1:15" ht="12.75" x14ac:dyDescent="0.2">
      <c r="A348" s="775">
        <v>2</v>
      </c>
      <c r="B348" s="776">
        <v>4</v>
      </c>
      <c r="C348" s="776">
        <v>1</v>
      </c>
      <c r="D348" s="776">
        <v>4</v>
      </c>
      <c r="E348" s="746" t="s">
        <v>2882</v>
      </c>
      <c r="F348" s="777" t="s">
        <v>3118</v>
      </c>
      <c r="G348" s="748"/>
      <c r="H348" s="748"/>
      <c r="I348" s="748"/>
      <c r="J348" s="748"/>
      <c r="K348" s="748"/>
      <c r="L348" s="748"/>
      <c r="M348" s="748"/>
      <c r="N348" s="748">
        <f>SUBTOTAL(9,G348:M348)</f>
        <v>0</v>
      </c>
      <c r="O348" s="749">
        <f>IFERROR(N348/$N$18*100,"0.00")</f>
        <v>0</v>
      </c>
    </row>
    <row r="349" spans="1:15" ht="12.75" x14ac:dyDescent="0.2">
      <c r="A349" s="755">
        <v>2</v>
      </c>
      <c r="B349" s="746">
        <v>4</v>
      </c>
      <c r="C349" s="746">
        <v>1</v>
      </c>
      <c r="D349" s="746">
        <v>4</v>
      </c>
      <c r="E349" s="746" t="s">
        <v>2884</v>
      </c>
      <c r="F349" s="753" t="s">
        <v>3119</v>
      </c>
      <c r="G349" s="743"/>
      <c r="H349" s="743"/>
      <c r="I349" s="743"/>
      <c r="J349" s="743"/>
      <c r="K349" s="743"/>
      <c r="L349" s="743"/>
      <c r="M349" s="743"/>
      <c r="N349" s="748">
        <f>SUBTOTAL(9,G349:M349)</f>
        <v>0</v>
      </c>
      <c r="O349" s="749">
        <f>IFERROR(N349/$N$18*100,"0.00")</f>
        <v>0</v>
      </c>
    </row>
    <row r="350" spans="1:15" ht="12.75" x14ac:dyDescent="0.2">
      <c r="A350" s="763">
        <v>2</v>
      </c>
      <c r="B350" s="741">
        <v>4</v>
      </c>
      <c r="C350" s="741">
        <v>1</v>
      </c>
      <c r="D350" s="741">
        <v>5</v>
      </c>
      <c r="E350" s="741"/>
      <c r="F350" s="774" t="s">
        <v>3120</v>
      </c>
      <c r="G350" s="743">
        <f t="shared" ref="G350:O350" si="152">+G351</f>
        <v>0</v>
      </c>
      <c r="H350" s="743">
        <f t="shared" si="152"/>
        <v>0</v>
      </c>
      <c r="I350" s="743">
        <f t="shared" si="152"/>
        <v>0</v>
      </c>
      <c r="J350" s="743">
        <f t="shared" si="152"/>
        <v>0</v>
      </c>
      <c r="K350" s="743">
        <f t="shared" si="152"/>
        <v>0</v>
      </c>
      <c r="L350" s="743">
        <f t="shared" si="152"/>
        <v>0</v>
      </c>
      <c r="M350" s="743">
        <f t="shared" si="152"/>
        <v>0</v>
      </c>
      <c r="N350" s="743">
        <f t="shared" si="152"/>
        <v>0</v>
      </c>
      <c r="O350" s="744">
        <f t="shared" si="152"/>
        <v>0</v>
      </c>
    </row>
    <row r="351" spans="1:15" ht="12.75" x14ac:dyDescent="0.2">
      <c r="A351" s="755">
        <v>2</v>
      </c>
      <c r="B351" s="746">
        <v>4</v>
      </c>
      <c r="C351" s="746">
        <v>1</v>
      </c>
      <c r="D351" s="746">
        <v>5</v>
      </c>
      <c r="E351" s="746" t="s">
        <v>2882</v>
      </c>
      <c r="F351" s="753" t="s">
        <v>3120</v>
      </c>
      <c r="G351" s="743"/>
      <c r="H351" s="743"/>
      <c r="I351" s="743"/>
      <c r="J351" s="743"/>
      <c r="K351" s="743"/>
      <c r="L351" s="743"/>
      <c r="M351" s="743"/>
      <c r="N351" s="748">
        <f>SUBTOTAL(9,G351:M351)</f>
        <v>0</v>
      </c>
      <c r="O351" s="749">
        <f>IFERROR(N351/$N$18*100,"0.00")</f>
        <v>0</v>
      </c>
    </row>
    <row r="352" spans="1:15" ht="12.75" x14ac:dyDescent="0.2">
      <c r="A352" s="740">
        <v>2</v>
      </c>
      <c r="B352" s="741">
        <v>4</v>
      </c>
      <c r="C352" s="741">
        <v>1</v>
      </c>
      <c r="D352" s="741">
        <v>6</v>
      </c>
      <c r="E352" s="746"/>
      <c r="F352" s="774" t="s">
        <v>3121</v>
      </c>
      <c r="G352" s="743">
        <f t="shared" ref="G352:O352" si="153">+G353</f>
        <v>0</v>
      </c>
      <c r="H352" s="743">
        <f t="shared" si="153"/>
        <v>0</v>
      </c>
      <c r="I352" s="743">
        <f t="shared" si="153"/>
        <v>0</v>
      </c>
      <c r="J352" s="743">
        <f t="shared" si="153"/>
        <v>0</v>
      </c>
      <c r="K352" s="743">
        <f t="shared" si="153"/>
        <v>0</v>
      </c>
      <c r="L352" s="743">
        <f t="shared" si="153"/>
        <v>0</v>
      </c>
      <c r="M352" s="743">
        <f t="shared" si="153"/>
        <v>0</v>
      </c>
      <c r="N352" s="743">
        <f t="shared" si="153"/>
        <v>0</v>
      </c>
      <c r="O352" s="765">
        <f t="shared" si="153"/>
        <v>0</v>
      </c>
    </row>
    <row r="353" spans="1:15" ht="12.75" x14ac:dyDescent="0.2">
      <c r="A353" s="755">
        <v>2</v>
      </c>
      <c r="B353" s="746">
        <v>4</v>
      </c>
      <c r="C353" s="746">
        <v>1</v>
      </c>
      <c r="D353" s="746">
        <v>6</v>
      </c>
      <c r="E353" s="746" t="s">
        <v>2882</v>
      </c>
      <c r="F353" s="753" t="s">
        <v>3122</v>
      </c>
      <c r="G353" s="743"/>
      <c r="H353" s="743"/>
      <c r="I353" s="743"/>
      <c r="J353" s="743"/>
      <c r="K353" s="743"/>
      <c r="L353" s="743"/>
      <c r="M353" s="743"/>
      <c r="N353" s="748">
        <f>SUBTOTAL(9,G353:M353)</f>
        <v>0</v>
      </c>
      <c r="O353" s="749">
        <f>IFERROR(N353/$N$18*100,"0.00")</f>
        <v>0</v>
      </c>
    </row>
    <row r="354" spans="1:15" ht="12.75" x14ac:dyDescent="0.2">
      <c r="A354" s="735">
        <v>2</v>
      </c>
      <c r="B354" s="736">
        <v>4</v>
      </c>
      <c r="C354" s="736">
        <v>2</v>
      </c>
      <c r="D354" s="736"/>
      <c r="E354" s="736"/>
      <c r="F354" s="737" t="s">
        <v>3123</v>
      </c>
      <c r="G354" s="752">
        <f>+G355+G357+G361</f>
        <v>0</v>
      </c>
      <c r="H354" s="752">
        <f t="shared" ref="H354:N354" si="154">+H355+H357+H361</f>
        <v>0</v>
      </c>
      <c r="I354" s="752">
        <f t="shared" si="154"/>
        <v>0</v>
      </c>
      <c r="J354" s="752">
        <f t="shared" si="154"/>
        <v>0</v>
      </c>
      <c r="K354" s="752">
        <f t="shared" si="154"/>
        <v>0</v>
      </c>
      <c r="L354" s="752">
        <f t="shared" si="154"/>
        <v>0</v>
      </c>
      <c r="M354" s="752">
        <f t="shared" si="154"/>
        <v>0</v>
      </c>
      <c r="N354" s="752">
        <f t="shared" si="154"/>
        <v>0</v>
      </c>
      <c r="O354" s="739">
        <f>+O355+O357+O361</f>
        <v>0</v>
      </c>
    </row>
    <row r="355" spans="1:15" ht="12.75" x14ac:dyDescent="0.2">
      <c r="A355" s="740">
        <v>2</v>
      </c>
      <c r="B355" s="741">
        <v>4</v>
      </c>
      <c r="C355" s="741">
        <v>2</v>
      </c>
      <c r="D355" s="741">
        <v>1</v>
      </c>
      <c r="E355" s="746"/>
      <c r="F355" s="754" t="s">
        <v>3124</v>
      </c>
      <c r="G355" s="743">
        <f t="shared" ref="G355:O355" si="155">+G356</f>
        <v>0</v>
      </c>
      <c r="H355" s="743">
        <f t="shared" si="155"/>
        <v>0</v>
      </c>
      <c r="I355" s="743">
        <f t="shared" si="155"/>
        <v>0</v>
      </c>
      <c r="J355" s="743">
        <f t="shared" si="155"/>
        <v>0</v>
      </c>
      <c r="K355" s="743">
        <f t="shared" si="155"/>
        <v>0</v>
      </c>
      <c r="L355" s="743">
        <f t="shared" si="155"/>
        <v>0</v>
      </c>
      <c r="M355" s="743">
        <f t="shared" si="155"/>
        <v>0</v>
      </c>
      <c r="N355" s="743">
        <f t="shared" si="155"/>
        <v>0</v>
      </c>
      <c r="O355" s="765">
        <f t="shared" si="155"/>
        <v>0</v>
      </c>
    </row>
    <row r="356" spans="1:15" ht="12.75" x14ac:dyDescent="0.2">
      <c r="A356" s="745">
        <v>2</v>
      </c>
      <c r="B356" s="746">
        <v>4</v>
      </c>
      <c r="C356" s="746">
        <v>2</v>
      </c>
      <c r="D356" s="746">
        <v>1</v>
      </c>
      <c r="E356" s="746" t="s">
        <v>2882</v>
      </c>
      <c r="F356" s="753" t="s">
        <v>3125</v>
      </c>
      <c r="G356" s="743"/>
      <c r="H356" s="743"/>
      <c r="I356" s="743"/>
      <c r="J356" s="743"/>
      <c r="K356" s="743"/>
      <c r="L356" s="743"/>
      <c r="M356" s="743"/>
      <c r="N356" s="748">
        <f>SUBTOTAL(9,G356:M356)</f>
        <v>0</v>
      </c>
      <c r="O356" s="749">
        <f>IFERROR(N356/$N$18*100,"0.00")</f>
        <v>0</v>
      </c>
    </row>
    <row r="357" spans="1:15" ht="12.75" x14ac:dyDescent="0.2">
      <c r="A357" s="740">
        <v>2</v>
      </c>
      <c r="B357" s="741">
        <v>4</v>
      </c>
      <c r="C357" s="741">
        <v>2</v>
      </c>
      <c r="D357" s="741">
        <v>2</v>
      </c>
      <c r="E357" s="746"/>
      <c r="F357" s="774" t="s">
        <v>3126</v>
      </c>
      <c r="G357" s="743">
        <f t="shared" ref="G357:N357" si="156">+G358+G359+G360</f>
        <v>0</v>
      </c>
      <c r="H357" s="743">
        <f t="shared" si="156"/>
        <v>0</v>
      </c>
      <c r="I357" s="743">
        <f t="shared" si="156"/>
        <v>0</v>
      </c>
      <c r="J357" s="743">
        <f t="shared" si="156"/>
        <v>0</v>
      </c>
      <c r="K357" s="743">
        <f t="shared" si="156"/>
        <v>0</v>
      </c>
      <c r="L357" s="743">
        <f t="shared" si="156"/>
        <v>0</v>
      </c>
      <c r="M357" s="743">
        <f t="shared" si="156"/>
        <v>0</v>
      </c>
      <c r="N357" s="743">
        <f t="shared" si="156"/>
        <v>0</v>
      </c>
      <c r="O357" s="744">
        <f>+O358+O359+O360</f>
        <v>0</v>
      </c>
    </row>
    <row r="358" spans="1:15" ht="22.5" x14ac:dyDescent="0.2">
      <c r="A358" s="745">
        <v>2</v>
      </c>
      <c r="B358" s="746">
        <v>4</v>
      </c>
      <c r="C358" s="746">
        <v>2</v>
      </c>
      <c r="D358" s="746">
        <v>2</v>
      </c>
      <c r="E358" s="746" t="s">
        <v>2882</v>
      </c>
      <c r="F358" s="753" t="s">
        <v>3127</v>
      </c>
      <c r="G358" s="743"/>
      <c r="H358" s="743"/>
      <c r="I358" s="743"/>
      <c r="J358" s="743"/>
      <c r="K358" s="743"/>
      <c r="L358" s="743"/>
      <c r="M358" s="743"/>
      <c r="N358" s="748">
        <f>SUBTOTAL(9,G358:M358)</f>
        <v>0</v>
      </c>
      <c r="O358" s="749">
        <f>IFERROR(N358/$N$18*100,"0.00")</f>
        <v>0</v>
      </c>
    </row>
    <row r="359" spans="1:15" ht="22.5" x14ac:dyDescent="0.2">
      <c r="A359" s="745">
        <v>2</v>
      </c>
      <c r="B359" s="746">
        <v>4</v>
      </c>
      <c r="C359" s="746">
        <v>2</v>
      </c>
      <c r="D359" s="746">
        <v>2</v>
      </c>
      <c r="E359" s="746" t="s">
        <v>2884</v>
      </c>
      <c r="F359" s="753" t="s">
        <v>3128</v>
      </c>
      <c r="G359" s="743"/>
      <c r="H359" s="743"/>
      <c r="I359" s="743"/>
      <c r="J359" s="743"/>
      <c r="K359" s="743"/>
      <c r="L359" s="743"/>
      <c r="M359" s="743"/>
      <c r="N359" s="748">
        <f>SUBTOTAL(9,G359:M359)</f>
        <v>0</v>
      </c>
      <c r="O359" s="749">
        <f>IFERROR(N359/$N$18*100,"0.00")</f>
        <v>0</v>
      </c>
    </row>
    <row r="360" spans="1:15" ht="22.5" x14ac:dyDescent="0.2">
      <c r="A360" s="745">
        <v>2</v>
      </c>
      <c r="B360" s="746">
        <v>4</v>
      </c>
      <c r="C360" s="746">
        <v>2</v>
      </c>
      <c r="D360" s="746">
        <v>2</v>
      </c>
      <c r="E360" s="746" t="s">
        <v>2886</v>
      </c>
      <c r="F360" s="753" t="s">
        <v>3129</v>
      </c>
      <c r="G360" s="743"/>
      <c r="H360" s="743"/>
      <c r="I360" s="743"/>
      <c r="J360" s="743"/>
      <c r="K360" s="743"/>
      <c r="L360" s="743"/>
      <c r="M360" s="743"/>
      <c r="N360" s="748">
        <f>SUBTOTAL(9,G360:M360)</f>
        <v>0</v>
      </c>
      <c r="O360" s="749">
        <f>IFERROR(N360/$N$18*100,"0.00")</f>
        <v>0</v>
      </c>
    </row>
    <row r="361" spans="1:15" ht="12.75" x14ac:dyDescent="0.2">
      <c r="A361" s="754">
        <v>2</v>
      </c>
      <c r="B361" s="741">
        <v>4</v>
      </c>
      <c r="C361" s="741">
        <v>2</v>
      </c>
      <c r="D361" s="741">
        <v>3</v>
      </c>
      <c r="E361" s="741"/>
      <c r="F361" s="774" t="s">
        <v>3130</v>
      </c>
      <c r="G361" s="743">
        <f>G362+G363+G364</f>
        <v>0</v>
      </c>
      <c r="H361" s="743">
        <f t="shared" ref="H361:N361" si="157">H362+H363+H364</f>
        <v>0</v>
      </c>
      <c r="I361" s="743">
        <f t="shared" si="157"/>
        <v>0</v>
      </c>
      <c r="J361" s="743">
        <f t="shared" si="157"/>
        <v>0</v>
      </c>
      <c r="K361" s="743">
        <f t="shared" si="157"/>
        <v>0</v>
      </c>
      <c r="L361" s="743">
        <f t="shared" si="157"/>
        <v>0</v>
      </c>
      <c r="M361" s="743">
        <f t="shared" si="157"/>
        <v>0</v>
      </c>
      <c r="N361" s="743">
        <f t="shared" si="157"/>
        <v>0</v>
      </c>
      <c r="O361" s="778">
        <f>O362+O363+O364</f>
        <v>0</v>
      </c>
    </row>
    <row r="362" spans="1:15" ht="22.5" x14ac:dyDescent="0.2">
      <c r="A362" s="747">
        <v>2</v>
      </c>
      <c r="B362" s="746">
        <v>4</v>
      </c>
      <c r="C362" s="746">
        <v>2</v>
      </c>
      <c r="D362" s="746">
        <v>3</v>
      </c>
      <c r="E362" s="746" t="s">
        <v>2882</v>
      </c>
      <c r="F362" s="753" t="s">
        <v>3131</v>
      </c>
      <c r="G362" s="748"/>
      <c r="H362" s="748"/>
      <c r="I362" s="748"/>
      <c r="J362" s="748"/>
      <c r="K362" s="748"/>
      <c r="L362" s="748"/>
      <c r="M362" s="748"/>
      <c r="N362" s="748">
        <f>SUBTOTAL(9,G362:M362)</f>
        <v>0</v>
      </c>
      <c r="O362" s="749">
        <f>IFERROR(N362/$N$18*100,"0.00")</f>
        <v>0</v>
      </c>
    </row>
    <row r="363" spans="1:15" ht="12.75" x14ac:dyDescent="0.2">
      <c r="A363" s="747">
        <v>2</v>
      </c>
      <c r="B363" s="746">
        <v>4</v>
      </c>
      <c r="C363" s="746">
        <v>2</v>
      </c>
      <c r="D363" s="746">
        <v>3</v>
      </c>
      <c r="E363" s="746" t="s">
        <v>2884</v>
      </c>
      <c r="F363" s="753" t="s">
        <v>3132</v>
      </c>
      <c r="G363" s="748"/>
      <c r="H363" s="748"/>
      <c r="I363" s="748"/>
      <c r="J363" s="748"/>
      <c r="K363" s="748"/>
      <c r="L363" s="748"/>
      <c r="M363" s="748"/>
      <c r="N363" s="748">
        <f>SUBTOTAL(9,G363:M363)</f>
        <v>0</v>
      </c>
      <c r="O363" s="749">
        <f>IFERROR(N363/$N$18*100,"0.00")</f>
        <v>0</v>
      </c>
    </row>
    <row r="364" spans="1:15" ht="22.5" x14ac:dyDescent="0.2">
      <c r="A364" s="747">
        <v>2</v>
      </c>
      <c r="B364" s="746">
        <v>4</v>
      </c>
      <c r="C364" s="746">
        <v>2</v>
      </c>
      <c r="D364" s="746">
        <v>3</v>
      </c>
      <c r="E364" s="746" t="s">
        <v>2886</v>
      </c>
      <c r="F364" s="753" t="s">
        <v>3133</v>
      </c>
      <c r="G364" s="748"/>
      <c r="H364" s="748"/>
      <c r="I364" s="748"/>
      <c r="J364" s="748"/>
      <c r="K364" s="748"/>
      <c r="L364" s="748"/>
      <c r="M364" s="748"/>
      <c r="N364" s="748">
        <f>SUBTOTAL(9,G364:M364)</f>
        <v>0</v>
      </c>
      <c r="O364" s="749">
        <f>IFERROR(N364/$N$18*100,"0.00")</f>
        <v>0</v>
      </c>
    </row>
    <row r="365" spans="1:15" ht="12.75" x14ac:dyDescent="0.2">
      <c r="A365" s="735">
        <v>2</v>
      </c>
      <c r="B365" s="736">
        <v>4</v>
      </c>
      <c r="C365" s="736">
        <v>4</v>
      </c>
      <c r="D365" s="736"/>
      <c r="E365" s="736"/>
      <c r="F365" s="737" t="s">
        <v>3134</v>
      </c>
      <c r="G365" s="752">
        <f>+G366</f>
        <v>0</v>
      </c>
      <c r="H365" s="752">
        <f t="shared" ref="H365:N365" si="158">+H366</f>
        <v>0</v>
      </c>
      <c r="I365" s="752">
        <f t="shared" si="158"/>
        <v>0</v>
      </c>
      <c r="J365" s="752">
        <f t="shared" si="158"/>
        <v>0</v>
      </c>
      <c r="K365" s="752">
        <f t="shared" si="158"/>
        <v>0</v>
      </c>
      <c r="L365" s="752">
        <f t="shared" si="158"/>
        <v>0</v>
      </c>
      <c r="M365" s="752">
        <f t="shared" si="158"/>
        <v>0</v>
      </c>
      <c r="N365" s="752">
        <f t="shared" si="158"/>
        <v>0</v>
      </c>
      <c r="O365" s="739">
        <f>+O366</f>
        <v>0</v>
      </c>
    </row>
    <row r="366" spans="1:15" ht="12.75" x14ac:dyDescent="0.2">
      <c r="A366" s="754">
        <v>2</v>
      </c>
      <c r="B366" s="741">
        <v>4</v>
      </c>
      <c r="C366" s="741">
        <v>4</v>
      </c>
      <c r="D366" s="741">
        <v>1</v>
      </c>
      <c r="E366" s="741"/>
      <c r="F366" s="774" t="s">
        <v>3135</v>
      </c>
      <c r="G366" s="743">
        <f>+G367+G368+G369</f>
        <v>0</v>
      </c>
      <c r="H366" s="743">
        <f t="shared" ref="H366:N366" si="159">+H367+H368+H369</f>
        <v>0</v>
      </c>
      <c r="I366" s="743">
        <f t="shared" si="159"/>
        <v>0</v>
      </c>
      <c r="J366" s="743">
        <f t="shared" si="159"/>
        <v>0</v>
      </c>
      <c r="K366" s="743">
        <f t="shared" si="159"/>
        <v>0</v>
      </c>
      <c r="L366" s="743">
        <f t="shared" si="159"/>
        <v>0</v>
      </c>
      <c r="M366" s="743">
        <f t="shared" si="159"/>
        <v>0</v>
      </c>
      <c r="N366" s="743">
        <f t="shared" si="159"/>
        <v>0</v>
      </c>
      <c r="O366" s="778">
        <f>+O367+O368+O369</f>
        <v>0</v>
      </c>
    </row>
    <row r="367" spans="1:15" ht="22.5" x14ac:dyDescent="0.2">
      <c r="A367" s="747">
        <v>2</v>
      </c>
      <c r="B367" s="746">
        <v>4</v>
      </c>
      <c r="C367" s="746">
        <v>4</v>
      </c>
      <c r="D367" s="746">
        <v>1</v>
      </c>
      <c r="E367" s="746" t="s">
        <v>2882</v>
      </c>
      <c r="F367" s="753" t="s">
        <v>3136</v>
      </c>
      <c r="G367" s="748"/>
      <c r="H367" s="748"/>
      <c r="I367" s="748"/>
      <c r="J367" s="748"/>
      <c r="K367" s="748"/>
      <c r="L367" s="748"/>
      <c r="M367" s="748"/>
      <c r="N367" s="748">
        <f>SUBTOTAL(9,G367:M367)</f>
        <v>0</v>
      </c>
      <c r="O367" s="749">
        <f>IFERROR(N367/$N$18*100,"0.00")</f>
        <v>0</v>
      </c>
    </row>
    <row r="368" spans="1:15" ht="12.75" x14ac:dyDescent="0.2">
      <c r="A368" s="747">
        <v>2</v>
      </c>
      <c r="B368" s="746">
        <v>4</v>
      </c>
      <c r="C368" s="746">
        <v>4</v>
      </c>
      <c r="D368" s="746">
        <v>1</v>
      </c>
      <c r="E368" s="746" t="s">
        <v>2884</v>
      </c>
      <c r="F368" s="753" t="s">
        <v>3137</v>
      </c>
      <c r="G368" s="748"/>
      <c r="H368" s="748"/>
      <c r="I368" s="748"/>
      <c r="J368" s="748"/>
      <c r="K368" s="748"/>
      <c r="L368" s="748"/>
      <c r="M368" s="748"/>
      <c r="N368" s="748">
        <f>SUBTOTAL(9,G368:M368)</f>
        <v>0</v>
      </c>
      <c r="O368" s="749">
        <f>IFERROR(N368/$N$18*100,"0.00")</f>
        <v>0</v>
      </c>
    </row>
    <row r="369" spans="1:15" ht="22.5" x14ac:dyDescent="0.2">
      <c r="A369" s="747">
        <v>2</v>
      </c>
      <c r="B369" s="746">
        <v>4</v>
      </c>
      <c r="C369" s="746">
        <v>4</v>
      </c>
      <c r="D369" s="746">
        <v>1</v>
      </c>
      <c r="E369" s="746" t="s">
        <v>2886</v>
      </c>
      <c r="F369" s="753" t="s">
        <v>3138</v>
      </c>
      <c r="G369" s="748"/>
      <c r="H369" s="748"/>
      <c r="I369" s="748"/>
      <c r="J369" s="748"/>
      <c r="K369" s="748"/>
      <c r="L369" s="748"/>
      <c r="M369" s="748"/>
      <c r="N369" s="748">
        <f>SUBTOTAL(9,G369:M369)</f>
        <v>0</v>
      </c>
      <c r="O369" s="749">
        <f>IFERROR(N369/$N$18*100,"0.00")</f>
        <v>0</v>
      </c>
    </row>
    <row r="370" spans="1:15" ht="12.75" x14ac:dyDescent="0.2">
      <c r="A370" s="735">
        <v>2</v>
      </c>
      <c r="B370" s="736">
        <v>4</v>
      </c>
      <c r="C370" s="736">
        <v>6</v>
      </c>
      <c r="D370" s="736"/>
      <c r="E370" s="736"/>
      <c r="F370" s="737" t="s">
        <v>3139</v>
      </c>
      <c r="G370" s="752">
        <f t="shared" ref="G370:N370" si="160">+G371+G373+G375+G377</f>
        <v>0</v>
      </c>
      <c r="H370" s="752">
        <f t="shared" si="160"/>
        <v>0</v>
      </c>
      <c r="I370" s="752">
        <f t="shared" si="160"/>
        <v>0</v>
      </c>
      <c r="J370" s="752">
        <f t="shared" si="160"/>
        <v>0</v>
      </c>
      <c r="K370" s="752">
        <f t="shared" si="160"/>
        <v>0</v>
      </c>
      <c r="L370" s="752">
        <f t="shared" si="160"/>
        <v>0</v>
      </c>
      <c r="M370" s="752">
        <f t="shared" si="160"/>
        <v>0</v>
      </c>
      <c r="N370" s="752">
        <f t="shared" si="160"/>
        <v>0</v>
      </c>
      <c r="O370" s="739">
        <f>+O371+O373+O375+O377</f>
        <v>0</v>
      </c>
    </row>
    <row r="371" spans="1:15" ht="12.75" x14ac:dyDescent="0.2">
      <c r="A371" s="763">
        <v>2</v>
      </c>
      <c r="B371" s="741">
        <v>4</v>
      </c>
      <c r="C371" s="741">
        <v>6</v>
      </c>
      <c r="D371" s="741">
        <v>1</v>
      </c>
      <c r="E371" s="741"/>
      <c r="F371" s="774" t="s">
        <v>3140</v>
      </c>
      <c r="G371" s="743">
        <f t="shared" ref="G371:O371" si="161">+G372</f>
        <v>0</v>
      </c>
      <c r="H371" s="743">
        <f t="shared" si="161"/>
        <v>0</v>
      </c>
      <c r="I371" s="743">
        <f t="shared" si="161"/>
        <v>0</v>
      </c>
      <c r="J371" s="743">
        <f t="shared" si="161"/>
        <v>0</v>
      </c>
      <c r="K371" s="743">
        <f t="shared" si="161"/>
        <v>0</v>
      </c>
      <c r="L371" s="743">
        <f t="shared" si="161"/>
        <v>0</v>
      </c>
      <c r="M371" s="743">
        <f t="shared" si="161"/>
        <v>0</v>
      </c>
      <c r="N371" s="743">
        <f t="shared" si="161"/>
        <v>0</v>
      </c>
      <c r="O371" s="765">
        <f t="shared" si="161"/>
        <v>0</v>
      </c>
    </row>
    <row r="372" spans="1:15" ht="12.75" x14ac:dyDescent="0.2">
      <c r="A372" s="755">
        <v>2</v>
      </c>
      <c r="B372" s="746">
        <v>4</v>
      </c>
      <c r="C372" s="746">
        <v>6</v>
      </c>
      <c r="D372" s="746">
        <v>1</v>
      </c>
      <c r="E372" s="746" t="s">
        <v>2882</v>
      </c>
      <c r="F372" s="753" t="s">
        <v>3140</v>
      </c>
      <c r="G372" s="743"/>
      <c r="H372" s="743"/>
      <c r="I372" s="743"/>
      <c r="J372" s="743"/>
      <c r="K372" s="743"/>
      <c r="L372" s="743"/>
      <c r="M372" s="743"/>
      <c r="N372" s="748">
        <f>SUBTOTAL(9,G372:M372)</f>
        <v>0</v>
      </c>
      <c r="O372" s="749">
        <f>IFERROR(N372/$N$18*100,"0.00")</f>
        <v>0</v>
      </c>
    </row>
    <row r="373" spans="1:15" ht="12.75" x14ac:dyDescent="0.2">
      <c r="A373" s="779">
        <v>2</v>
      </c>
      <c r="B373" s="780">
        <v>4</v>
      </c>
      <c r="C373" s="780">
        <v>6</v>
      </c>
      <c r="D373" s="780">
        <v>2</v>
      </c>
      <c r="E373" s="780"/>
      <c r="F373" s="781" t="s">
        <v>3141</v>
      </c>
      <c r="G373" s="782">
        <f t="shared" ref="G373:O373" si="162">+G374</f>
        <v>0</v>
      </c>
      <c r="H373" s="782">
        <f t="shared" si="162"/>
        <v>0</v>
      </c>
      <c r="I373" s="782">
        <f t="shared" si="162"/>
        <v>0</v>
      </c>
      <c r="J373" s="782">
        <f t="shared" si="162"/>
        <v>0</v>
      </c>
      <c r="K373" s="782">
        <f t="shared" si="162"/>
        <v>0</v>
      </c>
      <c r="L373" s="782">
        <f t="shared" si="162"/>
        <v>0</v>
      </c>
      <c r="M373" s="782">
        <f t="shared" si="162"/>
        <v>0</v>
      </c>
      <c r="N373" s="782">
        <f t="shared" si="162"/>
        <v>0</v>
      </c>
      <c r="O373" s="783">
        <f t="shared" si="162"/>
        <v>0</v>
      </c>
    </row>
    <row r="374" spans="1:15" ht="12.75" x14ac:dyDescent="0.2">
      <c r="A374" s="755">
        <v>2</v>
      </c>
      <c r="B374" s="746">
        <v>4</v>
      </c>
      <c r="C374" s="746">
        <v>6</v>
      </c>
      <c r="D374" s="746">
        <v>2</v>
      </c>
      <c r="E374" s="746" t="s">
        <v>2882</v>
      </c>
      <c r="F374" s="753" t="s">
        <v>3141</v>
      </c>
      <c r="G374" s="743"/>
      <c r="H374" s="743"/>
      <c r="I374" s="743"/>
      <c r="J374" s="743"/>
      <c r="K374" s="743"/>
      <c r="L374" s="743"/>
      <c r="M374" s="743"/>
      <c r="N374" s="748">
        <f>SUBTOTAL(9,G374:M374)</f>
        <v>0</v>
      </c>
      <c r="O374" s="749">
        <f>IFERROR(N374/$N$18*100,"0.00")</f>
        <v>0</v>
      </c>
    </row>
    <row r="375" spans="1:15" ht="12.75" x14ac:dyDescent="0.2">
      <c r="A375" s="763">
        <v>2</v>
      </c>
      <c r="B375" s="741">
        <v>4</v>
      </c>
      <c r="C375" s="741">
        <v>6</v>
      </c>
      <c r="D375" s="741">
        <v>3</v>
      </c>
      <c r="E375" s="746"/>
      <c r="F375" s="774" t="s">
        <v>3142</v>
      </c>
      <c r="G375" s="743">
        <f t="shared" ref="G375:O375" si="163">+G376</f>
        <v>0</v>
      </c>
      <c r="H375" s="743">
        <f t="shared" si="163"/>
        <v>0</v>
      </c>
      <c r="I375" s="743">
        <f t="shared" si="163"/>
        <v>0</v>
      </c>
      <c r="J375" s="743">
        <f t="shared" si="163"/>
        <v>0</v>
      </c>
      <c r="K375" s="743">
        <f t="shared" si="163"/>
        <v>0</v>
      </c>
      <c r="L375" s="743">
        <f t="shared" si="163"/>
        <v>0</v>
      </c>
      <c r="M375" s="743">
        <f t="shared" si="163"/>
        <v>0</v>
      </c>
      <c r="N375" s="743">
        <f t="shared" si="163"/>
        <v>0</v>
      </c>
      <c r="O375" s="744">
        <f t="shared" si="163"/>
        <v>0</v>
      </c>
    </row>
    <row r="376" spans="1:15" ht="12.75" x14ac:dyDescent="0.2">
      <c r="A376" s="755">
        <v>2</v>
      </c>
      <c r="B376" s="746">
        <v>4</v>
      </c>
      <c r="C376" s="746">
        <v>6</v>
      </c>
      <c r="D376" s="746">
        <v>3</v>
      </c>
      <c r="E376" s="746" t="s">
        <v>2882</v>
      </c>
      <c r="F376" s="753" t="s">
        <v>3142</v>
      </c>
      <c r="G376" s="743"/>
      <c r="H376" s="743"/>
      <c r="I376" s="743"/>
      <c r="J376" s="743"/>
      <c r="K376" s="743"/>
      <c r="L376" s="743"/>
      <c r="M376" s="743"/>
      <c r="N376" s="748">
        <f>SUBTOTAL(9,G376:M376)</f>
        <v>0</v>
      </c>
      <c r="O376" s="749">
        <f>IFERROR(N376/$N$18*100,"0.00")</f>
        <v>0</v>
      </c>
    </row>
    <row r="377" spans="1:15" ht="12.75" x14ac:dyDescent="0.2">
      <c r="A377" s="763">
        <v>2</v>
      </c>
      <c r="B377" s="741">
        <v>4</v>
      </c>
      <c r="C377" s="741">
        <v>6</v>
      </c>
      <c r="D377" s="741">
        <v>4</v>
      </c>
      <c r="E377" s="741"/>
      <c r="F377" s="774" t="s">
        <v>3143</v>
      </c>
      <c r="G377" s="743">
        <f t="shared" ref="G377:O377" si="164">+G378</f>
        <v>0</v>
      </c>
      <c r="H377" s="743">
        <f t="shared" si="164"/>
        <v>0</v>
      </c>
      <c r="I377" s="743">
        <f t="shared" si="164"/>
        <v>0</v>
      </c>
      <c r="J377" s="743">
        <f t="shared" si="164"/>
        <v>0</v>
      </c>
      <c r="K377" s="743">
        <f t="shared" si="164"/>
        <v>0</v>
      </c>
      <c r="L377" s="743">
        <f t="shared" si="164"/>
        <v>0</v>
      </c>
      <c r="M377" s="743">
        <f t="shared" si="164"/>
        <v>0</v>
      </c>
      <c r="N377" s="743">
        <f t="shared" si="164"/>
        <v>0</v>
      </c>
      <c r="O377" s="744">
        <f t="shared" si="164"/>
        <v>0</v>
      </c>
    </row>
    <row r="378" spans="1:15" ht="12.75" x14ac:dyDescent="0.2">
      <c r="A378" s="755">
        <v>2</v>
      </c>
      <c r="B378" s="746">
        <v>4</v>
      </c>
      <c r="C378" s="746">
        <v>6</v>
      </c>
      <c r="D378" s="746">
        <v>4</v>
      </c>
      <c r="E378" s="746" t="s">
        <v>2882</v>
      </c>
      <c r="F378" s="753" t="s">
        <v>3143</v>
      </c>
      <c r="G378" s="743"/>
      <c r="H378" s="743"/>
      <c r="I378" s="743"/>
      <c r="J378" s="743"/>
      <c r="K378" s="743"/>
      <c r="L378" s="743"/>
      <c r="M378" s="743"/>
      <c r="N378" s="748">
        <f>SUBTOTAL(9,G378:M378)</f>
        <v>0</v>
      </c>
      <c r="O378" s="749">
        <f>IFERROR(N378/$N$18*100,"0.00")</f>
        <v>0</v>
      </c>
    </row>
    <row r="379" spans="1:15" ht="12.75" x14ac:dyDescent="0.2">
      <c r="A379" s="735">
        <v>2</v>
      </c>
      <c r="B379" s="736">
        <v>4</v>
      </c>
      <c r="C379" s="736">
        <v>7</v>
      </c>
      <c r="D379" s="736"/>
      <c r="E379" s="736"/>
      <c r="F379" s="737" t="s">
        <v>3144</v>
      </c>
      <c r="G379" s="752">
        <f t="shared" ref="G379:N379" si="165">+G380+G382+G384</f>
        <v>0</v>
      </c>
      <c r="H379" s="752">
        <f t="shared" si="165"/>
        <v>0</v>
      </c>
      <c r="I379" s="752">
        <f t="shared" si="165"/>
        <v>0</v>
      </c>
      <c r="J379" s="752">
        <f t="shared" si="165"/>
        <v>0</v>
      </c>
      <c r="K379" s="752">
        <f t="shared" si="165"/>
        <v>0</v>
      </c>
      <c r="L379" s="752">
        <f t="shared" si="165"/>
        <v>0</v>
      </c>
      <c r="M379" s="752">
        <f t="shared" si="165"/>
        <v>0</v>
      </c>
      <c r="N379" s="752">
        <f t="shared" si="165"/>
        <v>0</v>
      </c>
      <c r="O379" s="739">
        <f>+O380+O382+O384</f>
        <v>0</v>
      </c>
    </row>
    <row r="380" spans="1:15" ht="22.5" x14ac:dyDescent="0.2">
      <c r="A380" s="740">
        <v>2</v>
      </c>
      <c r="B380" s="741">
        <v>4</v>
      </c>
      <c r="C380" s="741">
        <v>7</v>
      </c>
      <c r="D380" s="741">
        <v>1</v>
      </c>
      <c r="E380" s="741"/>
      <c r="F380" s="774" t="s">
        <v>3145</v>
      </c>
      <c r="G380" s="743">
        <f t="shared" ref="G380:O380" si="166">+G381</f>
        <v>0</v>
      </c>
      <c r="H380" s="743">
        <f t="shared" si="166"/>
        <v>0</v>
      </c>
      <c r="I380" s="743">
        <f t="shared" si="166"/>
        <v>0</v>
      </c>
      <c r="J380" s="743">
        <f t="shared" si="166"/>
        <v>0</v>
      </c>
      <c r="K380" s="743">
        <f t="shared" si="166"/>
        <v>0</v>
      </c>
      <c r="L380" s="743">
        <f t="shared" si="166"/>
        <v>0</v>
      </c>
      <c r="M380" s="743">
        <f t="shared" si="166"/>
        <v>0</v>
      </c>
      <c r="N380" s="743">
        <f t="shared" si="166"/>
        <v>0</v>
      </c>
      <c r="O380" s="765">
        <f t="shared" si="166"/>
        <v>0</v>
      </c>
    </row>
    <row r="381" spans="1:15" ht="12.75" x14ac:dyDescent="0.2">
      <c r="A381" s="755">
        <v>2</v>
      </c>
      <c r="B381" s="746">
        <v>4</v>
      </c>
      <c r="C381" s="746">
        <v>7</v>
      </c>
      <c r="D381" s="746">
        <v>1</v>
      </c>
      <c r="E381" s="746" t="s">
        <v>2882</v>
      </c>
      <c r="F381" s="753" t="s">
        <v>3146</v>
      </c>
      <c r="G381" s="743"/>
      <c r="H381" s="743"/>
      <c r="I381" s="743"/>
      <c r="J381" s="743"/>
      <c r="K381" s="743"/>
      <c r="L381" s="743"/>
      <c r="M381" s="743"/>
      <c r="N381" s="748">
        <f>SUBTOTAL(9,G381:M381)</f>
        <v>0</v>
      </c>
      <c r="O381" s="749">
        <f>IFERROR(N381/$N$18*100,"0.00")</f>
        <v>0</v>
      </c>
    </row>
    <row r="382" spans="1:15" ht="12.75" x14ac:dyDescent="0.2">
      <c r="A382" s="763">
        <v>2</v>
      </c>
      <c r="B382" s="741">
        <v>4</v>
      </c>
      <c r="C382" s="741">
        <v>7</v>
      </c>
      <c r="D382" s="741">
        <v>2</v>
      </c>
      <c r="E382" s="741"/>
      <c r="F382" s="774" t="s">
        <v>3147</v>
      </c>
      <c r="G382" s="743">
        <f t="shared" ref="G382:O382" si="167">+G383</f>
        <v>0</v>
      </c>
      <c r="H382" s="743">
        <f t="shared" si="167"/>
        <v>0</v>
      </c>
      <c r="I382" s="743">
        <f t="shared" si="167"/>
        <v>0</v>
      </c>
      <c r="J382" s="743">
        <f t="shared" si="167"/>
        <v>0</v>
      </c>
      <c r="K382" s="743">
        <f t="shared" si="167"/>
        <v>0</v>
      </c>
      <c r="L382" s="743">
        <f t="shared" si="167"/>
        <v>0</v>
      </c>
      <c r="M382" s="743">
        <f t="shared" si="167"/>
        <v>0</v>
      </c>
      <c r="N382" s="743">
        <f t="shared" si="167"/>
        <v>0</v>
      </c>
      <c r="O382" s="744">
        <f t="shared" si="167"/>
        <v>0</v>
      </c>
    </row>
    <row r="383" spans="1:15" ht="12.75" x14ac:dyDescent="0.2">
      <c r="A383" s="755">
        <v>2</v>
      </c>
      <c r="B383" s="746">
        <v>4</v>
      </c>
      <c r="C383" s="746">
        <v>7</v>
      </c>
      <c r="D383" s="746">
        <v>2</v>
      </c>
      <c r="E383" s="746" t="s">
        <v>2882</v>
      </c>
      <c r="F383" s="753" t="s">
        <v>3148</v>
      </c>
      <c r="G383" s="743"/>
      <c r="H383" s="743"/>
      <c r="I383" s="743"/>
      <c r="J383" s="743"/>
      <c r="K383" s="743"/>
      <c r="L383" s="743"/>
      <c r="M383" s="743"/>
      <c r="N383" s="748">
        <f>SUBTOTAL(9,G383:M383)</f>
        <v>0</v>
      </c>
      <c r="O383" s="749">
        <f>IFERROR(N383/$N$18*100,"0.00")</f>
        <v>0</v>
      </c>
    </row>
    <row r="384" spans="1:15" ht="12.75" x14ac:dyDescent="0.2">
      <c r="A384" s="763">
        <v>2</v>
      </c>
      <c r="B384" s="741">
        <v>4</v>
      </c>
      <c r="C384" s="741">
        <v>7</v>
      </c>
      <c r="D384" s="741">
        <v>3</v>
      </c>
      <c r="E384" s="741"/>
      <c r="F384" s="774" t="s">
        <v>3149</v>
      </c>
      <c r="G384" s="743">
        <f t="shared" ref="G384:O384" si="168">+G385</f>
        <v>0</v>
      </c>
      <c r="H384" s="743">
        <f t="shared" si="168"/>
        <v>0</v>
      </c>
      <c r="I384" s="743">
        <f t="shared" si="168"/>
        <v>0</v>
      </c>
      <c r="J384" s="743">
        <f t="shared" si="168"/>
        <v>0</v>
      </c>
      <c r="K384" s="743">
        <f t="shared" si="168"/>
        <v>0</v>
      </c>
      <c r="L384" s="743">
        <f t="shared" si="168"/>
        <v>0</v>
      </c>
      <c r="M384" s="743">
        <f t="shared" si="168"/>
        <v>0</v>
      </c>
      <c r="N384" s="743">
        <f t="shared" si="168"/>
        <v>0</v>
      </c>
      <c r="O384" s="744">
        <f t="shared" si="168"/>
        <v>0</v>
      </c>
    </row>
    <row r="385" spans="1:15" ht="12.75" x14ac:dyDescent="0.2">
      <c r="A385" s="755">
        <v>2</v>
      </c>
      <c r="B385" s="746">
        <v>4</v>
      </c>
      <c r="C385" s="746">
        <v>7</v>
      </c>
      <c r="D385" s="746">
        <v>3</v>
      </c>
      <c r="E385" s="746" t="s">
        <v>2882</v>
      </c>
      <c r="F385" s="753" t="s">
        <v>3149</v>
      </c>
      <c r="G385" s="743"/>
      <c r="H385" s="743"/>
      <c r="I385" s="743"/>
      <c r="J385" s="743"/>
      <c r="K385" s="743"/>
      <c r="L385" s="743"/>
      <c r="M385" s="743"/>
      <c r="N385" s="748">
        <f>SUBTOTAL(9,G385:M385)</f>
        <v>0</v>
      </c>
      <c r="O385" s="749">
        <f>IFERROR(N385/$N$18*100,"0.00")</f>
        <v>0</v>
      </c>
    </row>
    <row r="386" spans="1:15" ht="12.75" x14ac:dyDescent="0.2">
      <c r="A386" s="735">
        <v>2</v>
      </c>
      <c r="B386" s="736">
        <v>4</v>
      </c>
      <c r="C386" s="736">
        <v>9</v>
      </c>
      <c r="D386" s="736"/>
      <c r="E386" s="736"/>
      <c r="F386" s="737" t="s">
        <v>3150</v>
      </c>
      <c r="G386" s="752">
        <f t="shared" ref="G386:N386" si="169">+G387+G389+G391+G393</f>
        <v>0</v>
      </c>
      <c r="H386" s="752">
        <f t="shared" si="169"/>
        <v>0</v>
      </c>
      <c r="I386" s="752">
        <f t="shared" si="169"/>
        <v>0</v>
      </c>
      <c r="J386" s="752">
        <f t="shared" si="169"/>
        <v>0</v>
      </c>
      <c r="K386" s="752">
        <f t="shared" si="169"/>
        <v>0</v>
      </c>
      <c r="L386" s="752">
        <f t="shared" si="169"/>
        <v>0</v>
      </c>
      <c r="M386" s="752">
        <f t="shared" si="169"/>
        <v>0</v>
      </c>
      <c r="N386" s="752">
        <f t="shared" si="169"/>
        <v>0</v>
      </c>
      <c r="O386" s="739">
        <f>+O387+O389+O391+O393</f>
        <v>0</v>
      </c>
    </row>
    <row r="387" spans="1:15" ht="12.75" x14ac:dyDescent="0.2">
      <c r="A387" s="763">
        <v>2</v>
      </c>
      <c r="B387" s="741">
        <v>4</v>
      </c>
      <c r="C387" s="741">
        <v>9</v>
      </c>
      <c r="D387" s="741">
        <v>1</v>
      </c>
      <c r="E387" s="741"/>
      <c r="F387" s="774" t="s">
        <v>3150</v>
      </c>
      <c r="G387" s="743">
        <f t="shared" ref="G387:O387" si="170">+G388</f>
        <v>0</v>
      </c>
      <c r="H387" s="743">
        <f t="shared" si="170"/>
        <v>0</v>
      </c>
      <c r="I387" s="743">
        <f t="shared" si="170"/>
        <v>0</v>
      </c>
      <c r="J387" s="743">
        <f t="shared" si="170"/>
        <v>0</v>
      </c>
      <c r="K387" s="743">
        <f t="shared" si="170"/>
        <v>0</v>
      </c>
      <c r="L387" s="743">
        <f t="shared" si="170"/>
        <v>0</v>
      </c>
      <c r="M387" s="743">
        <f t="shared" si="170"/>
        <v>0</v>
      </c>
      <c r="N387" s="743">
        <f t="shared" si="170"/>
        <v>0</v>
      </c>
      <c r="O387" s="765">
        <f t="shared" si="170"/>
        <v>0</v>
      </c>
    </row>
    <row r="388" spans="1:15" ht="12.75" x14ac:dyDescent="0.2">
      <c r="A388" s="755">
        <v>2</v>
      </c>
      <c r="B388" s="746">
        <v>4</v>
      </c>
      <c r="C388" s="746">
        <v>9</v>
      </c>
      <c r="D388" s="746">
        <v>1</v>
      </c>
      <c r="E388" s="746" t="s">
        <v>2882</v>
      </c>
      <c r="F388" s="753" t="s">
        <v>3150</v>
      </c>
      <c r="G388" s="743"/>
      <c r="H388" s="743"/>
      <c r="I388" s="743"/>
      <c r="J388" s="743"/>
      <c r="K388" s="743"/>
      <c r="L388" s="743"/>
      <c r="M388" s="743"/>
      <c r="N388" s="748">
        <f>SUBTOTAL(9,G388:M388)</f>
        <v>0</v>
      </c>
      <c r="O388" s="749">
        <f>IFERROR(N388/$N$18*100,"0.00")</f>
        <v>0</v>
      </c>
    </row>
    <row r="389" spans="1:15" ht="12.75" x14ac:dyDescent="0.2">
      <c r="A389" s="763">
        <v>2</v>
      </c>
      <c r="B389" s="741">
        <v>4</v>
      </c>
      <c r="C389" s="741">
        <v>9</v>
      </c>
      <c r="D389" s="741">
        <v>2</v>
      </c>
      <c r="E389" s="741"/>
      <c r="F389" s="774" t="s">
        <v>3151</v>
      </c>
      <c r="G389" s="743">
        <f t="shared" ref="G389:O389" si="171">+G390</f>
        <v>0</v>
      </c>
      <c r="H389" s="743">
        <f t="shared" si="171"/>
        <v>0</v>
      </c>
      <c r="I389" s="743">
        <f t="shared" si="171"/>
        <v>0</v>
      </c>
      <c r="J389" s="743">
        <f t="shared" si="171"/>
        <v>0</v>
      </c>
      <c r="K389" s="743">
        <f t="shared" si="171"/>
        <v>0</v>
      </c>
      <c r="L389" s="743">
        <f t="shared" si="171"/>
        <v>0</v>
      </c>
      <c r="M389" s="743">
        <f t="shared" si="171"/>
        <v>0</v>
      </c>
      <c r="N389" s="743">
        <f t="shared" si="171"/>
        <v>0</v>
      </c>
      <c r="O389" s="765">
        <f t="shared" si="171"/>
        <v>0</v>
      </c>
    </row>
    <row r="390" spans="1:15" ht="12.75" x14ac:dyDescent="0.2">
      <c r="A390" s="755">
        <v>2</v>
      </c>
      <c r="B390" s="746">
        <v>4</v>
      </c>
      <c r="C390" s="746">
        <v>9</v>
      </c>
      <c r="D390" s="746">
        <v>2</v>
      </c>
      <c r="E390" s="746" t="s">
        <v>2882</v>
      </c>
      <c r="F390" s="753" t="s">
        <v>3151</v>
      </c>
      <c r="G390" s="743"/>
      <c r="H390" s="743"/>
      <c r="I390" s="743"/>
      <c r="J390" s="743"/>
      <c r="K390" s="743"/>
      <c r="L390" s="743"/>
      <c r="M390" s="743"/>
      <c r="N390" s="748">
        <f>SUBTOTAL(9,G390:M390)</f>
        <v>0</v>
      </c>
      <c r="O390" s="749">
        <f>IFERROR(N390/$N$18*100,"0.00")</f>
        <v>0</v>
      </c>
    </row>
    <row r="391" spans="1:15" ht="12.75" x14ac:dyDescent="0.2">
      <c r="A391" s="763">
        <v>2</v>
      </c>
      <c r="B391" s="741">
        <v>4</v>
      </c>
      <c r="C391" s="741">
        <v>9</v>
      </c>
      <c r="D391" s="741">
        <v>3</v>
      </c>
      <c r="E391" s="741"/>
      <c r="F391" s="774" t="s">
        <v>3152</v>
      </c>
      <c r="G391" s="743">
        <f t="shared" ref="G391:O391" si="172">+G392</f>
        <v>0</v>
      </c>
      <c r="H391" s="743">
        <f t="shared" si="172"/>
        <v>0</v>
      </c>
      <c r="I391" s="743">
        <f t="shared" si="172"/>
        <v>0</v>
      </c>
      <c r="J391" s="743">
        <f t="shared" si="172"/>
        <v>0</v>
      </c>
      <c r="K391" s="743">
        <f t="shared" si="172"/>
        <v>0</v>
      </c>
      <c r="L391" s="743">
        <f t="shared" si="172"/>
        <v>0</v>
      </c>
      <c r="M391" s="743">
        <f t="shared" si="172"/>
        <v>0</v>
      </c>
      <c r="N391" s="743">
        <f t="shared" si="172"/>
        <v>0</v>
      </c>
      <c r="O391" s="765">
        <f t="shared" si="172"/>
        <v>0</v>
      </c>
    </row>
    <row r="392" spans="1:15" ht="12.75" x14ac:dyDescent="0.2">
      <c r="A392" s="755">
        <v>2</v>
      </c>
      <c r="B392" s="746">
        <v>4</v>
      </c>
      <c r="C392" s="746">
        <v>9</v>
      </c>
      <c r="D392" s="746">
        <v>3</v>
      </c>
      <c r="E392" s="746" t="s">
        <v>2882</v>
      </c>
      <c r="F392" s="753" t="s">
        <v>3152</v>
      </c>
      <c r="G392" s="743"/>
      <c r="H392" s="743"/>
      <c r="I392" s="743"/>
      <c r="J392" s="743"/>
      <c r="K392" s="743"/>
      <c r="L392" s="743"/>
      <c r="M392" s="743"/>
      <c r="N392" s="748">
        <f>SUBTOTAL(9,G392:M392)</f>
        <v>0</v>
      </c>
      <c r="O392" s="749">
        <f>IFERROR(N392/$N$18*100,"0.00")</f>
        <v>0</v>
      </c>
    </row>
    <row r="393" spans="1:15" ht="12.75" x14ac:dyDescent="0.2">
      <c r="A393" s="763">
        <v>2</v>
      </c>
      <c r="B393" s="741">
        <v>4</v>
      </c>
      <c r="C393" s="741">
        <v>9</v>
      </c>
      <c r="D393" s="741">
        <v>4</v>
      </c>
      <c r="E393" s="741"/>
      <c r="F393" s="774" t="s">
        <v>3153</v>
      </c>
      <c r="G393" s="743">
        <f t="shared" ref="G393:O393" si="173">+G394</f>
        <v>0</v>
      </c>
      <c r="H393" s="743">
        <f t="shared" si="173"/>
        <v>0</v>
      </c>
      <c r="I393" s="743">
        <f t="shared" si="173"/>
        <v>0</v>
      </c>
      <c r="J393" s="743">
        <f t="shared" si="173"/>
        <v>0</v>
      </c>
      <c r="K393" s="743">
        <f t="shared" si="173"/>
        <v>0</v>
      </c>
      <c r="L393" s="743">
        <f t="shared" si="173"/>
        <v>0</v>
      </c>
      <c r="M393" s="743">
        <f t="shared" si="173"/>
        <v>0</v>
      </c>
      <c r="N393" s="743">
        <f t="shared" si="173"/>
        <v>0</v>
      </c>
      <c r="O393" s="765">
        <f t="shared" si="173"/>
        <v>0</v>
      </c>
    </row>
    <row r="394" spans="1:15" ht="12.75" x14ac:dyDescent="0.2">
      <c r="A394" s="745">
        <v>2</v>
      </c>
      <c r="B394" s="746">
        <v>4</v>
      </c>
      <c r="C394" s="746">
        <v>9</v>
      </c>
      <c r="D394" s="746">
        <v>4</v>
      </c>
      <c r="E394" s="746" t="s">
        <v>2882</v>
      </c>
      <c r="F394" s="753" t="s">
        <v>3153</v>
      </c>
      <c r="G394" s="743"/>
      <c r="H394" s="743"/>
      <c r="I394" s="743"/>
      <c r="J394" s="743"/>
      <c r="K394" s="743"/>
      <c r="L394" s="743"/>
      <c r="M394" s="743"/>
      <c r="N394" s="748">
        <f>SUBTOTAL(9,G394:M394)</f>
        <v>0</v>
      </c>
      <c r="O394" s="749">
        <f>IFERROR(N394/$N$18*100,"0.00")</f>
        <v>0</v>
      </c>
    </row>
    <row r="395" spans="1:15" ht="12.75" x14ac:dyDescent="0.2">
      <c r="A395" s="729">
        <v>2</v>
      </c>
      <c r="B395" s="730">
        <v>5</v>
      </c>
      <c r="C395" s="731"/>
      <c r="D395" s="731"/>
      <c r="E395" s="731"/>
      <c r="F395" s="732" t="s">
        <v>3154</v>
      </c>
      <c r="G395" s="762">
        <f t="shared" ref="G395:N395" si="174">+G396+G398+G400</f>
        <v>0</v>
      </c>
      <c r="H395" s="762">
        <f t="shared" si="174"/>
        <v>0</v>
      </c>
      <c r="I395" s="762">
        <f t="shared" si="174"/>
        <v>0</v>
      </c>
      <c r="J395" s="762">
        <f t="shared" si="174"/>
        <v>0</v>
      </c>
      <c r="K395" s="762">
        <f t="shared" si="174"/>
        <v>0</v>
      </c>
      <c r="L395" s="762">
        <f t="shared" si="174"/>
        <v>0</v>
      </c>
      <c r="M395" s="762">
        <f t="shared" si="174"/>
        <v>0</v>
      </c>
      <c r="N395" s="762">
        <f t="shared" si="174"/>
        <v>0</v>
      </c>
      <c r="O395" s="734">
        <f>+O396+O398+O400</f>
        <v>0</v>
      </c>
    </row>
    <row r="396" spans="1:15" ht="12.75" x14ac:dyDescent="0.2">
      <c r="A396" s="735">
        <v>2</v>
      </c>
      <c r="B396" s="736">
        <v>5</v>
      </c>
      <c r="C396" s="736">
        <v>1</v>
      </c>
      <c r="D396" s="736"/>
      <c r="E396" s="736"/>
      <c r="F396" s="737" t="s">
        <v>3155</v>
      </c>
      <c r="G396" s="752">
        <f t="shared" ref="G396:O396" si="175">+G397</f>
        <v>0</v>
      </c>
      <c r="H396" s="752">
        <f t="shared" si="175"/>
        <v>0</v>
      </c>
      <c r="I396" s="752">
        <f t="shared" si="175"/>
        <v>0</v>
      </c>
      <c r="J396" s="752">
        <f t="shared" si="175"/>
        <v>0</v>
      </c>
      <c r="K396" s="752">
        <f t="shared" si="175"/>
        <v>0</v>
      </c>
      <c r="L396" s="752">
        <f t="shared" si="175"/>
        <v>0</v>
      </c>
      <c r="M396" s="752">
        <f t="shared" si="175"/>
        <v>0</v>
      </c>
      <c r="N396" s="752">
        <f t="shared" si="175"/>
        <v>0</v>
      </c>
      <c r="O396" s="739">
        <f t="shared" si="175"/>
        <v>0</v>
      </c>
    </row>
    <row r="397" spans="1:15" ht="12.75" x14ac:dyDescent="0.2">
      <c r="A397" s="775">
        <v>2</v>
      </c>
      <c r="B397" s="776">
        <v>5</v>
      </c>
      <c r="C397" s="776">
        <v>1</v>
      </c>
      <c r="D397" s="776">
        <v>1</v>
      </c>
      <c r="E397" s="776" t="s">
        <v>2882</v>
      </c>
      <c r="F397" s="777" t="s">
        <v>3156</v>
      </c>
      <c r="G397" s="743"/>
      <c r="H397" s="743"/>
      <c r="I397" s="743"/>
      <c r="J397" s="743"/>
      <c r="K397" s="743"/>
      <c r="L397" s="743"/>
      <c r="M397" s="743"/>
      <c r="N397" s="748">
        <f>SUBTOTAL(9,G397:M397)</f>
        <v>0</v>
      </c>
      <c r="O397" s="749">
        <f>IFERROR(N397/$N$18*100,"0.00")</f>
        <v>0</v>
      </c>
    </row>
    <row r="398" spans="1:15" ht="12.75" x14ac:dyDescent="0.2">
      <c r="A398" s="740">
        <v>2</v>
      </c>
      <c r="B398" s="741">
        <v>5</v>
      </c>
      <c r="C398" s="741">
        <v>1</v>
      </c>
      <c r="D398" s="741">
        <v>2</v>
      </c>
      <c r="E398" s="741"/>
      <c r="F398" s="774" t="s">
        <v>3157</v>
      </c>
      <c r="G398" s="743">
        <f t="shared" ref="G398:O398" si="176">+G399</f>
        <v>0</v>
      </c>
      <c r="H398" s="743">
        <f t="shared" si="176"/>
        <v>0</v>
      </c>
      <c r="I398" s="743">
        <f t="shared" si="176"/>
        <v>0</v>
      </c>
      <c r="J398" s="743">
        <f t="shared" si="176"/>
        <v>0</v>
      </c>
      <c r="K398" s="743">
        <f t="shared" si="176"/>
        <v>0</v>
      </c>
      <c r="L398" s="743">
        <f t="shared" si="176"/>
        <v>0</v>
      </c>
      <c r="M398" s="743">
        <f t="shared" si="176"/>
        <v>0</v>
      </c>
      <c r="N398" s="743">
        <f t="shared" si="176"/>
        <v>0</v>
      </c>
      <c r="O398" s="765">
        <f t="shared" si="176"/>
        <v>0</v>
      </c>
    </row>
    <row r="399" spans="1:15" ht="12.75" x14ac:dyDescent="0.2">
      <c r="A399" s="745">
        <v>2</v>
      </c>
      <c r="B399" s="746">
        <v>5</v>
      </c>
      <c r="C399" s="746">
        <v>1</v>
      </c>
      <c r="D399" s="746">
        <v>2</v>
      </c>
      <c r="E399" s="746" t="s">
        <v>2882</v>
      </c>
      <c r="F399" s="753" t="s">
        <v>3157</v>
      </c>
      <c r="G399" s="743"/>
      <c r="H399" s="743"/>
      <c r="I399" s="743"/>
      <c r="J399" s="743"/>
      <c r="K399" s="743"/>
      <c r="L399" s="743"/>
      <c r="M399" s="743"/>
      <c r="N399" s="748">
        <f>SUBTOTAL(9,G399:M399)</f>
        <v>0</v>
      </c>
      <c r="O399" s="749">
        <f>IFERROR(N399/$N$18*100,"0.00")</f>
        <v>0</v>
      </c>
    </row>
    <row r="400" spans="1:15" ht="12.75" x14ac:dyDescent="0.2">
      <c r="A400" s="740">
        <v>2</v>
      </c>
      <c r="B400" s="741">
        <v>5</v>
      </c>
      <c r="C400" s="741">
        <v>1</v>
      </c>
      <c r="D400" s="741">
        <v>3</v>
      </c>
      <c r="E400" s="741"/>
      <c r="F400" s="774" t="s">
        <v>3158</v>
      </c>
      <c r="G400" s="743">
        <f t="shared" ref="G400:O400" si="177">+G401</f>
        <v>0</v>
      </c>
      <c r="H400" s="743">
        <f t="shared" si="177"/>
        <v>0</v>
      </c>
      <c r="I400" s="743">
        <f t="shared" si="177"/>
        <v>0</v>
      </c>
      <c r="J400" s="743">
        <f t="shared" si="177"/>
        <v>0</v>
      </c>
      <c r="K400" s="743">
        <f t="shared" si="177"/>
        <v>0</v>
      </c>
      <c r="L400" s="743">
        <f t="shared" si="177"/>
        <v>0</v>
      </c>
      <c r="M400" s="743">
        <f t="shared" si="177"/>
        <v>0</v>
      </c>
      <c r="N400" s="743">
        <f t="shared" si="177"/>
        <v>0</v>
      </c>
      <c r="O400" s="744">
        <f t="shared" si="177"/>
        <v>0</v>
      </c>
    </row>
    <row r="401" spans="1:15" ht="12.75" x14ac:dyDescent="0.2">
      <c r="A401" s="745">
        <v>2</v>
      </c>
      <c r="B401" s="746">
        <v>5</v>
      </c>
      <c r="C401" s="746">
        <v>1</v>
      </c>
      <c r="D401" s="746">
        <v>3</v>
      </c>
      <c r="E401" s="746" t="s">
        <v>2882</v>
      </c>
      <c r="F401" s="753" t="s">
        <v>3158</v>
      </c>
      <c r="G401" s="743"/>
      <c r="H401" s="743"/>
      <c r="I401" s="743"/>
      <c r="J401" s="743"/>
      <c r="K401" s="743"/>
      <c r="L401" s="743"/>
      <c r="M401" s="743"/>
      <c r="N401" s="748">
        <f>SUBTOTAL(9,G401:M401)</f>
        <v>0</v>
      </c>
      <c r="O401" s="749">
        <f>IFERROR(N401/$N$18*100,"0.00")</f>
        <v>0</v>
      </c>
    </row>
    <row r="402" spans="1:15" ht="12.75" x14ac:dyDescent="0.2">
      <c r="A402" s="729">
        <v>2</v>
      </c>
      <c r="B402" s="730">
        <v>6</v>
      </c>
      <c r="C402" s="731"/>
      <c r="D402" s="731"/>
      <c r="E402" s="731"/>
      <c r="F402" s="732" t="s">
        <v>3159</v>
      </c>
      <c r="G402" s="762">
        <f t="shared" ref="G402:N402" si="178">+G403+G414+G423+G432+G439+G454+G459+G478</f>
        <v>1680000</v>
      </c>
      <c r="H402" s="762">
        <f t="shared" si="178"/>
        <v>133480</v>
      </c>
      <c r="I402" s="762">
        <f t="shared" si="178"/>
        <v>18933480</v>
      </c>
      <c r="J402" s="762">
        <f t="shared" si="178"/>
        <v>6039130</v>
      </c>
      <c r="K402" s="762">
        <f t="shared" si="178"/>
        <v>1839130</v>
      </c>
      <c r="L402" s="762">
        <f t="shared" si="178"/>
        <v>0</v>
      </c>
      <c r="M402" s="762">
        <f t="shared" si="178"/>
        <v>10721420</v>
      </c>
      <c r="N402" s="762">
        <f t="shared" si="178"/>
        <v>39346640</v>
      </c>
      <c r="O402" s="734">
        <f>+O403+O414+O423+O432+O439+O454+O459+O478</f>
        <v>4.3040236941143704</v>
      </c>
    </row>
    <row r="403" spans="1:15" ht="12.75" x14ac:dyDescent="0.2">
      <c r="A403" s="735">
        <v>2</v>
      </c>
      <c r="B403" s="736">
        <v>6</v>
      </c>
      <c r="C403" s="736">
        <v>1</v>
      </c>
      <c r="D403" s="736"/>
      <c r="E403" s="736"/>
      <c r="F403" s="737" t="s">
        <v>3160</v>
      </c>
      <c r="G403" s="752">
        <f t="shared" ref="G403:N403" si="179">+G404+G406+G408+G410+G412</f>
        <v>680000</v>
      </c>
      <c r="H403" s="752">
        <f t="shared" si="179"/>
        <v>0</v>
      </c>
      <c r="I403" s="752">
        <f t="shared" si="179"/>
        <v>900000</v>
      </c>
      <c r="J403" s="752">
        <f t="shared" si="179"/>
        <v>0</v>
      </c>
      <c r="K403" s="752">
        <f t="shared" si="179"/>
        <v>0</v>
      </c>
      <c r="L403" s="752">
        <f t="shared" si="179"/>
        <v>0</v>
      </c>
      <c r="M403" s="752">
        <f t="shared" si="179"/>
        <v>4397290</v>
      </c>
      <c r="N403" s="752">
        <f t="shared" si="179"/>
        <v>5977290</v>
      </c>
      <c r="O403" s="739">
        <f>+O404+O406+O408+O410+O412</f>
        <v>0.65383976335953675</v>
      </c>
    </row>
    <row r="404" spans="1:15" ht="12.75" x14ac:dyDescent="0.2">
      <c r="A404" s="740">
        <v>2</v>
      </c>
      <c r="B404" s="741">
        <v>6</v>
      </c>
      <c r="C404" s="741">
        <v>1</v>
      </c>
      <c r="D404" s="741">
        <v>1</v>
      </c>
      <c r="E404" s="741"/>
      <c r="F404" s="754" t="s">
        <v>66</v>
      </c>
      <c r="G404" s="743">
        <f t="shared" ref="G404:O404" si="180">+G405</f>
        <v>300000</v>
      </c>
      <c r="H404" s="743">
        <f t="shared" si="180"/>
        <v>0</v>
      </c>
      <c r="I404" s="743">
        <f t="shared" si="180"/>
        <v>0</v>
      </c>
      <c r="J404" s="743">
        <f t="shared" si="180"/>
        <v>0</v>
      </c>
      <c r="K404" s="743">
        <f t="shared" si="180"/>
        <v>0</v>
      </c>
      <c r="L404" s="743">
        <f t="shared" si="180"/>
        <v>0</v>
      </c>
      <c r="M404" s="743">
        <f t="shared" si="180"/>
        <v>1606300</v>
      </c>
      <c r="N404" s="743">
        <f t="shared" si="180"/>
        <v>1906300</v>
      </c>
      <c r="O404" s="765">
        <f t="shared" si="180"/>
        <v>0.20852505749131878</v>
      </c>
    </row>
    <row r="405" spans="1:15" ht="12.75" x14ac:dyDescent="0.2">
      <c r="A405" s="745">
        <v>2</v>
      </c>
      <c r="B405" s="746">
        <v>6</v>
      </c>
      <c r="C405" s="746">
        <v>1</v>
      </c>
      <c r="D405" s="746">
        <v>1</v>
      </c>
      <c r="E405" s="746" t="s">
        <v>2882</v>
      </c>
      <c r="F405" s="753" t="s">
        <v>66</v>
      </c>
      <c r="G405" s="743">
        <v>300000</v>
      </c>
      <c r="H405" s="743"/>
      <c r="I405" s="743"/>
      <c r="J405" s="743"/>
      <c r="K405" s="743"/>
      <c r="L405" s="743"/>
      <c r="M405" s="743">
        <v>1606300</v>
      </c>
      <c r="N405" s="748">
        <f>SUBTOTAL(9,G405:M405)</f>
        <v>1906300</v>
      </c>
      <c r="O405" s="749">
        <f>IFERROR(N405/$N$18*100,"0.00")</f>
        <v>0.20852505749131878</v>
      </c>
    </row>
    <row r="406" spans="1:15" ht="12.75" x14ac:dyDescent="0.2">
      <c r="A406" s="740">
        <v>2</v>
      </c>
      <c r="B406" s="741">
        <v>6</v>
      </c>
      <c r="C406" s="741">
        <v>1</v>
      </c>
      <c r="D406" s="741">
        <v>2</v>
      </c>
      <c r="E406" s="741"/>
      <c r="F406" s="754" t="s">
        <v>3161</v>
      </c>
      <c r="G406" s="743">
        <f t="shared" ref="G406:O406" si="181">+G407</f>
        <v>120000</v>
      </c>
      <c r="H406" s="743">
        <f t="shared" si="181"/>
        <v>0</v>
      </c>
      <c r="I406" s="743">
        <f t="shared" si="181"/>
        <v>300000</v>
      </c>
      <c r="J406" s="743">
        <f t="shared" si="181"/>
        <v>0</v>
      </c>
      <c r="K406" s="743">
        <f t="shared" si="181"/>
        <v>0</v>
      </c>
      <c r="L406" s="743">
        <f t="shared" si="181"/>
        <v>0</v>
      </c>
      <c r="M406" s="743">
        <f t="shared" si="181"/>
        <v>0</v>
      </c>
      <c r="N406" s="743">
        <f t="shared" si="181"/>
        <v>420000</v>
      </c>
      <c r="O406" s="765">
        <f t="shared" si="181"/>
        <v>4.5942676465589825E-2</v>
      </c>
    </row>
    <row r="407" spans="1:15" ht="12.75" x14ac:dyDescent="0.2">
      <c r="A407" s="757">
        <v>2</v>
      </c>
      <c r="B407" s="746">
        <v>6</v>
      </c>
      <c r="C407" s="746">
        <v>1</v>
      </c>
      <c r="D407" s="746">
        <v>2</v>
      </c>
      <c r="E407" s="746" t="s">
        <v>2882</v>
      </c>
      <c r="F407" s="753" t="s">
        <v>3161</v>
      </c>
      <c r="G407" s="743">
        <v>120000</v>
      </c>
      <c r="H407" s="743"/>
      <c r="I407" s="743">
        <v>300000</v>
      </c>
      <c r="J407" s="743"/>
      <c r="K407" s="743"/>
      <c r="L407" s="743"/>
      <c r="M407" s="743"/>
      <c r="N407" s="748">
        <f>SUBTOTAL(9,G407:M407)</f>
        <v>420000</v>
      </c>
      <c r="O407" s="749">
        <f>IFERROR(N407/$N$18*100,"0.00")</f>
        <v>4.5942676465589825E-2</v>
      </c>
    </row>
    <row r="408" spans="1:15" ht="12.75" x14ac:dyDescent="0.2">
      <c r="A408" s="740">
        <v>2</v>
      </c>
      <c r="B408" s="741">
        <v>6</v>
      </c>
      <c r="C408" s="741">
        <v>1</v>
      </c>
      <c r="D408" s="741">
        <v>3</v>
      </c>
      <c r="E408" s="741"/>
      <c r="F408" s="774" t="s">
        <v>3162</v>
      </c>
      <c r="G408" s="743">
        <f t="shared" ref="G408:O408" si="182">+G409</f>
        <v>0</v>
      </c>
      <c r="H408" s="743">
        <f t="shared" si="182"/>
        <v>0</v>
      </c>
      <c r="I408" s="743">
        <f t="shared" si="182"/>
        <v>0</v>
      </c>
      <c r="J408" s="743">
        <f t="shared" si="182"/>
        <v>0</v>
      </c>
      <c r="K408" s="743">
        <f t="shared" si="182"/>
        <v>0</v>
      </c>
      <c r="L408" s="743">
        <f t="shared" si="182"/>
        <v>0</v>
      </c>
      <c r="M408" s="743">
        <f t="shared" si="182"/>
        <v>2471490</v>
      </c>
      <c r="N408" s="743">
        <f t="shared" si="182"/>
        <v>2471490</v>
      </c>
      <c r="O408" s="765">
        <f t="shared" si="182"/>
        <v>0.27034967966176338</v>
      </c>
    </row>
    <row r="409" spans="1:15" ht="12.75" x14ac:dyDescent="0.2">
      <c r="A409" s="745">
        <v>2</v>
      </c>
      <c r="B409" s="746">
        <v>6</v>
      </c>
      <c r="C409" s="746">
        <v>1</v>
      </c>
      <c r="D409" s="746">
        <v>3</v>
      </c>
      <c r="E409" s="746" t="s">
        <v>2882</v>
      </c>
      <c r="F409" s="753" t="s">
        <v>3162</v>
      </c>
      <c r="G409" s="743"/>
      <c r="H409" s="743"/>
      <c r="I409" s="743"/>
      <c r="J409" s="743"/>
      <c r="K409" s="743"/>
      <c r="L409" s="743"/>
      <c r="M409" s="743">
        <v>2471490</v>
      </c>
      <c r="N409" s="748">
        <f>SUBTOTAL(9,G409:M409)</f>
        <v>2471490</v>
      </c>
      <c r="O409" s="749">
        <f>IFERROR(N409/$N$18*100,"0.00")</f>
        <v>0.27034967966176338</v>
      </c>
    </row>
    <row r="410" spans="1:15" ht="12.75" x14ac:dyDescent="0.2">
      <c r="A410" s="740">
        <v>2</v>
      </c>
      <c r="B410" s="741">
        <v>6</v>
      </c>
      <c r="C410" s="741">
        <v>1</v>
      </c>
      <c r="D410" s="741">
        <v>4</v>
      </c>
      <c r="E410" s="741"/>
      <c r="F410" s="754" t="s">
        <v>3163</v>
      </c>
      <c r="G410" s="743">
        <f t="shared" ref="G410:O410" si="183">+G411</f>
        <v>200000</v>
      </c>
      <c r="H410" s="743">
        <f t="shared" si="183"/>
        <v>0</v>
      </c>
      <c r="I410" s="743">
        <f t="shared" si="183"/>
        <v>600000</v>
      </c>
      <c r="J410" s="743">
        <f t="shared" si="183"/>
        <v>0</v>
      </c>
      <c r="K410" s="743">
        <f t="shared" si="183"/>
        <v>0</v>
      </c>
      <c r="L410" s="743">
        <f t="shared" si="183"/>
        <v>0</v>
      </c>
      <c r="M410" s="743">
        <f t="shared" si="183"/>
        <v>319500</v>
      </c>
      <c r="N410" s="743">
        <f t="shared" si="183"/>
        <v>1119500</v>
      </c>
      <c r="O410" s="765">
        <f t="shared" si="183"/>
        <v>0.12245911024578049</v>
      </c>
    </row>
    <row r="411" spans="1:15" ht="12.75" x14ac:dyDescent="0.2">
      <c r="A411" s="745">
        <v>2</v>
      </c>
      <c r="B411" s="746">
        <v>6</v>
      </c>
      <c r="C411" s="746">
        <v>1</v>
      </c>
      <c r="D411" s="746">
        <v>4</v>
      </c>
      <c r="E411" s="746" t="s">
        <v>2882</v>
      </c>
      <c r="F411" s="753" t="s">
        <v>3163</v>
      </c>
      <c r="G411" s="743">
        <v>200000</v>
      </c>
      <c r="H411" s="743"/>
      <c r="I411" s="743">
        <v>600000</v>
      </c>
      <c r="J411" s="743"/>
      <c r="K411" s="743"/>
      <c r="L411" s="743"/>
      <c r="M411" s="743">
        <v>319500</v>
      </c>
      <c r="N411" s="748">
        <f>SUBTOTAL(9,G411:M411)</f>
        <v>1119500</v>
      </c>
      <c r="O411" s="749">
        <f>IFERROR(N411/$N$18*100,"0.00")</f>
        <v>0.12245911024578049</v>
      </c>
    </row>
    <row r="412" spans="1:15" ht="12.75" x14ac:dyDescent="0.2">
      <c r="A412" s="740">
        <v>2</v>
      </c>
      <c r="B412" s="741">
        <v>6</v>
      </c>
      <c r="C412" s="741">
        <v>1</v>
      </c>
      <c r="D412" s="741">
        <v>9</v>
      </c>
      <c r="E412" s="741"/>
      <c r="F412" s="754" t="s">
        <v>3164</v>
      </c>
      <c r="G412" s="743">
        <f t="shared" ref="G412:O412" si="184">+G413</f>
        <v>60000</v>
      </c>
      <c r="H412" s="743">
        <f t="shared" si="184"/>
        <v>0</v>
      </c>
      <c r="I412" s="743">
        <f t="shared" si="184"/>
        <v>0</v>
      </c>
      <c r="J412" s="743">
        <f t="shared" si="184"/>
        <v>0</v>
      </c>
      <c r="K412" s="743">
        <f t="shared" si="184"/>
        <v>0</v>
      </c>
      <c r="L412" s="743">
        <f t="shared" si="184"/>
        <v>0</v>
      </c>
      <c r="M412" s="743">
        <f t="shared" si="184"/>
        <v>0</v>
      </c>
      <c r="N412" s="743">
        <f t="shared" si="184"/>
        <v>60000</v>
      </c>
      <c r="O412" s="765">
        <f t="shared" si="184"/>
        <v>6.5632394950842603E-3</v>
      </c>
    </row>
    <row r="413" spans="1:15" ht="12.75" x14ac:dyDescent="0.2">
      <c r="A413" s="745">
        <v>2</v>
      </c>
      <c r="B413" s="746">
        <v>6</v>
      </c>
      <c r="C413" s="746">
        <v>1</v>
      </c>
      <c r="D413" s="746">
        <v>9</v>
      </c>
      <c r="E413" s="746" t="s">
        <v>2882</v>
      </c>
      <c r="F413" s="753" t="s">
        <v>3164</v>
      </c>
      <c r="G413" s="743">
        <v>60000</v>
      </c>
      <c r="H413" s="743"/>
      <c r="I413" s="743"/>
      <c r="J413" s="743"/>
      <c r="K413" s="743"/>
      <c r="L413" s="743"/>
      <c r="M413" s="743"/>
      <c r="N413" s="748">
        <f>SUBTOTAL(9,G413:M413)</f>
        <v>60000</v>
      </c>
      <c r="O413" s="749">
        <f>IFERROR(N413/$N$18*100,"0.00")</f>
        <v>6.5632394950842603E-3</v>
      </c>
    </row>
    <row r="414" spans="1:15" ht="12.75" x14ac:dyDescent="0.2">
      <c r="A414" s="735">
        <v>2</v>
      </c>
      <c r="B414" s="736">
        <v>6</v>
      </c>
      <c r="C414" s="736">
        <v>2</v>
      </c>
      <c r="D414" s="736"/>
      <c r="E414" s="736"/>
      <c r="F414" s="737" t="s">
        <v>3165</v>
      </c>
      <c r="G414" s="752">
        <f t="shared" ref="G414:N414" si="185">+G415+G417+G419+G421</f>
        <v>0</v>
      </c>
      <c r="H414" s="752">
        <f t="shared" si="185"/>
        <v>0</v>
      </c>
      <c r="I414" s="752">
        <f t="shared" si="185"/>
        <v>0</v>
      </c>
      <c r="J414" s="752">
        <f t="shared" si="185"/>
        <v>0</v>
      </c>
      <c r="K414" s="752">
        <f t="shared" si="185"/>
        <v>0</v>
      </c>
      <c r="L414" s="752">
        <f t="shared" si="185"/>
        <v>0</v>
      </c>
      <c r="M414" s="752">
        <f t="shared" si="185"/>
        <v>130000</v>
      </c>
      <c r="N414" s="752">
        <f t="shared" si="185"/>
        <v>130000</v>
      </c>
      <c r="O414" s="739">
        <f>+O415+O417+O419+O421</f>
        <v>1.4220352239349232E-2</v>
      </c>
    </row>
    <row r="415" spans="1:15" ht="12.75" x14ac:dyDescent="0.2">
      <c r="A415" s="740">
        <v>2</v>
      </c>
      <c r="B415" s="741">
        <v>6</v>
      </c>
      <c r="C415" s="741">
        <v>2</v>
      </c>
      <c r="D415" s="741">
        <v>1</v>
      </c>
      <c r="E415" s="741"/>
      <c r="F415" s="754" t="s">
        <v>3166</v>
      </c>
      <c r="G415" s="743">
        <f t="shared" ref="G415:O415" si="186">+G416</f>
        <v>0</v>
      </c>
      <c r="H415" s="743">
        <f t="shared" si="186"/>
        <v>0</v>
      </c>
      <c r="I415" s="743">
        <f t="shared" si="186"/>
        <v>0</v>
      </c>
      <c r="J415" s="743">
        <f t="shared" si="186"/>
        <v>0</v>
      </c>
      <c r="K415" s="743">
        <f t="shared" si="186"/>
        <v>0</v>
      </c>
      <c r="L415" s="743">
        <f t="shared" si="186"/>
        <v>0</v>
      </c>
      <c r="M415" s="743">
        <f t="shared" si="186"/>
        <v>80000</v>
      </c>
      <c r="N415" s="743">
        <f t="shared" si="186"/>
        <v>80000</v>
      </c>
      <c r="O415" s="765">
        <f t="shared" si="186"/>
        <v>8.7509859934456809E-3</v>
      </c>
    </row>
    <row r="416" spans="1:15" ht="12.75" x14ac:dyDescent="0.2">
      <c r="A416" s="755">
        <v>2</v>
      </c>
      <c r="B416" s="746">
        <v>6</v>
      </c>
      <c r="C416" s="746">
        <v>2</v>
      </c>
      <c r="D416" s="746">
        <v>1</v>
      </c>
      <c r="E416" s="746" t="s">
        <v>2882</v>
      </c>
      <c r="F416" s="753" t="s">
        <v>3166</v>
      </c>
      <c r="G416" s="743"/>
      <c r="H416" s="743"/>
      <c r="I416" s="743"/>
      <c r="J416" s="743"/>
      <c r="K416" s="743"/>
      <c r="L416" s="743"/>
      <c r="M416" s="743">
        <v>80000</v>
      </c>
      <c r="N416" s="748">
        <f>SUBTOTAL(9,G416:M416)</f>
        <v>80000</v>
      </c>
      <c r="O416" s="749">
        <f>IFERROR(N416/$N$18*100,"0.00")</f>
        <v>8.7509859934456809E-3</v>
      </c>
    </row>
    <row r="417" spans="1:15" ht="12.75" x14ac:dyDescent="0.2">
      <c r="A417" s="763">
        <v>2</v>
      </c>
      <c r="B417" s="741">
        <v>6</v>
      </c>
      <c r="C417" s="741">
        <v>2</v>
      </c>
      <c r="D417" s="741">
        <v>2</v>
      </c>
      <c r="E417" s="741"/>
      <c r="F417" s="774" t="s">
        <v>3167</v>
      </c>
      <c r="G417" s="743">
        <f t="shared" ref="G417:O417" si="187">+G418</f>
        <v>0</v>
      </c>
      <c r="H417" s="743">
        <f t="shared" si="187"/>
        <v>0</v>
      </c>
      <c r="I417" s="743">
        <f t="shared" si="187"/>
        <v>0</v>
      </c>
      <c r="J417" s="743">
        <f t="shared" si="187"/>
        <v>0</v>
      </c>
      <c r="K417" s="743">
        <f t="shared" si="187"/>
        <v>0</v>
      </c>
      <c r="L417" s="743">
        <f t="shared" si="187"/>
        <v>0</v>
      </c>
      <c r="M417" s="743">
        <f t="shared" si="187"/>
        <v>0</v>
      </c>
      <c r="N417" s="743">
        <f t="shared" si="187"/>
        <v>0</v>
      </c>
      <c r="O417" s="744">
        <f t="shared" si="187"/>
        <v>0</v>
      </c>
    </row>
    <row r="418" spans="1:15" ht="12.75" x14ac:dyDescent="0.2">
      <c r="A418" s="755">
        <v>2</v>
      </c>
      <c r="B418" s="746">
        <v>6</v>
      </c>
      <c r="C418" s="746">
        <v>2</v>
      </c>
      <c r="D418" s="746">
        <v>2</v>
      </c>
      <c r="E418" s="746" t="s">
        <v>2882</v>
      </c>
      <c r="F418" s="753" t="s">
        <v>3167</v>
      </c>
      <c r="G418" s="743"/>
      <c r="H418" s="743"/>
      <c r="I418" s="743"/>
      <c r="J418" s="743"/>
      <c r="K418" s="743"/>
      <c r="L418" s="743"/>
      <c r="M418" s="743"/>
      <c r="N418" s="748">
        <f>SUBTOTAL(9,G418:M418)</f>
        <v>0</v>
      </c>
      <c r="O418" s="749">
        <f>IFERROR(N418/$N$18*100,"0.00")</f>
        <v>0</v>
      </c>
    </row>
    <row r="419" spans="1:15" ht="12.75" x14ac:dyDescent="0.2">
      <c r="A419" s="740">
        <v>2</v>
      </c>
      <c r="B419" s="741">
        <v>6</v>
      </c>
      <c r="C419" s="741">
        <v>2</v>
      </c>
      <c r="D419" s="741">
        <v>3</v>
      </c>
      <c r="E419" s="741"/>
      <c r="F419" s="754" t="s">
        <v>3168</v>
      </c>
      <c r="G419" s="743">
        <f t="shared" ref="G419:O419" si="188">+G420</f>
        <v>0</v>
      </c>
      <c r="H419" s="743">
        <f t="shared" si="188"/>
        <v>0</v>
      </c>
      <c r="I419" s="743">
        <f t="shared" si="188"/>
        <v>0</v>
      </c>
      <c r="J419" s="743">
        <f t="shared" si="188"/>
        <v>0</v>
      </c>
      <c r="K419" s="743">
        <f t="shared" si="188"/>
        <v>0</v>
      </c>
      <c r="L419" s="743">
        <f t="shared" si="188"/>
        <v>0</v>
      </c>
      <c r="M419" s="743">
        <f t="shared" si="188"/>
        <v>50000</v>
      </c>
      <c r="N419" s="743">
        <f t="shared" si="188"/>
        <v>50000</v>
      </c>
      <c r="O419" s="765">
        <f t="shared" si="188"/>
        <v>5.4693662459035508E-3</v>
      </c>
    </row>
    <row r="420" spans="1:15" ht="12.75" x14ac:dyDescent="0.2">
      <c r="A420" s="755">
        <v>2</v>
      </c>
      <c r="B420" s="746">
        <v>6</v>
      </c>
      <c r="C420" s="746">
        <v>2</v>
      </c>
      <c r="D420" s="746">
        <v>3</v>
      </c>
      <c r="E420" s="746" t="s">
        <v>2882</v>
      </c>
      <c r="F420" s="753" t="s">
        <v>3168</v>
      </c>
      <c r="G420" s="743"/>
      <c r="H420" s="743"/>
      <c r="I420" s="743"/>
      <c r="J420" s="743"/>
      <c r="K420" s="743"/>
      <c r="L420" s="743"/>
      <c r="M420" s="743">
        <v>50000</v>
      </c>
      <c r="N420" s="748">
        <f>SUBTOTAL(9,G420:M420)</f>
        <v>50000</v>
      </c>
      <c r="O420" s="749">
        <f>IFERROR(N420/$N$18*100,"0.00")</f>
        <v>5.4693662459035508E-3</v>
      </c>
    </row>
    <row r="421" spans="1:15" ht="12.75" x14ac:dyDescent="0.2">
      <c r="A421" s="740">
        <v>2</v>
      </c>
      <c r="B421" s="741">
        <v>6</v>
      </c>
      <c r="C421" s="741">
        <v>2</v>
      </c>
      <c r="D421" s="741">
        <v>4</v>
      </c>
      <c r="E421" s="741"/>
      <c r="F421" s="754" t="s">
        <v>3169</v>
      </c>
      <c r="G421" s="743">
        <f t="shared" ref="G421:O421" si="189">+G422</f>
        <v>0</v>
      </c>
      <c r="H421" s="743">
        <f t="shared" si="189"/>
        <v>0</v>
      </c>
      <c r="I421" s="743">
        <f t="shared" si="189"/>
        <v>0</v>
      </c>
      <c r="J421" s="743">
        <f t="shared" si="189"/>
        <v>0</v>
      </c>
      <c r="K421" s="743">
        <f t="shared" si="189"/>
        <v>0</v>
      </c>
      <c r="L421" s="743">
        <f t="shared" si="189"/>
        <v>0</v>
      </c>
      <c r="M421" s="743">
        <f t="shared" si="189"/>
        <v>0</v>
      </c>
      <c r="N421" s="743">
        <f t="shared" si="189"/>
        <v>0</v>
      </c>
      <c r="O421" s="765">
        <f t="shared" si="189"/>
        <v>0</v>
      </c>
    </row>
    <row r="422" spans="1:15" ht="12.75" x14ac:dyDescent="0.2">
      <c r="A422" s="755">
        <v>2</v>
      </c>
      <c r="B422" s="746">
        <v>6</v>
      </c>
      <c r="C422" s="746">
        <v>2</v>
      </c>
      <c r="D422" s="746">
        <v>4</v>
      </c>
      <c r="E422" s="746" t="s">
        <v>2882</v>
      </c>
      <c r="F422" s="753" t="s">
        <v>3169</v>
      </c>
      <c r="G422" s="743"/>
      <c r="H422" s="743"/>
      <c r="I422" s="743"/>
      <c r="J422" s="743"/>
      <c r="K422" s="743"/>
      <c r="L422" s="743"/>
      <c r="M422" s="743"/>
      <c r="N422" s="748">
        <f>SUBTOTAL(9,G422:M422)</f>
        <v>0</v>
      </c>
      <c r="O422" s="749">
        <f>IFERROR(N422/$N$18*100,"0.00")</f>
        <v>0</v>
      </c>
    </row>
    <row r="423" spans="1:15" ht="12.75" x14ac:dyDescent="0.2">
      <c r="A423" s="735">
        <v>2</v>
      </c>
      <c r="B423" s="736">
        <v>6</v>
      </c>
      <c r="C423" s="736">
        <v>3</v>
      </c>
      <c r="D423" s="736"/>
      <c r="E423" s="736"/>
      <c r="F423" s="737" t="s">
        <v>3170</v>
      </c>
      <c r="G423" s="752">
        <f t="shared" ref="G423:N423" si="190">+G424+G426+G428+G430</f>
        <v>0</v>
      </c>
      <c r="H423" s="752">
        <f t="shared" si="190"/>
        <v>0</v>
      </c>
      <c r="I423" s="752">
        <f t="shared" si="190"/>
        <v>18000000</v>
      </c>
      <c r="J423" s="752">
        <f t="shared" si="190"/>
        <v>4200000</v>
      </c>
      <c r="K423" s="752">
        <f t="shared" si="190"/>
        <v>0</v>
      </c>
      <c r="L423" s="752">
        <f t="shared" si="190"/>
        <v>0</v>
      </c>
      <c r="M423" s="752">
        <f t="shared" si="190"/>
        <v>0</v>
      </c>
      <c r="N423" s="752">
        <f t="shared" si="190"/>
        <v>22200000</v>
      </c>
      <c r="O423" s="739">
        <f>+O424+O426+O428+O430</f>
        <v>2.4283986131811766</v>
      </c>
    </row>
    <row r="424" spans="1:15" ht="12.75" x14ac:dyDescent="0.2">
      <c r="A424" s="763">
        <v>2</v>
      </c>
      <c r="B424" s="741">
        <v>6</v>
      </c>
      <c r="C424" s="741">
        <v>3</v>
      </c>
      <c r="D424" s="741">
        <v>1</v>
      </c>
      <c r="E424" s="741"/>
      <c r="F424" s="774" t="s">
        <v>67</v>
      </c>
      <c r="G424" s="743">
        <f t="shared" ref="G424:O424" si="191">+G425</f>
        <v>0</v>
      </c>
      <c r="H424" s="743">
        <f t="shared" si="191"/>
        <v>0</v>
      </c>
      <c r="I424" s="743">
        <f t="shared" si="191"/>
        <v>18000000</v>
      </c>
      <c r="J424" s="743">
        <f t="shared" si="191"/>
        <v>0</v>
      </c>
      <c r="K424" s="743">
        <f t="shared" si="191"/>
        <v>0</v>
      </c>
      <c r="L424" s="743">
        <f t="shared" si="191"/>
        <v>0</v>
      </c>
      <c r="M424" s="743">
        <f t="shared" si="191"/>
        <v>0</v>
      </c>
      <c r="N424" s="743">
        <f t="shared" si="191"/>
        <v>18000000</v>
      </c>
      <c r="O424" s="765">
        <f t="shared" si="191"/>
        <v>1.9689718485252785</v>
      </c>
    </row>
    <row r="425" spans="1:15" ht="12.75" x14ac:dyDescent="0.2">
      <c r="A425" s="745">
        <v>2</v>
      </c>
      <c r="B425" s="746">
        <v>6</v>
      </c>
      <c r="C425" s="746">
        <v>3</v>
      </c>
      <c r="D425" s="746">
        <v>1</v>
      </c>
      <c r="E425" s="746" t="s">
        <v>2882</v>
      </c>
      <c r="F425" s="747" t="s">
        <v>67</v>
      </c>
      <c r="G425" s="743"/>
      <c r="H425" s="743"/>
      <c r="I425" s="743">
        <v>18000000</v>
      </c>
      <c r="J425" s="743"/>
      <c r="K425" s="743"/>
      <c r="L425" s="743"/>
      <c r="M425" s="743"/>
      <c r="N425" s="748">
        <f>SUBTOTAL(9,G425:M425)</f>
        <v>18000000</v>
      </c>
      <c r="O425" s="749">
        <f>IFERROR(N425/$N$18*100,"0.00")</f>
        <v>1.9689718485252785</v>
      </c>
    </row>
    <row r="426" spans="1:15" ht="12.75" x14ac:dyDescent="0.2">
      <c r="A426" s="740">
        <v>2</v>
      </c>
      <c r="B426" s="741">
        <v>6</v>
      </c>
      <c r="C426" s="741">
        <v>3</v>
      </c>
      <c r="D426" s="741">
        <v>2</v>
      </c>
      <c r="E426" s="741"/>
      <c r="F426" s="754" t="s">
        <v>3171</v>
      </c>
      <c r="G426" s="743">
        <f t="shared" ref="G426:O426" si="192">+G427</f>
        <v>0</v>
      </c>
      <c r="H426" s="743">
        <f t="shared" si="192"/>
        <v>0</v>
      </c>
      <c r="I426" s="743">
        <f t="shared" si="192"/>
        <v>0</v>
      </c>
      <c r="J426" s="743">
        <f t="shared" si="192"/>
        <v>4200000</v>
      </c>
      <c r="K426" s="743">
        <f t="shared" si="192"/>
        <v>0</v>
      </c>
      <c r="L426" s="743">
        <f t="shared" si="192"/>
        <v>0</v>
      </c>
      <c r="M426" s="743">
        <f t="shared" si="192"/>
        <v>0</v>
      </c>
      <c r="N426" s="743">
        <f t="shared" si="192"/>
        <v>4200000</v>
      </c>
      <c r="O426" s="765">
        <f t="shared" si="192"/>
        <v>0.45942676465589827</v>
      </c>
    </row>
    <row r="427" spans="1:15" ht="12.75" x14ac:dyDescent="0.2">
      <c r="A427" s="755">
        <v>2</v>
      </c>
      <c r="B427" s="746">
        <v>6</v>
      </c>
      <c r="C427" s="746">
        <v>3</v>
      </c>
      <c r="D427" s="746">
        <v>2</v>
      </c>
      <c r="E427" s="746" t="s">
        <v>2882</v>
      </c>
      <c r="F427" s="753" t="s">
        <v>3171</v>
      </c>
      <c r="G427" s="743"/>
      <c r="H427" s="743"/>
      <c r="I427" s="743"/>
      <c r="J427" s="743">
        <v>4200000</v>
      </c>
      <c r="K427" s="743"/>
      <c r="L427" s="743"/>
      <c r="M427" s="743"/>
      <c r="N427" s="748">
        <f>SUBTOTAL(9,G427:M427)</f>
        <v>4200000</v>
      </c>
      <c r="O427" s="749">
        <f>IFERROR(N427/$N$18*100,"0.00")</f>
        <v>0.45942676465589827</v>
      </c>
    </row>
    <row r="428" spans="1:15" ht="12.75" x14ac:dyDescent="0.2">
      <c r="A428" s="740">
        <v>2</v>
      </c>
      <c r="B428" s="741">
        <v>6</v>
      </c>
      <c r="C428" s="741">
        <v>3</v>
      </c>
      <c r="D428" s="741">
        <v>3</v>
      </c>
      <c r="E428" s="741"/>
      <c r="F428" s="754" t="s">
        <v>3172</v>
      </c>
      <c r="G428" s="743">
        <f t="shared" ref="G428:O428" si="193">+G429</f>
        <v>0</v>
      </c>
      <c r="H428" s="743">
        <f t="shared" si="193"/>
        <v>0</v>
      </c>
      <c r="I428" s="743">
        <f t="shared" si="193"/>
        <v>0</v>
      </c>
      <c r="J428" s="743">
        <f t="shared" si="193"/>
        <v>0</v>
      </c>
      <c r="K428" s="743">
        <f t="shared" si="193"/>
        <v>0</v>
      </c>
      <c r="L428" s="743">
        <f t="shared" si="193"/>
        <v>0</v>
      </c>
      <c r="M428" s="743">
        <f t="shared" si="193"/>
        <v>0</v>
      </c>
      <c r="N428" s="743">
        <f t="shared" si="193"/>
        <v>0</v>
      </c>
      <c r="O428" s="765">
        <f t="shared" si="193"/>
        <v>0</v>
      </c>
    </row>
    <row r="429" spans="1:15" ht="12.75" x14ac:dyDescent="0.2">
      <c r="A429" s="755">
        <v>2</v>
      </c>
      <c r="B429" s="746">
        <v>6</v>
      </c>
      <c r="C429" s="746">
        <v>3</v>
      </c>
      <c r="D429" s="746">
        <v>3</v>
      </c>
      <c r="E429" s="746" t="s">
        <v>2882</v>
      </c>
      <c r="F429" s="753" t="s">
        <v>3172</v>
      </c>
      <c r="G429" s="743"/>
      <c r="H429" s="743"/>
      <c r="I429" s="743"/>
      <c r="J429" s="743"/>
      <c r="K429" s="743"/>
      <c r="L429" s="743"/>
      <c r="M429" s="743"/>
      <c r="N429" s="748">
        <f>SUBTOTAL(9,G429:M429)</f>
        <v>0</v>
      </c>
      <c r="O429" s="749">
        <f>IFERROR(N429/$N$18*100,"0.00")</f>
        <v>0</v>
      </c>
    </row>
    <row r="430" spans="1:15" ht="12.75" x14ac:dyDescent="0.2">
      <c r="A430" s="740">
        <v>2</v>
      </c>
      <c r="B430" s="741">
        <v>6</v>
      </c>
      <c r="C430" s="741">
        <v>3</v>
      </c>
      <c r="D430" s="741">
        <v>4</v>
      </c>
      <c r="E430" s="741"/>
      <c r="F430" s="754" t="s">
        <v>3173</v>
      </c>
      <c r="G430" s="743">
        <f t="shared" ref="G430:O430" si="194">+G431</f>
        <v>0</v>
      </c>
      <c r="H430" s="743">
        <f t="shared" si="194"/>
        <v>0</v>
      </c>
      <c r="I430" s="743">
        <f t="shared" si="194"/>
        <v>0</v>
      </c>
      <c r="J430" s="743">
        <f t="shared" si="194"/>
        <v>0</v>
      </c>
      <c r="K430" s="743">
        <f t="shared" si="194"/>
        <v>0</v>
      </c>
      <c r="L430" s="743">
        <f t="shared" si="194"/>
        <v>0</v>
      </c>
      <c r="M430" s="743">
        <f t="shared" si="194"/>
        <v>0</v>
      </c>
      <c r="N430" s="743">
        <f t="shared" si="194"/>
        <v>0</v>
      </c>
      <c r="O430" s="765">
        <f t="shared" si="194"/>
        <v>0</v>
      </c>
    </row>
    <row r="431" spans="1:15" ht="12.75" x14ac:dyDescent="0.2">
      <c r="A431" s="755">
        <v>2</v>
      </c>
      <c r="B431" s="746">
        <v>6</v>
      </c>
      <c r="C431" s="746">
        <v>3</v>
      </c>
      <c r="D431" s="746">
        <v>4</v>
      </c>
      <c r="E431" s="746" t="s">
        <v>2882</v>
      </c>
      <c r="F431" s="753" t="s">
        <v>3173</v>
      </c>
      <c r="G431" s="743"/>
      <c r="H431" s="743"/>
      <c r="I431" s="743"/>
      <c r="J431" s="743"/>
      <c r="K431" s="743"/>
      <c r="L431" s="743"/>
      <c r="M431" s="743"/>
      <c r="N431" s="748">
        <f>SUBTOTAL(9,G431:M431)</f>
        <v>0</v>
      </c>
      <c r="O431" s="749">
        <f>IFERROR(N431/$N$18*100,"0.00")</f>
        <v>0</v>
      </c>
    </row>
    <row r="432" spans="1:15" ht="12.75" x14ac:dyDescent="0.2">
      <c r="A432" s="735">
        <v>2</v>
      </c>
      <c r="B432" s="736">
        <v>6</v>
      </c>
      <c r="C432" s="736">
        <v>4</v>
      </c>
      <c r="D432" s="736"/>
      <c r="E432" s="736"/>
      <c r="F432" s="737" t="s">
        <v>3174</v>
      </c>
      <c r="G432" s="752">
        <f t="shared" ref="G432:N432" si="195">+G433+G435+G437</f>
        <v>0</v>
      </c>
      <c r="H432" s="752">
        <f t="shared" si="195"/>
        <v>0</v>
      </c>
      <c r="I432" s="752">
        <f t="shared" si="195"/>
        <v>0</v>
      </c>
      <c r="J432" s="752">
        <f t="shared" si="195"/>
        <v>0</v>
      </c>
      <c r="K432" s="752">
        <f t="shared" si="195"/>
        <v>0</v>
      </c>
      <c r="L432" s="752">
        <f t="shared" si="195"/>
        <v>0</v>
      </c>
      <c r="M432" s="752">
        <f t="shared" si="195"/>
        <v>0</v>
      </c>
      <c r="N432" s="752">
        <f t="shared" si="195"/>
        <v>0</v>
      </c>
      <c r="O432" s="739">
        <f>+O433+O435+O437</f>
        <v>0</v>
      </c>
    </row>
    <row r="433" spans="1:15" ht="12.75" x14ac:dyDescent="0.2">
      <c r="A433" s="740">
        <v>2</v>
      </c>
      <c r="B433" s="741">
        <v>6</v>
      </c>
      <c r="C433" s="741">
        <v>4</v>
      </c>
      <c r="D433" s="741">
        <v>1</v>
      </c>
      <c r="E433" s="741"/>
      <c r="F433" s="754" t="s">
        <v>68</v>
      </c>
      <c r="G433" s="743">
        <f t="shared" ref="G433:O433" si="196">+G434</f>
        <v>0</v>
      </c>
      <c r="H433" s="743">
        <f t="shared" si="196"/>
        <v>0</v>
      </c>
      <c r="I433" s="743">
        <f t="shared" si="196"/>
        <v>0</v>
      </c>
      <c r="J433" s="743">
        <f t="shared" si="196"/>
        <v>0</v>
      </c>
      <c r="K433" s="743">
        <f t="shared" si="196"/>
        <v>0</v>
      </c>
      <c r="L433" s="743">
        <f t="shared" si="196"/>
        <v>0</v>
      </c>
      <c r="M433" s="743">
        <f t="shared" si="196"/>
        <v>0</v>
      </c>
      <c r="N433" s="743">
        <f t="shared" si="196"/>
        <v>0</v>
      </c>
      <c r="O433" s="765">
        <f t="shared" si="196"/>
        <v>0</v>
      </c>
    </row>
    <row r="434" spans="1:15" ht="12.75" x14ac:dyDescent="0.2">
      <c r="A434" s="755">
        <v>2</v>
      </c>
      <c r="B434" s="746">
        <v>6</v>
      </c>
      <c r="C434" s="746">
        <v>4</v>
      </c>
      <c r="D434" s="746">
        <v>1</v>
      </c>
      <c r="E434" s="746" t="s">
        <v>2882</v>
      </c>
      <c r="F434" s="753" t="s">
        <v>68</v>
      </c>
      <c r="G434" s="743"/>
      <c r="H434" s="743"/>
      <c r="I434" s="743"/>
      <c r="J434" s="743"/>
      <c r="K434" s="743"/>
      <c r="L434" s="743"/>
      <c r="M434" s="743"/>
      <c r="N434" s="748">
        <f>SUBTOTAL(9,G434:M434)</f>
        <v>0</v>
      </c>
      <c r="O434" s="749">
        <f>IFERROR(N434/$N$18*100,"0.00")</f>
        <v>0</v>
      </c>
    </row>
    <row r="435" spans="1:15" ht="12.75" x14ac:dyDescent="0.2">
      <c r="A435" s="740">
        <v>2</v>
      </c>
      <c r="B435" s="741">
        <v>6</v>
      </c>
      <c r="C435" s="741">
        <v>4</v>
      </c>
      <c r="D435" s="741">
        <v>2</v>
      </c>
      <c r="E435" s="741"/>
      <c r="F435" s="754" t="s">
        <v>69</v>
      </c>
      <c r="G435" s="743">
        <f t="shared" ref="G435:O435" si="197">+G436</f>
        <v>0</v>
      </c>
      <c r="H435" s="743">
        <f t="shared" si="197"/>
        <v>0</v>
      </c>
      <c r="I435" s="743">
        <f t="shared" si="197"/>
        <v>0</v>
      </c>
      <c r="J435" s="743">
        <f t="shared" si="197"/>
        <v>0</v>
      </c>
      <c r="K435" s="743">
        <f t="shared" si="197"/>
        <v>0</v>
      </c>
      <c r="L435" s="743">
        <f t="shared" si="197"/>
        <v>0</v>
      </c>
      <c r="M435" s="743">
        <f t="shared" si="197"/>
        <v>0</v>
      </c>
      <c r="N435" s="743">
        <f t="shared" si="197"/>
        <v>0</v>
      </c>
      <c r="O435" s="765">
        <f t="shared" si="197"/>
        <v>0</v>
      </c>
    </row>
    <row r="436" spans="1:15" ht="12.75" x14ac:dyDescent="0.2">
      <c r="A436" s="755">
        <v>2</v>
      </c>
      <c r="B436" s="746">
        <v>6</v>
      </c>
      <c r="C436" s="746">
        <v>4</v>
      </c>
      <c r="D436" s="746">
        <v>2</v>
      </c>
      <c r="E436" s="746" t="s">
        <v>2882</v>
      </c>
      <c r="F436" s="753" t="s">
        <v>69</v>
      </c>
      <c r="G436" s="743"/>
      <c r="H436" s="743"/>
      <c r="I436" s="743"/>
      <c r="J436" s="743"/>
      <c r="K436" s="743"/>
      <c r="L436" s="743"/>
      <c r="M436" s="743"/>
      <c r="N436" s="748">
        <f>SUBTOTAL(9,G436:M436)</f>
        <v>0</v>
      </c>
      <c r="O436" s="749">
        <f>IFERROR(N436/$N$18*100,"0.00")</f>
        <v>0</v>
      </c>
    </row>
    <row r="437" spans="1:15" ht="12.75" x14ac:dyDescent="0.2">
      <c r="A437" s="740">
        <v>2</v>
      </c>
      <c r="B437" s="741">
        <v>6</v>
      </c>
      <c r="C437" s="741">
        <v>4</v>
      </c>
      <c r="D437" s="741">
        <v>8</v>
      </c>
      <c r="E437" s="741"/>
      <c r="F437" s="754" t="s">
        <v>70</v>
      </c>
      <c r="G437" s="743">
        <f t="shared" ref="G437:O437" si="198">+G438</f>
        <v>0</v>
      </c>
      <c r="H437" s="743">
        <f t="shared" si="198"/>
        <v>0</v>
      </c>
      <c r="I437" s="743">
        <f t="shared" si="198"/>
        <v>0</v>
      </c>
      <c r="J437" s="743">
        <f t="shared" si="198"/>
        <v>0</v>
      </c>
      <c r="K437" s="743">
        <f t="shared" si="198"/>
        <v>0</v>
      </c>
      <c r="L437" s="743">
        <f t="shared" si="198"/>
        <v>0</v>
      </c>
      <c r="M437" s="743">
        <f t="shared" si="198"/>
        <v>0</v>
      </c>
      <c r="N437" s="743">
        <f t="shared" si="198"/>
        <v>0</v>
      </c>
      <c r="O437" s="765">
        <f t="shared" si="198"/>
        <v>0</v>
      </c>
    </row>
    <row r="438" spans="1:15" ht="12.75" x14ac:dyDescent="0.2">
      <c r="A438" s="755">
        <v>2</v>
      </c>
      <c r="B438" s="746">
        <v>6</v>
      </c>
      <c r="C438" s="746">
        <v>4</v>
      </c>
      <c r="D438" s="746">
        <v>8</v>
      </c>
      <c r="E438" s="746" t="s">
        <v>2882</v>
      </c>
      <c r="F438" s="753" t="s">
        <v>70</v>
      </c>
      <c r="G438" s="743"/>
      <c r="H438" s="743"/>
      <c r="I438" s="743"/>
      <c r="J438" s="743"/>
      <c r="K438" s="743"/>
      <c r="L438" s="743"/>
      <c r="M438" s="743"/>
      <c r="N438" s="748">
        <f>SUBTOTAL(9,G438:M438)</f>
        <v>0</v>
      </c>
      <c r="O438" s="749">
        <f>IFERROR(N438/$N$18*100,"0.00")</f>
        <v>0</v>
      </c>
    </row>
    <row r="439" spans="1:15" ht="12.75" x14ac:dyDescent="0.2">
      <c r="A439" s="735">
        <v>2</v>
      </c>
      <c r="B439" s="736">
        <v>6</v>
      </c>
      <c r="C439" s="736">
        <v>5</v>
      </c>
      <c r="D439" s="736"/>
      <c r="E439" s="736"/>
      <c r="F439" s="737" t="s">
        <v>3175</v>
      </c>
      <c r="G439" s="752">
        <f t="shared" ref="G439:N439" si="199">+G440+G442+G444+G446+G448+G450+G452</f>
        <v>1000000</v>
      </c>
      <c r="H439" s="752">
        <f t="shared" si="199"/>
        <v>133480</v>
      </c>
      <c r="I439" s="752">
        <f t="shared" si="199"/>
        <v>33480</v>
      </c>
      <c r="J439" s="752">
        <f t="shared" si="199"/>
        <v>1839130</v>
      </c>
      <c r="K439" s="752">
        <f t="shared" si="199"/>
        <v>1839130</v>
      </c>
      <c r="L439" s="752">
        <f t="shared" si="199"/>
        <v>0</v>
      </c>
      <c r="M439" s="752">
        <f t="shared" si="199"/>
        <v>804130</v>
      </c>
      <c r="N439" s="752">
        <f t="shared" si="199"/>
        <v>5649350</v>
      </c>
      <c r="O439" s="739">
        <f>+O440+O442+O444+O446+O448+O450+O452</f>
        <v>0.61796728402590451</v>
      </c>
    </row>
    <row r="440" spans="1:15" ht="12.75" x14ac:dyDescent="0.2">
      <c r="A440" s="740">
        <v>2</v>
      </c>
      <c r="B440" s="741">
        <v>6</v>
      </c>
      <c r="C440" s="741">
        <v>5</v>
      </c>
      <c r="D440" s="741">
        <v>2</v>
      </c>
      <c r="E440" s="741"/>
      <c r="F440" s="754" t="s">
        <v>3176</v>
      </c>
      <c r="G440" s="743">
        <f t="shared" ref="G440:O440" si="200">+G441</f>
        <v>400000</v>
      </c>
      <c r="H440" s="743">
        <f t="shared" si="200"/>
        <v>0</v>
      </c>
      <c r="I440" s="743">
        <f t="shared" si="200"/>
        <v>0</v>
      </c>
      <c r="J440" s="743">
        <f t="shared" si="200"/>
        <v>0</v>
      </c>
      <c r="K440" s="743">
        <f t="shared" si="200"/>
        <v>0</v>
      </c>
      <c r="L440" s="743">
        <f t="shared" si="200"/>
        <v>0</v>
      </c>
      <c r="M440" s="743">
        <f t="shared" si="200"/>
        <v>0</v>
      </c>
      <c r="N440" s="743">
        <f t="shared" si="200"/>
        <v>400000</v>
      </c>
      <c r="O440" s="765">
        <f t="shared" si="200"/>
        <v>4.3754929967228406E-2</v>
      </c>
    </row>
    <row r="441" spans="1:15" ht="12.75" x14ac:dyDescent="0.2">
      <c r="A441" s="745">
        <v>2</v>
      </c>
      <c r="B441" s="746">
        <v>6</v>
      </c>
      <c r="C441" s="746">
        <v>5</v>
      </c>
      <c r="D441" s="746">
        <v>2</v>
      </c>
      <c r="E441" s="746" t="s">
        <v>2882</v>
      </c>
      <c r="F441" s="753" t="s">
        <v>3176</v>
      </c>
      <c r="G441" s="743">
        <v>400000</v>
      </c>
      <c r="H441" s="743"/>
      <c r="I441" s="743"/>
      <c r="J441" s="743"/>
      <c r="K441" s="743"/>
      <c r="L441" s="743"/>
      <c r="M441" s="743"/>
      <c r="N441" s="748">
        <f>SUBTOTAL(9,G441:M441)</f>
        <v>400000</v>
      </c>
      <c r="O441" s="749">
        <f>IFERROR(N441/$N$18*100,"0.00")</f>
        <v>4.3754929967228406E-2</v>
      </c>
    </row>
    <row r="442" spans="1:15" ht="12.75" x14ac:dyDescent="0.2">
      <c r="A442" s="740">
        <v>2</v>
      </c>
      <c r="B442" s="741">
        <v>6</v>
      </c>
      <c r="C442" s="741">
        <v>5</v>
      </c>
      <c r="D442" s="741">
        <v>3</v>
      </c>
      <c r="E442" s="741"/>
      <c r="F442" s="754" t="s">
        <v>3177</v>
      </c>
      <c r="G442" s="743">
        <f t="shared" ref="G442:O442" si="201">+G443</f>
        <v>0</v>
      </c>
      <c r="H442" s="743">
        <f t="shared" si="201"/>
        <v>0</v>
      </c>
      <c r="I442" s="743">
        <f t="shared" si="201"/>
        <v>0</v>
      </c>
      <c r="J442" s="743">
        <f t="shared" si="201"/>
        <v>0</v>
      </c>
      <c r="K442" s="743">
        <f t="shared" si="201"/>
        <v>0</v>
      </c>
      <c r="L442" s="743">
        <f t="shared" si="201"/>
        <v>0</v>
      </c>
      <c r="M442" s="743">
        <f t="shared" si="201"/>
        <v>0</v>
      </c>
      <c r="N442" s="743">
        <f t="shared" si="201"/>
        <v>0</v>
      </c>
      <c r="O442" s="765">
        <f t="shared" si="201"/>
        <v>0</v>
      </c>
    </row>
    <row r="443" spans="1:15" ht="12.75" x14ac:dyDescent="0.2">
      <c r="A443" s="745">
        <v>2</v>
      </c>
      <c r="B443" s="746">
        <v>6</v>
      </c>
      <c r="C443" s="746">
        <v>5</v>
      </c>
      <c r="D443" s="746">
        <v>3</v>
      </c>
      <c r="E443" s="746" t="s">
        <v>2882</v>
      </c>
      <c r="F443" s="753" t="s">
        <v>3177</v>
      </c>
      <c r="G443" s="743"/>
      <c r="H443" s="743"/>
      <c r="I443" s="743"/>
      <c r="J443" s="743"/>
      <c r="K443" s="743"/>
      <c r="L443" s="743"/>
      <c r="M443" s="743"/>
      <c r="N443" s="748">
        <f>SUBTOTAL(9,G443:M443)</f>
        <v>0</v>
      </c>
      <c r="O443" s="749">
        <f>IFERROR(N443/$N$18*100,"0.00")</f>
        <v>0</v>
      </c>
    </row>
    <row r="444" spans="1:15" ht="12.75" x14ac:dyDescent="0.2">
      <c r="A444" s="740">
        <v>2</v>
      </c>
      <c r="B444" s="741">
        <v>6</v>
      </c>
      <c r="C444" s="741">
        <v>5</v>
      </c>
      <c r="D444" s="741">
        <v>4</v>
      </c>
      <c r="E444" s="741"/>
      <c r="F444" s="754" t="s">
        <v>3178</v>
      </c>
      <c r="G444" s="743">
        <f t="shared" ref="G444:O444" si="202">+G445</f>
        <v>600000</v>
      </c>
      <c r="H444" s="743">
        <f t="shared" si="202"/>
        <v>0</v>
      </c>
      <c r="I444" s="743">
        <f t="shared" si="202"/>
        <v>0</v>
      </c>
      <c r="J444" s="743">
        <f t="shared" si="202"/>
        <v>0</v>
      </c>
      <c r="K444" s="743">
        <f t="shared" si="202"/>
        <v>0</v>
      </c>
      <c r="L444" s="743">
        <f t="shared" si="202"/>
        <v>0</v>
      </c>
      <c r="M444" s="743">
        <f t="shared" si="202"/>
        <v>0</v>
      </c>
      <c r="N444" s="743">
        <f t="shared" si="202"/>
        <v>600000</v>
      </c>
      <c r="O444" s="765">
        <f t="shared" si="202"/>
        <v>6.563239495084261E-2</v>
      </c>
    </row>
    <row r="445" spans="1:15" ht="12.75" x14ac:dyDescent="0.2">
      <c r="A445" s="745">
        <v>2</v>
      </c>
      <c r="B445" s="746">
        <v>6</v>
      </c>
      <c r="C445" s="746">
        <v>5</v>
      </c>
      <c r="D445" s="746">
        <v>4</v>
      </c>
      <c r="E445" s="746" t="s">
        <v>2882</v>
      </c>
      <c r="F445" s="753" t="s">
        <v>3178</v>
      </c>
      <c r="G445" s="743">
        <v>600000</v>
      </c>
      <c r="H445" s="743"/>
      <c r="I445" s="743"/>
      <c r="J445" s="743"/>
      <c r="K445" s="743"/>
      <c r="L445" s="743"/>
      <c r="M445" s="743"/>
      <c r="N445" s="748">
        <f>SUBTOTAL(9,G445:M445)</f>
        <v>600000</v>
      </c>
      <c r="O445" s="749">
        <f>IFERROR(N445/$N$18*100,"0.00")</f>
        <v>6.563239495084261E-2</v>
      </c>
    </row>
    <row r="446" spans="1:15" ht="12.75" x14ac:dyDescent="0.2">
      <c r="A446" s="740">
        <v>2</v>
      </c>
      <c r="B446" s="741">
        <v>6</v>
      </c>
      <c r="C446" s="741">
        <v>5</v>
      </c>
      <c r="D446" s="741">
        <v>5</v>
      </c>
      <c r="E446" s="741"/>
      <c r="F446" s="754" t="s">
        <v>71</v>
      </c>
      <c r="G446" s="743">
        <f t="shared" ref="G446:O446" si="203">+G447</f>
        <v>0</v>
      </c>
      <c r="H446" s="743">
        <f t="shared" si="203"/>
        <v>0</v>
      </c>
      <c r="I446" s="743">
        <f t="shared" si="203"/>
        <v>0</v>
      </c>
      <c r="J446" s="743">
        <f t="shared" si="203"/>
        <v>0</v>
      </c>
      <c r="K446" s="743">
        <f t="shared" si="203"/>
        <v>0</v>
      </c>
      <c r="L446" s="743">
        <f t="shared" si="203"/>
        <v>0</v>
      </c>
      <c r="M446" s="743">
        <f t="shared" si="203"/>
        <v>750000</v>
      </c>
      <c r="N446" s="743">
        <f t="shared" si="203"/>
        <v>750000</v>
      </c>
      <c r="O446" s="765">
        <f t="shared" si="203"/>
        <v>8.2040493688553262E-2</v>
      </c>
    </row>
    <row r="447" spans="1:15" ht="12.75" x14ac:dyDescent="0.2">
      <c r="A447" s="745">
        <v>2</v>
      </c>
      <c r="B447" s="746">
        <v>6</v>
      </c>
      <c r="C447" s="746">
        <v>5</v>
      </c>
      <c r="D447" s="746">
        <v>5</v>
      </c>
      <c r="E447" s="746" t="s">
        <v>2882</v>
      </c>
      <c r="F447" s="753" t="s">
        <v>71</v>
      </c>
      <c r="G447" s="743"/>
      <c r="H447" s="743"/>
      <c r="I447" s="743"/>
      <c r="J447" s="743"/>
      <c r="K447" s="743"/>
      <c r="L447" s="743"/>
      <c r="M447" s="743">
        <v>750000</v>
      </c>
      <c r="N447" s="748">
        <f>SUBTOTAL(9,G447:M447)</f>
        <v>750000</v>
      </c>
      <c r="O447" s="749">
        <f>IFERROR(N447/$N$18*100,"0.00")</f>
        <v>8.2040493688553262E-2</v>
      </c>
    </row>
    <row r="448" spans="1:15" ht="12.75" x14ac:dyDescent="0.2">
      <c r="A448" s="784">
        <v>2</v>
      </c>
      <c r="B448" s="780">
        <v>6</v>
      </c>
      <c r="C448" s="780">
        <v>5</v>
      </c>
      <c r="D448" s="780">
        <v>6</v>
      </c>
      <c r="E448" s="780"/>
      <c r="F448" s="785" t="s">
        <v>3179</v>
      </c>
      <c r="G448" s="782">
        <f t="shared" ref="G448:O448" si="204">+G449</f>
        <v>0</v>
      </c>
      <c r="H448" s="782">
        <f t="shared" si="204"/>
        <v>100000</v>
      </c>
      <c r="I448" s="782">
        <f t="shared" si="204"/>
        <v>0</v>
      </c>
      <c r="J448" s="782">
        <f t="shared" si="204"/>
        <v>1800000</v>
      </c>
      <c r="K448" s="782">
        <f t="shared" si="204"/>
        <v>0</v>
      </c>
      <c r="L448" s="782">
        <f t="shared" si="204"/>
        <v>0</v>
      </c>
      <c r="M448" s="782">
        <f t="shared" si="204"/>
        <v>0</v>
      </c>
      <c r="N448" s="782">
        <f t="shared" si="204"/>
        <v>1900000</v>
      </c>
      <c r="O448" s="786">
        <f t="shared" si="204"/>
        <v>0.20783591734433493</v>
      </c>
    </row>
    <row r="449" spans="1:15" ht="12.75" x14ac:dyDescent="0.2">
      <c r="A449" s="745">
        <v>2</v>
      </c>
      <c r="B449" s="746">
        <v>6</v>
      </c>
      <c r="C449" s="746">
        <v>5</v>
      </c>
      <c r="D449" s="746">
        <v>6</v>
      </c>
      <c r="E449" s="746" t="s">
        <v>2882</v>
      </c>
      <c r="F449" s="753" t="s">
        <v>3179</v>
      </c>
      <c r="G449" s="743"/>
      <c r="H449" s="743">
        <v>100000</v>
      </c>
      <c r="I449" s="743"/>
      <c r="J449" s="743">
        <v>1800000</v>
      </c>
      <c r="K449" s="743"/>
      <c r="L449" s="743"/>
      <c r="M449" s="743"/>
      <c r="N449" s="748">
        <f>SUBTOTAL(9,G449:M449)</f>
        <v>1900000</v>
      </c>
      <c r="O449" s="749">
        <f>IFERROR(N449/$N$18*100,"0.00")</f>
        <v>0.20783591734433493</v>
      </c>
    </row>
    <row r="450" spans="1:15" ht="12.75" x14ac:dyDescent="0.2">
      <c r="A450" s="740">
        <v>2</v>
      </c>
      <c r="B450" s="741">
        <v>6</v>
      </c>
      <c r="C450" s="741">
        <v>5</v>
      </c>
      <c r="D450" s="741">
        <v>7</v>
      </c>
      <c r="E450" s="741"/>
      <c r="F450" s="754" t="s">
        <v>3180</v>
      </c>
      <c r="G450" s="743">
        <f t="shared" ref="G450:O450" si="205">+G451</f>
        <v>0</v>
      </c>
      <c r="H450" s="743">
        <f t="shared" si="205"/>
        <v>33480</v>
      </c>
      <c r="I450" s="743">
        <f t="shared" si="205"/>
        <v>33480</v>
      </c>
      <c r="J450" s="743">
        <f t="shared" si="205"/>
        <v>39130</v>
      </c>
      <c r="K450" s="743">
        <f t="shared" si="205"/>
        <v>1839130</v>
      </c>
      <c r="L450" s="743">
        <f t="shared" si="205"/>
        <v>0</v>
      </c>
      <c r="M450" s="743">
        <f t="shared" si="205"/>
        <v>39130</v>
      </c>
      <c r="N450" s="743">
        <f t="shared" si="205"/>
        <v>1984350</v>
      </c>
      <c r="O450" s="765">
        <f t="shared" si="205"/>
        <v>0.21706273820117422</v>
      </c>
    </row>
    <row r="451" spans="1:15" ht="12.75" x14ac:dyDescent="0.2">
      <c r="A451" s="745">
        <v>2</v>
      </c>
      <c r="B451" s="746">
        <v>6</v>
      </c>
      <c r="C451" s="746">
        <v>5</v>
      </c>
      <c r="D451" s="746">
        <v>7</v>
      </c>
      <c r="E451" s="746" t="s">
        <v>2882</v>
      </c>
      <c r="F451" s="753" t="s">
        <v>3180</v>
      </c>
      <c r="G451" s="743"/>
      <c r="H451" s="743">
        <v>33480</v>
      </c>
      <c r="I451" s="743">
        <v>33480</v>
      </c>
      <c r="J451" s="743">
        <v>39130</v>
      </c>
      <c r="K451" s="743">
        <v>1839130</v>
      </c>
      <c r="L451" s="743">
        <v>0</v>
      </c>
      <c r="M451" s="743">
        <v>39130</v>
      </c>
      <c r="N451" s="748">
        <f>SUBTOTAL(9,G451:M451)</f>
        <v>1984350</v>
      </c>
      <c r="O451" s="749">
        <f>IFERROR(N451/$N$18*100,"0.00")</f>
        <v>0.21706273820117422</v>
      </c>
    </row>
    <row r="452" spans="1:15" ht="12.75" x14ac:dyDescent="0.2">
      <c r="A452" s="740">
        <v>2</v>
      </c>
      <c r="B452" s="741">
        <v>6</v>
      </c>
      <c r="C452" s="741">
        <v>5</v>
      </c>
      <c r="D452" s="741">
        <v>8</v>
      </c>
      <c r="E452" s="741"/>
      <c r="F452" s="754" t="s">
        <v>72</v>
      </c>
      <c r="G452" s="743">
        <f t="shared" ref="G452:O452" si="206">+G453</f>
        <v>0</v>
      </c>
      <c r="H452" s="743">
        <f t="shared" si="206"/>
        <v>0</v>
      </c>
      <c r="I452" s="743">
        <f t="shared" si="206"/>
        <v>0</v>
      </c>
      <c r="J452" s="743">
        <f t="shared" si="206"/>
        <v>0</v>
      </c>
      <c r="K452" s="743">
        <f t="shared" si="206"/>
        <v>0</v>
      </c>
      <c r="L452" s="743">
        <f t="shared" si="206"/>
        <v>0</v>
      </c>
      <c r="M452" s="743">
        <f t="shared" si="206"/>
        <v>15000</v>
      </c>
      <c r="N452" s="743">
        <f t="shared" si="206"/>
        <v>15000</v>
      </c>
      <c r="O452" s="765">
        <f t="shared" si="206"/>
        <v>1.6408098737710651E-3</v>
      </c>
    </row>
    <row r="453" spans="1:15" ht="12.75" x14ac:dyDescent="0.2">
      <c r="A453" s="745">
        <v>2</v>
      </c>
      <c r="B453" s="746">
        <v>6</v>
      </c>
      <c r="C453" s="746">
        <v>5</v>
      </c>
      <c r="D453" s="746">
        <v>8</v>
      </c>
      <c r="E453" s="746" t="s">
        <v>2882</v>
      </c>
      <c r="F453" s="753" t="s">
        <v>72</v>
      </c>
      <c r="G453" s="743"/>
      <c r="H453" s="743"/>
      <c r="I453" s="743"/>
      <c r="J453" s="743"/>
      <c r="K453" s="743"/>
      <c r="L453" s="743"/>
      <c r="M453" s="743">
        <v>15000</v>
      </c>
      <c r="N453" s="748">
        <f>SUBTOTAL(9,G453:M453)</f>
        <v>15000</v>
      </c>
      <c r="O453" s="749">
        <f>IFERROR(N453/$N$18*100,"0.00")</f>
        <v>1.6408098737710651E-3</v>
      </c>
    </row>
    <row r="454" spans="1:15" ht="12.75" x14ac:dyDescent="0.2">
      <c r="A454" s="735">
        <v>2</v>
      </c>
      <c r="B454" s="736">
        <v>6</v>
      </c>
      <c r="C454" s="736">
        <v>6</v>
      </c>
      <c r="D454" s="736"/>
      <c r="E454" s="736"/>
      <c r="F454" s="737" t="s">
        <v>3181</v>
      </c>
      <c r="G454" s="752">
        <f t="shared" ref="G454:N454" si="207">+G455+G457</f>
        <v>0</v>
      </c>
      <c r="H454" s="752">
        <f t="shared" si="207"/>
        <v>0</v>
      </c>
      <c r="I454" s="752">
        <f t="shared" si="207"/>
        <v>0</v>
      </c>
      <c r="J454" s="752">
        <f t="shared" si="207"/>
        <v>0</v>
      </c>
      <c r="K454" s="752">
        <f t="shared" si="207"/>
        <v>0</v>
      </c>
      <c r="L454" s="752">
        <f t="shared" si="207"/>
        <v>0</v>
      </c>
      <c r="M454" s="752">
        <f t="shared" si="207"/>
        <v>360000</v>
      </c>
      <c r="N454" s="752">
        <f t="shared" si="207"/>
        <v>360000</v>
      </c>
      <c r="O454" s="739">
        <f>+O455+O457</f>
        <v>3.9379436970505569E-2</v>
      </c>
    </row>
    <row r="455" spans="1:15" ht="12.75" x14ac:dyDescent="0.2">
      <c r="A455" s="740">
        <v>2</v>
      </c>
      <c r="B455" s="741">
        <v>6</v>
      </c>
      <c r="C455" s="741">
        <v>6</v>
      </c>
      <c r="D455" s="741">
        <v>1</v>
      </c>
      <c r="E455" s="741"/>
      <c r="F455" s="774" t="s">
        <v>3182</v>
      </c>
      <c r="G455" s="743">
        <f t="shared" ref="G455:O455" si="208">+G456</f>
        <v>0</v>
      </c>
      <c r="H455" s="743">
        <f t="shared" si="208"/>
        <v>0</v>
      </c>
      <c r="I455" s="743">
        <f t="shared" si="208"/>
        <v>0</v>
      </c>
      <c r="J455" s="743">
        <f t="shared" si="208"/>
        <v>0</v>
      </c>
      <c r="K455" s="743">
        <f t="shared" si="208"/>
        <v>0</v>
      </c>
      <c r="L455" s="743">
        <f t="shared" si="208"/>
        <v>0</v>
      </c>
      <c r="M455" s="743">
        <f t="shared" si="208"/>
        <v>0</v>
      </c>
      <c r="N455" s="743">
        <f t="shared" si="208"/>
        <v>0</v>
      </c>
      <c r="O455" s="744">
        <f t="shared" si="208"/>
        <v>0</v>
      </c>
    </row>
    <row r="456" spans="1:15" ht="12.75" x14ac:dyDescent="0.2">
      <c r="A456" s="745">
        <v>2</v>
      </c>
      <c r="B456" s="746">
        <v>6</v>
      </c>
      <c r="C456" s="746">
        <v>6</v>
      </c>
      <c r="D456" s="746">
        <v>1</v>
      </c>
      <c r="E456" s="746" t="s">
        <v>2882</v>
      </c>
      <c r="F456" s="753" t="s">
        <v>3182</v>
      </c>
      <c r="G456" s="743"/>
      <c r="H456" s="743"/>
      <c r="I456" s="743"/>
      <c r="J456" s="743"/>
      <c r="K456" s="743"/>
      <c r="L456" s="743"/>
      <c r="M456" s="743"/>
      <c r="N456" s="748">
        <f>SUBTOTAL(9,G456:M456)</f>
        <v>0</v>
      </c>
      <c r="O456" s="749">
        <f>IFERROR(N456/$N$18*100,"0.00")</f>
        <v>0</v>
      </c>
    </row>
    <row r="457" spans="1:15" ht="12.75" x14ac:dyDescent="0.2">
      <c r="A457" s="740">
        <v>2</v>
      </c>
      <c r="B457" s="741">
        <v>6</v>
      </c>
      <c r="C457" s="741">
        <v>6</v>
      </c>
      <c r="D457" s="741">
        <v>2</v>
      </c>
      <c r="E457" s="741"/>
      <c r="F457" s="774" t="s">
        <v>100</v>
      </c>
      <c r="G457" s="743">
        <f t="shared" ref="G457:O457" si="209">+G458</f>
        <v>0</v>
      </c>
      <c r="H457" s="743">
        <f t="shared" si="209"/>
        <v>0</v>
      </c>
      <c r="I457" s="743">
        <f t="shared" si="209"/>
        <v>0</v>
      </c>
      <c r="J457" s="743">
        <f t="shared" si="209"/>
        <v>0</v>
      </c>
      <c r="K457" s="743">
        <f t="shared" si="209"/>
        <v>0</v>
      </c>
      <c r="L457" s="743">
        <f t="shared" si="209"/>
        <v>0</v>
      </c>
      <c r="M457" s="743">
        <f t="shared" si="209"/>
        <v>360000</v>
      </c>
      <c r="N457" s="743">
        <f t="shared" si="209"/>
        <v>360000</v>
      </c>
      <c r="O457" s="765">
        <f t="shared" si="209"/>
        <v>3.9379436970505569E-2</v>
      </c>
    </row>
    <row r="458" spans="1:15" ht="12.75" x14ac:dyDescent="0.2">
      <c r="A458" s="745">
        <v>2</v>
      </c>
      <c r="B458" s="746">
        <v>6</v>
      </c>
      <c r="C458" s="746">
        <v>6</v>
      </c>
      <c r="D458" s="746">
        <v>2</v>
      </c>
      <c r="E458" s="746" t="s">
        <v>2882</v>
      </c>
      <c r="F458" s="753" t="s">
        <v>100</v>
      </c>
      <c r="G458" s="743"/>
      <c r="H458" s="743"/>
      <c r="I458" s="743"/>
      <c r="J458" s="743"/>
      <c r="K458" s="743"/>
      <c r="L458" s="743"/>
      <c r="M458" s="743">
        <v>360000</v>
      </c>
      <c r="N458" s="748">
        <f>SUBTOTAL(9,G458:M458)</f>
        <v>360000</v>
      </c>
      <c r="O458" s="749">
        <f>IFERROR(N458/$N$18*100,"0.00")</f>
        <v>3.9379436970505569E-2</v>
      </c>
    </row>
    <row r="459" spans="1:15" ht="12.75" x14ac:dyDescent="0.2">
      <c r="A459" s="735">
        <v>2</v>
      </c>
      <c r="B459" s="736">
        <v>6</v>
      </c>
      <c r="C459" s="736">
        <v>8</v>
      </c>
      <c r="D459" s="736"/>
      <c r="E459" s="736"/>
      <c r="F459" s="737" t="s">
        <v>3183</v>
      </c>
      <c r="G459" s="752">
        <f t="shared" ref="G459:N459" si="210">+G460+G462+G465+G467+G469+G471+G476</f>
        <v>0</v>
      </c>
      <c r="H459" s="752">
        <f t="shared" si="210"/>
        <v>0</v>
      </c>
      <c r="I459" s="752">
        <f t="shared" si="210"/>
        <v>0</v>
      </c>
      <c r="J459" s="752">
        <f t="shared" si="210"/>
        <v>0</v>
      </c>
      <c r="K459" s="752">
        <f t="shared" si="210"/>
        <v>0</v>
      </c>
      <c r="L459" s="752">
        <f t="shared" si="210"/>
        <v>0</v>
      </c>
      <c r="M459" s="752">
        <f t="shared" si="210"/>
        <v>5000000</v>
      </c>
      <c r="N459" s="752">
        <f t="shared" si="210"/>
        <v>5000000</v>
      </c>
      <c r="O459" s="739">
        <f>+O460+O462+O465+O467+O469+O471+O476</f>
        <v>0.54693662459035508</v>
      </c>
    </row>
    <row r="460" spans="1:15" ht="12.75" x14ac:dyDescent="0.2">
      <c r="A460" s="740">
        <v>2</v>
      </c>
      <c r="B460" s="741">
        <v>6</v>
      </c>
      <c r="C460" s="741">
        <v>8</v>
      </c>
      <c r="D460" s="741">
        <v>1</v>
      </c>
      <c r="E460" s="741"/>
      <c r="F460" s="754" t="s">
        <v>3184</v>
      </c>
      <c r="G460" s="743">
        <f t="shared" ref="G460:O460" si="211">+G461</f>
        <v>0</v>
      </c>
      <c r="H460" s="743">
        <f t="shared" si="211"/>
        <v>0</v>
      </c>
      <c r="I460" s="743">
        <f t="shared" si="211"/>
        <v>0</v>
      </c>
      <c r="J460" s="743">
        <f t="shared" si="211"/>
        <v>0</v>
      </c>
      <c r="K460" s="743">
        <f t="shared" si="211"/>
        <v>0</v>
      </c>
      <c r="L460" s="743">
        <f t="shared" si="211"/>
        <v>0</v>
      </c>
      <c r="M460" s="743">
        <f t="shared" si="211"/>
        <v>0</v>
      </c>
      <c r="N460" s="743">
        <f t="shared" si="211"/>
        <v>0</v>
      </c>
      <c r="O460" s="765">
        <f t="shared" si="211"/>
        <v>0</v>
      </c>
    </row>
    <row r="461" spans="1:15" ht="12.75" x14ac:dyDescent="0.2">
      <c r="A461" s="745">
        <v>2</v>
      </c>
      <c r="B461" s="746">
        <v>6</v>
      </c>
      <c r="C461" s="746">
        <v>8</v>
      </c>
      <c r="D461" s="746">
        <v>1</v>
      </c>
      <c r="E461" s="746" t="s">
        <v>2882</v>
      </c>
      <c r="F461" s="753" t="s">
        <v>3184</v>
      </c>
      <c r="G461" s="743"/>
      <c r="H461" s="743"/>
      <c r="I461" s="743"/>
      <c r="J461" s="743"/>
      <c r="K461" s="743"/>
      <c r="L461" s="743"/>
      <c r="M461" s="743"/>
      <c r="N461" s="748">
        <f>SUBTOTAL(9,G461:M461)</f>
        <v>0</v>
      </c>
      <c r="O461" s="749">
        <f>IFERROR(N461/$N$18*100,"0.00")</f>
        <v>0</v>
      </c>
    </row>
    <row r="462" spans="1:15" ht="12.75" x14ac:dyDescent="0.2">
      <c r="A462" s="740">
        <v>2</v>
      </c>
      <c r="B462" s="741">
        <v>6</v>
      </c>
      <c r="C462" s="741">
        <v>8</v>
      </c>
      <c r="D462" s="741">
        <v>3</v>
      </c>
      <c r="E462" s="741"/>
      <c r="F462" s="754" t="s">
        <v>3185</v>
      </c>
      <c r="G462" s="743">
        <f t="shared" ref="G462:N462" si="212">+G463+G464</f>
        <v>0</v>
      </c>
      <c r="H462" s="743">
        <f t="shared" si="212"/>
        <v>0</v>
      </c>
      <c r="I462" s="743">
        <f t="shared" si="212"/>
        <v>0</v>
      </c>
      <c r="J462" s="743">
        <f t="shared" si="212"/>
        <v>0</v>
      </c>
      <c r="K462" s="743">
        <f t="shared" si="212"/>
        <v>0</v>
      </c>
      <c r="L462" s="743">
        <f t="shared" si="212"/>
        <v>0</v>
      </c>
      <c r="M462" s="743">
        <f t="shared" si="212"/>
        <v>3000000</v>
      </c>
      <c r="N462" s="743">
        <f t="shared" si="212"/>
        <v>3000000</v>
      </c>
      <c r="O462" s="765">
        <f>+O463+O464</f>
        <v>0.32816197475421305</v>
      </c>
    </row>
    <row r="463" spans="1:15" ht="12.75" x14ac:dyDescent="0.2">
      <c r="A463" s="755">
        <v>2</v>
      </c>
      <c r="B463" s="746">
        <v>6</v>
      </c>
      <c r="C463" s="746">
        <v>8</v>
      </c>
      <c r="D463" s="746">
        <v>3</v>
      </c>
      <c r="E463" s="746" t="s">
        <v>2882</v>
      </c>
      <c r="F463" s="753" t="s">
        <v>3186</v>
      </c>
      <c r="G463" s="748"/>
      <c r="H463" s="748"/>
      <c r="I463" s="748"/>
      <c r="J463" s="748"/>
      <c r="K463" s="748"/>
      <c r="L463" s="748"/>
      <c r="M463" s="748">
        <v>3000000</v>
      </c>
      <c r="N463" s="748">
        <f>SUBTOTAL(9,G463:M463)</f>
        <v>3000000</v>
      </c>
      <c r="O463" s="749">
        <f>IFERROR(N463/$N$18*100,"0.00")</f>
        <v>0.32816197475421305</v>
      </c>
    </row>
    <row r="464" spans="1:15" ht="12.75" x14ac:dyDescent="0.2">
      <c r="A464" s="755">
        <v>2</v>
      </c>
      <c r="B464" s="746">
        <v>6</v>
      </c>
      <c r="C464" s="746">
        <v>8</v>
      </c>
      <c r="D464" s="746">
        <v>3</v>
      </c>
      <c r="E464" s="746" t="s">
        <v>2884</v>
      </c>
      <c r="F464" s="753" t="s">
        <v>73</v>
      </c>
      <c r="G464" s="743"/>
      <c r="H464" s="743"/>
      <c r="I464" s="743"/>
      <c r="J464" s="743"/>
      <c r="K464" s="743"/>
      <c r="L464" s="743"/>
      <c r="M464" s="743"/>
      <c r="N464" s="748">
        <f>SUBTOTAL(9,G464:M464)</f>
        <v>0</v>
      </c>
      <c r="O464" s="749">
        <f>IFERROR(N464/$N$18*100,"0.00")</f>
        <v>0</v>
      </c>
    </row>
    <row r="465" spans="1:15" ht="12.75" x14ac:dyDescent="0.2">
      <c r="A465" s="740">
        <v>2</v>
      </c>
      <c r="B465" s="741">
        <v>6</v>
      </c>
      <c r="C465" s="741">
        <v>8</v>
      </c>
      <c r="D465" s="741">
        <v>5</v>
      </c>
      <c r="E465" s="741"/>
      <c r="F465" s="754" t="s">
        <v>3187</v>
      </c>
      <c r="G465" s="743">
        <f t="shared" ref="G465:O465" si="213">+G466</f>
        <v>0</v>
      </c>
      <c r="H465" s="743">
        <f t="shared" si="213"/>
        <v>0</v>
      </c>
      <c r="I465" s="743">
        <f t="shared" si="213"/>
        <v>0</v>
      </c>
      <c r="J465" s="743">
        <f t="shared" si="213"/>
        <v>0</v>
      </c>
      <c r="K465" s="743">
        <f t="shared" si="213"/>
        <v>0</v>
      </c>
      <c r="L465" s="743">
        <f t="shared" si="213"/>
        <v>0</v>
      </c>
      <c r="M465" s="743">
        <f t="shared" si="213"/>
        <v>0</v>
      </c>
      <c r="N465" s="743">
        <f t="shared" si="213"/>
        <v>0</v>
      </c>
      <c r="O465" s="765">
        <f t="shared" si="213"/>
        <v>0</v>
      </c>
    </row>
    <row r="466" spans="1:15" ht="12.75" x14ac:dyDescent="0.2">
      <c r="A466" s="755">
        <v>2</v>
      </c>
      <c r="B466" s="746">
        <v>6</v>
      </c>
      <c r="C466" s="746">
        <v>8</v>
      </c>
      <c r="D466" s="746">
        <v>5</v>
      </c>
      <c r="E466" s="746" t="s">
        <v>2882</v>
      </c>
      <c r="F466" s="753" t="s">
        <v>3187</v>
      </c>
      <c r="G466" s="743"/>
      <c r="H466" s="743"/>
      <c r="I466" s="743"/>
      <c r="J466" s="743"/>
      <c r="K466" s="743"/>
      <c r="L466" s="743"/>
      <c r="M466" s="743"/>
      <c r="N466" s="748">
        <f>SUBTOTAL(9,G466:M466)</f>
        <v>0</v>
      </c>
      <c r="O466" s="749">
        <f>IFERROR(N466/$N$18*100,"0.00")</f>
        <v>0</v>
      </c>
    </row>
    <row r="467" spans="1:15" ht="12.75" x14ac:dyDescent="0.2">
      <c r="A467" s="740">
        <v>2</v>
      </c>
      <c r="B467" s="741">
        <v>6</v>
      </c>
      <c r="C467" s="741">
        <v>8</v>
      </c>
      <c r="D467" s="741">
        <v>6</v>
      </c>
      <c r="E467" s="741"/>
      <c r="F467" s="754" t="s">
        <v>3188</v>
      </c>
      <c r="G467" s="743">
        <f t="shared" ref="G467:O467" si="214">+G468</f>
        <v>0</v>
      </c>
      <c r="H467" s="743">
        <f t="shared" si="214"/>
        <v>0</v>
      </c>
      <c r="I467" s="743">
        <f t="shared" si="214"/>
        <v>0</v>
      </c>
      <c r="J467" s="743">
        <f t="shared" si="214"/>
        <v>0</v>
      </c>
      <c r="K467" s="743">
        <f t="shared" si="214"/>
        <v>0</v>
      </c>
      <c r="L467" s="743">
        <f t="shared" si="214"/>
        <v>0</v>
      </c>
      <c r="M467" s="743">
        <f t="shared" si="214"/>
        <v>0</v>
      </c>
      <c r="N467" s="743">
        <f t="shared" si="214"/>
        <v>0</v>
      </c>
      <c r="O467" s="765">
        <f t="shared" si="214"/>
        <v>0</v>
      </c>
    </row>
    <row r="468" spans="1:15" ht="12.75" x14ac:dyDescent="0.2">
      <c r="A468" s="755">
        <v>2</v>
      </c>
      <c r="B468" s="746">
        <v>6</v>
      </c>
      <c r="C468" s="746">
        <v>8</v>
      </c>
      <c r="D468" s="746">
        <v>6</v>
      </c>
      <c r="E468" s="746" t="s">
        <v>2882</v>
      </c>
      <c r="F468" s="753" t="s">
        <v>3188</v>
      </c>
      <c r="G468" s="743"/>
      <c r="H468" s="743"/>
      <c r="I468" s="743"/>
      <c r="J468" s="743"/>
      <c r="K468" s="743"/>
      <c r="L468" s="743"/>
      <c r="M468" s="743"/>
      <c r="N468" s="748">
        <f>SUBTOTAL(9,G468:M468)</f>
        <v>0</v>
      </c>
      <c r="O468" s="749">
        <f>IFERROR(N468/$N$18*100,"0.00")</f>
        <v>0</v>
      </c>
    </row>
    <row r="469" spans="1:15" ht="12.75" x14ac:dyDescent="0.2">
      <c r="A469" s="763">
        <v>2</v>
      </c>
      <c r="B469" s="741">
        <v>6</v>
      </c>
      <c r="C469" s="741">
        <v>8</v>
      </c>
      <c r="D469" s="741">
        <v>7</v>
      </c>
      <c r="E469" s="741"/>
      <c r="F469" s="774" t="s">
        <v>3189</v>
      </c>
      <c r="G469" s="743">
        <f t="shared" ref="G469:O469" si="215">+G470</f>
        <v>0</v>
      </c>
      <c r="H469" s="743">
        <f t="shared" si="215"/>
        <v>0</v>
      </c>
      <c r="I469" s="743">
        <f t="shared" si="215"/>
        <v>0</v>
      </c>
      <c r="J469" s="743">
        <f t="shared" si="215"/>
        <v>0</v>
      </c>
      <c r="K469" s="743">
        <f t="shared" si="215"/>
        <v>0</v>
      </c>
      <c r="L469" s="743">
        <f t="shared" si="215"/>
        <v>0</v>
      </c>
      <c r="M469" s="743">
        <f t="shared" si="215"/>
        <v>0</v>
      </c>
      <c r="N469" s="743">
        <f t="shared" si="215"/>
        <v>0</v>
      </c>
      <c r="O469" s="765">
        <f t="shared" si="215"/>
        <v>0</v>
      </c>
    </row>
    <row r="470" spans="1:15" ht="12.75" x14ac:dyDescent="0.2">
      <c r="A470" s="755">
        <v>2</v>
      </c>
      <c r="B470" s="746">
        <v>6</v>
      </c>
      <c r="C470" s="746">
        <v>8</v>
      </c>
      <c r="D470" s="746">
        <v>7</v>
      </c>
      <c r="E470" s="746" t="s">
        <v>2882</v>
      </c>
      <c r="F470" s="753" t="s">
        <v>3189</v>
      </c>
      <c r="G470" s="743"/>
      <c r="H470" s="743"/>
      <c r="I470" s="743"/>
      <c r="J470" s="743"/>
      <c r="K470" s="743"/>
      <c r="L470" s="743"/>
      <c r="M470" s="743"/>
      <c r="N470" s="748">
        <f>SUBTOTAL(9,G470:M470)</f>
        <v>0</v>
      </c>
      <c r="O470" s="749">
        <f>IFERROR(N470/$N$18*100,"0.00")</f>
        <v>0</v>
      </c>
    </row>
    <row r="471" spans="1:15" ht="12.75" x14ac:dyDescent="0.2">
      <c r="A471" s="740">
        <v>2</v>
      </c>
      <c r="B471" s="741">
        <v>6</v>
      </c>
      <c r="C471" s="741">
        <v>8</v>
      </c>
      <c r="D471" s="741">
        <v>8</v>
      </c>
      <c r="E471" s="741"/>
      <c r="F471" s="774" t="s">
        <v>3190</v>
      </c>
      <c r="G471" s="743">
        <f t="shared" ref="G471:N471" si="216">+G472+G473+G474+G475</f>
        <v>0</v>
      </c>
      <c r="H471" s="743">
        <f t="shared" si="216"/>
        <v>0</v>
      </c>
      <c r="I471" s="743">
        <f t="shared" si="216"/>
        <v>0</v>
      </c>
      <c r="J471" s="743">
        <f t="shared" si="216"/>
        <v>0</v>
      </c>
      <c r="K471" s="743">
        <f t="shared" si="216"/>
        <v>0</v>
      </c>
      <c r="L471" s="743">
        <f t="shared" si="216"/>
        <v>0</v>
      </c>
      <c r="M471" s="743">
        <f t="shared" si="216"/>
        <v>2000000</v>
      </c>
      <c r="N471" s="743">
        <f t="shared" si="216"/>
        <v>2000000</v>
      </c>
      <c r="O471" s="765">
        <f>+O472+O473+O474+O475</f>
        <v>0.21877464983614203</v>
      </c>
    </row>
    <row r="472" spans="1:15" ht="12.75" x14ac:dyDescent="0.2">
      <c r="A472" s="755">
        <v>2</v>
      </c>
      <c r="B472" s="746">
        <v>6</v>
      </c>
      <c r="C472" s="746">
        <v>8</v>
      </c>
      <c r="D472" s="746">
        <v>8</v>
      </c>
      <c r="E472" s="746" t="s">
        <v>2882</v>
      </c>
      <c r="F472" s="753" t="s">
        <v>3191</v>
      </c>
      <c r="G472" s="748"/>
      <c r="H472" s="748"/>
      <c r="I472" s="748"/>
      <c r="J472" s="748"/>
      <c r="K472" s="748"/>
      <c r="L472" s="748"/>
      <c r="M472" s="748">
        <v>2000000</v>
      </c>
      <c r="N472" s="748">
        <f>SUBTOTAL(9,G472:M472)</f>
        <v>2000000</v>
      </c>
      <c r="O472" s="749">
        <f>IFERROR(N472/$N$18*100,"0.00")</f>
        <v>0.21877464983614203</v>
      </c>
    </row>
    <row r="473" spans="1:15" ht="12.75" x14ac:dyDescent="0.2">
      <c r="A473" s="755">
        <v>2</v>
      </c>
      <c r="B473" s="746">
        <v>6</v>
      </c>
      <c r="C473" s="746">
        <v>8</v>
      </c>
      <c r="D473" s="746">
        <v>8</v>
      </c>
      <c r="E473" s="746" t="s">
        <v>2884</v>
      </c>
      <c r="F473" s="753" t="s">
        <v>3192</v>
      </c>
      <c r="G473" s="748"/>
      <c r="H473" s="748"/>
      <c r="I473" s="748"/>
      <c r="J473" s="748"/>
      <c r="K473" s="748"/>
      <c r="L473" s="748"/>
      <c r="M473" s="748"/>
      <c r="N473" s="748">
        <f>SUBTOTAL(9,G473:M473)</f>
        <v>0</v>
      </c>
      <c r="O473" s="749">
        <f>IFERROR(N473/$N$18*100,"0.00")</f>
        <v>0</v>
      </c>
    </row>
    <row r="474" spans="1:15" ht="12.75" x14ac:dyDescent="0.2">
      <c r="A474" s="755">
        <v>2</v>
      </c>
      <c r="B474" s="746">
        <v>6</v>
      </c>
      <c r="C474" s="746">
        <v>8</v>
      </c>
      <c r="D474" s="746">
        <v>8</v>
      </c>
      <c r="E474" s="746" t="s">
        <v>2886</v>
      </c>
      <c r="F474" s="753" t="s">
        <v>3193</v>
      </c>
      <c r="G474" s="748"/>
      <c r="H474" s="748"/>
      <c r="I474" s="748"/>
      <c r="J474" s="748"/>
      <c r="K474" s="748"/>
      <c r="L474" s="748"/>
      <c r="M474" s="748"/>
      <c r="N474" s="748">
        <f>SUBTOTAL(9,G474:M474)</f>
        <v>0</v>
      </c>
      <c r="O474" s="749">
        <f>IFERROR(N474/$N$18*100,"0.00")</f>
        <v>0</v>
      </c>
    </row>
    <row r="475" spans="1:15" ht="12.75" x14ac:dyDescent="0.2">
      <c r="A475" s="755">
        <v>2</v>
      </c>
      <c r="B475" s="746">
        <v>6</v>
      </c>
      <c r="C475" s="746">
        <v>8</v>
      </c>
      <c r="D475" s="746">
        <v>8</v>
      </c>
      <c r="E475" s="746" t="s">
        <v>2888</v>
      </c>
      <c r="F475" s="753" t="s">
        <v>3194</v>
      </c>
      <c r="G475" s="743"/>
      <c r="H475" s="743"/>
      <c r="I475" s="743"/>
      <c r="J475" s="743"/>
      <c r="K475" s="743"/>
      <c r="L475" s="743"/>
      <c r="M475" s="743"/>
      <c r="N475" s="748">
        <f>SUBTOTAL(9,G475:M475)</f>
        <v>0</v>
      </c>
      <c r="O475" s="749">
        <f>IFERROR(N475/$N$18*100,"0.00")</f>
        <v>0</v>
      </c>
    </row>
    <row r="476" spans="1:15" ht="12.75" x14ac:dyDescent="0.2">
      <c r="A476" s="740">
        <v>2</v>
      </c>
      <c r="B476" s="741">
        <v>6</v>
      </c>
      <c r="C476" s="741">
        <v>8</v>
      </c>
      <c r="D476" s="741">
        <v>9</v>
      </c>
      <c r="E476" s="741"/>
      <c r="F476" s="774" t="s">
        <v>3195</v>
      </c>
      <c r="G476" s="743">
        <f t="shared" ref="G476:O476" si="217">+G477</f>
        <v>0</v>
      </c>
      <c r="H476" s="743">
        <f t="shared" si="217"/>
        <v>0</v>
      </c>
      <c r="I476" s="743">
        <f t="shared" si="217"/>
        <v>0</v>
      </c>
      <c r="J476" s="743">
        <f t="shared" si="217"/>
        <v>0</v>
      </c>
      <c r="K476" s="743">
        <f t="shared" si="217"/>
        <v>0</v>
      </c>
      <c r="L476" s="743">
        <f t="shared" si="217"/>
        <v>0</v>
      </c>
      <c r="M476" s="743">
        <f t="shared" si="217"/>
        <v>0</v>
      </c>
      <c r="N476" s="743">
        <f t="shared" si="217"/>
        <v>0</v>
      </c>
      <c r="O476" s="765">
        <f t="shared" si="217"/>
        <v>0</v>
      </c>
    </row>
    <row r="477" spans="1:15" ht="12.75" x14ac:dyDescent="0.2">
      <c r="A477" s="755">
        <v>2</v>
      </c>
      <c r="B477" s="746">
        <v>6</v>
      </c>
      <c r="C477" s="746">
        <v>8</v>
      </c>
      <c r="D477" s="746">
        <v>9</v>
      </c>
      <c r="E477" s="746" t="s">
        <v>2882</v>
      </c>
      <c r="F477" s="753" t="s">
        <v>3195</v>
      </c>
      <c r="G477" s="743"/>
      <c r="H477" s="743"/>
      <c r="I477" s="743"/>
      <c r="J477" s="743"/>
      <c r="K477" s="743"/>
      <c r="L477" s="743"/>
      <c r="M477" s="743"/>
      <c r="N477" s="748">
        <f>SUBTOTAL(9,G477:M477)</f>
        <v>0</v>
      </c>
      <c r="O477" s="749">
        <f>IFERROR(N477/$N$18*100,"0.00")</f>
        <v>0</v>
      </c>
    </row>
    <row r="478" spans="1:15" ht="12.75" x14ac:dyDescent="0.2">
      <c r="A478" s="735">
        <v>2</v>
      </c>
      <c r="B478" s="736">
        <v>6</v>
      </c>
      <c r="C478" s="736">
        <v>9</v>
      </c>
      <c r="D478" s="736"/>
      <c r="E478" s="736"/>
      <c r="F478" s="737" t="s">
        <v>3196</v>
      </c>
      <c r="G478" s="752">
        <f t="shared" ref="G478:N478" si="218">+G479+G481+G483</f>
        <v>0</v>
      </c>
      <c r="H478" s="752">
        <f t="shared" si="218"/>
        <v>0</v>
      </c>
      <c r="I478" s="752">
        <f t="shared" si="218"/>
        <v>0</v>
      </c>
      <c r="J478" s="752">
        <f t="shared" si="218"/>
        <v>0</v>
      </c>
      <c r="K478" s="752">
        <f t="shared" si="218"/>
        <v>0</v>
      </c>
      <c r="L478" s="752">
        <f t="shared" si="218"/>
        <v>0</v>
      </c>
      <c r="M478" s="752">
        <f t="shared" si="218"/>
        <v>30000</v>
      </c>
      <c r="N478" s="752">
        <f t="shared" si="218"/>
        <v>30000</v>
      </c>
      <c r="O478" s="739">
        <f>+O479+O481+O483</f>
        <v>3.2816197475421301E-3</v>
      </c>
    </row>
    <row r="479" spans="1:15" ht="12.75" x14ac:dyDescent="0.2">
      <c r="A479" s="763">
        <v>2</v>
      </c>
      <c r="B479" s="741">
        <v>6</v>
      </c>
      <c r="C479" s="741">
        <v>9</v>
      </c>
      <c r="D479" s="741">
        <v>1</v>
      </c>
      <c r="E479" s="741"/>
      <c r="F479" s="774" t="s">
        <v>3197</v>
      </c>
      <c r="G479" s="743">
        <f t="shared" ref="G479:O479" si="219">+G480</f>
        <v>0</v>
      </c>
      <c r="H479" s="743">
        <f t="shared" si="219"/>
        <v>0</v>
      </c>
      <c r="I479" s="743">
        <f t="shared" si="219"/>
        <v>0</v>
      </c>
      <c r="J479" s="743">
        <f t="shared" si="219"/>
        <v>0</v>
      </c>
      <c r="K479" s="743">
        <f t="shared" si="219"/>
        <v>0</v>
      </c>
      <c r="L479" s="743">
        <f t="shared" si="219"/>
        <v>0</v>
      </c>
      <c r="M479" s="743">
        <f t="shared" si="219"/>
        <v>0</v>
      </c>
      <c r="N479" s="743">
        <f t="shared" si="219"/>
        <v>0</v>
      </c>
      <c r="O479" s="744">
        <f t="shared" si="219"/>
        <v>0</v>
      </c>
    </row>
    <row r="480" spans="1:15" ht="12.75" x14ac:dyDescent="0.2">
      <c r="A480" s="755">
        <v>2</v>
      </c>
      <c r="B480" s="746">
        <v>6</v>
      </c>
      <c r="C480" s="746">
        <v>9</v>
      </c>
      <c r="D480" s="746">
        <v>1</v>
      </c>
      <c r="E480" s="746" t="s">
        <v>2882</v>
      </c>
      <c r="F480" s="753" t="s">
        <v>3197</v>
      </c>
      <c r="G480" s="743"/>
      <c r="H480" s="743"/>
      <c r="I480" s="743"/>
      <c r="J480" s="743"/>
      <c r="K480" s="743"/>
      <c r="L480" s="743"/>
      <c r="M480" s="743"/>
      <c r="N480" s="748">
        <f>SUBTOTAL(9,G480:M480)</f>
        <v>0</v>
      </c>
      <c r="O480" s="749">
        <f>IFERROR(N480/$N$18*100,"0.00")</f>
        <v>0</v>
      </c>
    </row>
    <row r="481" spans="1:15" ht="12.75" x14ac:dyDescent="0.2">
      <c r="A481" s="763">
        <v>2</v>
      </c>
      <c r="B481" s="741">
        <v>6</v>
      </c>
      <c r="C481" s="741">
        <v>9</v>
      </c>
      <c r="D481" s="741">
        <v>2</v>
      </c>
      <c r="E481" s="741"/>
      <c r="F481" s="774" t="s">
        <v>3198</v>
      </c>
      <c r="G481" s="743">
        <f t="shared" ref="G481:O481" si="220">+G482</f>
        <v>0</v>
      </c>
      <c r="H481" s="743">
        <f t="shared" si="220"/>
        <v>0</v>
      </c>
      <c r="I481" s="743">
        <f t="shared" si="220"/>
        <v>0</v>
      </c>
      <c r="J481" s="743">
        <f t="shared" si="220"/>
        <v>0</v>
      </c>
      <c r="K481" s="743">
        <f t="shared" si="220"/>
        <v>0</v>
      </c>
      <c r="L481" s="743">
        <f t="shared" si="220"/>
        <v>0</v>
      </c>
      <c r="M481" s="743">
        <f t="shared" si="220"/>
        <v>30000</v>
      </c>
      <c r="N481" s="743">
        <f t="shared" si="220"/>
        <v>30000</v>
      </c>
      <c r="O481" s="744">
        <f t="shared" si="220"/>
        <v>3.2816197475421301E-3</v>
      </c>
    </row>
    <row r="482" spans="1:15" ht="12.75" x14ac:dyDescent="0.2">
      <c r="A482" s="755">
        <v>2</v>
      </c>
      <c r="B482" s="746">
        <v>6</v>
      </c>
      <c r="C482" s="746">
        <v>9</v>
      </c>
      <c r="D482" s="746">
        <v>2</v>
      </c>
      <c r="E482" s="746" t="s">
        <v>2882</v>
      </c>
      <c r="F482" s="753" t="s">
        <v>3198</v>
      </c>
      <c r="G482" s="743"/>
      <c r="H482" s="743"/>
      <c r="I482" s="743"/>
      <c r="J482" s="743"/>
      <c r="K482" s="743"/>
      <c r="L482" s="743"/>
      <c r="M482" s="743">
        <v>30000</v>
      </c>
      <c r="N482" s="748">
        <f>SUBTOTAL(9,G482:M482)</f>
        <v>30000</v>
      </c>
      <c r="O482" s="749">
        <f>IFERROR(N482/$N$18*100,"0.00")</f>
        <v>3.2816197475421301E-3</v>
      </c>
    </row>
    <row r="483" spans="1:15" ht="12.75" x14ac:dyDescent="0.2">
      <c r="A483" s="763">
        <v>2</v>
      </c>
      <c r="B483" s="741">
        <v>6</v>
      </c>
      <c r="C483" s="741">
        <v>9</v>
      </c>
      <c r="D483" s="741">
        <v>9</v>
      </c>
      <c r="E483" s="741"/>
      <c r="F483" s="774" t="s">
        <v>3199</v>
      </c>
      <c r="G483" s="743">
        <f t="shared" ref="G483:O483" si="221">+G484</f>
        <v>0</v>
      </c>
      <c r="H483" s="743">
        <f t="shared" si="221"/>
        <v>0</v>
      </c>
      <c r="I483" s="743">
        <f t="shared" si="221"/>
        <v>0</v>
      </c>
      <c r="J483" s="743">
        <f t="shared" si="221"/>
        <v>0</v>
      </c>
      <c r="K483" s="743">
        <f t="shared" si="221"/>
        <v>0</v>
      </c>
      <c r="L483" s="743">
        <f t="shared" si="221"/>
        <v>0</v>
      </c>
      <c r="M483" s="743">
        <f t="shared" si="221"/>
        <v>0</v>
      </c>
      <c r="N483" s="743">
        <f t="shared" si="221"/>
        <v>0</v>
      </c>
      <c r="O483" s="744">
        <f t="shared" si="221"/>
        <v>0</v>
      </c>
    </row>
    <row r="484" spans="1:15" ht="12.75" x14ac:dyDescent="0.2">
      <c r="A484" s="755">
        <v>2</v>
      </c>
      <c r="B484" s="746">
        <v>6</v>
      </c>
      <c r="C484" s="746">
        <v>9</v>
      </c>
      <c r="D484" s="746">
        <v>9</v>
      </c>
      <c r="E484" s="746" t="s">
        <v>2882</v>
      </c>
      <c r="F484" s="753" t="s">
        <v>3199</v>
      </c>
      <c r="G484" s="743"/>
      <c r="H484" s="743"/>
      <c r="I484" s="743"/>
      <c r="J484" s="743"/>
      <c r="K484" s="743"/>
      <c r="L484" s="743"/>
      <c r="M484" s="743"/>
      <c r="N484" s="748">
        <f>SUBTOTAL(9,G484:M484)</f>
        <v>0</v>
      </c>
      <c r="O484" s="749">
        <f>IFERROR(N484/$N$18*100,"0.00")</f>
        <v>0</v>
      </c>
    </row>
    <row r="485" spans="1:15" ht="12.75" x14ac:dyDescent="0.2">
      <c r="A485" s="729">
        <v>2</v>
      </c>
      <c r="B485" s="730">
        <v>7</v>
      </c>
      <c r="C485" s="731"/>
      <c r="D485" s="731"/>
      <c r="E485" s="731"/>
      <c r="F485" s="732" t="s">
        <v>3200</v>
      </c>
      <c r="G485" s="762">
        <f t="shared" ref="G485:N485" si="222">+G486+G497+G510</f>
        <v>0</v>
      </c>
      <c r="H485" s="762">
        <f t="shared" si="222"/>
        <v>0</v>
      </c>
      <c r="I485" s="762">
        <f t="shared" si="222"/>
        <v>0</v>
      </c>
      <c r="J485" s="762">
        <f t="shared" si="222"/>
        <v>0</v>
      </c>
      <c r="K485" s="762">
        <f t="shared" si="222"/>
        <v>0</v>
      </c>
      <c r="L485" s="762">
        <f t="shared" si="222"/>
        <v>0</v>
      </c>
      <c r="M485" s="762">
        <f t="shared" si="222"/>
        <v>500000</v>
      </c>
      <c r="N485" s="762">
        <f t="shared" si="222"/>
        <v>500000</v>
      </c>
      <c r="O485" s="734">
        <f>+O486+O497+O510</f>
        <v>5.4693662459035508E-2</v>
      </c>
    </row>
    <row r="486" spans="1:15" ht="12.75" x14ac:dyDescent="0.2">
      <c r="A486" s="735">
        <v>2</v>
      </c>
      <c r="B486" s="736">
        <v>7</v>
      </c>
      <c r="C486" s="736">
        <v>1</v>
      </c>
      <c r="D486" s="736"/>
      <c r="E486" s="736"/>
      <c r="F486" s="737" t="s">
        <v>3201</v>
      </c>
      <c r="G486" s="752">
        <f t="shared" ref="G486:N486" si="223">+G487+G489+G491+G493+G495</f>
        <v>0</v>
      </c>
      <c r="H486" s="752">
        <f t="shared" si="223"/>
        <v>0</v>
      </c>
      <c r="I486" s="752">
        <f t="shared" si="223"/>
        <v>0</v>
      </c>
      <c r="J486" s="752">
        <f t="shared" si="223"/>
        <v>0</v>
      </c>
      <c r="K486" s="752">
        <f t="shared" si="223"/>
        <v>0</v>
      </c>
      <c r="L486" s="752">
        <f t="shared" si="223"/>
        <v>0</v>
      </c>
      <c r="M486" s="752">
        <f t="shared" si="223"/>
        <v>500000</v>
      </c>
      <c r="N486" s="752">
        <f t="shared" si="223"/>
        <v>500000</v>
      </c>
      <c r="O486" s="739">
        <f>+O487+O489+O491+O493+O495</f>
        <v>5.4693662459035508E-2</v>
      </c>
    </row>
    <row r="487" spans="1:15" ht="12.75" x14ac:dyDescent="0.2">
      <c r="A487" s="740">
        <v>2</v>
      </c>
      <c r="B487" s="741">
        <v>7</v>
      </c>
      <c r="C487" s="741">
        <v>1</v>
      </c>
      <c r="D487" s="741">
        <v>1</v>
      </c>
      <c r="E487" s="741"/>
      <c r="F487" s="754" t="s">
        <v>3202</v>
      </c>
      <c r="G487" s="743">
        <f t="shared" ref="G487:O487" si="224">+G488</f>
        <v>0</v>
      </c>
      <c r="H487" s="743">
        <f t="shared" si="224"/>
        <v>0</v>
      </c>
      <c r="I487" s="743">
        <f t="shared" si="224"/>
        <v>0</v>
      </c>
      <c r="J487" s="743">
        <f t="shared" si="224"/>
        <v>0</v>
      </c>
      <c r="K487" s="743">
        <f t="shared" si="224"/>
        <v>0</v>
      </c>
      <c r="L487" s="743">
        <f t="shared" si="224"/>
        <v>0</v>
      </c>
      <c r="M487" s="743">
        <f t="shared" si="224"/>
        <v>0</v>
      </c>
      <c r="N487" s="743">
        <f t="shared" si="224"/>
        <v>0</v>
      </c>
      <c r="O487" s="765">
        <f t="shared" si="224"/>
        <v>0</v>
      </c>
    </row>
    <row r="488" spans="1:15" ht="12.75" x14ac:dyDescent="0.2">
      <c r="A488" s="755">
        <v>2</v>
      </c>
      <c r="B488" s="746">
        <v>7</v>
      </c>
      <c r="C488" s="746">
        <v>1</v>
      </c>
      <c r="D488" s="746">
        <v>1</v>
      </c>
      <c r="E488" s="746" t="s">
        <v>2882</v>
      </c>
      <c r="F488" s="753" t="s">
        <v>3202</v>
      </c>
      <c r="G488" s="743"/>
      <c r="H488" s="743"/>
      <c r="I488" s="743"/>
      <c r="J488" s="743"/>
      <c r="K488" s="743"/>
      <c r="L488" s="743"/>
      <c r="M488" s="743"/>
      <c r="N488" s="748">
        <f>SUBTOTAL(9,G488:M488)</f>
        <v>0</v>
      </c>
      <c r="O488" s="749">
        <f>IFERROR(N488/$N$18*100,"0.00")</f>
        <v>0</v>
      </c>
    </row>
    <row r="489" spans="1:15" ht="12.75" x14ac:dyDescent="0.2">
      <c r="A489" s="740">
        <v>2</v>
      </c>
      <c r="B489" s="741">
        <v>7</v>
      </c>
      <c r="C489" s="741">
        <v>1</v>
      </c>
      <c r="D489" s="741">
        <v>2</v>
      </c>
      <c r="E489" s="741"/>
      <c r="F489" s="754" t="s">
        <v>3203</v>
      </c>
      <c r="G489" s="743">
        <f t="shared" ref="G489:O489" si="225">+G490</f>
        <v>0</v>
      </c>
      <c r="H489" s="743">
        <f t="shared" si="225"/>
        <v>0</v>
      </c>
      <c r="I489" s="743">
        <f t="shared" si="225"/>
        <v>0</v>
      </c>
      <c r="J489" s="743">
        <f t="shared" si="225"/>
        <v>0</v>
      </c>
      <c r="K489" s="743">
        <f t="shared" si="225"/>
        <v>0</v>
      </c>
      <c r="L489" s="743">
        <f t="shared" si="225"/>
        <v>0</v>
      </c>
      <c r="M489" s="743">
        <f t="shared" si="225"/>
        <v>500000</v>
      </c>
      <c r="N489" s="743">
        <f t="shared" si="225"/>
        <v>500000</v>
      </c>
      <c r="O489" s="765">
        <f t="shared" si="225"/>
        <v>5.4693662459035508E-2</v>
      </c>
    </row>
    <row r="490" spans="1:15" ht="12.75" x14ac:dyDescent="0.2">
      <c r="A490" s="755">
        <v>2</v>
      </c>
      <c r="B490" s="746">
        <v>7</v>
      </c>
      <c r="C490" s="746">
        <v>1</v>
      </c>
      <c r="D490" s="746">
        <v>2</v>
      </c>
      <c r="E490" s="746" t="s">
        <v>2882</v>
      </c>
      <c r="F490" s="753" t="s">
        <v>3203</v>
      </c>
      <c r="G490" s="743"/>
      <c r="H490" s="743"/>
      <c r="I490" s="743"/>
      <c r="J490" s="743"/>
      <c r="K490" s="743"/>
      <c r="L490" s="743"/>
      <c r="M490" s="743">
        <v>500000</v>
      </c>
      <c r="N490" s="748">
        <f>SUBTOTAL(9,G490:M490)</f>
        <v>500000</v>
      </c>
      <c r="O490" s="749">
        <f>IFERROR(N490/$N$18*100,"0.00")</f>
        <v>5.4693662459035508E-2</v>
      </c>
    </row>
    <row r="491" spans="1:15" ht="12.75" x14ac:dyDescent="0.2">
      <c r="A491" s="740">
        <v>2</v>
      </c>
      <c r="B491" s="741">
        <v>7</v>
      </c>
      <c r="C491" s="741">
        <v>1</v>
      </c>
      <c r="D491" s="741">
        <v>3</v>
      </c>
      <c r="E491" s="741"/>
      <c r="F491" s="754" t="s">
        <v>3204</v>
      </c>
      <c r="G491" s="743">
        <f t="shared" ref="G491:O491" si="226">+G492</f>
        <v>0</v>
      </c>
      <c r="H491" s="743">
        <f t="shared" si="226"/>
        <v>0</v>
      </c>
      <c r="I491" s="743">
        <f t="shared" si="226"/>
        <v>0</v>
      </c>
      <c r="J491" s="743">
        <f t="shared" si="226"/>
        <v>0</v>
      </c>
      <c r="K491" s="743">
        <f t="shared" si="226"/>
        <v>0</v>
      </c>
      <c r="L491" s="743">
        <f t="shared" si="226"/>
        <v>0</v>
      </c>
      <c r="M491" s="743">
        <f t="shared" si="226"/>
        <v>0</v>
      </c>
      <c r="N491" s="743">
        <f t="shared" si="226"/>
        <v>0</v>
      </c>
      <c r="O491" s="765">
        <f t="shared" si="226"/>
        <v>0</v>
      </c>
    </row>
    <row r="492" spans="1:15" ht="12.75" x14ac:dyDescent="0.2">
      <c r="A492" s="755">
        <v>2</v>
      </c>
      <c r="B492" s="746">
        <v>7</v>
      </c>
      <c r="C492" s="746">
        <v>1</v>
      </c>
      <c r="D492" s="746">
        <v>3</v>
      </c>
      <c r="E492" s="746" t="s">
        <v>2882</v>
      </c>
      <c r="F492" s="753" t="s">
        <v>3204</v>
      </c>
      <c r="G492" s="743"/>
      <c r="H492" s="743"/>
      <c r="I492" s="743"/>
      <c r="J492" s="743"/>
      <c r="K492" s="743"/>
      <c r="L492" s="743"/>
      <c r="M492" s="743"/>
      <c r="N492" s="748">
        <f>SUBTOTAL(9,G492:M492)</f>
        <v>0</v>
      </c>
      <c r="O492" s="749">
        <f>IFERROR(N492/$N$18*100,"0.00")</f>
        <v>0</v>
      </c>
    </row>
    <row r="493" spans="1:15" ht="12.75" x14ac:dyDescent="0.2">
      <c r="A493" s="740">
        <v>2</v>
      </c>
      <c r="B493" s="741">
        <v>7</v>
      </c>
      <c r="C493" s="741">
        <v>1</v>
      </c>
      <c r="D493" s="741">
        <v>4</v>
      </c>
      <c r="E493" s="741"/>
      <c r="F493" s="754" t="s">
        <v>3205</v>
      </c>
      <c r="G493" s="743">
        <f t="shared" ref="G493:O493" si="227">+G494</f>
        <v>0</v>
      </c>
      <c r="H493" s="743">
        <f t="shared" si="227"/>
        <v>0</v>
      </c>
      <c r="I493" s="743">
        <f t="shared" si="227"/>
        <v>0</v>
      </c>
      <c r="J493" s="743">
        <f t="shared" si="227"/>
        <v>0</v>
      </c>
      <c r="K493" s="743">
        <f t="shared" si="227"/>
        <v>0</v>
      </c>
      <c r="L493" s="743">
        <f t="shared" si="227"/>
        <v>0</v>
      </c>
      <c r="M493" s="743">
        <f t="shared" si="227"/>
        <v>0</v>
      </c>
      <c r="N493" s="743">
        <f t="shared" si="227"/>
        <v>0</v>
      </c>
      <c r="O493" s="765">
        <f t="shared" si="227"/>
        <v>0</v>
      </c>
    </row>
    <row r="494" spans="1:15" ht="12.75" x14ac:dyDescent="0.2">
      <c r="A494" s="755">
        <v>2</v>
      </c>
      <c r="B494" s="746">
        <v>7</v>
      </c>
      <c r="C494" s="746">
        <v>1</v>
      </c>
      <c r="D494" s="746">
        <v>4</v>
      </c>
      <c r="E494" s="746" t="s">
        <v>2882</v>
      </c>
      <c r="F494" s="753" t="s">
        <v>3205</v>
      </c>
      <c r="G494" s="743"/>
      <c r="H494" s="743"/>
      <c r="I494" s="743"/>
      <c r="J494" s="743"/>
      <c r="K494" s="743"/>
      <c r="L494" s="743"/>
      <c r="M494" s="743"/>
      <c r="N494" s="748">
        <f>SUBTOTAL(9,G494:M494)</f>
        <v>0</v>
      </c>
      <c r="O494" s="749">
        <f>IFERROR(N494/$N$18*100,"0.00")</f>
        <v>0</v>
      </c>
    </row>
    <row r="495" spans="1:15" ht="12.75" x14ac:dyDescent="0.2">
      <c r="A495" s="763">
        <v>2</v>
      </c>
      <c r="B495" s="741">
        <v>7</v>
      </c>
      <c r="C495" s="741">
        <v>1</v>
      </c>
      <c r="D495" s="741">
        <v>5</v>
      </c>
      <c r="E495" s="741"/>
      <c r="F495" s="774" t="s">
        <v>3206</v>
      </c>
      <c r="G495" s="743">
        <f t="shared" ref="G495:O495" si="228">+G496</f>
        <v>0</v>
      </c>
      <c r="H495" s="743">
        <f t="shared" si="228"/>
        <v>0</v>
      </c>
      <c r="I495" s="743">
        <f t="shared" si="228"/>
        <v>0</v>
      </c>
      <c r="J495" s="743">
        <f t="shared" si="228"/>
        <v>0</v>
      </c>
      <c r="K495" s="743">
        <f t="shared" si="228"/>
        <v>0</v>
      </c>
      <c r="L495" s="743">
        <f t="shared" si="228"/>
        <v>0</v>
      </c>
      <c r="M495" s="743">
        <f t="shared" si="228"/>
        <v>0</v>
      </c>
      <c r="N495" s="743">
        <f t="shared" si="228"/>
        <v>0</v>
      </c>
      <c r="O495" s="765">
        <f t="shared" si="228"/>
        <v>0</v>
      </c>
    </row>
    <row r="496" spans="1:15" ht="12.75" x14ac:dyDescent="0.2">
      <c r="A496" s="755">
        <v>2</v>
      </c>
      <c r="B496" s="746">
        <v>7</v>
      </c>
      <c r="C496" s="746">
        <v>1</v>
      </c>
      <c r="D496" s="746">
        <v>5</v>
      </c>
      <c r="E496" s="746" t="s">
        <v>2882</v>
      </c>
      <c r="F496" s="753" t="s">
        <v>3206</v>
      </c>
      <c r="G496" s="743"/>
      <c r="H496" s="743"/>
      <c r="I496" s="743"/>
      <c r="J496" s="743"/>
      <c r="K496" s="743"/>
      <c r="L496" s="743"/>
      <c r="M496" s="743"/>
      <c r="N496" s="748">
        <f>SUBTOTAL(9,G496:M496)</f>
        <v>0</v>
      </c>
      <c r="O496" s="749">
        <f>IFERROR(N496/$N$18*100,"0.00")</f>
        <v>0</v>
      </c>
    </row>
    <row r="497" spans="1:15" ht="12.75" x14ac:dyDescent="0.2">
      <c r="A497" s="735">
        <v>2</v>
      </c>
      <c r="B497" s="736">
        <v>7</v>
      </c>
      <c r="C497" s="736">
        <v>2</v>
      </c>
      <c r="D497" s="736"/>
      <c r="E497" s="736"/>
      <c r="F497" s="737" t="s">
        <v>3207</v>
      </c>
      <c r="G497" s="752">
        <f t="shared" ref="G497:N497" si="229">+G498+G500+G502+G504+G506+G508</f>
        <v>0</v>
      </c>
      <c r="H497" s="752">
        <f t="shared" si="229"/>
        <v>0</v>
      </c>
      <c r="I497" s="752">
        <f t="shared" si="229"/>
        <v>0</v>
      </c>
      <c r="J497" s="752">
        <f t="shared" si="229"/>
        <v>0</v>
      </c>
      <c r="K497" s="752">
        <f t="shared" si="229"/>
        <v>0</v>
      </c>
      <c r="L497" s="752">
        <f t="shared" si="229"/>
        <v>0</v>
      </c>
      <c r="M497" s="752">
        <f t="shared" si="229"/>
        <v>0</v>
      </c>
      <c r="N497" s="752">
        <f t="shared" si="229"/>
        <v>0</v>
      </c>
      <c r="O497" s="739">
        <f>+O498+O500+O502+O504+O506+O508</f>
        <v>0</v>
      </c>
    </row>
    <row r="498" spans="1:15" ht="12.75" x14ac:dyDescent="0.2">
      <c r="A498" s="740">
        <v>2</v>
      </c>
      <c r="B498" s="741">
        <v>7</v>
      </c>
      <c r="C498" s="741">
        <v>2</v>
      </c>
      <c r="D498" s="741">
        <v>1</v>
      </c>
      <c r="E498" s="741"/>
      <c r="F498" s="754" t="s">
        <v>3208</v>
      </c>
      <c r="G498" s="743">
        <f t="shared" ref="G498:O498" si="230">+G499</f>
        <v>0</v>
      </c>
      <c r="H498" s="743">
        <f t="shared" si="230"/>
        <v>0</v>
      </c>
      <c r="I498" s="743">
        <f t="shared" si="230"/>
        <v>0</v>
      </c>
      <c r="J498" s="743">
        <f t="shared" si="230"/>
        <v>0</v>
      </c>
      <c r="K498" s="743">
        <f t="shared" si="230"/>
        <v>0</v>
      </c>
      <c r="L498" s="743">
        <f t="shared" si="230"/>
        <v>0</v>
      </c>
      <c r="M498" s="743">
        <f t="shared" si="230"/>
        <v>0</v>
      </c>
      <c r="N498" s="743">
        <f t="shared" si="230"/>
        <v>0</v>
      </c>
      <c r="O498" s="765">
        <f t="shared" si="230"/>
        <v>0</v>
      </c>
    </row>
    <row r="499" spans="1:15" ht="12.75" x14ac:dyDescent="0.2">
      <c r="A499" s="755">
        <v>2</v>
      </c>
      <c r="B499" s="746">
        <v>7</v>
      </c>
      <c r="C499" s="746">
        <v>2</v>
      </c>
      <c r="D499" s="746">
        <v>1</v>
      </c>
      <c r="E499" s="746" t="s">
        <v>2882</v>
      </c>
      <c r="F499" s="753" t="s">
        <v>3208</v>
      </c>
      <c r="G499" s="743"/>
      <c r="H499" s="743"/>
      <c r="I499" s="743"/>
      <c r="J499" s="743"/>
      <c r="K499" s="743"/>
      <c r="L499" s="743"/>
      <c r="M499" s="743"/>
      <c r="N499" s="748">
        <f>SUBTOTAL(9,G499:M499)</f>
        <v>0</v>
      </c>
      <c r="O499" s="749">
        <f>IFERROR(N499/$N$18*100,"0.00")</f>
        <v>0</v>
      </c>
    </row>
    <row r="500" spans="1:15" ht="12.75" x14ac:dyDescent="0.2">
      <c r="A500" s="740">
        <v>2</v>
      </c>
      <c r="B500" s="741">
        <v>7</v>
      </c>
      <c r="C500" s="741">
        <v>2</v>
      </c>
      <c r="D500" s="741">
        <v>2</v>
      </c>
      <c r="E500" s="741"/>
      <c r="F500" s="754" t="s">
        <v>3209</v>
      </c>
      <c r="G500" s="743">
        <f t="shared" ref="G500:O500" si="231">+G501</f>
        <v>0</v>
      </c>
      <c r="H500" s="743">
        <f t="shared" si="231"/>
        <v>0</v>
      </c>
      <c r="I500" s="743">
        <f t="shared" si="231"/>
        <v>0</v>
      </c>
      <c r="J500" s="743">
        <f t="shared" si="231"/>
        <v>0</v>
      </c>
      <c r="K500" s="743">
        <f t="shared" si="231"/>
        <v>0</v>
      </c>
      <c r="L500" s="743">
        <f t="shared" si="231"/>
        <v>0</v>
      </c>
      <c r="M500" s="743">
        <f t="shared" si="231"/>
        <v>0</v>
      </c>
      <c r="N500" s="743">
        <f t="shared" si="231"/>
        <v>0</v>
      </c>
      <c r="O500" s="765">
        <f t="shared" si="231"/>
        <v>0</v>
      </c>
    </row>
    <row r="501" spans="1:15" ht="12.75" x14ac:dyDescent="0.2">
      <c r="A501" s="755">
        <v>2</v>
      </c>
      <c r="B501" s="746">
        <v>7</v>
      </c>
      <c r="C501" s="746">
        <v>2</v>
      </c>
      <c r="D501" s="746">
        <v>2</v>
      </c>
      <c r="E501" s="746" t="s">
        <v>2882</v>
      </c>
      <c r="F501" s="753" t="s">
        <v>3209</v>
      </c>
      <c r="G501" s="743"/>
      <c r="H501" s="743"/>
      <c r="I501" s="743"/>
      <c r="J501" s="743"/>
      <c r="K501" s="743"/>
      <c r="L501" s="743"/>
      <c r="M501" s="743"/>
      <c r="N501" s="748">
        <f>SUBTOTAL(9,G501:M501)</f>
        <v>0</v>
      </c>
      <c r="O501" s="749">
        <f>IFERROR(N501/$N$18*100,"0.00")</f>
        <v>0</v>
      </c>
    </row>
    <row r="502" spans="1:15" ht="12.75" x14ac:dyDescent="0.2">
      <c r="A502" s="740">
        <v>2</v>
      </c>
      <c r="B502" s="741">
        <v>7</v>
      </c>
      <c r="C502" s="741">
        <v>2</v>
      </c>
      <c r="D502" s="741">
        <v>3</v>
      </c>
      <c r="E502" s="741"/>
      <c r="F502" s="754" t="s">
        <v>3210</v>
      </c>
      <c r="G502" s="743">
        <f t="shared" ref="G502:O502" si="232">+G503</f>
        <v>0</v>
      </c>
      <c r="H502" s="743">
        <f t="shared" si="232"/>
        <v>0</v>
      </c>
      <c r="I502" s="743">
        <f t="shared" si="232"/>
        <v>0</v>
      </c>
      <c r="J502" s="743">
        <f t="shared" si="232"/>
        <v>0</v>
      </c>
      <c r="K502" s="743">
        <f t="shared" si="232"/>
        <v>0</v>
      </c>
      <c r="L502" s="743">
        <f t="shared" si="232"/>
        <v>0</v>
      </c>
      <c r="M502" s="743">
        <f t="shared" si="232"/>
        <v>0</v>
      </c>
      <c r="N502" s="743">
        <f t="shared" si="232"/>
        <v>0</v>
      </c>
      <c r="O502" s="765">
        <f t="shared" si="232"/>
        <v>0</v>
      </c>
    </row>
    <row r="503" spans="1:15" ht="12.75" x14ac:dyDescent="0.2">
      <c r="A503" s="755">
        <v>2</v>
      </c>
      <c r="B503" s="746">
        <v>7</v>
      </c>
      <c r="C503" s="746">
        <v>2</v>
      </c>
      <c r="D503" s="746">
        <v>3</v>
      </c>
      <c r="E503" s="746" t="s">
        <v>2882</v>
      </c>
      <c r="F503" s="753" t="s">
        <v>3210</v>
      </c>
      <c r="G503" s="743"/>
      <c r="H503" s="743"/>
      <c r="I503" s="743"/>
      <c r="J503" s="743"/>
      <c r="K503" s="743"/>
      <c r="L503" s="743"/>
      <c r="M503" s="743"/>
      <c r="N503" s="748">
        <f>SUBTOTAL(9,G503:M503)</f>
        <v>0</v>
      </c>
      <c r="O503" s="749">
        <f>IFERROR(N503/$N$18*100,"0.00")</f>
        <v>0</v>
      </c>
    </row>
    <row r="504" spans="1:15" ht="12.75" x14ac:dyDescent="0.2">
      <c r="A504" s="740">
        <v>2</v>
      </c>
      <c r="B504" s="741">
        <v>7</v>
      </c>
      <c r="C504" s="741">
        <v>2</v>
      </c>
      <c r="D504" s="741">
        <v>4</v>
      </c>
      <c r="E504" s="741"/>
      <c r="F504" s="754" t="s">
        <v>3211</v>
      </c>
      <c r="G504" s="743">
        <f t="shared" ref="G504:O504" si="233">+G505</f>
        <v>0</v>
      </c>
      <c r="H504" s="743">
        <f t="shared" si="233"/>
        <v>0</v>
      </c>
      <c r="I504" s="743">
        <f t="shared" si="233"/>
        <v>0</v>
      </c>
      <c r="J504" s="743">
        <f t="shared" si="233"/>
        <v>0</v>
      </c>
      <c r="K504" s="743">
        <f t="shared" si="233"/>
        <v>0</v>
      </c>
      <c r="L504" s="743">
        <f t="shared" si="233"/>
        <v>0</v>
      </c>
      <c r="M504" s="743">
        <f t="shared" si="233"/>
        <v>0</v>
      </c>
      <c r="N504" s="743">
        <f t="shared" si="233"/>
        <v>0</v>
      </c>
      <c r="O504" s="765">
        <f t="shared" si="233"/>
        <v>0</v>
      </c>
    </row>
    <row r="505" spans="1:15" ht="12.75" x14ac:dyDescent="0.2">
      <c r="A505" s="755">
        <v>2</v>
      </c>
      <c r="B505" s="746">
        <v>7</v>
      </c>
      <c r="C505" s="746">
        <v>2</v>
      </c>
      <c r="D505" s="746">
        <v>4</v>
      </c>
      <c r="E505" s="746" t="s">
        <v>2882</v>
      </c>
      <c r="F505" s="753" t="s">
        <v>3211</v>
      </c>
      <c r="G505" s="743"/>
      <c r="H505" s="743"/>
      <c r="I505" s="743"/>
      <c r="J505" s="743"/>
      <c r="K505" s="743"/>
      <c r="L505" s="743"/>
      <c r="M505" s="743"/>
      <c r="N505" s="748">
        <f>SUBTOTAL(9,G505:M505)</f>
        <v>0</v>
      </c>
      <c r="O505" s="749">
        <f>IFERROR(N505/$N$18*100,"0.00")</f>
        <v>0</v>
      </c>
    </row>
    <row r="506" spans="1:15" ht="12.75" x14ac:dyDescent="0.2">
      <c r="A506" s="740">
        <v>2</v>
      </c>
      <c r="B506" s="741">
        <v>7</v>
      </c>
      <c r="C506" s="741">
        <v>2</v>
      </c>
      <c r="D506" s="741">
        <v>7</v>
      </c>
      <c r="E506" s="741"/>
      <c r="F506" s="754" t="s">
        <v>3212</v>
      </c>
      <c r="G506" s="743">
        <f t="shared" ref="G506:O506" si="234">+G507</f>
        <v>0</v>
      </c>
      <c r="H506" s="743">
        <f t="shared" si="234"/>
        <v>0</v>
      </c>
      <c r="I506" s="743">
        <f t="shared" si="234"/>
        <v>0</v>
      </c>
      <c r="J506" s="743">
        <f t="shared" si="234"/>
        <v>0</v>
      </c>
      <c r="K506" s="743">
        <f t="shared" si="234"/>
        <v>0</v>
      </c>
      <c r="L506" s="743">
        <f t="shared" si="234"/>
        <v>0</v>
      </c>
      <c r="M506" s="743">
        <f t="shared" si="234"/>
        <v>0</v>
      </c>
      <c r="N506" s="743">
        <f t="shared" si="234"/>
        <v>0</v>
      </c>
      <c r="O506" s="765">
        <f t="shared" si="234"/>
        <v>0</v>
      </c>
    </row>
    <row r="507" spans="1:15" ht="12.75" x14ac:dyDescent="0.2">
      <c r="A507" s="755">
        <v>2</v>
      </c>
      <c r="B507" s="746">
        <v>7</v>
      </c>
      <c r="C507" s="746">
        <v>2</v>
      </c>
      <c r="D507" s="746">
        <v>7</v>
      </c>
      <c r="E507" s="746" t="s">
        <v>2882</v>
      </c>
      <c r="F507" s="753" t="s">
        <v>3212</v>
      </c>
      <c r="G507" s="743"/>
      <c r="H507" s="743"/>
      <c r="I507" s="743"/>
      <c r="J507" s="743"/>
      <c r="K507" s="743"/>
      <c r="L507" s="743"/>
      <c r="M507" s="743"/>
      <c r="N507" s="748">
        <f>SUBTOTAL(9,G507:M507)</f>
        <v>0</v>
      </c>
      <c r="O507" s="749">
        <f>IFERROR(N507/$N$18*100,"0.00")</f>
        <v>0</v>
      </c>
    </row>
    <row r="508" spans="1:15" ht="12.75" x14ac:dyDescent="0.2">
      <c r="A508" s="740">
        <v>2</v>
      </c>
      <c r="B508" s="741">
        <v>7</v>
      </c>
      <c r="C508" s="741">
        <v>2</v>
      </c>
      <c r="D508" s="741">
        <v>8</v>
      </c>
      <c r="E508" s="741"/>
      <c r="F508" s="754" t="s">
        <v>3213</v>
      </c>
      <c r="G508" s="743">
        <f t="shared" ref="G508:O508" si="235">+G509</f>
        <v>0</v>
      </c>
      <c r="H508" s="743">
        <f t="shared" si="235"/>
        <v>0</v>
      </c>
      <c r="I508" s="743">
        <f t="shared" si="235"/>
        <v>0</v>
      </c>
      <c r="J508" s="743">
        <f t="shared" si="235"/>
        <v>0</v>
      </c>
      <c r="K508" s="743">
        <f t="shared" si="235"/>
        <v>0</v>
      </c>
      <c r="L508" s="743">
        <f t="shared" si="235"/>
        <v>0</v>
      </c>
      <c r="M508" s="743">
        <f t="shared" si="235"/>
        <v>0</v>
      </c>
      <c r="N508" s="743">
        <f t="shared" si="235"/>
        <v>0</v>
      </c>
      <c r="O508" s="765">
        <f t="shared" si="235"/>
        <v>0</v>
      </c>
    </row>
    <row r="509" spans="1:15" ht="12.75" x14ac:dyDescent="0.2">
      <c r="A509" s="755">
        <v>2</v>
      </c>
      <c r="B509" s="746">
        <v>7</v>
      </c>
      <c r="C509" s="746">
        <v>2</v>
      </c>
      <c r="D509" s="746">
        <v>8</v>
      </c>
      <c r="E509" s="746" t="s">
        <v>2882</v>
      </c>
      <c r="F509" s="753" t="s">
        <v>3213</v>
      </c>
      <c r="G509" s="743"/>
      <c r="H509" s="743"/>
      <c r="I509" s="743"/>
      <c r="J509" s="743"/>
      <c r="K509" s="743"/>
      <c r="L509" s="743"/>
      <c r="M509" s="743"/>
      <c r="N509" s="748">
        <f>SUBTOTAL(9,G509:M509)</f>
        <v>0</v>
      </c>
      <c r="O509" s="749">
        <f>IFERROR(N509/$N$18*100,"0.00")</f>
        <v>0</v>
      </c>
    </row>
    <row r="510" spans="1:15" ht="12.75" x14ac:dyDescent="0.2">
      <c r="A510" s="735">
        <v>2</v>
      </c>
      <c r="B510" s="736">
        <v>7</v>
      </c>
      <c r="C510" s="736">
        <v>3</v>
      </c>
      <c r="D510" s="736"/>
      <c r="E510" s="736"/>
      <c r="F510" s="737" t="s">
        <v>3214</v>
      </c>
      <c r="G510" s="752">
        <f t="shared" ref="G510:N510" si="236">+G511+G513</f>
        <v>0</v>
      </c>
      <c r="H510" s="752">
        <f t="shared" si="236"/>
        <v>0</v>
      </c>
      <c r="I510" s="752">
        <f t="shared" si="236"/>
        <v>0</v>
      </c>
      <c r="J510" s="752">
        <f t="shared" si="236"/>
        <v>0</v>
      </c>
      <c r="K510" s="752">
        <f t="shared" si="236"/>
        <v>0</v>
      </c>
      <c r="L510" s="752">
        <f t="shared" si="236"/>
        <v>0</v>
      </c>
      <c r="M510" s="752">
        <f t="shared" si="236"/>
        <v>0</v>
      </c>
      <c r="N510" s="752">
        <f t="shared" si="236"/>
        <v>0</v>
      </c>
      <c r="O510" s="739">
        <f>+O511+O513</f>
        <v>0</v>
      </c>
    </row>
    <row r="511" spans="1:15" ht="12.75" x14ac:dyDescent="0.2">
      <c r="A511" s="740">
        <v>2</v>
      </c>
      <c r="B511" s="741">
        <v>7</v>
      </c>
      <c r="C511" s="741">
        <v>3</v>
      </c>
      <c r="D511" s="741">
        <v>1</v>
      </c>
      <c r="E511" s="741"/>
      <c r="F511" s="754" t="s">
        <v>3215</v>
      </c>
      <c r="G511" s="743">
        <f t="shared" ref="G511:O511" si="237">+G512</f>
        <v>0</v>
      </c>
      <c r="H511" s="743">
        <f t="shared" si="237"/>
        <v>0</v>
      </c>
      <c r="I511" s="743">
        <f t="shared" si="237"/>
        <v>0</v>
      </c>
      <c r="J511" s="743">
        <f t="shared" si="237"/>
        <v>0</v>
      </c>
      <c r="K511" s="743">
        <f t="shared" si="237"/>
        <v>0</v>
      </c>
      <c r="L511" s="743">
        <f t="shared" si="237"/>
        <v>0</v>
      </c>
      <c r="M511" s="743">
        <f t="shared" si="237"/>
        <v>0</v>
      </c>
      <c r="N511" s="743">
        <f t="shared" si="237"/>
        <v>0</v>
      </c>
      <c r="O511" s="765">
        <f t="shared" si="237"/>
        <v>0</v>
      </c>
    </row>
    <row r="512" spans="1:15" ht="12.75" x14ac:dyDescent="0.2">
      <c r="A512" s="755">
        <v>2</v>
      </c>
      <c r="B512" s="746">
        <v>7</v>
      </c>
      <c r="C512" s="746">
        <v>3</v>
      </c>
      <c r="D512" s="746">
        <v>1</v>
      </c>
      <c r="E512" s="746" t="s">
        <v>2882</v>
      </c>
      <c r="F512" s="753" t="s">
        <v>3215</v>
      </c>
      <c r="G512" s="743"/>
      <c r="H512" s="743"/>
      <c r="I512" s="743"/>
      <c r="J512" s="743"/>
      <c r="K512" s="743"/>
      <c r="L512" s="743"/>
      <c r="M512" s="743"/>
      <c r="N512" s="748">
        <f>SUBTOTAL(9,G512:M512)</f>
        <v>0</v>
      </c>
      <c r="O512" s="749">
        <f>IFERROR(N512/$N$18*100,"0.00")</f>
        <v>0</v>
      </c>
    </row>
    <row r="513" spans="1:15" ht="12.75" x14ac:dyDescent="0.2">
      <c r="A513" s="740">
        <v>2</v>
      </c>
      <c r="B513" s="741">
        <v>7</v>
      </c>
      <c r="C513" s="741">
        <v>3</v>
      </c>
      <c r="D513" s="741">
        <v>2</v>
      </c>
      <c r="E513" s="741"/>
      <c r="F513" s="754" t="s">
        <v>3216</v>
      </c>
      <c r="G513" s="743">
        <f t="shared" ref="G513:O513" si="238">+G514</f>
        <v>0</v>
      </c>
      <c r="H513" s="743">
        <f t="shared" si="238"/>
        <v>0</v>
      </c>
      <c r="I513" s="743">
        <f t="shared" si="238"/>
        <v>0</v>
      </c>
      <c r="J513" s="743">
        <f t="shared" si="238"/>
        <v>0</v>
      </c>
      <c r="K513" s="743">
        <f t="shared" si="238"/>
        <v>0</v>
      </c>
      <c r="L513" s="743">
        <f t="shared" si="238"/>
        <v>0</v>
      </c>
      <c r="M513" s="743">
        <f t="shared" si="238"/>
        <v>0</v>
      </c>
      <c r="N513" s="743">
        <f t="shared" si="238"/>
        <v>0</v>
      </c>
      <c r="O513" s="765">
        <f t="shared" si="238"/>
        <v>0</v>
      </c>
    </row>
    <row r="514" spans="1:15" ht="12.75" x14ac:dyDescent="0.2">
      <c r="A514" s="757">
        <v>2</v>
      </c>
      <c r="B514" s="758">
        <v>7</v>
      </c>
      <c r="C514" s="758">
        <v>3</v>
      </c>
      <c r="D514" s="758">
        <v>2</v>
      </c>
      <c r="E514" s="758" t="s">
        <v>2882</v>
      </c>
      <c r="F514" s="787" t="s">
        <v>3216</v>
      </c>
      <c r="G514" s="788"/>
      <c r="H514" s="788"/>
      <c r="I514" s="788"/>
      <c r="J514" s="788"/>
      <c r="K514" s="788"/>
      <c r="L514" s="788"/>
      <c r="M514" s="788"/>
      <c r="N514" s="760">
        <f>SUBTOTAL(9,G514:M514)</f>
        <v>0</v>
      </c>
      <c r="O514" s="761">
        <f>IFERROR(N514/$N$18*100,"0.00")</f>
        <v>0</v>
      </c>
    </row>
    <row r="515" spans="1:15" s="700" customFormat="1" x14ac:dyDescent="0.3">
      <c r="A515" s="789"/>
      <c r="B515" s="789"/>
      <c r="C515" s="789"/>
      <c r="D515" s="789"/>
      <c r="E515" s="789"/>
      <c r="F515" s="789"/>
      <c r="G515" s="789"/>
      <c r="H515" s="789"/>
      <c r="I515" s="789"/>
      <c r="J515" s="789"/>
      <c r="K515" s="789"/>
      <c r="L515" s="789"/>
      <c r="M515" s="789"/>
      <c r="N515" s="789"/>
    </row>
    <row r="516" spans="1:15" s="700" customFormat="1" x14ac:dyDescent="0.3">
      <c r="A516" s="789"/>
      <c r="B516" s="789"/>
      <c r="C516" s="789"/>
      <c r="D516" s="789"/>
      <c r="E516" s="789"/>
      <c r="F516" s="789"/>
      <c r="G516" s="789"/>
      <c r="H516" s="789"/>
      <c r="I516" s="789"/>
      <c r="J516" s="789"/>
      <c r="K516" s="789"/>
      <c r="L516" s="789"/>
      <c r="M516" s="789"/>
      <c r="N516" s="789"/>
    </row>
    <row r="517" spans="1:15" s="700" customFormat="1" x14ac:dyDescent="0.3">
      <c r="A517" s="789"/>
      <c r="B517" s="789"/>
      <c r="C517" s="789"/>
      <c r="D517" s="789"/>
      <c r="E517" s="789"/>
      <c r="F517" s="789"/>
      <c r="G517" s="789"/>
      <c r="H517" s="789"/>
      <c r="I517" s="789"/>
      <c r="J517" s="789"/>
      <c r="K517" s="789"/>
      <c r="L517" s="789"/>
      <c r="M517" s="789"/>
      <c r="N517" s="789"/>
    </row>
    <row r="518" spans="1:15" s="700" customFormat="1" x14ac:dyDescent="0.3">
      <c r="A518" s="789"/>
      <c r="B518" s="789"/>
      <c r="C518" s="789"/>
      <c r="D518" s="789"/>
      <c r="E518" s="789"/>
      <c r="F518" s="789"/>
      <c r="G518" s="789"/>
      <c r="H518" s="789"/>
      <c r="I518" s="789"/>
      <c r="J518" s="789"/>
      <c r="K518" s="789"/>
      <c r="L518" s="789"/>
      <c r="M518" s="789"/>
      <c r="N518" s="789"/>
    </row>
    <row r="519" spans="1:15" s="700" customFormat="1" x14ac:dyDescent="0.3">
      <c r="A519" s="789"/>
      <c r="B519" s="789"/>
      <c r="C519" s="789"/>
      <c r="D519" s="789"/>
      <c r="E519" s="789"/>
      <c r="F519" s="789"/>
      <c r="G519" s="789"/>
      <c r="H519" s="789"/>
      <c r="I519" s="789"/>
      <c r="J519" s="789"/>
      <c r="K519" s="789"/>
      <c r="L519" s="789"/>
      <c r="M519" s="789"/>
      <c r="N519" s="789"/>
    </row>
    <row r="520" spans="1:15" s="700" customFormat="1" x14ac:dyDescent="0.3">
      <c r="A520" s="789"/>
      <c r="B520" s="789"/>
      <c r="C520" s="789"/>
      <c r="D520" s="789"/>
      <c r="E520" s="789"/>
      <c r="F520" s="789"/>
      <c r="G520" s="789"/>
      <c r="H520" s="789"/>
      <c r="I520" s="789"/>
      <c r="J520" s="789"/>
      <c r="K520" s="789"/>
      <c r="L520" s="789"/>
      <c r="M520" s="789"/>
      <c r="N520" s="789"/>
    </row>
    <row r="521" spans="1:15" s="700" customFormat="1" x14ac:dyDescent="0.3">
      <c r="A521" s="789"/>
      <c r="B521" s="789"/>
      <c r="C521" s="789"/>
      <c r="D521" s="789"/>
      <c r="E521" s="789"/>
      <c r="F521" s="789"/>
      <c r="G521" s="789"/>
      <c r="H521" s="789"/>
      <c r="I521" s="789"/>
      <c r="J521" s="789"/>
      <c r="K521" s="789"/>
      <c r="L521" s="789"/>
      <c r="M521" s="789"/>
      <c r="N521" s="789"/>
    </row>
    <row r="522" spans="1:15" s="700" customFormat="1" x14ac:dyDescent="0.3">
      <c r="A522" s="789"/>
      <c r="B522" s="789"/>
      <c r="C522" s="789"/>
      <c r="D522" s="789"/>
      <c r="E522" s="789"/>
      <c r="F522" s="789"/>
      <c r="G522" s="789"/>
      <c r="H522" s="789"/>
      <c r="I522" s="789"/>
      <c r="J522" s="789"/>
      <c r="K522" s="789"/>
      <c r="L522" s="789"/>
      <c r="M522" s="789"/>
      <c r="N522" s="789"/>
    </row>
    <row r="523" spans="1:15" s="700" customFormat="1" x14ac:dyDescent="0.3">
      <c r="A523" s="789"/>
      <c r="B523" s="789"/>
      <c r="C523" s="789"/>
      <c r="D523" s="789"/>
      <c r="E523" s="789"/>
      <c r="F523" s="789"/>
      <c r="G523" s="789"/>
      <c r="H523" s="789"/>
      <c r="I523" s="789"/>
      <c r="J523" s="789"/>
      <c r="K523" s="789"/>
      <c r="L523" s="789"/>
      <c r="M523" s="789"/>
      <c r="N523" s="789"/>
    </row>
    <row r="524" spans="1:15" s="700" customFormat="1" x14ac:dyDescent="0.3">
      <c r="A524" s="789"/>
      <c r="B524" s="789"/>
      <c r="C524" s="789"/>
      <c r="D524" s="789"/>
      <c r="E524" s="789"/>
      <c r="F524" s="789"/>
      <c r="G524" s="789"/>
      <c r="H524" s="789"/>
      <c r="I524" s="789"/>
      <c r="J524" s="789"/>
      <c r="K524" s="789"/>
      <c r="L524" s="789"/>
      <c r="M524" s="789"/>
      <c r="N524" s="789"/>
    </row>
    <row r="525" spans="1:15" s="700" customFormat="1" x14ac:dyDescent="0.3">
      <c r="A525" s="789"/>
      <c r="B525" s="789"/>
      <c r="C525" s="789"/>
      <c r="D525" s="789"/>
      <c r="E525" s="789"/>
      <c r="F525" s="789"/>
      <c r="G525" s="789"/>
      <c r="H525" s="789"/>
      <c r="I525" s="789"/>
      <c r="J525" s="789"/>
      <c r="K525" s="789"/>
      <c r="L525" s="789"/>
      <c r="M525" s="789"/>
      <c r="N525" s="789"/>
    </row>
    <row r="526" spans="1:15" s="700" customFormat="1" x14ac:dyDescent="0.3">
      <c r="A526" s="789"/>
      <c r="B526" s="789"/>
      <c r="C526" s="789"/>
      <c r="D526" s="789"/>
      <c r="E526" s="789"/>
      <c r="F526" s="789"/>
      <c r="G526" s="789"/>
      <c r="H526" s="789"/>
      <c r="I526" s="789"/>
      <c r="J526" s="789"/>
      <c r="K526" s="789"/>
      <c r="L526" s="789"/>
      <c r="M526" s="789"/>
      <c r="N526" s="789"/>
    </row>
    <row r="527" spans="1:15" s="700" customFormat="1" x14ac:dyDescent="0.3">
      <c r="A527" s="789"/>
      <c r="B527" s="789"/>
      <c r="C527" s="789"/>
      <c r="D527" s="789"/>
      <c r="E527" s="789"/>
      <c r="F527" s="789"/>
      <c r="G527" s="789"/>
      <c r="H527" s="789"/>
      <c r="I527" s="789"/>
      <c r="J527" s="789"/>
      <c r="K527" s="789"/>
      <c r="L527" s="789"/>
      <c r="M527" s="789"/>
      <c r="N527" s="789"/>
    </row>
    <row r="528" spans="1:15" s="700" customFormat="1" x14ac:dyDescent="0.3">
      <c r="A528" s="789"/>
      <c r="B528" s="789"/>
      <c r="C528" s="789"/>
      <c r="D528" s="789"/>
      <c r="E528" s="789"/>
      <c r="F528" s="789"/>
      <c r="G528" s="789"/>
      <c r="H528" s="789"/>
      <c r="I528" s="789"/>
      <c r="J528" s="789"/>
      <c r="K528" s="789"/>
      <c r="L528" s="789"/>
      <c r="M528" s="789"/>
      <c r="N528" s="789"/>
    </row>
    <row r="529" spans="1:14" s="700" customFormat="1" x14ac:dyDescent="0.3">
      <c r="A529" s="789"/>
      <c r="B529" s="789"/>
      <c r="C529" s="789"/>
      <c r="D529" s="789"/>
      <c r="E529" s="789"/>
      <c r="F529" s="789"/>
      <c r="G529" s="789"/>
      <c r="H529" s="789"/>
      <c r="I529" s="789"/>
      <c r="J529" s="789"/>
      <c r="K529" s="789"/>
      <c r="L529" s="789"/>
      <c r="M529" s="789"/>
      <c r="N529" s="789"/>
    </row>
    <row r="530" spans="1:14" s="700" customFormat="1" x14ac:dyDescent="0.3">
      <c r="A530" s="789"/>
      <c r="B530" s="789"/>
      <c r="C530" s="789"/>
      <c r="D530" s="789"/>
      <c r="E530" s="789"/>
      <c r="F530" s="789"/>
      <c r="G530" s="789"/>
      <c r="H530" s="789"/>
      <c r="I530" s="789"/>
      <c r="J530" s="789"/>
      <c r="K530" s="789"/>
      <c r="L530" s="789"/>
      <c r="M530" s="789"/>
      <c r="N530" s="789"/>
    </row>
    <row r="531" spans="1:14" s="700" customFormat="1" x14ac:dyDescent="0.3">
      <c r="A531" s="789"/>
      <c r="B531" s="789"/>
      <c r="C531" s="789"/>
      <c r="D531" s="789"/>
      <c r="E531" s="789"/>
      <c r="F531" s="789"/>
      <c r="G531" s="789"/>
      <c r="H531" s="789"/>
      <c r="I531" s="789"/>
      <c r="J531" s="789"/>
      <c r="K531" s="789"/>
      <c r="L531" s="789"/>
      <c r="M531" s="789"/>
      <c r="N531" s="789"/>
    </row>
    <row r="532" spans="1:14" s="700" customFormat="1" x14ac:dyDescent="0.3">
      <c r="A532" s="789"/>
      <c r="B532" s="789"/>
      <c r="C532" s="789"/>
      <c r="D532" s="789"/>
      <c r="E532" s="789"/>
      <c r="F532" s="789"/>
      <c r="G532" s="789"/>
      <c r="H532" s="789"/>
      <c r="I532" s="789"/>
      <c r="J532" s="789"/>
      <c r="K532" s="789"/>
      <c r="L532" s="789"/>
      <c r="M532" s="789"/>
      <c r="N532" s="789"/>
    </row>
    <row r="533" spans="1:14" s="700" customFormat="1" x14ac:dyDescent="0.3">
      <c r="A533" s="789"/>
      <c r="B533" s="789"/>
      <c r="C533" s="789"/>
      <c r="D533" s="789"/>
      <c r="E533" s="789"/>
      <c r="F533" s="789"/>
      <c r="G533" s="789"/>
      <c r="H533" s="789"/>
      <c r="I533" s="789"/>
      <c r="J533" s="789"/>
      <c r="K533" s="789"/>
      <c r="L533" s="789"/>
      <c r="M533" s="789"/>
      <c r="N533" s="789"/>
    </row>
    <row r="534" spans="1:14" s="700" customFormat="1" x14ac:dyDescent="0.3">
      <c r="A534" s="789"/>
      <c r="B534" s="789"/>
      <c r="C534" s="789"/>
      <c r="D534" s="789"/>
      <c r="E534" s="789"/>
      <c r="F534" s="789"/>
      <c r="G534" s="789"/>
      <c r="H534" s="789"/>
      <c r="I534" s="789"/>
      <c r="J534" s="789"/>
      <c r="K534" s="789"/>
      <c r="L534" s="789"/>
      <c r="M534" s="789"/>
      <c r="N534" s="789"/>
    </row>
    <row r="535" spans="1:14" s="700" customFormat="1" x14ac:dyDescent="0.3">
      <c r="A535" s="789"/>
      <c r="B535" s="789"/>
      <c r="C535" s="789"/>
      <c r="D535" s="789"/>
      <c r="E535" s="789"/>
      <c r="F535" s="789"/>
      <c r="G535" s="789"/>
      <c r="H535" s="789"/>
      <c r="I535" s="789"/>
      <c r="J535" s="789"/>
      <c r="K535" s="789"/>
      <c r="L535" s="789"/>
      <c r="M535" s="789"/>
      <c r="N535" s="789"/>
    </row>
    <row r="536" spans="1:14" s="700" customFormat="1" x14ac:dyDescent="0.3">
      <c r="A536" s="789"/>
      <c r="B536" s="789"/>
      <c r="C536" s="789"/>
      <c r="D536" s="789"/>
      <c r="E536" s="789"/>
      <c r="F536" s="789"/>
      <c r="G536" s="789"/>
      <c r="H536" s="789"/>
      <c r="I536" s="789"/>
      <c r="J536" s="789"/>
      <c r="K536" s="789"/>
      <c r="L536" s="789"/>
      <c r="M536" s="789"/>
      <c r="N536" s="789"/>
    </row>
    <row r="537" spans="1:14" s="700" customFormat="1" x14ac:dyDescent="0.3">
      <c r="A537" s="789"/>
      <c r="B537" s="789"/>
      <c r="C537" s="789"/>
      <c r="D537" s="789"/>
      <c r="E537" s="789"/>
      <c r="F537" s="789"/>
      <c r="G537" s="789"/>
      <c r="H537" s="789"/>
      <c r="I537" s="789"/>
      <c r="J537" s="789"/>
      <c r="K537" s="789"/>
      <c r="L537" s="789"/>
      <c r="M537" s="789"/>
      <c r="N537" s="789"/>
    </row>
    <row r="538" spans="1:14" s="700" customFormat="1" x14ac:dyDescent="0.3">
      <c r="A538" s="789"/>
      <c r="B538" s="789"/>
      <c r="C538" s="789"/>
      <c r="D538" s="789"/>
      <c r="E538" s="789"/>
      <c r="F538" s="789"/>
      <c r="G538" s="789"/>
      <c r="H538" s="789"/>
      <c r="I538" s="789"/>
      <c r="J538" s="789"/>
      <c r="K538" s="789"/>
      <c r="L538" s="789"/>
      <c r="M538" s="789"/>
      <c r="N538" s="789"/>
    </row>
    <row r="539" spans="1:14" s="700" customFormat="1" x14ac:dyDescent="0.3">
      <c r="A539" s="789"/>
      <c r="B539" s="789"/>
      <c r="C539" s="789"/>
      <c r="D539" s="789"/>
      <c r="E539" s="789"/>
      <c r="F539" s="789"/>
      <c r="G539" s="789"/>
      <c r="H539" s="789"/>
      <c r="I539" s="789"/>
      <c r="J539" s="789"/>
      <c r="K539" s="789"/>
      <c r="L539" s="789"/>
      <c r="M539" s="789"/>
      <c r="N539" s="789"/>
    </row>
    <row r="540" spans="1:14" s="700" customFormat="1" x14ac:dyDescent="0.3">
      <c r="A540" s="789"/>
      <c r="B540" s="789"/>
      <c r="C540" s="789"/>
      <c r="D540" s="789"/>
      <c r="E540" s="789"/>
      <c r="F540" s="789"/>
      <c r="G540" s="789"/>
      <c r="H540" s="789"/>
      <c r="I540" s="789"/>
      <c r="J540" s="789"/>
      <c r="K540" s="789"/>
      <c r="L540" s="789"/>
      <c r="M540" s="789"/>
      <c r="N540" s="789"/>
    </row>
    <row r="541" spans="1:14" s="700" customFormat="1" x14ac:dyDescent="0.3">
      <c r="A541" s="789"/>
      <c r="B541" s="789"/>
      <c r="C541" s="789"/>
      <c r="D541" s="789"/>
      <c r="E541" s="789"/>
      <c r="F541" s="789"/>
      <c r="G541" s="789"/>
      <c r="H541" s="789"/>
      <c r="I541" s="789"/>
      <c r="J541" s="789"/>
      <c r="K541" s="789"/>
      <c r="L541" s="789"/>
      <c r="M541" s="789"/>
      <c r="N541" s="789"/>
    </row>
    <row r="542" spans="1:14" s="700" customFormat="1" x14ac:dyDescent="0.3">
      <c r="A542" s="789"/>
      <c r="B542" s="789"/>
      <c r="C542" s="789"/>
      <c r="D542" s="789"/>
      <c r="E542" s="789"/>
      <c r="F542" s="789"/>
      <c r="G542" s="789"/>
      <c r="H542" s="789"/>
      <c r="I542" s="789"/>
      <c r="J542" s="789"/>
      <c r="K542" s="789"/>
      <c r="L542" s="789"/>
      <c r="M542" s="789"/>
      <c r="N542" s="789"/>
    </row>
    <row r="543" spans="1:14" s="700" customFormat="1" x14ac:dyDescent="0.3">
      <c r="A543" s="789"/>
      <c r="B543" s="789"/>
      <c r="C543" s="789"/>
      <c r="D543" s="789"/>
      <c r="E543" s="789"/>
      <c r="F543" s="789"/>
      <c r="G543" s="789"/>
      <c r="H543" s="789"/>
      <c r="I543" s="789"/>
      <c r="J543" s="789"/>
      <c r="K543" s="789"/>
      <c r="L543" s="789"/>
      <c r="M543" s="789"/>
      <c r="N543" s="789"/>
    </row>
    <row r="544" spans="1:14" s="700" customFormat="1" x14ac:dyDescent="0.3">
      <c r="A544" s="789"/>
      <c r="B544" s="789"/>
      <c r="C544" s="789"/>
      <c r="D544" s="789"/>
      <c r="E544" s="789"/>
      <c r="F544" s="789"/>
      <c r="G544" s="789"/>
      <c r="H544" s="789"/>
      <c r="I544" s="789"/>
      <c r="J544" s="789"/>
      <c r="K544" s="789"/>
      <c r="L544" s="789"/>
      <c r="M544" s="789"/>
      <c r="N544" s="789"/>
    </row>
    <row r="545" spans="1:14" s="700" customFormat="1" x14ac:dyDescent="0.3">
      <c r="A545" s="789"/>
      <c r="B545" s="789"/>
      <c r="C545" s="789"/>
      <c r="D545" s="789"/>
      <c r="E545" s="789"/>
      <c r="F545" s="789"/>
      <c r="G545" s="789"/>
      <c r="H545" s="789"/>
      <c r="I545" s="789"/>
      <c r="J545" s="789"/>
      <c r="K545" s="789"/>
      <c r="L545" s="789"/>
      <c r="M545" s="789"/>
      <c r="N545" s="789"/>
    </row>
    <row r="546" spans="1:14" s="700" customFormat="1" x14ac:dyDescent="0.3">
      <c r="A546" s="789"/>
      <c r="B546" s="789"/>
      <c r="C546" s="789"/>
      <c r="D546" s="789"/>
      <c r="E546" s="789"/>
      <c r="F546" s="789"/>
      <c r="G546" s="789"/>
      <c r="H546" s="789"/>
      <c r="I546" s="789"/>
      <c r="J546" s="789"/>
      <c r="K546" s="789"/>
      <c r="L546" s="789"/>
      <c r="M546" s="789"/>
      <c r="N546" s="789"/>
    </row>
    <row r="547" spans="1:14" s="700" customFormat="1" x14ac:dyDescent="0.3">
      <c r="A547" s="789"/>
      <c r="B547" s="789"/>
      <c r="C547" s="789"/>
      <c r="D547" s="789"/>
      <c r="E547" s="789"/>
      <c r="F547" s="789"/>
      <c r="G547" s="789"/>
      <c r="H547" s="789"/>
      <c r="I547" s="789"/>
      <c r="J547" s="789"/>
      <c r="K547" s="789"/>
      <c r="L547" s="789"/>
      <c r="M547" s="789"/>
      <c r="N547" s="789"/>
    </row>
    <row r="548" spans="1:14" s="700" customFormat="1" x14ac:dyDescent="0.3">
      <c r="A548" s="789"/>
      <c r="B548" s="789"/>
      <c r="C548" s="789"/>
      <c r="D548" s="789"/>
      <c r="E548" s="789"/>
      <c r="F548" s="789"/>
      <c r="G548" s="789"/>
      <c r="H548" s="789"/>
      <c r="I548" s="789"/>
      <c r="J548" s="789"/>
      <c r="K548" s="789"/>
      <c r="L548" s="789"/>
      <c r="M548" s="789"/>
      <c r="N548" s="789"/>
    </row>
    <row r="549" spans="1:14" s="700" customFormat="1" x14ac:dyDescent="0.3">
      <c r="A549" s="789"/>
      <c r="B549" s="789"/>
      <c r="C549" s="789"/>
      <c r="D549" s="789"/>
      <c r="E549" s="789"/>
      <c r="F549" s="789"/>
      <c r="G549" s="789"/>
      <c r="H549" s="789"/>
      <c r="I549" s="789"/>
      <c r="J549" s="789"/>
      <c r="K549" s="789"/>
      <c r="L549" s="789"/>
      <c r="M549" s="789"/>
      <c r="N549" s="789"/>
    </row>
    <row r="550" spans="1:14" s="700" customFormat="1" x14ac:dyDescent="0.3">
      <c r="A550" s="789"/>
      <c r="B550" s="789"/>
      <c r="C550" s="789"/>
      <c r="D550" s="789"/>
      <c r="E550" s="789"/>
      <c r="F550" s="789"/>
      <c r="G550" s="789"/>
      <c r="H550" s="789"/>
      <c r="I550" s="789"/>
      <c r="J550" s="789"/>
      <c r="K550" s="789"/>
      <c r="L550" s="789"/>
      <c r="M550" s="789"/>
      <c r="N550" s="789"/>
    </row>
    <row r="551" spans="1:14" s="700" customFormat="1" x14ac:dyDescent="0.3">
      <c r="A551" s="789"/>
      <c r="B551" s="789"/>
      <c r="C551" s="789"/>
      <c r="D551" s="789"/>
      <c r="E551" s="789"/>
      <c r="F551" s="789"/>
      <c r="G551" s="789"/>
      <c r="H551" s="789"/>
      <c r="I551" s="789"/>
      <c r="J551" s="789"/>
      <c r="K551" s="789"/>
      <c r="L551" s="789"/>
      <c r="M551" s="789"/>
      <c r="N551" s="789"/>
    </row>
    <row r="552" spans="1:14" s="700" customFormat="1" x14ac:dyDescent="0.3">
      <c r="A552" s="789"/>
      <c r="B552" s="789"/>
      <c r="C552" s="789"/>
      <c r="D552" s="789"/>
      <c r="E552" s="789"/>
      <c r="F552" s="789"/>
      <c r="G552" s="789"/>
      <c r="H552" s="789"/>
      <c r="I552" s="789"/>
      <c r="J552" s="789"/>
      <c r="K552" s="789"/>
      <c r="L552" s="789"/>
      <c r="M552" s="789"/>
      <c r="N552" s="789"/>
    </row>
    <row r="553" spans="1:14" s="700" customFormat="1" x14ac:dyDescent="0.3">
      <c r="A553" s="789"/>
      <c r="B553" s="789"/>
      <c r="C553" s="789"/>
      <c r="D553" s="789"/>
      <c r="E553" s="789"/>
      <c r="F553" s="789"/>
      <c r="G553" s="789"/>
      <c r="H553" s="789"/>
      <c r="I553" s="789"/>
      <c r="J553" s="789"/>
      <c r="K553" s="789"/>
      <c r="L553" s="789"/>
      <c r="M553" s="789"/>
      <c r="N553" s="789"/>
    </row>
    <row r="554" spans="1:14" s="700" customFormat="1" x14ac:dyDescent="0.3">
      <c r="A554" s="789"/>
      <c r="B554" s="789"/>
      <c r="C554" s="789"/>
      <c r="D554" s="789"/>
      <c r="E554" s="789"/>
      <c r="F554" s="789"/>
      <c r="G554" s="789"/>
      <c r="H554" s="789"/>
      <c r="I554" s="789"/>
      <c r="J554" s="789"/>
      <c r="K554" s="789"/>
      <c r="L554" s="789"/>
      <c r="M554" s="789"/>
      <c r="N554" s="789"/>
    </row>
    <row r="555" spans="1:14" s="700" customFormat="1" x14ac:dyDescent="0.3">
      <c r="A555" s="789"/>
      <c r="B555" s="789"/>
      <c r="C555" s="789"/>
      <c r="D555" s="789"/>
      <c r="E555" s="789"/>
      <c r="F555" s="789"/>
      <c r="G555" s="789"/>
      <c r="H555" s="789"/>
      <c r="I555" s="789"/>
      <c r="J555" s="789"/>
      <c r="K555" s="789"/>
      <c r="L555" s="789"/>
      <c r="M555" s="789"/>
      <c r="N555" s="789"/>
    </row>
    <row r="556" spans="1:14" s="700" customFormat="1" x14ac:dyDescent="0.3">
      <c r="A556" s="789"/>
      <c r="B556" s="789"/>
      <c r="C556" s="789"/>
      <c r="D556" s="789"/>
      <c r="E556" s="789"/>
      <c r="F556" s="789"/>
      <c r="G556" s="789"/>
      <c r="H556" s="789"/>
      <c r="I556" s="789"/>
      <c r="J556" s="789"/>
      <c r="K556" s="789"/>
      <c r="L556" s="789"/>
      <c r="M556" s="789"/>
      <c r="N556" s="789"/>
    </row>
    <row r="557" spans="1:14" s="700" customFormat="1" x14ac:dyDescent="0.3">
      <c r="A557" s="789"/>
      <c r="B557" s="789"/>
      <c r="C557" s="789"/>
      <c r="D557" s="789"/>
      <c r="E557" s="789"/>
      <c r="F557" s="789"/>
      <c r="G557" s="789"/>
      <c r="H557" s="789"/>
      <c r="I557" s="789"/>
      <c r="J557" s="789"/>
      <c r="K557" s="789"/>
      <c r="L557" s="789"/>
      <c r="M557" s="789"/>
      <c r="N557" s="789"/>
    </row>
    <row r="558" spans="1:14" s="700" customFormat="1" x14ac:dyDescent="0.3">
      <c r="A558" s="789"/>
      <c r="B558" s="789"/>
      <c r="C558" s="789"/>
      <c r="D558" s="789"/>
      <c r="E558" s="789"/>
      <c r="F558" s="789"/>
      <c r="G558" s="789"/>
      <c r="H558" s="789"/>
      <c r="I558" s="789"/>
      <c r="J558" s="789"/>
      <c r="K558" s="789"/>
      <c r="L558" s="789"/>
      <c r="M558" s="789"/>
      <c r="N558" s="789"/>
    </row>
    <row r="559" spans="1:14" s="700" customFormat="1" x14ac:dyDescent="0.3">
      <c r="A559" s="789"/>
      <c r="B559" s="789"/>
      <c r="C559" s="789"/>
      <c r="D559" s="789"/>
      <c r="E559" s="789"/>
      <c r="F559" s="789"/>
      <c r="G559" s="789"/>
      <c r="H559" s="789"/>
      <c r="I559" s="789"/>
      <c r="J559" s="789"/>
      <c r="K559" s="789"/>
      <c r="L559" s="789"/>
      <c r="M559" s="789"/>
      <c r="N559" s="789"/>
    </row>
    <row r="560" spans="1:14" s="700" customFormat="1" x14ac:dyDescent="0.3">
      <c r="A560" s="789"/>
      <c r="B560" s="789"/>
      <c r="C560" s="789"/>
      <c r="D560" s="789"/>
      <c r="E560" s="789"/>
      <c r="F560" s="789"/>
      <c r="G560" s="789"/>
      <c r="H560" s="789"/>
      <c r="I560" s="789"/>
      <c r="J560" s="789"/>
      <c r="K560" s="789"/>
      <c r="L560" s="789"/>
      <c r="M560" s="789"/>
      <c r="N560" s="789"/>
    </row>
    <row r="561" spans="1:14" s="700" customFormat="1" x14ac:dyDescent="0.3">
      <c r="A561" s="789"/>
      <c r="B561" s="789"/>
      <c r="C561" s="789"/>
      <c r="D561" s="789"/>
      <c r="E561" s="789"/>
      <c r="F561" s="789"/>
      <c r="G561" s="789"/>
      <c r="H561" s="789"/>
      <c r="I561" s="789"/>
      <c r="J561" s="789"/>
      <c r="K561" s="789"/>
      <c r="L561" s="789"/>
      <c r="M561" s="789"/>
      <c r="N561" s="789"/>
    </row>
    <row r="562" spans="1:14" s="700" customFormat="1" x14ac:dyDescent="0.3">
      <c r="A562" s="789"/>
      <c r="B562" s="789"/>
      <c r="C562" s="789"/>
      <c r="D562" s="789"/>
      <c r="E562" s="789"/>
      <c r="F562" s="789"/>
      <c r="G562" s="789"/>
      <c r="H562" s="789"/>
      <c r="I562" s="789"/>
      <c r="J562" s="789"/>
      <c r="K562" s="789"/>
      <c r="L562" s="789"/>
      <c r="M562" s="789"/>
      <c r="N562" s="789"/>
    </row>
    <row r="563" spans="1:14" s="700" customFormat="1" x14ac:dyDescent="0.3">
      <c r="A563" s="789"/>
      <c r="B563" s="789"/>
      <c r="C563" s="789"/>
      <c r="D563" s="789"/>
      <c r="E563" s="789"/>
      <c r="F563" s="789"/>
      <c r="G563" s="789"/>
      <c r="H563" s="789"/>
      <c r="I563" s="789"/>
      <c r="J563" s="789"/>
      <c r="K563" s="789"/>
      <c r="L563" s="789"/>
      <c r="M563" s="789"/>
      <c r="N563" s="789"/>
    </row>
    <row r="564" spans="1:14" s="700" customFormat="1" x14ac:dyDescent="0.3">
      <c r="A564" s="789"/>
      <c r="B564" s="789"/>
      <c r="C564" s="789"/>
      <c r="D564" s="789"/>
      <c r="E564" s="789"/>
      <c r="F564" s="789"/>
      <c r="G564" s="789"/>
      <c r="H564" s="789"/>
      <c r="I564" s="789"/>
      <c r="J564" s="789"/>
      <c r="K564" s="789"/>
      <c r="L564" s="789"/>
      <c r="M564" s="789"/>
      <c r="N564" s="789"/>
    </row>
    <row r="565" spans="1:14" s="700" customFormat="1" x14ac:dyDescent="0.3">
      <c r="A565" s="789"/>
      <c r="B565" s="789"/>
      <c r="C565" s="789"/>
      <c r="D565" s="789"/>
      <c r="E565" s="789"/>
      <c r="F565" s="789"/>
      <c r="G565" s="789"/>
      <c r="H565" s="789"/>
      <c r="I565" s="789"/>
      <c r="J565" s="789"/>
      <c r="K565" s="789"/>
      <c r="L565" s="789"/>
      <c r="M565" s="789"/>
      <c r="N565" s="789"/>
    </row>
    <row r="566" spans="1:14" s="700" customFormat="1" x14ac:dyDescent="0.3">
      <c r="A566" s="789"/>
      <c r="B566" s="789"/>
      <c r="C566" s="789"/>
      <c r="D566" s="789"/>
      <c r="E566" s="789"/>
      <c r="F566" s="789"/>
      <c r="G566" s="789"/>
      <c r="H566" s="789"/>
      <c r="I566" s="789"/>
      <c r="J566" s="789"/>
      <c r="K566" s="789"/>
      <c r="L566" s="789"/>
      <c r="M566" s="789"/>
      <c r="N566" s="789"/>
    </row>
    <row r="567" spans="1:14" s="700" customFormat="1" x14ac:dyDescent="0.3">
      <c r="A567" s="789"/>
      <c r="B567" s="789"/>
      <c r="C567" s="789"/>
      <c r="D567" s="789"/>
      <c r="E567" s="789"/>
      <c r="F567" s="789"/>
      <c r="G567" s="789"/>
      <c r="H567" s="789"/>
      <c r="I567" s="789"/>
      <c r="J567" s="789"/>
      <c r="K567" s="789"/>
      <c r="L567" s="789"/>
      <c r="M567" s="789"/>
      <c r="N567" s="789"/>
    </row>
    <row r="568" spans="1:14" s="700" customFormat="1" x14ac:dyDescent="0.3">
      <c r="A568" s="789"/>
      <c r="B568" s="789"/>
      <c r="C568" s="789"/>
      <c r="D568" s="789"/>
      <c r="E568" s="789"/>
      <c r="F568" s="789"/>
      <c r="G568" s="789"/>
      <c r="H568" s="789"/>
      <c r="I568" s="789"/>
      <c r="J568" s="789"/>
      <c r="K568" s="789"/>
      <c r="L568" s="789"/>
      <c r="M568" s="789"/>
      <c r="N568" s="789"/>
    </row>
    <row r="569" spans="1:14" s="700" customFormat="1" x14ac:dyDescent="0.3">
      <c r="A569" s="789"/>
      <c r="B569" s="789"/>
      <c r="C569" s="789"/>
      <c r="D569" s="789"/>
      <c r="E569" s="789"/>
      <c r="F569" s="789"/>
      <c r="G569" s="789"/>
      <c r="H569" s="789"/>
      <c r="I569" s="789"/>
      <c r="J569" s="789"/>
      <c r="K569" s="789"/>
      <c r="L569" s="789"/>
      <c r="M569" s="789"/>
      <c r="N569" s="789"/>
    </row>
    <row r="570" spans="1:14" s="700" customFormat="1" x14ac:dyDescent="0.3">
      <c r="A570" s="789"/>
      <c r="B570" s="789"/>
      <c r="C570" s="789"/>
      <c r="D570" s="789"/>
      <c r="E570" s="789"/>
      <c r="F570" s="789"/>
      <c r="G570" s="789"/>
      <c r="H570" s="789"/>
      <c r="I570" s="789"/>
      <c r="J570" s="789"/>
      <c r="K570" s="789"/>
      <c r="L570" s="789"/>
      <c r="M570" s="789"/>
      <c r="N570" s="789"/>
    </row>
    <row r="571" spans="1:14" s="700" customFormat="1" x14ac:dyDescent="0.3">
      <c r="A571" s="789"/>
      <c r="B571" s="789"/>
      <c r="C571" s="789"/>
      <c r="D571" s="789"/>
      <c r="E571" s="789"/>
      <c r="F571" s="789"/>
      <c r="G571" s="789"/>
      <c r="H571" s="789"/>
      <c r="I571" s="789"/>
      <c r="J571" s="789"/>
      <c r="K571" s="789"/>
      <c r="L571" s="789"/>
      <c r="M571" s="789"/>
      <c r="N571" s="789"/>
    </row>
    <row r="572" spans="1:14" s="700" customFormat="1" x14ac:dyDescent="0.3">
      <c r="A572" s="789"/>
      <c r="B572" s="789"/>
      <c r="C572" s="789"/>
      <c r="D572" s="789"/>
      <c r="E572" s="789"/>
      <c r="F572" s="789"/>
      <c r="G572" s="789"/>
      <c r="H572" s="789"/>
      <c r="I572" s="789"/>
      <c r="J572" s="789"/>
      <c r="K572" s="789"/>
      <c r="L572" s="789"/>
      <c r="M572" s="789"/>
      <c r="N572" s="789"/>
    </row>
    <row r="573" spans="1:14" s="700" customFormat="1" x14ac:dyDescent="0.3">
      <c r="A573" s="789"/>
      <c r="B573" s="789"/>
      <c r="C573" s="789"/>
      <c r="D573" s="789"/>
      <c r="E573" s="789"/>
      <c r="F573" s="789"/>
      <c r="G573" s="789"/>
      <c r="H573" s="789"/>
      <c r="I573" s="789"/>
      <c r="J573" s="789"/>
      <c r="K573" s="789"/>
      <c r="L573" s="789"/>
      <c r="M573" s="789"/>
      <c r="N573" s="789"/>
    </row>
    <row r="574" spans="1:14" s="700" customFormat="1" x14ac:dyDescent="0.3">
      <c r="A574" s="789"/>
      <c r="B574" s="789"/>
      <c r="C574" s="789"/>
      <c r="D574" s="789"/>
      <c r="E574" s="789"/>
      <c r="F574" s="789"/>
      <c r="G574" s="789"/>
      <c r="H574" s="789"/>
      <c r="I574" s="789"/>
      <c r="J574" s="789"/>
      <c r="K574" s="789"/>
      <c r="L574" s="789"/>
      <c r="M574" s="789"/>
      <c r="N574" s="789"/>
    </row>
    <row r="575" spans="1:14" s="700" customFormat="1" x14ac:dyDescent="0.3">
      <c r="A575" s="789"/>
      <c r="B575" s="789"/>
      <c r="C575" s="789"/>
      <c r="D575" s="789"/>
      <c r="E575" s="789"/>
      <c r="F575" s="789"/>
      <c r="G575" s="789"/>
      <c r="H575" s="789"/>
      <c r="I575" s="789"/>
      <c r="J575" s="789"/>
      <c r="K575" s="789"/>
      <c r="L575" s="789"/>
      <c r="M575" s="789"/>
      <c r="N575" s="789"/>
    </row>
    <row r="576" spans="1:14" s="700" customFormat="1" x14ac:dyDescent="0.3">
      <c r="A576" s="789"/>
      <c r="B576" s="789"/>
      <c r="C576" s="789"/>
      <c r="D576" s="789"/>
      <c r="E576" s="789"/>
      <c r="F576" s="789"/>
      <c r="G576" s="789"/>
      <c r="H576" s="789"/>
      <c r="I576" s="789"/>
      <c r="J576" s="789"/>
      <c r="K576" s="789"/>
      <c r="L576" s="789"/>
      <c r="M576" s="789"/>
      <c r="N576" s="789"/>
    </row>
    <row r="577" spans="1:14" s="700" customFormat="1" x14ac:dyDescent="0.3">
      <c r="A577" s="789"/>
      <c r="B577" s="789"/>
      <c r="C577" s="789"/>
      <c r="D577" s="789"/>
      <c r="E577" s="789"/>
      <c r="F577" s="789"/>
      <c r="G577" s="789"/>
      <c r="H577" s="789"/>
      <c r="I577" s="789"/>
      <c r="J577" s="789"/>
      <c r="K577" s="789"/>
      <c r="L577" s="789"/>
      <c r="M577" s="789"/>
      <c r="N577" s="789"/>
    </row>
    <row r="578" spans="1:14" s="700" customFormat="1" x14ac:dyDescent="0.3">
      <c r="A578" s="789"/>
      <c r="B578" s="789"/>
      <c r="C578" s="789"/>
      <c r="D578" s="789"/>
      <c r="E578" s="789"/>
      <c r="F578" s="789"/>
      <c r="G578" s="789"/>
      <c r="H578" s="789"/>
      <c r="I578" s="789"/>
      <c r="J578" s="789"/>
      <c r="K578" s="789"/>
      <c r="L578" s="789"/>
      <c r="M578" s="789"/>
      <c r="N578" s="789"/>
    </row>
    <row r="579" spans="1:14" s="700" customFormat="1" x14ac:dyDescent="0.3">
      <c r="A579" s="789"/>
      <c r="B579" s="789"/>
      <c r="C579" s="789"/>
      <c r="D579" s="789"/>
      <c r="E579" s="789"/>
      <c r="F579" s="789"/>
      <c r="G579" s="789"/>
      <c r="H579" s="789"/>
      <c r="I579" s="789"/>
      <c r="J579" s="789"/>
      <c r="K579" s="789"/>
      <c r="L579" s="789"/>
      <c r="M579" s="789"/>
      <c r="N579" s="789"/>
    </row>
    <row r="580" spans="1:14" s="700" customFormat="1" x14ac:dyDescent="0.3">
      <c r="A580" s="789"/>
      <c r="B580" s="789"/>
      <c r="C580" s="789"/>
      <c r="D580" s="789"/>
      <c r="E580" s="789"/>
      <c r="F580" s="789"/>
      <c r="G580" s="789"/>
      <c r="H580" s="789"/>
      <c r="I580" s="789"/>
      <c r="J580" s="789"/>
      <c r="K580" s="789"/>
      <c r="L580" s="789"/>
      <c r="M580" s="789"/>
      <c r="N580" s="789"/>
    </row>
    <row r="581" spans="1:14" s="700" customFormat="1" x14ac:dyDescent="0.3">
      <c r="A581" s="789"/>
      <c r="B581" s="789"/>
      <c r="C581" s="789"/>
      <c r="D581" s="789"/>
      <c r="E581" s="789"/>
      <c r="F581" s="789"/>
      <c r="G581" s="789"/>
      <c r="H581" s="789"/>
      <c r="I581" s="789"/>
      <c r="J581" s="789"/>
      <c r="K581" s="789"/>
      <c r="L581" s="789"/>
      <c r="M581" s="789"/>
      <c r="N581" s="789"/>
    </row>
    <row r="582" spans="1:14" s="700" customFormat="1" x14ac:dyDescent="0.3">
      <c r="A582" s="789"/>
      <c r="B582" s="789"/>
      <c r="C582" s="789"/>
      <c r="D582" s="789"/>
      <c r="E582" s="789"/>
      <c r="F582" s="789"/>
      <c r="G582" s="789"/>
      <c r="H582" s="789"/>
      <c r="I582" s="789"/>
      <c r="J582" s="789"/>
      <c r="K582" s="789"/>
      <c r="L582" s="789"/>
      <c r="M582" s="789"/>
      <c r="N582" s="789"/>
    </row>
    <row r="583" spans="1:14" s="700" customFormat="1" x14ac:dyDescent="0.3">
      <c r="A583" s="789"/>
      <c r="B583" s="789"/>
      <c r="C583" s="789"/>
      <c r="D583" s="789"/>
      <c r="E583" s="789"/>
      <c r="F583" s="789"/>
      <c r="G583" s="789"/>
      <c r="H583" s="789"/>
      <c r="I583" s="789"/>
      <c r="J583" s="789"/>
      <c r="K583" s="789"/>
      <c r="L583" s="789"/>
      <c r="M583" s="789"/>
      <c r="N583" s="789"/>
    </row>
    <row r="584" spans="1:14" s="700" customFormat="1" x14ac:dyDescent="0.3">
      <c r="A584" s="789"/>
      <c r="B584" s="789"/>
      <c r="C584" s="789"/>
      <c r="D584" s="789"/>
      <c r="E584" s="789"/>
      <c r="F584" s="789"/>
      <c r="G584" s="789"/>
      <c r="H584" s="789"/>
      <c r="I584" s="789"/>
      <c r="J584" s="789"/>
      <c r="K584" s="789"/>
      <c r="L584" s="789"/>
      <c r="M584" s="789"/>
      <c r="N584" s="789"/>
    </row>
    <row r="585" spans="1:14" s="700" customFormat="1" x14ac:dyDescent="0.3">
      <c r="A585" s="789"/>
      <c r="B585" s="789"/>
      <c r="C585" s="789"/>
      <c r="D585" s="789"/>
      <c r="E585" s="789"/>
      <c r="F585" s="789"/>
      <c r="G585" s="789"/>
      <c r="H585" s="789"/>
      <c r="I585" s="789"/>
      <c r="J585" s="789"/>
      <c r="K585" s="789"/>
      <c r="L585" s="789"/>
      <c r="M585" s="789"/>
      <c r="N585" s="789"/>
    </row>
    <row r="586" spans="1:14" s="700" customFormat="1" x14ac:dyDescent="0.3">
      <c r="A586" s="789"/>
      <c r="B586" s="789"/>
      <c r="C586" s="789"/>
      <c r="D586" s="789"/>
      <c r="E586" s="789"/>
      <c r="F586" s="789"/>
      <c r="G586" s="789"/>
      <c r="H586" s="789"/>
      <c r="I586" s="789"/>
      <c r="J586" s="789"/>
      <c r="K586" s="789"/>
      <c r="L586" s="789"/>
      <c r="M586" s="789"/>
      <c r="N586" s="789"/>
    </row>
    <row r="587" spans="1:14" s="700" customFormat="1" x14ac:dyDescent="0.3">
      <c r="A587" s="789"/>
      <c r="B587" s="789"/>
      <c r="C587" s="789"/>
      <c r="D587" s="789"/>
      <c r="E587" s="789"/>
      <c r="F587" s="789"/>
      <c r="G587" s="789"/>
      <c r="H587" s="789"/>
      <c r="I587" s="789"/>
      <c r="J587" s="789"/>
      <c r="K587" s="789"/>
      <c r="L587" s="789"/>
      <c r="M587" s="789"/>
      <c r="N587" s="789"/>
    </row>
    <row r="588" spans="1:14" s="700" customFormat="1" x14ac:dyDescent="0.3">
      <c r="A588" s="789"/>
      <c r="B588" s="789"/>
      <c r="C588" s="789"/>
      <c r="D588" s="789"/>
      <c r="E588" s="789"/>
      <c r="F588" s="789"/>
      <c r="G588" s="789"/>
      <c r="H588" s="789"/>
      <c r="I588" s="789"/>
      <c r="J588" s="789"/>
      <c r="K588" s="789"/>
      <c r="L588" s="789"/>
      <c r="M588" s="789"/>
      <c r="N588" s="789"/>
    </row>
    <row r="589" spans="1:14" s="700" customFormat="1" x14ac:dyDescent="0.3">
      <c r="A589" s="789"/>
      <c r="B589" s="789"/>
      <c r="C589" s="789"/>
      <c r="D589" s="789"/>
      <c r="E589" s="789"/>
      <c r="F589" s="789"/>
      <c r="G589" s="789"/>
      <c r="H589" s="789"/>
      <c r="I589" s="789"/>
      <c r="J589" s="789"/>
      <c r="K589" s="789"/>
      <c r="L589" s="789"/>
      <c r="M589" s="789"/>
      <c r="N589" s="789"/>
    </row>
    <row r="590" spans="1:14" s="700" customFormat="1" x14ac:dyDescent="0.3">
      <c r="A590" s="789"/>
      <c r="B590" s="789"/>
      <c r="C590" s="789"/>
      <c r="D590" s="789"/>
      <c r="E590" s="789"/>
      <c r="F590" s="789"/>
      <c r="G590" s="789"/>
      <c r="H590" s="789"/>
      <c r="I590" s="789"/>
      <c r="J590" s="789"/>
      <c r="K590" s="789"/>
      <c r="L590" s="789"/>
      <c r="M590" s="789"/>
      <c r="N590" s="789"/>
    </row>
    <row r="591" spans="1:14" s="700" customFormat="1" x14ac:dyDescent="0.3">
      <c r="A591" s="789"/>
      <c r="B591" s="789"/>
      <c r="C591" s="789"/>
      <c r="D591" s="789"/>
      <c r="E591" s="789"/>
      <c r="F591" s="789"/>
      <c r="G591" s="789"/>
      <c r="H591" s="789"/>
      <c r="I591" s="789"/>
      <c r="J591" s="789"/>
      <c r="K591" s="789"/>
      <c r="L591" s="789"/>
      <c r="M591" s="789"/>
      <c r="N591" s="789"/>
    </row>
    <row r="592" spans="1:14" s="700" customFormat="1" x14ac:dyDescent="0.3">
      <c r="A592" s="789"/>
      <c r="B592" s="789"/>
      <c r="C592" s="789"/>
      <c r="D592" s="789"/>
      <c r="E592" s="789"/>
      <c r="F592" s="789"/>
      <c r="G592" s="789"/>
      <c r="H592" s="789"/>
      <c r="I592" s="789"/>
      <c r="J592" s="789"/>
      <c r="K592" s="789"/>
      <c r="L592" s="789"/>
      <c r="M592" s="789"/>
      <c r="N592" s="789"/>
    </row>
    <row r="593" spans="1:14" s="700" customFormat="1" x14ac:dyDescent="0.3">
      <c r="A593" s="789"/>
      <c r="B593" s="789"/>
      <c r="C593" s="789"/>
      <c r="D593" s="789"/>
      <c r="E593" s="789"/>
      <c r="F593" s="789"/>
      <c r="G593" s="789"/>
      <c r="H593" s="789"/>
      <c r="I593" s="789"/>
      <c r="J593" s="789"/>
      <c r="K593" s="789"/>
      <c r="L593" s="789"/>
      <c r="M593" s="789"/>
      <c r="N593" s="789"/>
    </row>
    <row r="594" spans="1:14" s="700" customFormat="1" x14ac:dyDescent="0.3">
      <c r="A594" s="789"/>
      <c r="B594" s="789"/>
      <c r="C594" s="789"/>
      <c r="D594" s="789"/>
      <c r="E594" s="789"/>
      <c r="F594" s="789"/>
      <c r="G594" s="789"/>
      <c r="H594" s="789"/>
      <c r="I594" s="789"/>
      <c r="J594" s="789"/>
      <c r="K594" s="789"/>
      <c r="L594" s="789"/>
      <c r="M594" s="789"/>
      <c r="N594" s="789"/>
    </row>
    <row r="595" spans="1:14" s="700" customFormat="1" x14ac:dyDescent="0.3">
      <c r="A595" s="789"/>
      <c r="B595" s="789"/>
      <c r="C595" s="789"/>
      <c r="D595" s="789"/>
      <c r="E595" s="789"/>
      <c r="F595" s="789"/>
      <c r="G595" s="789"/>
      <c r="H595" s="789"/>
      <c r="I595" s="789"/>
      <c r="J595" s="789"/>
      <c r="K595" s="789"/>
      <c r="L595" s="789"/>
      <c r="M595" s="789"/>
      <c r="N595" s="789"/>
    </row>
    <row r="596" spans="1:14" s="700" customFormat="1" x14ac:dyDescent="0.3">
      <c r="A596" s="789"/>
      <c r="B596" s="789"/>
      <c r="C596" s="789"/>
      <c r="D596" s="789"/>
      <c r="E596" s="789"/>
      <c r="F596" s="789"/>
      <c r="G596" s="789"/>
      <c r="H596" s="789"/>
      <c r="I596" s="789"/>
      <c r="J596" s="789"/>
      <c r="K596" s="789"/>
      <c r="L596" s="789"/>
      <c r="M596" s="789"/>
      <c r="N596" s="789"/>
    </row>
    <row r="597" spans="1:14" s="700" customFormat="1" x14ac:dyDescent="0.3">
      <c r="A597" s="789"/>
      <c r="B597" s="789"/>
      <c r="C597" s="789"/>
      <c r="D597" s="789"/>
      <c r="E597" s="789"/>
      <c r="F597" s="789"/>
      <c r="G597" s="789"/>
      <c r="H597" s="789"/>
      <c r="I597" s="789"/>
      <c r="J597" s="789"/>
      <c r="K597" s="789"/>
      <c r="L597" s="789"/>
      <c r="M597" s="789"/>
      <c r="N597" s="789"/>
    </row>
    <row r="598" spans="1:14" s="700" customFormat="1" x14ac:dyDescent="0.3">
      <c r="A598" s="789"/>
      <c r="B598" s="789"/>
      <c r="C598" s="789"/>
      <c r="D598" s="789"/>
      <c r="E598" s="789"/>
      <c r="F598" s="789"/>
      <c r="G598" s="789"/>
      <c r="H598" s="789"/>
      <c r="I598" s="789"/>
      <c r="J598" s="789"/>
      <c r="K598" s="789"/>
      <c r="L598" s="789"/>
      <c r="M598" s="789"/>
      <c r="N598" s="789"/>
    </row>
    <row r="599" spans="1:14" s="700" customFormat="1" x14ac:dyDescent="0.3">
      <c r="A599" s="789"/>
      <c r="B599" s="789"/>
      <c r="C599" s="789"/>
      <c r="D599" s="789"/>
      <c r="E599" s="789"/>
      <c r="F599" s="789"/>
      <c r="G599" s="789"/>
      <c r="H599" s="789"/>
      <c r="I599" s="789"/>
      <c r="J599" s="789"/>
      <c r="K599" s="789"/>
      <c r="L599" s="789"/>
      <c r="M599" s="789"/>
      <c r="N599" s="789"/>
    </row>
    <row r="600" spans="1:14" s="700" customFormat="1" x14ac:dyDescent="0.3">
      <c r="A600" s="789"/>
      <c r="B600" s="789"/>
      <c r="C600" s="789"/>
      <c r="D600" s="789"/>
      <c r="E600" s="789"/>
      <c r="F600" s="789"/>
      <c r="G600" s="789"/>
      <c r="H600" s="789"/>
      <c r="I600" s="789"/>
      <c r="J600" s="789"/>
      <c r="K600" s="789"/>
      <c r="L600" s="789"/>
      <c r="M600" s="789"/>
      <c r="N600" s="789"/>
    </row>
    <row r="601" spans="1:14" s="700" customFormat="1" x14ac:dyDescent="0.3">
      <c r="A601" s="789"/>
      <c r="B601" s="789"/>
      <c r="C601" s="789"/>
      <c r="D601" s="789"/>
      <c r="E601" s="789"/>
      <c r="F601" s="789"/>
      <c r="G601" s="789"/>
      <c r="H601" s="789"/>
      <c r="I601" s="789"/>
      <c r="J601" s="789"/>
      <c r="K601" s="789"/>
      <c r="L601" s="789"/>
      <c r="M601" s="789"/>
      <c r="N601" s="789"/>
    </row>
    <row r="602" spans="1:14" s="700" customFormat="1" x14ac:dyDescent="0.3">
      <c r="A602" s="789"/>
      <c r="B602" s="789"/>
      <c r="C602" s="789"/>
      <c r="D602" s="789"/>
      <c r="E602" s="789"/>
      <c r="F602" s="789"/>
      <c r="G602" s="789"/>
      <c r="H602" s="789"/>
      <c r="I602" s="789"/>
      <c r="J602" s="789"/>
      <c r="K602" s="789"/>
      <c r="L602" s="789"/>
      <c r="M602" s="789"/>
      <c r="N602" s="789"/>
    </row>
    <row r="603" spans="1:14" s="700" customFormat="1" x14ac:dyDescent="0.3">
      <c r="A603" s="789"/>
      <c r="B603" s="789"/>
      <c r="C603" s="789"/>
      <c r="D603" s="789"/>
      <c r="E603" s="789"/>
      <c r="F603" s="789"/>
      <c r="G603" s="789"/>
      <c r="H603" s="789"/>
      <c r="I603" s="789"/>
      <c r="J603" s="789"/>
      <c r="K603" s="789"/>
      <c r="L603" s="789"/>
      <c r="M603" s="789"/>
      <c r="N603" s="789"/>
    </row>
    <row r="604" spans="1:14" s="700" customFormat="1" x14ac:dyDescent="0.3">
      <c r="A604" s="789"/>
      <c r="B604" s="789"/>
      <c r="C604" s="789"/>
      <c r="D604" s="789"/>
      <c r="E604" s="789"/>
      <c r="F604" s="789"/>
      <c r="G604" s="789"/>
      <c r="H604" s="789"/>
      <c r="I604" s="789"/>
      <c r="J604" s="789"/>
      <c r="K604" s="789"/>
      <c r="L604" s="789"/>
      <c r="M604" s="789"/>
      <c r="N604" s="789"/>
    </row>
    <row r="605" spans="1:14" s="700" customFormat="1" x14ac:dyDescent="0.3">
      <c r="A605" s="789"/>
      <c r="B605" s="789"/>
      <c r="C605" s="789"/>
      <c r="D605" s="789"/>
      <c r="E605" s="789"/>
      <c r="F605" s="789"/>
      <c r="G605" s="789"/>
      <c r="H605" s="789"/>
      <c r="I605" s="789"/>
      <c r="J605" s="789"/>
      <c r="K605" s="789"/>
      <c r="L605" s="789"/>
      <c r="M605" s="789"/>
      <c r="N605" s="789"/>
    </row>
    <row r="606" spans="1:14" s="700" customFormat="1" x14ac:dyDescent="0.3">
      <c r="A606" s="789"/>
      <c r="B606" s="789"/>
      <c r="C606" s="789"/>
      <c r="D606" s="789"/>
      <c r="E606" s="789"/>
      <c r="F606" s="789"/>
      <c r="G606" s="789"/>
      <c r="H606" s="789"/>
      <c r="I606" s="789"/>
      <c r="J606" s="789"/>
      <c r="K606" s="789"/>
      <c r="L606" s="789"/>
      <c r="M606" s="789"/>
      <c r="N606" s="789"/>
    </row>
    <row r="607" spans="1:14" s="700" customFormat="1" x14ac:dyDescent="0.3">
      <c r="A607" s="789"/>
      <c r="B607" s="789"/>
      <c r="C607" s="789"/>
      <c r="D607" s="789"/>
      <c r="E607" s="789"/>
      <c r="F607" s="789"/>
      <c r="G607" s="789"/>
      <c r="H607" s="789"/>
      <c r="I607" s="789"/>
      <c r="J607" s="789"/>
      <c r="K607" s="789"/>
      <c r="L607" s="789"/>
      <c r="M607" s="789"/>
      <c r="N607" s="789"/>
    </row>
    <row r="608" spans="1:14" s="700" customFormat="1" x14ac:dyDescent="0.3">
      <c r="A608" s="789"/>
      <c r="B608" s="789"/>
      <c r="C608" s="789"/>
      <c r="D608" s="789"/>
      <c r="E608" s="789"/>
      <c r="F608" s="789"/>
      <c r="G608" s="789"/>
      <c r="H608" s="789"/>
      <c r="I608" s="789"/>
      <c r="J608" s="789"/>
      <c r="K608" s="789"/>
      <c r="L608" s="789"/>
      <c r="M608" s="789"/>
      <c r="N608" s="789"/>
    </row>
    <row r="609" spans="1:14" s="700" customFormat="1" x14ac:dyDescent="0.3">
      <c r="A609" s="789"/>
      <c r="B609" s="789"/>
      <c r="C609" s="789"/>
      <c r="D609" s="789"/>
      <c r="E609" s="789"/>
      <c r="F609" s="789"/>
      <c r="G609" s="789"/>
      <c r="H609" s="789"/>
      <c r="I609" s="789"/>
      <c r="J609" s="789"/>
      <c r="K609" s="789"/>
      <c r="L609" s="789"/>
      <c r="M609" s="789"/>
      <c r="N609" s="789"/>
    </row>
    <row r="610" spans="1:14" s="700" customFormat="1" x14ac:dyDescent="0.3">
      <c r="A610" s="789"/>
      <c r="B610" s="789"/>
      <c r="C610" s="789"/>
      <c r="D610" s="789"/>
      <c r="E610" s="789"/>
      <c r="F610" s="789"/>
      <c r="G610" s="789"/>
      <c r="H610" s="789"/>
      <c r="I610" s="789"/>
      <c r="J610" s="789"/>
      <c r="K610" s="789"/>
      <c r="L610" s="789"/>
      <c r="M610" s="789"/>
      <c r="N610" s="789"/>
    </row>
    <row r="611" spans="1:14" s="700" customFormat="1" x14ac:dyDescent="0.3">
      <c r="A611" s="789"/>
      <c r="B611" s="789"/>
      <c r="C611" s="789"/>
      <c r="D611" s="789"/>
      <c r="E611" s="789"/>
      <c r="F611" s="789"/>
      <c r="G611" s="789"/>
      <c r="H611" s="789"/>
      <c r="I611" s="789"/>
      <c r="J611" s="789"/>
      <c r="K611" s="789"/>
      <c r="L611" s="789"/>
      <c r="M611" s="789"/>
      <c r="N611" s="789"/>
    </row>
    <row r="612" spans="1:14" s="700" customFormat="1" x14ac:dyDescent="0.3">
      <c r="A612" s="789"/>
      <c r="B612" s="789"/>
      <c r="C612" s="789"/>
      <c r="D612" s="789"/>
      <c r="E612" s="789"/>
      <c r="F612" s="789"/>
      <c r="G612" s="789"/>
      <c r="H612" s="789"/>
      <c r="I612" s="789"/>
      <c r="J612" s="789"/>
      <c r="K612" s="789"/>
      <c r="L612" s="789"/>
      <c r="M612" s="789"/>
      <c r="N612" s="789"/>
    </row>
    <row r="613" spans="1:14" s="700" customFormat="1" x14ac:dyDescent="0.3">
      <c r="A613" s="789"/>
      <c r="B613" s="789"/>
      <c r="C613" s="789"/>
      <c r="D613" s="789"/>
      <c r="E613" s="789"/>
      <c r="F613" s="789"/>
      <c r="G613" s="789"/>
      <c r="H613" s="789"/>
      <c r="I613" s="789"/>
      <c r="J613" s="789"/>
      <c r="K613" s="789"/>
      <c r="L613" s="789"/>
      <c r="M613" s="789"/>
      <c r="N613" s="789"/>
    </row>
    <row r="614" spans="1:14" s="700" customFormat="1" x14ac:dyDescent="0.3">
      <c r="A614" s="789"/>
      <c r="B614" s="789"/>
      <c r="C614" s="789"/>
      <c r="D614" s="789"/>
      <c r="E614" s="789"/>
      <c r="F614" s="789"/>
      <c r="G614" s="789"/>
      <c r="H614" s="789"/>
      <c r="I614" s="789"/>
      <c r="J614" s="789"/>
      <c r="K614" s="789"/>
      <c r="L614" s="789"/>
      <c r="M614" s="789"/>
      <c r="N614" s="789"/>
    </row>
    <row r="615" spans="1:14" s="700" customFormat="1" x14ac:dyDescent="0.3">
      <c r="A615" s="789"/>
      <c r="B615" s="789"/>
      <c r="C615" s="789"/>
      <c r="D615" s="789"/>
      <c r="E615" s="789"/>
      <c r="F615" s="789"/>
      <c r="G615" s="789"/>
      <c r="H615" s="789"/>
      <c r="I615" s="789"/>
      <c r="J615" s="789"/>
      <c r="K615" s="789"/>
      <c r="L615" s="789"/>
      <c r="M615" s="789"/>
      <c r="N615" s="789"/>
    </row>
    <row r="616" spans="1:14" s="700" customFormat="1" x14ac:dyDescent="0.3">
      <c r="A616" s="789"/>
      <c r="B616" s="789"/>
      <c r="C616" s="789"/>
      <c r="D616" s="789"/>
      <c r="E616" s="789"/>
      <c r="F616" s="789"/>
      <c r="G616" s="789"/>
      <c r="H616" s="789"/>
      <c r="I616" s="789"/>
      <c r="J616" s="789"/>
      <c r="K616" s="789"/>
      <c r="L616" s="789"/>
      <c r="M616" s="789"/>
      <c r="N616" s="789"/>
    </row>
    <row r="617" spans="1:14" s="700" customFormat="1" x14ac:dyDescent="0.3">
      <c r="A617" s="789"/>
      <c r="B617" s="789"/>
      <c r="C617" s="789"/>
      <c r="D617" s="789"/>
      <c r="E617" s="789"/>
      <c r="F617" s="789"/>
      <c r="G617" s="789"/>
      <c r="H617" s="789"/>
      <c r="I617" s="789"/>
      <c r="J617" s="789"/>
      <c r="K617" s="789"/>
      <c r="L617" s="789"/>
      <c r="M617" s="789"/>
      <c r="N617" s="789"/>
    </row>
    <row r="618" spans="1:14" s="700" customFormat="1" x14ac:dyDescent="0.3">
      <c r="A618" s="789"/>
      <c r="B618" s="789"/>
      <c r="C618" s="789"/>
      <c r="D618" s="789"/>
      <c r="E618" s="789"/>
      <c r="F618" s="789"/>
      <c r="G618" s="789"/>
      <c r="H618" s="789"/>
      <c r="I618" s="789"/>
      <c r="J618" s="789"/>
      <c r="K618" s="789"/>
      <c r="L618" s="789"/>
      <c r="M618" s="789"/>
      <c r="N618" s="789"/>
    </row>
    <row r="619" spans="1:14" s="700" customFormat="1" x14ac:dyDescent="0.3">
      <c r="A619" s="789"/>
      <c r="B619" s="789"/>
      <c r="C619" s="789"/>
      <c r="D619" s="789"/>
      <c r="E619" s="789"/>
      <c r="F619" s="789"/>
      <c r="G619" s="789"/>
      <c r="H619" s="789"/>
      <c r="I619" s="789"/>
      <c r="J619" s="789"/>
      <c r="K619" s="789"/>
      <c r="L619" s="789"/>
      <c r="M619" s="789"/>
      <c r="N619" s="789"/>
    </row>
    <row r="620" spans="1:14" s="700" customFormat="1" x14ac:dyDescent="0.3">
      <c r="A620" s="789"/>
      <c r="B620" s="789"/>
      <c r="C620" s="789"/>
      <c r="D620" s="789"/>
      <c r="E620" s="789"/>
      <c r="F620" s="789"/>
      <c r="G620" s="789"/>
      <c r="H620" s="789"/>
      <c r="I620" s="789"/>
      <c r="J620" s="789"/>
      <c r="K620" s="789"/>
      <c r="L620" s="789"/>
      <c r="M620" s="789"/>
      <c r="N620" s="789"/>
    </row>
    <row r="621" spans="1:14" s="700" customFormat="1" x14ac:dyDescent="0.3">
      <c r="A621" s="789"/>
      <c r="B621" s="789"/>
      <c r="C621" s="789"/>
      <c r="D621" s="789"/>
      <c r="E621" s="789"/>
      <c r="F621" s="789"/>
      <c r="G621" s="789"/>
      <c r="H621" s="789"/>
      <c r="I621" s="789"/>
      <c r="J621" s="789"/>
      <c r="K621" s="789"/>
      <c r="L621" s="789"/>
      <c r="M621" s="789"/>
      <c r="N621" s="789"/>
    </row>
    <row r="622" spans="1:14" s="700" customFormat="1" x14ac:dyDescent="0.3">
      <c r="A622" s="789"/>
      <c r="B622" s="789"/>
      <c r="C622" s="789"/>
      <c r="D622" s="789"/>
      <c r="E622" s="789"/>
      <c r="F622" s="789"/>
      <c r="G622" s="789"/>
      <c r="H622" s="789"/>
      <c r="I622" s="789"/>
      <c r="J622" s="789"/>
      <c r="K622" s="789"/>
      <c r="L622" s="789"/>
      <c r="M622" s="789"/>
      <c r="N622" s="789"/>
    </row>
    <row r="623" spans="1:14" s="700" customFormat="1" x14ac:dyDescent="0.3">
      <c r="A623" s="789"/>
      <c r="B623" s="789"/>
      <c r="C623" s="789"/>
      <c r="D623" s="789"/>
      <c r="E623" s="789"/>
      <c r="F623" s="789"/>
      <c r="G623" s="789"/>
      <c r="H623" s="789"/>
      <c r="I623" s="789"/>
      <c r="J623" s="789"/>
      <c r="K623" s="789"/>
      <c r="L623" s="789"/>
      <c r="M623" s="789"/>
      <c r="N623" s="789"/>
    </row>
    <row r="624" spans="1:14" s="700" customFormat="1" x14ac:dyDescent="0.3">
      <c r="A624" s="789"/>
      <c r="B624" s="789"/>
      <c r="C624" s="789"/>
      <c r="D624" s="789"/>
      <c r="E624" s="789"/>
      <c r="F624" s="789"/>
      <c r="G624" s="789"/>
      <c r="H624" s="789"/>
      <c r="I624" s="789"/>
      <c r="J624" s="789"/>
      <c r="K624" s="789"/>
      <c r="L624" s="789"/>
      <c r="M624" s="789"/>
      <c r="N624" s="789"/>
    </row>
    <row r="625" spans="1:14" s="700" customFormat="1" x14ac:dyDescent="0.3">
      <c r="A625" s="789"/>
      <c r="B625" s="789"/>
      <c r="C625" s="789"/>
      <c r="D625" s="789"/>
      <c r="E625" s="789"/>
      <c r="F625" s="789"/>
      <c r="G625" s="789"/>
      <c r="H625" s="789"/>
      <c r="I625" s="789"/>
      <c r="J625" s="789"/>
      <c r="K625" s="789"/>
      <c r="L625" s="789"/>
      <c r="M625" s="789"/>
      <c r="N625" s="789"/>
    </row>
    <row r="626" spans="1:14" s="700" customFormat="1" x14ac:dyDescent="0.3">
      <c r="A626" s="789"/>
      <c r="B626" s="789"/>
      <c r="C626" s="789"/>
      <c r="D626" s="789"/>
      <c r="E626" s="789"/>
      <c r="F626" s="789"/>
      <c r="G626" s="789"/>
      <c r="H626" s="789"/>
      <c r="I626" s="789"/>
      <c r="J626" s="789"/>
      <c r="K626" s="789"/>
      <c r="L626" s="789"/>
      <c r="M626" s="789"/>
      <c r="N626" s="789"/>
    </row>
    <row r="627" spans="1:14" s="700" customFormat="1" x14ac:dyDescent="0.3">
      <c r="A627" s="789"/>
      <c r="B627" s="789"/>
      <c r="C627" s="789"/>
      <c r="D627" s="789"/>
      <c r="E627" s="789"/>
      <c r="F627" s="789"/>
      <c r="G627" s="789"/>
      <c r="H627" s="789"/>
      <c r="I627" s="789"/>
      <c r="J627" s="789"/>
      <c r="K627" s="789"/>
      <c r="L627" s="789"/>
      <c r="M627" s="789"/>
      <c r="N627" s="789"/>
    </row>
    <row r="628" spans="1:14" s="700" customFormat="1" x14ac:dyDescent="0.3">
      <c r="A628" s="789"/>
      <c r="B628" s="789"/>
      <c r="C628" s="789"/>
      <c r="D628" s="789"/>
      <c r="E628" s="789"/>
      <c r="F628" s="789"/>
      <c r="G628" s="789"/>
      <c r="H628" s="789"/>
      <c r="I628" s="789"/>
      <c r="J628" s="789"/>
      <c r="K628" s="789"/>
      <c r="L628" s="789"/>
      <c r="M628" s="789"/>
      <c r="N628" s="789"/>
    </row>
    <row r="629" spans="1:14" s="700" customFormat="1" x14ac:dyDescent="0.3">
      <c r="A629" s="789"/>
      <c r="B629" s="789"/>
      <c r="C629" s="789"/>
      <c r="D629" s="789"/>
      <c r="E629" s="789"/>
      <c r="F629" s="789"/>
      <c r="G629" s="789"/>
      <c r="H629" s="789"/>
      <c r="I629" s="789"/>
      <c r="J629" s="789"/>
      <c r="K629" s="789"/>
      <c r="L629" s="789"/>
      <c r="M629" s="789"/>
      <c r="N629" s="789"/>
    </row>
    <row r="630" spans="1:14" s="700" customFormat="1" x14ac:dyDescent="0.3">
      <c r="A630" s="789"/>
      <c r="B630" s="789"/>
      <c r="C630" s="789"/>
      <c r="D630" s="789"/>
      <c r="E630" s="789"/>
      <c r="F630" s="789"/>
      <c r="G630" s="789"/>
      <c r="H630" s="789"/>
      <c r="I630" s="789"/>
      <c r="J630" s="789"/>
      <c r="K630" s="789"/>
      <c r="L630" s="789"/>
      <c r="M630" s="789"/>
      <c r="N630" s="789"/>
    </row>
    <row r="631" spans="1:14" s="700" customFormat="1" x14ac:dyDescent="0.3">
      <c r="A631" s="789"/>
      <c r="B631" s="789"/>
      <c r="C631" s="789"/>
      <c r="D631" s="789"/>
      <c r="E631" s="789"/>
      <c r="F631" s="789"/>
      <c r="G631" s="789"/>
      <c r="H631" s="789"/>
      <c r="I631" s="789"/>
      <c r="J631" s="789"/>
      <c r="K631" s="789"/>
      <c r="L631" s="789"/>
      <c r="M631" s="789"/>
      <c r="N631" s="789"/>
    </row>
    <row r="632" spans="1:14" s="700" customFormat="1" x14ac:dyDescent="0.3">
      <c r="A632" s="789"/>
      <c r="B632" s="789"/>
      <c r="C632" s="789"/>
      <c r="D632" s="789"/>
      <c r="E632" s="789"/>
      <c r="F632" s="789"/>
      <c r="G632" s="789"/>
      <c r="H632" s="789"/>
      <c r="I632" s="789"/>
      <c r="J632" s="789"/>
      <c r="K632" s="789"/>
      <c r="L632" s="789"/>
      <c r="M632" s="789"/>
      <c r="N632" s="789"/>
    </row>
    <row r="633" spans="1:14" s="700" customFormat="1" x14ac:dyDescent="0.3">
      <c r="A633" s="789"/>
      <c r="B633" s="789"/>
      <c r="C633" s="789"/>
      <c r="D633" s="789"/>
      <c r="E633" s="789"/>
      <c r="F633" s="789"/>
      <c r="G633" s="789"/>
      <c r="H633" s="789"/>
      <c r="I633" s="789"/>
      <c r="J633" s="789"/>
      <c r="K633" s="789"/>
      <c r="L633" s="789"/>
      <c r="M633" s="789"/>
      <c r="N633" s="789"/>
    </row>
    <row r="634" spans="1:14" s="700" customFormat="1" x14ac:dyDescent="0.3">
      <c r="A634" s="789"/>
      <c r="B634" s="789"/>
      <c r="C634" s="789"/>
      <c r="D634" s="789"/>
      <c r="E634" s="789"/>
      <c r="F634" s="789"/>
      <c r="G634" s="789"/>
      <c r="H634" s="789"/>
      <c r="I634" s="789"/>
      <c r="J634" s="789"/>
      <c r="K634" s="789"/>
      <c r="L634" s="789"/>
      <c r="M634" s="789"/>
      <c r="N634" s="789"/>
    </row>
    <row r="635" spans="1:14" s="700" customFormat="1" x14ac:dyDescent="0.3">
      <c r="A635" s="789"/>
      <c r="B635" s="789"/>
      <c r="C635" s="789"/>
      <c r="D635" s="789"/>
      <c r="E635" s="789"/>
      <c r="F635" s="789"/>
      <c r="G635" s="789"/>
      <c r="H635" s="789"/>
      <c r="I635" s="789"/>
      <c r="J635" s="789"/>
      <c r="K635" s="789"/>
      <c r="L635" s="789"/>
      <c r="M635" s="789"/>
      <c r="N635" s="789"/>
    </row>
    <row r="636" spans="1:14" s="700" customFormat="1" x14ac:dyDescent="0.3">
      <c r="A636" s="789"/>
      <c r="B636" s="789"/>
      <c r="C636" s="789"/>
      <c r="D636" s="789"/>
      <c r="E636" s="789"/>
      <c r="F636" s="789"/>
      <c r="G636" s="789"/>
      <c r="H636" s="789"/>
      <c r="I636" s="789"/>
      <c r="J636" s="789"/>
      <c r="K636" s="789"/>
      <c r="L636" s="789"/>
      <c r="M636" s="789"/>
      <c r="N636" s="789"/>
    </row>
    <row r="637" spans="1:14" s="700" customFormat="1" x14ac:dyDescent="0.3">
      <c r="A637" s="789"/>
      <c r="B637" s="789"/>
      <c r="C637" s="789"/>
      <c r="D637" s="789"/>
      <c r="E637" s="789"/>
      <c r="F637" s="789"/>
      <c r="G637" s="789"/>
      <c r="H637" s="789"/>
      <c r="I637" s="789"/>
      <c r="J637" s="789"/>
      <c r="K637" s="789"/>
      <c r="L637" s="789"/>
      <c r="M637" s="789"/>
      <c r="N637" s="789"/>
    </row>
    <row r="638" spans="1:14" s="700" customFormat="1" x14ac:dyDescent="0.3">
      <c r="A638" s="789"/>
      <c r="B638" s="789"/>
      <c r="C638" s="789"/>
      <c r="D638" s="789"/>
      <c r="E638" s="789"/>
      <c r="F638" s="789"/>
      <c r="G638" s="789"/>
      <c r="H638" s="789"/>
      <c r="I638" s="789"/>
      <c r="J638" s="789"/>
      <c r="K638" s="789"/>
      <c r="L638" s="789"/>
      <c r="M638" s="789"/>
      <c r="N638" s="789"/>
    </row>
    <row r="639" spans="1:14" s="700" customFormat="1" x14ac:dyDescent="0.3">
      <c r="A639" s="789"/>
      <c r="B639" s="789"/>
      <c r="C639" s="789"/>
      <c r="D639" s="789"/>
      <c r="E639" s="789"/>
      <c r="F639" s="789"/>
      <c r="G639" s="789"/>
      <c r="H639" s="789"/>
      <c r="I639" s="789"/>
      <c r="J639" s="789"/>
      <c r="K639" s="789"/>
      <c r="L639" s="789"/>
      <c r="M639" s="789"/>
      <c r="N639" s="789"/>
    </row>
    <row r="640" spans="1:14" s="700" customFormat="1" x14ac:dyDescent="0.3">
      <c r="A640" s="789"/>
      <c r="B640" s="789"/>
      <c r="C640" s="789"/>
      <c r="D640" s="789"/>
      <c r="E640" s="789"/>
      <c r="F640" s="789"/>
      <c r="G640" s="789"/>
      <c r="H640" s="789"/>
      <c r="I640" s="789"/>
      <c r="J640" s="789"/>
      <c r="K640" s="789"/>
      <c r="L640" s="789"/>
      <c r="M640" s="789"/>
      <c r="N640" s="789"/>
    </row>
    <row r="641" spans="1:14" s="700" customFormat="1" x14ac:dyDescent="0.3">
      <c r="A641" s="789"/>
      <c r="B641" s="789"/>
      <c r="C641" s="789"/>
      <c r="D641" s="789"/>
      <c r="E641" s="789"/>
      <c r="F641" s="789"/>
      <c r="G641" s="789"/>
      <c r="H641" s="789"/>
      <c r="I641" s="789"/>
      <c r="J641" s="789"/>
      <c r="K641" s="789"/>
      <c r="L641" s="789"/>
      <c r="M641" s="789"/>
      <c r="N641" s="789"/>
    </row>
    <row r="642" spans="1:14" s="700" customFormat="1" x14ac:dyDescent="0.3">
      <c r="A642" s="789"/>
      <c r="B642" s="789"/>
      <c r="C642" s="789"/>
      <c r="D642" s="789"/>
      <c r="E642" s="789"/>
      <c r="F642" s="789"/>
      <c r="G642" s="789"/>
      <c r="H642" s="789"/>
      <c r="I642" s="789"/>
      <c r="J642" s="789"/>
      <c r="K642" s="789"/>
      <c r="L642" s="789"/>
      <c r="M642" s="789"/>
      <c r="N642" s="789"/>
    </row>
    <row r="643" spans="1:14" s="700" customFormat="1" x14ac:dyDescent="0.3">
      <c r="A643" s="789"/>
      <c r="B643" s="789"/>
      <c r="C643" s="789"/>
      <c r="D643" s="789"/>
      <c r="E643" s="789"/>
      <c r="F643" s="789"/>
      <c r="G643" s="789"/>
      <c r="H643" s="789"/>
      <c r="I643" s="789"/>
      <c r="J643" s="789"/>
      <c r="K643" s="789"/>
      <c r="L643" s="789"/>
      <c r="M643" s="789"/>
      <c r="N643" s="789"/>
    </row>
    <row r="644" spans="1:14" s="700" customFormat="1" x14ac:dyDescent="0.3">
      <c r="A644" s="789"/>
      <c r="B644" s="789"/>
      <c r="C644" s="789"/>
      <c r="D644" s="789"/>
      <c r="E644" s="789"/>
      <c r="F644" s="789"/>
      <c r="G644" s="789"/>
      <c r="H644" s="789"/>
      <c r="I644" s="789"/>
      <c r="J644" s="789"/>
      <c r="K644" s="789"/>
      <c r="L644" s="789"/>
      <c r="M644" s="789"/>
      <c r="N644" s="789"/>
    </row>
    <row r="645" spans="1:14" s="700" customFormat="1" x14ac:dyDescent="0.3">
      <c r="A645" s="789"/>
      <c r="B645" s="789"/>
      <c r="C645" s="789"/>
      <c r="D645" s="789"/>
      <c r="E645" s="789"/>
      <c r="F645" s="789"/>
      <c r="G645" s="789"/>
      <c r="H645" s="789"/>
      <c r="I645" s="789"/>
      <c r="J645" s="789"/>
      <c r="K645" s="789"/>
      <c r="L645" s="789"/>
      <c r="M645" s="789"/>
      <c r="N645" s="789"/>
    </row>
    <row r="646" spans="1:14" s="700" customFormat="1" x14ac:dyDescent="0.3">
      <c r="A646" s="789"/>
      <c r="B646" s="789"/>
      <c r="C646" s="789"/>
      <c r="D646" s="789"/>
      <c r="E646" s="789"/>
      <c r="F646" s="789"/>
      <c r="G646" s="789"/>
      <c r="H646" s="789"/>
      <c r="I646" s="789"/>
      <c r="J646" s="789"/>
      <c r="K646" s="789"/>
      <c r="L646" s="789"/>
      <c r="M646" s="789"/>
      <c r="N646" s="789"/>
    </row>
    <row r="647" spans="1:14" s="700" customFormat="1" x14ac:dyDescent="0.3">
      <c r="A647" s="789"/>
      <c r="B647" s="789"/>
      <c r="C647" s="789"/>
      <c r="D647" s="789"/>
      <c r="E647" s="789"/>
      <c r="F647" s="789"/>
      <c r="G647" s="789"/>
      <c r="H647" s="789"/>
      <c r="I647" s="789"/>
      <c r="J647" s="789"/>
      <c r="K647" s="789"/>
      <c r="L647" s="789"/>
      <c r="M647" s="789"/>
      <c r="N647" s="789"/>
    </row>
    <row r="648" spans="1:14" s="700" customFormat="1" x14ac:dyDescent="0.3">
      <c r="A648" s="789"/>
      <c r="B648" s="789"/>
      <c r="C648" s="789"/>
      <c r="D648" s="789"/>
      <c r="E648" s="789"/>
      <c r="F648" s="789"/>
      <c r="G648" s="789"/>
      <c r="H648" s="789"/>
      <c r="I648" s="789"/>
      <c r="J648" s="789"/>
      <c r="K648" s="789"/>
      <c r="L648" s="789"/>
      <c r="M648" s="789"/>
      <c r="N648" s="789"/>
    </row>
    <row r="649" spans="1:14" s="700" customFormat="1" x14ac:dyDescent="0.3">
      <c r="A649" s="789"/>
      <c r="B649" s="789"/>
      <c r="C649" s="789"/>
      <c r="D649" s="789"/>
      <c r="E649" s="789"/>
      <c r="F649" s="789"/>
      <c r="G649" s="789"/>
      <c r="H649" s="789"/>
      <c r="I649" s="789"/>
      <c r="J649" s="789"/>
      <c r="K649" s="789"/>
      <c r="L649" s="789"/>
      <c r="M649" s="789"/>
      <c r="N649" s="789"/>
    </row>
    <row r="650" spans="1:14" s="700" customFormat="1" x14ac:dyDescent="0.3">
      <c r="A650" s="789"/>
      <c r="B650" s="789"/>
      <c r="C650" s="789"/>
      <c r="D650" s="789"/>
      <c r="E650" s="789"/>
      <c r="F650" s="789"/>
      <c r="G650" s="789"/>
      <c r="H650" s="789"/>
      <c r="I650" s="789"/>
      <c r="J650" s="789"/>
      <c r="K650" s="789"/>
      <c r="L650" s="789"/>
      <c r="M650" s="789"/>
      <c r="N650" s="789"/>
    </row>
    <row r="651" spans="1:14" s="700" customFormat="1" x14ac:dyDescent="0.3">
      <c r="A651" s="789"/>
      <c r="B651" s="789"/>
      <c r="C651" s="789"/>
      <c r="D651" s="789"/>
      <c r="E651" s="789"/>
      <c r="F651" s="789"/>
      <c r="G651" s="789"/>
      <c r="H651" s="789"/>
      <c r="I651" s="789"/>
      <c r="J651" s="789"/>
      <c r="K651" s="789"/>
      <c r="L651" s="789"/>
      <c r="M651" s="789"/>
      <c r="N651" s="789"/>
    </row>
    <row r="652" spans="1:14" s="700" customFormat="1" x14ac:dyDescent="0.3">
      <c r="A652" s="789"/>
      <c r="B652" s="789"/>
      <c r="C652" s="789"/>
      <c r="D652" s="789"/>
      <c r="E652" s="789"/>
      <c r="F652" s="789"/>
      <c r="G652" s="789"/>
      <c r="H652" s="789"/>
      <c r="I652" s="789"/>
      <c r="J652" s="789"/>
      <c r="K652" s="789"/>
      <c r="L652" s="789"/>
      <c r="M652" s="789"/>
      <c r="N652" s="789"/>
    </row>
    <row r="653" spans="1:14" s="700" customFormat="1" x14ac:dyDescent="0.3">
      <c r="A653" s="789"/>
      <c r="B653" s="789"/>
      <c r="C653" s="789"/>
      <c r="D653" s="789"/>
      <c r="E653" s="789"/>
      <c r="F653" s="789"/>
      <c r="G653" s="789"/>
      <c r="H653" s="789"/>
      <c r="I653" s="789"/>
      <c r="J653" s="789"/>
      <c r="K653" s="789"/>
      <c r="L653" s="789"/>
      <c r="M653" s="789"/>
      <c r="N653" s="789"/>
    </row>
    <row r="654" spans="1:14" s="700" customFormat="1" x14ac:dyDescent="0.3">
      <c r="A654" s="789"/>
      <c r="B654" s="789"/>
      <c r="C654" s="789"/>
      <c r="D654" s="789"/>
      <c r="E654" s="789"/>
      <c r="F654" s="789"/>
      <c r="G654" s="789"/>
      <c r="H654" s="789"/>
      <c r="I654" s="789"/>
      <c r="J654" s="789"/>
      <c r="K654" s="789"/>
      <c r="L654" s="789"/>
      <c r="M654" s="789"/>
      <c r="N654" s="789"/>
    </row>
    <row r="655" spans="1:14" s="700" customFormat="1" x14ac:dyDescent="0.3">
      <c r="A655" s="789"/>
      <c r="B655" s="789"/>
      <c r="C655" s="789"/>
      <c r="D655" s="789"/>
      <c r="E655" s="789"/>
      <c r="F655" s="789"/>
      <c r="G655" s="789"/>
      <c r="H655" s="789"/>
      <c r="I655" s="789"/>
      <c r="J655" s="789"/>
      <c r="K655" s="789"/>
      <c r="L655" s="789"/>
      <c r="M655" s="789"/>
      <c r="N655" s="789"/>
    </row>
    <row r="656" spans="1:14" s="700" customFormat="1" x14ac:dyDescent="0.3">
      <c r="A656" s="789"/>
      <c r="B656" s="789"/>
      <c r="C656" s="789"/>
      <c r="D656" s="789"/>
      <c r="E656" s="789"/>
      <c r="F656" s="789"/>
      <c r="G656" s="789"/>
      <c r="H656" s="789"/>
      <c r="I656" s="789"/>
      <c r="J656" s="789"/>
      <c r="K656" s="789"/>
      <c r="L656" s="789"/>
      <c r="M656" s="789"/>
      <c r="N656" s="789"/>
    </row>
    <row r="657" spans="1:14" s="700" customFormat="1" x14ac:dyDescent="0.3">
      <c r="A657" s="789"/>
      <c r="B657" s="789"/>
      <c r="C657" s="789"/>
      <c r="D657" s="789"/>
      <c r="E657" s="789"/>
      <c r="F657" s="789"/>
      <c r="G657" s="789"/>
      <c r="H657" s="789"/>
      <c r="I657" s="789"/>
      <c r="J657" s="789"/>
      <c r="K657" s="789"/>
      <c r="L657" s="789"/>
      <c r="M657" s="789"/>
      <c r="N657" s="789"/>
    </row>
    <row r="658" spans="1:14" s="700" customFormat="1" x14ac:dyDescent="0.3">
      <c r="A658" s="789"/>
      <c r="B658" s="789"/>
      <c r="C658" s="789"/>
      <c r="D658" s="789"/>
      <c r="E658" s="789"/>
      <c r="F658" s="789"/>
      <c r="G658" s="789"/>
      <c r="H658" s="789"/>
      <c r="I658" s="789"/>
      <c r="J658" s="789"/>
      <c r="K658" s="789"/>
      <c r="L658" s="789"/>
      <c r="M658" s="789"/>
      <c r="N658" s="789"/>
    </row>
    <row r="659" spans="1:14" s="700" customFormat="1" x14ac:dyDescent="0.3">
      <c r="A659" s="789"/>
      <c r="B659" s="789"/>
      <c r="C659" s="789"/>
      <c r="D659" s="789"/>
      <c r="E659" s="789"/>
      <c r="F659" s="789"/>
      <c r="G659" s="789"/>
      <c r="H659" s="789"/>
      <c r="I659" s="789"/>
      <c r="J659" s="789"/>
      <c r="K659" s="789"/>
      <c r="L659" s="789"/>
      <c r="M659" s="789"/>
      <c r="N659" s="789"/>
    </row>
    <row r="660" spans="1:14" s="700" customFormat="1" x14ac:dyDescent="0.3">
      <c r="A660" s="789"/>
      <c r="B660" s="789"/>
      <c r="C660" s="789"/>
      <c r="D660" s="789"/>
      <c r="E660" s="789"/>
      <c r="F660" s="789"/>
      <c r="G660" s="789"/>
      <c r="H660" s="789"/>
      <c r="I660" s="789"/>
      <c r="J660" s="789"/>
      <c r="K660" s="789"/>
      <c r="L660" s="789"/>
      <c r="M660" s="789"/>
      <c r="N660" s="789"/>
    </row>
    <row r="661" spans="1:14" s="700" customFormat="1" x14ac:dyDescent="0.3">
      <c r="A661" s="789"/>
      <c r="B661" s="789"/>
      <c r="C661" s="789"/>
      <c r="D661" s="789"/>
      <c r="E661" s="789"/>
      <c r="F661" s="789"/>
      <c r="G661" s="789"/>
      <c r="H661" s="789"/>
      <c r="I661" s="789"/>
      <c r="J661" s="789"/>
      <c r="K661" s="789"/>
      <c r="L661" s="789"/>
      <c r="M661" s="789"/>
      <c r="N661" s="789"/>
    </row>
    <row r="662" spans="1:14" s="700" customFormat="1" x14ac:dyDescent="0.3">
      <c r="A662" s="789"/>
      <c r="B662" s="789"/>
      <c r="C662" s="789"/>
      <c r="D662" s="789"/>
      <c r="E662" s="789"/>
      <c r="F662" s="789"/>
      <c r="G662" s="789"/>
      <c r="H662" s="789"/>
      <c r="I662" s="789"/>
      <c r="J662" s="789"/>
      <c r="K662" s="789"/>
      <c r="L662" s="789"/>
      <c r="M662" s="789"/>
      <c r="N662" s="789"/>
    </row>
    <row r="663" spans="1:14" s="700" customFormat="1" x14ac:dyDescent="0.3">
      <c r="A663" s="789"/>
      <c r="B663" s="789"/>
      <c r="C663" s="789"/>
      <c r="D663" s="789"/>
      <c r="E663" s="789"/>
      <c r="F663" s="789"/>
      <c r="G663" s="789"/>
      <c r="H663" s="789"/>
      <c r="I663" s="789"/>
      <c r="J663" s="789"/>
      <c r="K663" s="789"/>
      <c r="L663" s="789"/>
      <c r="M663" s="789"/>
      <c r="N663" s="789"/>
    </row>
    <row r="664" spans="1:14" s="700" customFormat="1" x14ac:dyDescent="0.3">
      <c r="A664" s="789"/>
      <c r="B664" s="789"/>
      <c r="C664" s="789"/>
      <c r="D664" s="789"/>
      <c r="E664" s="789"/>
      <c r="F664" s="789"/>
      <c r="G664" s="789"/>
      <c r="H664" s="789"/>
      <c r="I664" s="789"/>
      <c r="J664" s="789"/>
      <c r="K664" s="789"/>
      <c r="L664" s="789"/>
      <c r="M664" s="789"/>
      <c r="N664" s="789"/>
    </row>
    <row r="665" spans="1:14" s="700" customFormat="1" x14ac:dyDescent="0.3">
      <c r="A665" s="789"/>
      <c r="B665" s="789"/>
      <c r="C665" s="789"/>
      <c r="D665" s="789"/>
      <c r="E665" s="789"/>
      <c r="F665" s="789"/>
      <c r="G665" s="789"/>
      <c r="H665" s="789"/>
      <c r="I665" s="789"/>
      <c r="J665" s="789"/>
      <c r="K665" s="789"/>
      <c r="L665" s="789"/>
      <c r="M665" s="789"/>
      <c r="N665" s="789"/>
    </row>
    <row r="666" spans="1:14" s="700" customFormat="1" x14ac:dyDescent="0.3">
      <c r="A666" s="789"/>
      <c r="B666" s="789"/>
      <c r="C666" s="789"/>
      <c r="D666" s="789"/>
      <c r="E666" s="789"/>
      <c r="F666" s="789"/>
      <c r="G666" s="789"/>
      <c r="H666" s="789"/>
      <c r="I666" s="789"/>
      <c r="J666" s="789"/>
      <c r="K666" s="789"/>
      <c r="L666" s="789"/>
      <c r="M666" s="789"/>
      <c r="N666" s="789"/>
    </row>
    <row r="667" spans="1:14" s="700" customFormat="1" x14ac:dyDescent="0.3">
      <c r="A667" s="789"/>
      <c r="B667" s="789"/>
      <c r="C667" s="789"/>
      <c r="D667" s="789"/>
      <c r="E667" s="789"/>
      <c r="F667" s="789"/>
      <c r="G667" s="789"/>
      <c r="H667" s="789"/>
      <c r="I667" s="789"/>
      <c r="J667" s="789"/>
      <c r="K667" s="789"/>
      <c r="L667" s="789"/>
      <c r="M667" s="789"/>
      <c r="N667" s="789"/>
    </row>
    <row r="668" spans="1:14" s="700" customFormat="1" x14ac:dyDescent="0.3">
      <c r="A668" s="789"/>
      <c r="B668" s="789"/>
      <c r="C668" s="789"/>
      <c r="D668" s="789"/>
      <c r="E668" s="789"/>
      <c r="F668" s="789"/>
      <c r="G668" s="789"/>
      <c r="H668" s="789"/>
      <c r="I668" s="789"/>
      <c r="J668" s="789"/>
      <c r="K668" s="789"/>
      <c r="L668" s="789"/>
      <c r="M668" s="789"/>
      <c r="N668" s="789"/>
    </row>
    <row r="669" spans="1:14" s="700" customFormat="1" x14ac:dyDescent="0.3">
      <c r="A669" s="789"/>
      <c r="B669" s="789"/>
      <c r="C669" s="789"/>
      <c r="D669" s="789"/>
      <c r="E669" s="789"/>
      <c r="F669" s="789"/>
      <c r="G669" s="789"/>
      <c r="H669" s="789"/>
      <c r="I669" s="789"/>
      <c r="J669" s="789"/>
      <c r="K669" s="789"/>
      <c r="L669" s="789"/>
      <c r="M669" s="789"/>
      <c r="N669" s="789"/>
    </row>
    <row r="670" spans="1:14" s="700" customFormat="1" x14ac:dyDescent="0.3">
      <c r="A670" s="789"/>
      <c r="B670" s="789"/>
      <c r="C670" s="789"/>
      <c r="D670" s="789"/>
      <c r="E670" s="789"/>
      <c r="F670" s="789"/>
      <c r="G670" s="789"/>
      <c r="H670" s="789"/>
      <c r="I670" s="789"/>
      <c r="J670" s="789"/>
      <c r="K670" s="789"/>
      <c r="L670" s="789"/>
      <c r="M670" s="789"/>
      <c r="N670" s="789"/>
    </row>
    <row r="671" spans="1:14" s="700" customFormat="1" x14ac:dyDescent="0.3">
      <c r="A671" s="789"/>
      <c r="B671" s="789"/>
      <c r="C671" s="789"/>
      <c r="D671" s="789"/>
      <c r="E671" s="789"/>
      <c r="F671" s="789"/>
      <c r="G671" s="789"/>
      <c r="H671" s="789"/>
      <c r="I671" s="789"/>
      <c r="J671" s="789"/>
      <c r="K671" s="789"/>
      <c r="L671" s="789"/>
      <c r="M671" s="789"/>
      <c r="N671" s="789"/>
    </row>
    <row r="672" spans="1:14" s="700" customFormat="1" x14ac:dyDescent="0.3">
      <c r="A672" s="789"/>
      <c r="B672" s="789"/>
      <c r="C672" s="789"/>
      <c r="D672" s="789"/>
      <c r="E672" s="789"/>
      <c r="F672" s="789"/>
      <c r="G672" s="789"/>
      <c r="H672" s="789"/>
      <c r="I672" s="789"/>
      <c r="J672" s="789"/>
      <c r="K672" s="789"/>
      <c r="L672" s="789"/>
      <c r="M672" s="789"/>
      <c r="N672" s="789"/>
    </row>
    <row r="673" spans="1:14" s="700" customFormat="1" x14ac:dyDescent="0.3">
      <c r="A673" s="789"/>
      <c r="B673" s="789"/>
      <c r="C673" s="789"/>
      <c r="D673" s="789"/>
      <c r="E673" s="789"/>
      <c r="F673" s="789"/>
      <c r="G673" s="789"/>
      <c r="H673" s="789"/>
      <c r="I673" s="789"/>
      <c r="J673" s="789"/>
      <c r="K673" s="789"/>
      <c r="L673" s="789"/>
      <c r="M673" s="789"/>
      <c r="N673" s="789"/>
    </row>
    <row r="674" spans="1:14" s="700" customFormat="1" x14ac:dyDescent="0.3">
      <c r="A674" s="789"/>
      <c r="B674" s="789"/>
      <c r="C674" s="789"/>
      <c r="D674" s="789"/>
      <c r="E674" s="789"/>
      <c r="F674" s="789"/>
      <c r="G674" s="789"/>
      <c r="H674" s="789"/>
      <c r="I674" s="789"/>
      <c r="J674" s="789"/>
      <c r="K674" s="789"/>
      <c r="L674" s="789"/>
      <c r="M674" s="789"/>
      <c r="N674" s="789"/>
    </row>
    <row r="675" spans="1:14" s="700" customFormat="1" x14ac:dyDescent="0.3">
      <c r="A675" s="789"/>
      <c r="B675" s="789"/>
      <c r="C675" s="789"/>
      <c r="D675" s="789"/>
      <c r="E675" s="789"/>
      <c r="F675" s="789"/>
      <c r="G675" s="789"/>
      <c r="H675" s="789"/>
      <c r="I675" s="789"/>
      <c r="J675" s="789"/>
      <c r="K675" s="789"/>
      <c r="L675" s="789"/>
      <c r="M675" s="789"/>
      <c r="N675" s="789"/>
    </row>
    <row r="676" spans="1:14" s="700" customFormat="1" x14ac:dyDescent="0.3">
      <c r="A676" s="789"/>
      <c r="B676" s="789"/>
      <c r="C676" s="789"/>
      <c r="D676" s="789"/>
      <c r="E676" s="789"/>
      <c r="F676" s="789"/>
      <c r="G676" s="789"/>
      <c r="H676" s="789"/>
      <c r="I676" s="789"/>
      <c r="J676" s="789"/>
      <c r="K676" s="789"/>
      <c r="L676" s="789"/>
      <c r="M676" s="789"/>
      <c r="N676" s="789"/>
    </row>
    <row r="677" spans="1:14" s="700" customFormat="1" x14ac:dyDescent="0.3">
      <c r="A677" s="789"/>
      <c r="B677" s="789"/>
      <c r="C677" s="789"/>
      <c r="D677" s="789"/>
      <c r="E677" s="789"/>
      <c r="F677" s="789"/>
      <c r="G677" s="789"/>
      <c r="H677" s="789"/>
      <c r="I677" s="789"/>
      <c r="J677" s="789"/>
      <c r="K677" s="789"/>
      <c r="L677" s="789"/>
      <c r="M677" s="789"/>
      <c r="N677" s="789"/>
    </row>
    <row r="678" spans="1:14" s="700" customFormat="1" x14ac:dyDescent="0.3">
      <c r="A678" s="789"/>
      <c r="B678" s="789"/>
      <c r="C678" s="789"/>
      <c r="D678" s="789"/>
      <c r="E678" s="789"/>
      <c r="F678" s="789"/>
      <c r="G678" s="789"/>
      <c r="H678" s="789"/>
      <c r="I678" s="789"/>
      <c r="J678" s="789"/>
      <c r="K678" s="789"/>
      <c r="L678" s="789"/>
      <c r="M678" s="789"/>
      <c r="N678" s="789"/>
    </row>
    <row r="679" spans="1:14" s="700" customFormat="1" x14ac:dyDescent="0.3">
      <c r="A679" s="789"/>
      <c r="B679" s="789"/>
      <c r="C679" s="789"/>
      <c r="D679" s="789"/>
      <c r="E679" s="789"/>
      <c r="F679" s="789"/>
      <c r="G679" s="789"/>
      <c r="H679" s="789"/>
      <c r="I679" s="789"/>
      <c r="J679" s="789"/>
      <c r="K679" s="789"/>
      <c r="L679" s="789"/>
      <c r="M679" s="789"/>
      <c r="N679" s="789"/>
    </row>
    <row r="680" spans="1:14" s="700" customFormat="1" x14ac:dyDescent="0.3">
      <c r="A680" s="789"/>
      <c r="B680" s="789"/>
      <c r="C680" s="789"/>
      <c r="D680" s="789"/>
      <c r="E680" s="789"/>
      <c r="F680" s="789"/>
      <c r="G680" s="789"/>
      <c r="H680" s="789"/>
      <c r="I680" s="789"/>
      <c r="J680" s="789"/>
      <c r="K680" s="789"/>
      <c r="L680" s="789"/>
      <c r="M680" s="789"/>
      <c r="N680" s="789"/>
    </row>
    <row r="681" spans="1:14" s="700" customFormat="1" x14ac:dyDescent="0.3">
      <c r="A681" s="789"/>
      <c r="B681" s="789"/>
      <c r="C681" s="789"/>
      <c r="D681" s="789"/>
      <c r="E681" s="789"/>
      <c r="F681" s="789"/>
      <c r="G681" s="789"/>
      <c r="H681" s="789"/>
      <c r="I681" s="789"/>
      <c r="J681" s="789"/>
      <c r="K681" s="789"/>
      <c r="L681" s="789"/>
      <c r="M681" s="789"/>
      <c r="N681" s="789"/>
    </row>
    <row r="682" spans="1:14" s="700" customFormat="1" x14ac:dyDescent="0.3">
      <c r="A682" s="789"/>
      <c r="B682" s="789"/>
      <c r="C682" s="789"/>
      <c r="D682" s="789"/>
      <c r="E682" s="789"/>
      <c r="F682" s="789"/>
      <c r="G682" s="789"/>
      <c r="H682" s="789"/>
      <c r="I682" s="789"/>
      <c r="J682" s="789"/>
      <c r="K682" s="789"/>
      <c r="L682" s="789"/>
      <c r="M682" s="789"/>
      <c r="N682" s="789"/>
    </row>
    <row r="683" spans="1:14" s="700" customFormat="1" x14ac:dyDescent="0.3">
      <c r="A683" s="789"/>
      <c r="B683" s="789"/>
      <c r="C683" s="789"/>
      <c r="D683" s="789"/>
      <c r="E683" s="789"/>
      <c r="F683" s="789"/>
      <c r="G683" s="789"/>
      <c r="H683" s="789"/>
      <c r="I683" s="789"/>
      <c r="J683" s="789"/>
      <c r="K683" s="789"/>
      <c r="L683" s="789"/>
      <c r="M683" s="789"/>
      <c r="N683" s="789"/>
    </row>
    <row r="684" spans="1:14" s="700" customFormat="1" x14ac:dyDescent="0.3">
      <c r="A684" s="789"/>
      <c r="B684" s="789"/>
      <c r="C684" s="789"/>
      <c r="D684" s="789"/>
      <c r="E684" s="789"/>
      <c r="F684" s="789"/>
      <c r="G684" s="789"/>
      <c r="H684" s="789"/>
      <c r="I684" s="789"/>
      <c r="J684" s="789"/>
      <c r="K684" s="789"/>
      <c r="L684" s="789"/>
      <c r="M684" s="789"/>
      <c r="N684" s="789"/>
    </row>
    <row r="685" spans="1:14" s="700" customFormat="1" x14ac:dyDescent="0.3">
      <c r="A685" s="789"/>
      <c r="B685" s="789"/>
      <c r="C685" s="789"/>
      <c r="D685" s="789"/>
      <c r="E685" s="789"/>
      <c r="F685" s="789"/>
      <c r="G685" s="789"/>
      <c r="H685" s="789"/>
      <c r="I685" s="789"/>
      <c r="J685" s="789"/>
      <c r="K685" s="789"/>
      <c r="L685" s="789"/>
      <c r="M685" s="789"/>
      <c r="N685" s="789"/>
    </row>
    <row r="686" spans="1:14" s="700" customFormat="1" x14ac:dyDescent="0.3">
      <c r="A686" s="789"/>
      <c r="B686" s="789"/>
      <c r="C686" s="789"/>
      <c r="D686" s="789"/>
      <c r="E686" s="789"/>
      <c r="F686" s="789"/>
      <c r="G686" s="789"/>
      <c r="H686" s="789"/>
      <c r="I686" s="789"/>
      <c r="J686" s="789"/>
      <c r="K686" s="789"/>
      <c r="L686" s="789"/>
      <c r="M686" s="789"/>
      <c r="N686" s="789"/>
    </row>
    <row r="687" spans="1:14" s="700" customFormat="1" x14ac:dyDescent="0.3">
      <c r="A687" s="789"/>
      <c r="B687" s="789"/>
      <c r="C687" s="789"/>
      <c r="D687" s="789"/>
      <c r="E687" s="789"/>
      <c r="F687" s="789"/>
      <c r="G687" s="789"/>
      <c r="H687" s="789"/>
      <c r="I687" s="789"/>
      <c r="J687" s="789"/>
      <c r="K687" s="789"/>
      <c r="L687" s="789"/>
      <c r="M687" s="789"/>
      <c r="N687" s="789"/>
    </row>
    <row r="688" spans="1:14" s="700" customFormat="1" x14ac:dyDescent="0.3">
      <c r="A688" s="789"/>
      <c r="B688" s="789"/>
      <c r="C688" s="789"/>
      <c r="D688" s="789"/>
      <c r="E688" s="789"/>
      <c r="F688" s="789"/>
      <c r="G688" s="789"/>
      <c r="H688" s="789"/>
      <c r="I688" s="789"/>
      <c r="J688" s="789"/>
      <c r="K688" s="789"/>
      <c r="L688" s="789"/>
      <c r="M688" s="789"/>
      <c r="N688" s="789"/>
    </row>
    <row r="689" spans="1:14" s="700" customFormat="1" x14ac:dyDescent="0.3">
      <c r="A689" s="789"/>
      <c r="B689" s="789"/>
      <c r="C689" s="789"/>
      <c r="D689" s="789"/>
      <c r="E689" s="789"/>
      <c r="F689" s="789"/>
      <c r="G689" s="789"/>
      <c r="H689" s="789"/>
      <c r="I689" s="789"/>
      <c r="J689" s="789"/>
      <c r="K689" s="789"/>
      <c r="L689" s="789"/>
      <c r="M689" s="789"/>
      <c r="N689" s="789"/>
    </row>
    <row r="690" spans="1:14" s="700" customFormat="1" x14ac:dyDescent="0.3">
      <c r="A690" s="789"/>
      <c r="B690" s="789"/>
      <c r="C690" s="789"/>
      <c r="D690" s="789"/>
      <c r="E690" s="789"/>
      <c r="F690" s="789"/>
      <c r="G690" s="789"/>
      <c r="H690" s="789"/>
      <c r="I690" s="789"/>
      <c r="J690" s="789"/>
      <c r="K690" s="789"/>
      <c r="L690" s="789"/>
      <c r="M690" s="789"/>
      <c r="N690" s="789"/>
    </row>
    <row r="691" spans="1:14" s="700" customFormat="1" x14ac:dyDescent="0.3">
      <c r="A691" s="789"/>
      <c r="B691" s="789"/>
      <c r="C691" s="789"/>
      <c r="D691" s="789"/>
      <c r="E691" s="789"/>
      <c r="F691" s="789"/>
      <c r="G691" s="789"/>
      <c r="H691" s="789"/>
      <c r="I691" s="789"/>
      <c r="J691" s="789"/>
      <c r="K691" s="789"/>
      <c r="L691" s="789"/>
      <c r="M691" s="789"/>
      <c r="N691" s="789"/>
    </row>
    <row r="692" spans="1:14" s="700" customFormat="1" x14ac:dyDescent="0.3">
      <c r="A692" s="789"/>
      <c r="B692" s="789"/>
      <c r="C692" s="789"/>
      <c r="D692" s="789"/>
      <c r="E692" s="789"/>
      <c r="F692" s="789"/>
      <c r="G692" s="789"/>
      <c r="H692" s="789"/>
      <c r="I692" s="789"/>
      <c r="J692" s="789"/>
      <c r="K692" s="789"/>
      <c r="L692" s="789"/>
      <c r="M692" s="789"/>
      <c r="N692" s="789"/>
    </row>
    <row r="693" spans="1:14" s="700" customFormat="1" x14ac:dyDescent="0.3">
      <c r="A693" s="789"/>
      <c r="B693" s="789"/>
      <c r="C693" s="789"/>
      <c r="D693" s="789"/>
      <c r="E693" s="789"/>
      <c r="F693" s="789"/>
      <c r="G693" s="789"/>
      <c r="H693" s="789"/>
      <c r="I693" s="789"/>
      <c r="J693" s="789"/>
      <c r="K693" s="789"/>
      <c r="L693" s="789"/>
      <c r="M693" s="789"/>
      <c r="N693" s="789"/>
    </row>
    <row r="694" spans="1:14" s="700" customFormat="1" x14ac:dyDescent="0.3">
      <c r="A694" s="789"/>
      <c r="B694" s="789"/>
      <c r="C694" s="789"/>
      <c r="D694" s="789"/>
      <c r="E694" s="789"/>
      <c r="F694" s="789"/>
      <c r="G694" s="789"/>
      <c r="H694" s="789"/>
      <c r="I694" s="789"/>
      <c r="J694" s="789"/>
      <c r="K694" s="789"/>
      <c r="L694" s="789"/>
      <c r="M694" s="789"/>
      <c r="N694" s="789"/>
    </row>
    <row r="695" spans="1:14" s="700" customFormat="1" x14ac:dyDescent="0.3">
      <c r="A695" s="789"/>
      <c r="B695" s="789"/>
      <c r="C695" s="789"/>
      <c r="D695" s="789"/>
      <c r="E695" s="789"/>
      <c r="F695" s="789"/>
      <c r="G695" s="789"/>
      <c r="H695" s="789"/>
      <c r="I695" s="789"/>
      <c r="J695" s="789"/>
      <c r="K695" s="789"/>
      <c r="L695" s="789"/>
      <c r="M695" s="789"/>
      <c r="N695" s="789"/>
    </row>
    <row r="696" spans="1:14" s="700" customFormat="1" x14ac:dyDescent="0.3">
      <c r="A696" s="789"/>
      <c r="B696" s="789"/>
      <c r="C696" s="789"/>
      <c r="D696" s="789"/>
      <c r="E696" s="789"/>
      <c r="F696" s="789"/>
      <c r="G696" s="789"/>
      <c r="H696" s="789"/>
      <c r="I696" s="789"/>
      <c r="J696" s="789"/>
      <c r="K696" s="789"/>
      <c r="L696" s="789"/>
      <c r="M696" s="789"/>
      <c r="N696" s="789"/>
    </row>
    <row r="697" spans="1:14" s="700" customFormat="1" x14ac:dyDescent="0.3">
      <c r="A697" s="789"/>
      <c r="B697" s="789"/>
      <c r="C697" s="789"/>
      <c r="D697" s="789"/>
      <c r="E697" s="789"/>
      <c r="F697" s="789"/>
      <c r="G697" s="789"/>
      <c r="H697" s="789"/>
      <c r="I697" s="789"/>
      <c r="J697" s="789"/>
      <c r="K697" s="789"/>
      <c r="L697" s="789"/>
      <c r="M697" s="789"/>
      <c r="N697" s="789"/>
    </row>
    <row r="698" spans="1:14" s="700" customFormat="1" x14ac:dyDescent="0.3">
      <c r="A698" s="789"/>
      <c r="B698" s="789"/>
      <c r="C698" s="789"/>
      <c r="D698" s="789"/>
      <c r="E698" s="789"/>
      <c r="F698" s="789"/>
      <c r="G698" s="789"/>
      <c r="H698" s="789"/>
      <c r="I698" s="789"/>
      <c r="J698" s="789"/>
      <c r="K698" s="789"/>
      <c r="L698" s="789"/>
      <c r="M698" s="789"/>
      <c r="N698" s="789"/>
    </row>
    <row r="699" spans="1:14" s="700" customFormat="1" x14ac:dyDescent="0.3">
      <c r="A699" s="789"/>
      <c r="B699" s="789"/>
      <c r="C699" s="789"/>
      <c r="D699" s="789"/>
      <c r="E699" s="789"/>
      <c r="F699" s="789"/>
      <c r="G699" s="789"/>
      <c r="H699" s="789"/>
      <c r="I699" s="789"/>
      <c r="J699" s="789"/>
      <c r="K699" s="789"/>
      <c r="L699" s="789"/>
      <c r="M699" s="789"/>
      <c r="N699" s="789"/>
    </row>
    <row r="700" spans="1:14" s="700" customFormat="1" x14ac:dyDescent="0.3">
      <c r="A700" s="789"/>
      <c r="B700" s="789"/>
      <c r="C700" s="789"/>
      <c r="D700" s="789"/>
      <c r="E700" s="789"/>
      <c r="F700" s="789"/>
      <c r="G700" s="789"/>
      <c r="H700" s="789"/>
      <c r="I700" s="789"/>
      <c r="J700" s="789"/>
      <c r="K700" s="789"/>
      <c r="L700" s="789"/>
      <c r="M700" s="789"/>
      <c r="N700" s="789"/>
    </row>
    <row r="701" spans="1:14" s="700" customFormat="1" x14ac:dyDescent="0.3">
      <c r="A701" s="789"/>
      <c r="B701" s="789"/>
      <c r="C701" s="789"/>
      <c r="D701" s="789"/>
      <c r="E701" s="789"/>
      <c r="F701" s="789"/>
      <c r="G701" s="789"/>
      <c r="H701" s="789"/>
      <c r="I701" s="789"/>
      <c r="J701" s="789"/>
      <c r="K701" s="789"/>
      <c r="L701" s="789"/>
      <c r="M701" s="789"/>
      <c r="N701" s="789"/>
    </row>
    <row r="702" spans="1:14" s="700" customFormat="1" x14ac:dyDescent="0.3">
      <c r="A702" s="789"/>
      <c r="B702" s="789"/>
      <c r="C702" s="789"/>
      <c r="D702" s="789"/>
      <c r="E702" s="789"/>
      <c r="F702" s="789"/>
      <c r="G702" s="789"/>
      <c r="H702" s="789"/>
      <c r="I702" s="789"/>
      <c r="J702" s="789"/>
      <c r="K702" s="789"/>
      <c r="L702" s="789"/>
      <c r="M702" s="789"/>
      <c r="N702" s="789"/>
    </row>
    <row r="703" spans="1:14" s="700" customFormat="1" x14ac:dyDescent="0.3">
      <c r="A703" s="789"/>
      <c r="B703" s="789"/>
      <c r="C703" s="789"/>
      <c r="D703" s="789"/>
      <c r="E703" s="789"/>
      <c r="F703" s="789"/>
      <c r="G703" s="789"/>
      <c r="H703" s="789"/>
      <c r="I703" s="789"/>
      <c r="J703" s="789"/>
      <c r="K703" s="789"/>
      <c r="L703" s="789"/>
      <c r="M703" s="789"/>
      <c r="N703" s="789"/>
    </row>
    <row r="704" spans="1:14" s="700" customFormat="1" x14ac:dyDescent="0.3">
      <c r="A704" s="789"/>
      <c r="B704" s="789"/>
      <c r="C704" s="789"/>
      <c r="D704" s="789"/>
      <c r="E704" s="789"/>
      <c r="F704" s="789"/>
      <c r="G704" s="789"/>
      <c r="H704" s="789"/>
      <c r="I704" s="789"/>
      <c r="J704" s="789"/>
      <c r="K704" s="789"/>
      <c r="L704" s="789"/>
      <c r="M704" s="789"/>
      <c r="N704" s="789"/>
    </row>
    <row r="705" spans="1:14" s="700" customFormat="1" x14ac:dyDescent="0.3">
      <c r="A705" s="789"/>
      <c r="B705" s="789"/>
      <c r="C705" s="789"/>
      <c r="D705" s="789"/>
      <c r="E705" s="789"/>
      <c r="F705" s="789"/>
      <c r="G705" s="789"/>
      <c r="H705" s="789"/>
      <c r="I705" s="789"/>
      <c r="J705" s="789"/>
      <c r="K705" s="789"/>
      <c r="L705" s="789"/>
      <c r="M705" s="789"/>
      <c r="N705" s="789"/>
    </row>
    <row r="706" spans="1:14" s="700" customFormat="1" x14ac:dyDescent="0.3">
      <c r="A706" s="789"/>
      <c r="B706" s="789"/>
      <c r="C706" s="789"/>
      <c r="D706" s="789"/>
      <c r="E706" s="789"/>
      <c r="F706" s="789"/>
      <c r="G706" s="789"/>
      <c r="H706" s="789"/>
      <c r="I706" s="789"/>
      <c r="J706" s="789"/>
      <c r="K706" s="789"/>
      <c r="L706" s="789"/>
      <c r="M706" s="789"/>
      <c r="N706" s="789"/>
    </row>
    <row r="707" spans="1:14" s="700" customFormat="1" x14ac:dyDescent="0.3">
      <c r="A707" s="789"/>
      <c r="B707" s="789"/>
      <c r="C707" s="789"/>
      <c r="D707" s="789"/>
      <c r="E707" s="789"/>
      <c r="F707" s="789"/>
      <c r="G707" s="789"/>
      <c r="H707" s="789"/>
      <c r="I707" s="789"/>
      <c r="J707" s="789"/>
      <c r="K707" s="789"/>
      <c r="L707" s="789"/>
      <c r="M707" s="789"/>
      <c r="N707" s="789"/>
    </row>
    <row r="708" spans="1:14" s="700" customFormat="1" x14ac:dyDescent="0.3">
      <c r="A708" s="789"/>
      <c r="B708" s="789"/>
      <c r="C708" s="789"/>
      <c r="D708" s="789"/>
      <c r="E708" s="789"/>
      <c r="F708" s="789"/>
      <c r="G708" s="789"/>
      <c r="H708" s="789"/>
      <c r="I708" s="789"/>
      <c r="J708" s="789"/>
      <c r="K708" s="789"/>
      <c r="L708" s="789"/>
      <c r="M708" s="789"/>
      <c r="N708" s="789"/>
    </row>
    <row r="709" spans="1:14" s="700" customFormat="1" x14ac:dyDescent="0.3">
      <c r="A709" s="789"/>
      <c r="B709" s="789"/>
      <c r="C709" s="789"/>
      <c r="D709" s="789"/>
      <c r="E709" s="789"/>
      <c r="F709" s="789"/>
      <c r="G709" s="789"/>
      <c r="H709" s="789"/>
      <c r="I709" s="789"/>
      <c r="J709" s="789"/>
      <c r="K709" s="789"/>
      <c r="L709" s="789"/>
      <c r="M709" s="789"/>
      <c r="N709" s="789"/>
    </row>
    <row r="710" spans="1:14" s="700" customFormat="1" x14ac:dyDescent="0.3">
      <c r="A710" s="789"/>
      <c r="B710" s="789"/>
      <c r="C710" s="789"/>
      <c r="D710" s="789"/>
      <c r="E710" s="789"/>
      <c r="F710" s="789"/>
      <c r="G710" s="789"/>
      <c r="H710" s="789"/>
      <c r="I710" s="789"/>
      <c r="J710" s="789"/>
      <c r="K710" s="789"/>
      <c r="L710" s="789"/>
      <c r="M710" s="789"/>
      <c r="N710" s="789"/>
    </row>
    <row r="711" spans="1:14" s="700" customFormat="1" x14ac:dyDescent="0.3">
      <c r="A711" s="789"/>
      <c r="B711" s="789"/>
      <c r="C711" s="789"/>
      <c r="D711" s="789"/>
      <c r="E711" s="789"/>
      <c r="F711" s="789"/>
      <c r="G711" s="789"/>
      <c r="H711" s="789"/>
      <c r="I711" s="789"/>
      <c r="J711" s="789"/>
      <c r="K711" s="789"/>
      <c r="L711" s="789"/>
      <c r="M711" s="789"/>
      <c r="N711" s="789"/>
    </row>
    <row r="712" spans="1:14" s="700" customFormat="1" x14ac:dyDescent="0.3">
      <c r="A712" s="789"/>
      <c r="B712" s="789"/>
      <c r="C712" s="789"/>
      <c r="D712" s="789"/>
      <c r="E712" s="789"/>
      <c r="F712" s="789"/>
      <c r="G712" s="789"/>
      <c r="H712" s="789"/>
      <c r="I712" s="789"/>
      <c r="J712" s="789"/>
      <c r="K712" s="789"/>
      <c r="L712" s="789"/>
      <c r="M712" s="789"/>
      <c r="N712" s="789"/>
    </row>
    <row r="713" spans="1:14" s="700" customFormat="1" x14ac:dyDescent="0.3">
      <c r="A713" s="789"/>
      <c r="B713" s="789"/>
      <c r="C713" s="789"/>
      <c r="D713" s="789"/>
      <c r="E713" s="789"/>
      <c r="F713" s="789"/>
      <c r="G713" s="789"/>
      <c r="H713" s="789"/>
      <c r="I713" s="789"/>
      <c r="J713" s="789"/>
      <c r="K713" s="789"/>
      <c r="L713" s="789"/>
      <c r="M713" s="789"/>
      <c r="N713" s="789"/>
    </row>
    <row r="714" spans="1:14" s="700" customFormat="1" x14ac:dyDescent="0.3">
      <c r="A714" s="789"/>
      <c r="B714" s="789"/>
      <c r="C714" s="789"/>
      <c r="D714" s="789"/>
      <c r="E714" s="789"/>
      <c r="F714" s="789"/>
      <c r="G714" s="789"/>
      <c r="H714" s="789"/>
      <c r="I714" s="789"/>
      <c r="J714" s="789"/>
      <c r="K714" s="789"/>
      <c r="L714" s="789"/>
      <c r="M714" s="789"/>
      <c r="N714" s="789"/>
    </row>
    <row r="715" spans="1:14" s="700" customFormat="1" x14ac:dyDescent="0.3">
      <c r="A715" s="789"/>
      <c r="B715" s="789"/>
      <c r="C715" s="789"/>
      <c r="D715" s="789"/>
      <c r="E715" s="789"/>
      <c r="F715" s="789"/>
      <c r="G715" s="789"/>
      <c r="H715" s="789"/>
      <c r="I715" s="789"/>
      <c r="J715" s="789"/>
      <c r="K715" s="789"/>
      <c r="L715" s="789"/>
      <c r="M715" s="789"/>
      <c r="N715" s="789"/>
    </row>
    <row r="716" spans="1:14" s="700" customFormat="1" x14ac:dyDescent="0.3">
      <c r="A716" s="789"/>
      <c r="B716" s="789"/>
      <c r="C716" s="789"/>
      <c r="D716" s="789"/>
      <c r="E716" s="789"/>
      <c r="F716" s="789"/>
      <c r="G716" s="789"/>
      <c r="H716" s="789"/>
      <c r="I716" s="789"/>
      <c r="J716" s="789"/>
      <c r="K716" s="789"/>
      <c r="L716" s="789"/>
      <c r="M716" s="789"/>
      <c r="N716" s="789"/>
    </row>
    <row r="717" spans="1:14" s="700" customFormat="1" x14ac:dyDescent="0.3">
      <c r="A717" s="789"/>
      <c r="B717" s="789"/>
      <c r="C717" s="789"/>
      <c r="D717" s="789"/>
      <c r="E717" s="789"/>
      <c r="F717" s="789"/>
      <c r="G717" s="789"/>
      <c r="H717" s="789"/>
      <c r="I717" s="789"/>
      <c r="J717" s="789"/>
      <c r="K717" s="789"/>
      <c r="L717" s="789"/>
      <c r="M717" s="789"/>
      <c r="N717" s="789"/>
    </row>
    <row r="718" spans="1:14" s="700" customFormat="1" x14ac:dyDescent="0.3">
      <c r="A718" s="789"/>
      <c r="B718" s="789"/>
      <c r="C718" s="789"/>
      <c r="D718" s="789"/>
      <c r="E718" s="789"/>
      <c r="F718" s="789"/>
      <c r="G718" s="789"/>
      <c r="H718" s="789"/>
      <c r="I718" s="789"/>
      <c r="J718" s="789"/>
      <c r="K718" s="789"/>
      <c r="L718" s="789"/>
      <c r="M718" s="789"/>
      <c r="N718" s="789"/>
    </row>
    <row r="719" spans="1:14" s="700" customFormat="1" x14ac:dyDescent="0.3">
      <c r="A719" s="789"/>
      <c r="B719" s="789"/>
      <c r="C719" s="789"/>
      <c r="D719" s="789"/>
      <c r="E719" s="789"/>
      <c r="F719" s="789"/>
      <c r="G719" s="789"/>
      <c r="H719" s="789"/>
      <c r="I719" s="789"/>
      <c r="J719" s="789"/>
      <c r="K719" s="789"/>
      <c r="L719" s="789"/>
      <c r="M719" s="789"/>
      <c r="N719" s="789"/>
    </row>
    <row r="720" spans="1:14" s="700" customFormat="1" x14ac:dyDescent="0.3">
      <c r="A720" s="789"/>
      <c r="B720" s="789"/>
      <c r="C720" s="789"/>
      <c r="D720" s="789"/>
      <c r="E720" s="789"/>
      <c r="F720" s="789"/>
      <c r="G720" s="789"/>
      <c r="H720" s="789"/>
      <c r="I720" s="789"/>
      <c r="J720" s="789"/>
      <c r="K720" s="789"/>
      <c r="L720" s="789"/>
      <c r="M720" s="789"/>
      <c r="N720" s="789"/>
    </row>
    <row r="721" spans="1:14" s="700" customFormat="1" x14ac:dyDescent="0.3">
      <c r="A721" s="789"/>
      <c r="B721" s="789"/>
      <c r="C721" s="789"/>
      <c r="D721" s="789"/>
      <c r="E721" s="789"/>
      <c r="F721" s="789"/>
      <c r="G721" s="789"/>
      <c r="H721" s="789"/>
      <c r="I721" s="789"/>
      <c r="J721" s="789"/>
      <c r="K721" s="789"/>
      <c r="L721" s="789"/>
      <c r="M721" s="789"/>
      <c r="N721" s="789"/>
    </row>
    <row r="722" spans="1:14" s="700" customFormat="1" x14ac:dyDescent="0.3">
      <c r="A722" s="789"/>
      <c r="B722" s="789"/>
      <c r="C722" s="789"/>
      <c r="D722" s="789"/>
      <c r="E722" s="789"/>
      <c r="F722" s="789"/>
      <c r="G722" s="789"/>
      <c r="H722" s="789"/>
      <c r="I722" s="789"/>
      <c r="J722" s="789"/>
      <c r="K722" s="789"/>
      <c r="L722" s="789"/>
      <c r="M722" s="789"/>
      <c r="N722" s="789"/>
    </row>
    <row r="723" spans="1:14" s="700" customFormat="1" x14ac:dyDescent="0.3">
      <c r="A723" s="789"/>
      <c r="B723" s="789"/>
      <c r="C723" s="789"/>
      <c r="D723" s="789"/>
      <c r="E723" s="789"/>
      <c r="F723" s="789"/>
      <c r="G723" s="789"/>
      <c r="H723" s="789"/>
      <c r="I723" s="789"/>
      <c r="J723" s="789"/>
      <c r="K723" s="789"/>
      <c r="L723" s="789"/>
      <c r="M723" s="789"/>
      <c r="N723" s="789"/>
    </row>
    <row r="724" spans="1:14" s="700" customFormat="1" x14ac:dyDescent="0.3">
      <c r="A724" s="789"/>
      <c r="B724" s="789"/>
      <c r="C724" s="789"/>
      <c r="D724" s="789"/>
      <c r="E724" s="789"/>
      <c r="F724" s="789"/>
      <c r="G724" s="789"/>
      <c r="H724" s="789"/>
      <c r="I724" s="789"/>
      <c r="J724" s="789"/>
      <c r="K724" s="789"/>
      <c r="L724" s="789"/>
      <c r="M724" s="789"/>
      <c r="N724" s="789"/>
    </row>
    <row r="725" spans="1:14" s="700" customFormat="1" x14ac:dyDescent="0.3">
      <c r="A725" s="789"/>
      <c r="B725" s="789"/>
      <c r="C725" s="789"/>
      <c r="D725" s="789"/>
      <c r="E725" s="789"/>
      <c r="F725" s="789"/>
      <c r="G725" s="789"/>
      <c r="H725" s="789"/>
      <c r="I725" s="789"/>
      <c r="J725" s="789"/>
      <c r="K725" s="789"/>
      <c r="L725" s="789"/>
      <c r="M725" s="789"/>
      <c r="N725" s="789"/>
    </row>
    <row r="726" spans="1:14" s="700" customFormat="1" x14ac:dyDescent="0.3">
      <c r="A726" s="789"/>
      <c r="B726" s="789"/>
      <c r="C726" s="789"/>
      <c r="D726" s="789"/>
      <c r="E726" s="789"/>
      <c r="F726" s="789"/>
      <c r="G726" s="789"/>
      <c r="H726" s="789"/>
      <c r="I726" s="789"/>
      <c r="J726" s="789"/>
      <c r="K726" s="789"/>
      <c r="L726" s="789"/>
      <c r="M726" s="789"/>
      <c r="N726" s="789"/>
    </row>
    <row r="727" spans="1:14" s="700" customFormat="1" x14ac:dyDescent="0.3">
      <c r="A727" s="789"/>
      <c r="B727" s="789"/>
      <c r="C727" s="789"/>
      <c r="D727" s="789"/>
      <c r="E727" s="789"/>
      <c r="F727" s="789"/>
      <c r="G727" s="789"/>
      <c r="H727" s="789"/>
      <c r="I727" s="789"/>
      <c r="J727" s="789"/>
      <c r="K727" s="789"/>
      <c r="L727" s="789"/>
      <c r="M727" s="789"/>
      <c r="N727" s="789"/>
    </row>
    <row r="728" spans="1:14" s="700" customFormat="1" x14ac:dyDescent="0.3">
      <c r="A728" s="789"/>
      <c r="B728" s="789"/>
      <c r="C728" s="789"/>
      <c r="D728" s="789"/>
      <c r="E728" s="789"/>
      <c r="F728" s="789"/>
      <c r="G728" s="789"/>
      <c r="H728" s="789"/>
      <c r="I728" s="789"/>
      <c r="J728" s="789"/>
      <c r="K728" s="789"/>
      <c r="L728" s="789"/>
      <c r="M728" s="789"/>
      <c r="N728" s="789"/>
    </row>
    <row r="729" spans="1:14" s="700" customFormat="1" x14ac:dyDescent="0.3">
      <c r="A729" s="789"/>
      <c r="B729" s="789"/>
      <c r="C729" s="789"/>
      <c r="D729" s="789"/>
      <c r="E729" s="789"/>
      <c r="F729" s="789"/>
      <c r="G729" s="789"/>
      <c r="H729" s="789"/>
      <c r="I729" s="789"/>
      <c r="J729" s="789"/>
      <c r="K729" s="789"/>
      <c r="L729" s="789"/>
      <c r="M729" s="789"/>
      <c r="N729" s="789"/>
    </row>
    <row r="730" spans="1:14" s="700" customFormat="1" x14ac:dyDescent="0.3">
      <c r="A730" s="789"/>
      <c r="B730" s="789"/>
      <c r="C730" s="789"/>
      <c r="D730" s="789"/>
      <c r="E730" s="789"/>
      <c r="F730" s="789"/>
      <c r="G730" s="789"/>
      <c r="H730" s="789"/>
      <c r="I730" s="789"/>
      <c r="J730" s="789"/>
      <c r="K730" s="789"/>
      <c r="L730" s="789"/>
      <c r="M730" s="789"/>
      <c r="N730" s="789"/>
    </row>
    <row r="731" spans="1:14" s="700" customFormat="1" x14ac:dyDescent="0.3">
      <c r="A731" s="789"/>
      <c r="B731" s="789"/>
      <c r="C731" s="789"/>
      <c r="D731" s="789"/>
      <c r="E731" s="789"/>
      <c r="F731" s="789"/>
      <c r="G731" s="789"/>
      <c r="H731" s="789"/>
      <c r="I731" s="789"/>
      <c r="J731" s="789"/>
      <c r="K731" s="789"/>
      <c r="L731" s="789"/>
      <c r="M731" s="789"/>
      <c r="N731" s="789"/>
    </row>
    <row r="732" spans="1:14" s="700" customFormat="1" x14ac:dyDescent="0.3">
      <c r="A732" s="789"/>
      <c r="B732" s="789"/>
      <c r="C732" s="789"/>
      <c r="D732" s="789"/>
      <c r="E732" s="789"/>
      <c r="F732" s="789"/>
      <c r="G732" s="789"/>
      <c r="H732" s="789"/>
      <c r="I732" s="789"/>
      <c r="J732" s="789"/>
      <c r="K732" s="789"/>
      <c r="L732" s="789"/>
      <c r="M732" s="789"/>
      <c r="N732" s="789"/>
    </row>
    <row r="733" spans="1:14" s="700" customFormat="1" x14ac:dyDescent="0.3">
      <c r="A733" s="789"/>
      <c r="B733" s="789"/>
      <c r="C733" s="789"/>
      <c r="D733" s="789"/>
      <c r="E733" s="789"/>
      <c r="F733" s="789"/>
      <c r="G733" s="789"/>
      <c r="H733" s="789"/>
      <c r="I733" s="789"/>
      <c r="J733" s="789"/>
      <c r="K733" s="789"/>
      <c r="L733" s="789"/>
      <c r="M733" s="789"/>
      <c r="N733" s="789"/>
    </row>
    <row r="734" spans="1:14" s="700" customFormat="1" x14ac:dyDescent="0.3">
      <c r="A734" s="789"/>
      <c r="B734" s="789"/>
      <c r="C734" s="789"/>
      <c r="D734" s="789"/>
      <c r="E734" s="789"/>
      <c r="F734" s="789"/>
      <c r="G734" s="789"/>
      <c r="H734" s="789"/>
      <c r="I734" s="789"/>
      <c r="J734" s="789"/>
      <c r="K734" s="789"/>
      <c r="L734" s="789"/>
      <c r="M734" s="789"/>
      <c r="N734" s="789"/>
    </row>
    <row r="735" spans="1:14" s="700" customFormat="1" x14ac:dyDescent="0.3">
      <c r="A735" s="789"/>
      <c r="B735" s="789"/>
      <c r="C735" s="789"/>
      <c r="D735" s="789"/>
      <c r="E735" s="789"/>
      <c r="F735" s="789"/>
      <c r="G735" s="789"/>
      <c r="H735" s="789"/>
      <c r="I735" s="789"/>
      <c r="J735" s="789"/>
      <c r="K735" s="789"/>
      <c r="L735" s="789"/>
      <c r="M735" s="789"/>
      <c r="N735" s="789"/>
    </row>
    <row r="736" spans="1:14" s="700" customFormat="1" x14ac:dyDescent="0.3">
      <c r="A736" s="789"/>
      <c r="B736" s="789"/>
      <c r="C736" s="789"/>
      <c r="D736" s="789"/>
      <c r="E736" s="789"/>
      <c r="F736" s="789"/>
      <c r="G736" s="789"/>
      <c r="H736" s="789"/>
      <c r="I736" s="789"/>
      <c r="J736" s="789"/>
      <c r="K736" s="789"/>
      <c r="L736" s="789"/>
      <c r="M736" s="789"/>
      <c r="N736" s="789"/>
    </row>
    <row r="737" spans="1:14" s="700" customFormat="1" x14ac:dyDescent="0.3">
      <c r="A737" s="789"/>
      <c r="B737" s="789"/>
      <c r="C737" s="789"/>
      <c r="D737" s="789"/>
      <c r="E737" s="789"/>
      <c r="F737" s="789"/>
      <c r="G737" s="789"/>
      <c r="H737" s="789"/>
      <c r="I737" s="789"/>
      <c r="J737" s="789"/>
      <c r="K737" s="789"/>
      <c r="L737" s="789"/>
      <c r="M737" s="789"/>
      <c r="N737" s="789"/>
    </row>
    <row r="738" spans="1:14" s="700" customFormat="1" x14ac:dyDescent="0.3">
      <c r="A738" s="789"/>
      <c r="B738" s="789"/>
      <c r="C738" s="789"/>
      <c r="D738" s="789"/>
      <c r="E738" s="789"/>
      <c r="F738" s="789"/>
      <c r="G738" s="789"/>
      <c r="H738" s="789"/>
      <c r="I738" s="789"/>
      <c r="J738" s="789"/>
      <c r="K738" s="789"/>
      <c r="L738" s="789"/>
      <c r="M738" s="789"/>
      <c r="N738" s="789"/>
    </row>
    <row r="739" spans="1:14" s="700" customFormat="1" x14ac:dyDescent="0.3">
      <c r="A739" s="789"/>
      <c r="B739" s="789"/>
      <c r="C739" s="789"/>
      <c r="D739" s="789"/>
      <c r="E739" s="789"/>
      <c r="F739" s="789"/>
      <c r="G739" s="789"/>
      <c r="H739" s="789"/>
      <c r="I739" s="789"/>
      <c r="J739" s="789"/>
      <c r="K739" s="789"/>
      <c r="L739" s="789"/>
      <c r="M739" s="789"/>
      <c r="N739" s="789"/>
    </row>
    <row r="740" spans="1:14" s="700" customFormat="1" x14ac:dyDescent="0.3">
      <c r="A740" s="789"/>
      <c r="B740" s="789"/>
      <c r="C740" s="789"/>
      <c r="D740" s="789"/>
      <c r="E740" s="789"/>
      <c r="F740" s="789"/>
      <c r="G740" s="789"/>
      <c r="H740" s="789"/>
      <c r="I740" s="789"/>
      <c r="J740" s="789"/>
      <c r="K740" s="789"/>
      <c r="L740" s="789"/>
      <c r="M740" s="789"/>
      <c r="N740" s="789"/>
    </row>
    <row r="741" spans="1:14" s="700" customFormat="1" x14ac:dyDescent="0.3">
      <c r="A741" s="789"/>
      <c r="B741" s="789"/>
      <c r="C741" s="789"/>
      <c r="D741" s="789"/>
      <c r="E741" s="789"/>
      <c r="F741" s="789"/>
      <c r="G741" s="789"/>
      <c r="H741" s="789"/>
      <c r="I741" s="789"/>
      <c r="J741" s="789"/>
      <c r="K741" s="789"/>
      <c r="L741" s="789"/>
      <c r="M741" s="789"/>
      <c r="N741" s="789"/>
    </row>
    <row r="742" spans="1:14" s="700" customFormat="1" x14ac:dyDescent="0.3">
      <c r="A742" s="789"/>
      <c r="B742" s="789"/>
      <c r="C742" s="789"/>
      <c r="D742" s="789"/>
      <c r="E742" s="789"/>
      <c r="F742" s="789"/>
      <c r="G742" s="789"/>
      <c r="H742" s="789"/>
      <c r="I742" s="789"/>
      <c r="J742" s="789"/>
      <c r="K742" s="789"/>
      <c r="L742" s="789"/>
      <c r="M742" s="789"/>
      <c r="N742" s="789"/>
    </row>
    <row r="743" spans="1:14" s="700" customFormat="1" x14ac:dyDescent="0.3">
      <c r="A743" s="789"/>
      <c r="B743" s="789"/>
      <c r="C743" s="789"/>
      <c r="D743" s="789"/>
      <c r="E743" s="789"/>
      <c r="F743" s="789"/>
      <c r="G743" s="789"/>
      <c r="H743" s="789"/>
      <c r="I743" s="789"/>
      <c r="J743" s="789"/>
      <c r="K743" s="789"/>
      <c r="L743" s="789"/>
      <c r="M743" s="789"/>
      <c r="N743" s="789"/>
    </row>
    <row r="744" spans="1:14" s="700" customFormat="1" x14ac:dyDescent="0.3">
      <c r="A744" s="789"/>
      <c r="B744" s="789"/>
      <c r="C744" s="789"/>
      <c r="D744" s="789"/>
      <c r="E744" s="789"/>
      <c r="F744" s="789"/>
      <c r="G744" s="789"/>
      <c r="H744" s="789"/>
      <c r="I744" s="789"/>
      <c r="J744" s="789"/>
      <c r="K744" s="789"/>
      <c r="L744" s="789"/>
      <c r="M744" s="789"/>
      <c r="N744" s="789"/>
    </row>
    <row r="745" spans="1:14" s="700" customFormat="1" x14ac:dyDescent="0.3">
      <c r="A745" s="789"/>
      <c r="B745" s="789"/>
      <c r="C745" s="789"/>
      <c r="D745" s="789"/>
      <c r="E745" s="789"/>
      <c r="F745" s="789"/>
      <c r="G745" s="789"/>
      <c r="H745" s="789"/>
      <c r="I745" s="789"/>
      <c r="J745" s="789"/>
      <c r="K745" s="789"/>
      <c r="L745" s="789"/>
      <c r="M745" s="789"/>
      <c r="N745" s="789"/>
    </row>
    <row r="746" spans="1:14" s="700" customFormat="1" x14ac:dyDescent="0.3">
      <c r="A746" s="789"/>
      <c r="B746" s="789"/>
      <c r="C746" s="789"/>
      <c r="D746" s="789"/>
      <c r="E746" s="789"/>
      <c r="F746" s="789"/>
      <c r="G746" s="789"/>
      <c r="H746" s="789"/>
      <c r="I746" s="789"/>
      <c r="J746" s="789"/>
      <c r="K746" s="789"/>
      <c r="L746" s="789"/>
      <c r="M746" s="789"/>
      <c r="N746" s="789"/>
    </row>
    <row r="747" spans="1:14" s="700" customFormat="1" x14ac:dyDescent="0.3">
      <c r="A747" s="789"/>
      <c r="B747" s="789"/>
      <c r="C747" s="789"/>
      <c r="D747" s="789"/>
      <c r="E747" s="789"/>
      <c r="F747" s="789"/>
      <c r="G747" s="789"/>
      <c r="H747" s="789"/>
      <c r="I747" s="789"/>
      <c r="J747" s="789"/>
      <c r="K747" s="789"/>
      <c r="L747" s="789"/>
      <c r="M747" s="789"/>
      <c r="N747" s="789"/>
    </row>
    <row r="748" spans="1:14" s="700" customFormat="1" x14ac:dyDescent="0.3">
      <c r="A748" s="789"/>
      <c r="B748" s="789"/>
      <c r="C748" s="789"/>
      <c r="D748" s="789"/>
      <c r="E748" s="789"/>
      <c r="F748" s="789"/>
      <c r="G748" s="789"/>
      <c r="H748" s="789"/>
      <c r="I748" s="789"/>
      <c r="J748" s="789"/>
      <c r="K748" s="789"/>
      <c r="L748" s="789"/>
      <c r="M748" s="789"/>
      <c r="N748" s="789"/>
    </row>
    <row r="749" spans="1:14" s="700" customFormat="1" x14ac:dyDescent="0.3">
      <c r="A749" s="789"/>
      <c r="B749" s="789"/>
      <c r="C749" s="789"/>
      <c r="D749" s="789"/>
      <c r="E749" s="789"/>
      <c r="F749" s="789"/>
      <c r="G749" s="789"/>
      <c r="H749" s="789"/>
      <c r="I749" s="789"/>
      <c r="J749" s="789"/>
      <c r="K749" s="789"/>
      <c r="L749" s="789"/>
      <c r="M749" s="789"/>
      <c r="N749" s="789"/>
    </row>
    <row r="750" spans="1:14" s="700" customFormat="1" x14ac:dyDescent="0.3">
      <c r="A750" s="789"/>
      <c r="B750" s="789"/>
      <c r="C750" s="789"/>
      <c r="D750" s="789"/>
      <c r="E750" s="789"/>
      <c r="F750" s="789"/>
      <c r="G750" s="789"/>
      <c r="H750" s="789"/>
      <c r="I750" s="789"/>
      <c r="J750" s="789"/>
      <c r="K750" s="789"/>
      <c r="L750" s="789"/>
      <c r="M750" s="789"/>
      <c r="N750" s="789"/>
    </row>
    <row r="751" spans="1:14" s="700" customFormat="1" x14ac:dyDescent="0.3">
      <c r="A751" s="789"/>
      <c r="B751" s="789"/>
      <c r="C751" s="789"/>
      <c r="D751" s="789"/>
      <c r="E751" s="789"/>
      <c r="F751" s="789"/>
      <c r="G751" s="789"/>
      <c r="H751" s="789"/>
      <c r="I751" s="789"/>
      <c r="J751" s="789"/>
      <c r="K751" s="789"/>
      <c r="L751" s="789"/>
      <c r="M751" s="789"/>
      <c r="N751" s="789"/>
    </row>
    <row r="752" spans="1:14" s="700" customFormat="1" x14ac:dyDescent="0.3">
      <c r="A752" s="789"/>
      <c r="B752" s="789"/>
      <c r="C752" s="789"/>
      <c r="D752" s="789"/>
      <c r="E752" s="789"/>
      <c r="F752" s="789"/>
      <c r="G752" s="789"/>
      <c r="H752" s="789"/>
      <c r="I752" s="789"/>
      <c r="J752" s="789"/>
      <c r="K752" s="789"/>
      <c r="L752" s="789"/>
      <c r="M752" s="789"/>
      <c r="N752" s="789"/>
    </row>
    <row r="753" spans="1:14" s="700" customFormat="1" x14ac:dyDescent="0.3">
      <c r="A753" s="789"/>
      <c r="B753" s="789"/>
      <c r="C753" s="789"/>
      <c r="D753" s="789"/>
      <c r="E753" s="789"/>
      <c r="F753" s="789"/>
      <c r="G753" s="789"/>
      <c r="H753" s="789"/>
      <c r="I753" s="789"/>
      <c r="J753" s="789"/>
      <c r="K753" s="789"/>
      <c r="L753" s="789"/>
      <c r="M753" s="789"/>
      <c r="N753" s="789"/>
    </row>
    <row r="754" spans="1:14" s="700" customFormat="1" x14ac:dyDescent="0.3">
      <c r="A754" s="789"/>
      <c r="B754" s="789"/>
      <c r="C754" s="789"/>
      <c r="D754" s="789"/>
      <c r="E754" s="789"/>
      <c r="F754" s="789"/>
      <c r="G754" s="789"/>
      <c r="H754" s="789"/>
      <c r="I754" s="789"/>
      <c r="J754" s="789"/>
      <c r="K754" s="789"/>
      <c r="L754" s="789"/>
      <c r="M754" s="789"/>
      <c r="N754" s="789"/>
    </row>
    <row r="755" spans="1:14" s="700" customFormat="1" x14ac:dyDescent="0.3">
      <c r="A755" s="789"/>
      <c r="B755" s="789"/>
      <c r="C755" s="789"/>
      <c r="D755" s="789"/>
      <c r="E755" s="789"/>
      <c r="F755" s="789"/>
      <c r="G755" s="789"/>
      <c r="H755" s="789"/>
      <c r="I755" s="789"/>
      <c r="J755" s="789"/>
      <c r="K755" s="789"/>
      <c r="L755" s="789"/>
      <c r="M755" s="789"/>
      <c r="N755" s="789"/>
    </row>
    <row r="756" spans="1:14" s="700" customFormat="1" x14ac:dyDescent="0.3">
      <c r="A756" s="789"/>
      <c r="B756" s="789"/>
      <c r="C756" s="789"/>
      <c r="D756" s="789"/>
      <c r="E756" s="789"/>
      <c r="F756" s="789"/>
      <c r="G756" s="789"/>
      <c r="H756" s="789"/>
      <c r="I756" s="789"/>
      <c r="J756" s="789"/>
      <c r="K756" s="789"/>
      <c r="L756" s="789"/>
      <c r="M756" s="789"/>
      <c r="N756" s="789"/>
    </row>
    <row r="757" spans="1:14" s="700" customFormat="1" x14ac:dyDescent="0.3">
      <c r="A757" s="789"/>
      <c r="B757" s="789"/>
      <c r="C757" s="789"/>
      <c r="D757" s="789"/>
      <c r="E757" s="789"/>
      <c r="F757" s="789"/>
      <c r="G757" s="789"/>
      <c r="H757" s="789"/>
      <c r="I757" s="789"/>
      <c r="J757" s="789"/>
      <c r="K757" s="789"/>
      <c r="L757" s="789"/>
      <c r="M757" s="789"/>
      <c r="N757" s="789"/>
    </row>
    <row r="758" spans="1:14" s="700" customFormat="1" x14ac:dyDescent="0.3">
      <c r="A758" s="789"/>
      <c r="B758" s="789"/>
      <c r="C758" s="789"/>
      <c r="D758" s="789"/>
      <c r="E758" s="789"/>
      <c r="F758" s="789"/>
      <c r="G758" s="789"/>
      <c r="H758" s="789"/>
      <c r="I758" s="789"/>
      <c r="J758" s="789"/>
      <c r="K758" s="789"/>
      <c r="L758" s="789"/>
      <c r="M758" s="789"/>
      <c r="N758" s="789"/>
    </row>
    <row r="759" spans="1:14" s="700" customFormat="1" x14ac:dyDescent="0.3">
      <c r="A759" s="789"/>
      <c r="B759" s="789"/>
      <c r="C759" s="789"/>
      <c r="D759" s="789"/>
      <c r="E759" s="789"/>
      <c r="F759" s="789"/>
      <c r="G759" s="789"/>
      <c r="H759" s="789"/>
      <c r="I759" s="789"/>
      <c r="J759" s="789"/>
      <c r="K759" s="789"/>
      <c r="L759" s="789"/>
      <c r="M759" s="789"/>
      <c r="N759" s="789"/>
    </row>
    <row r="760" spans="1:14" s="700" customFormat="1" x14ac:dyDescent="0.3">
      <c r="A760" s="789"/>
      <c r="B760" s="789"/>
      <c r="C760" s="789"/>
      <c r="D760" s="789"/>
      <c r="E760" s="789"/>
      <c r="F760" s="789"/>
      <c r="G760" s="789"/>
      <c r="H760" s="789"/>
      <c r="I760" s="789"/>
      <c r="J760" s="789"/>
      <c r="K760" s="789"/>
      <c r="L760" s="789"/>
      <c r="M760" s="789"/>
      <c r="N760" s="789"/>
    </row>
    <row r="761" spans="1:14" s="700" customFormat="1" x14ac:dyDescent="0.3">
      <c r="A761" s="789"/>
      <c r="B761" s="789"/>
      <c r="C761" s="789"/>
      <c r="D761" s="789"/>
      <c r="E761" s="789"/>
      <c r="F761" s="789"/>
      <c r="G761" s="789"/>
      <c r="H761" s="789"/>
      <c r="I761" s="789"/>
      <c r="J761" s="789"/>
      <c r="K761" s="789"/>
      <c r="L761" s="789"/>
      <c r="M761" s="789"/>
      <c r="N761" s="789"/>
    </row>
    <row r="762" spans="1:14" s="700" customFormat="1" x14ac:dyDescent="0.3">
      <c r="A762" s="789"/>
      <c r="B762" s="789"/>
      <c r="C762" s="789"/>
      <c r="D762" s="789"/>
      <c r="E762" s="789"/>
      <c r="F762" s="789"/>
      <c r="G762" s="789"/>
      <c r="H762" s="789"/>
      <c r="I762" s="789"/>
      <c r="J762" s="789"/>
      <c r="K762" s="789"/>
      <c r="L762" s="789"/>
      <c r="M762" s="789"/>
      <c r="N762" s="789"/>
    </row>
    <row r="763" spans="1:14" s="700" customFormat="1" x14ac:dyDescent="0.3">
      <c r="A763" s="789"/>
      <c r="B763" s="789"/>
      <c r="C763" s="789"/>
      <c r="D763" s="789"/>
      <c r="E763" s="789"/>
      <c r="F763" s="789"/>
      <c r="G763" s="789"/>
      <c r="H763" s="789"/>
      <c r="I763" s="789"/>
      <c r="J763" s="789"/>
      <c r="K763" s="789"/>
      <c r="L763" s="789"/>
      <c r="M763" s="789"/>
      <c r="N763" s="789"/>
    </row>
    <row r="764" spans="1:14" s="700" customFormat="1" x14ac:dyDescent="0.3">
      <c r="A764" s="789"/>
      <c r="B764" s="789"/>
      <c r="C764" s="789"/>
      <c r="D764" s="789"/>
      <c r="E764" s="789"/>
      <c r="F764" s="789"/>
      <c r="G764" s="789"/>
      <c r="H764" s="789"/>
      <c r="I764" s="789"/>
      <c r="J764" s="789"/>
      <c r="K764" s="789"/>
      <c r="L764" s="789"/>
      <c r="M764" s="789"/>
      <c r="N764" s="789"/>
    </row>
    <row r="765" spans="1:14" s="700" customFormat="1" x14ac:dyDescent="0.3">
      <c r="A765" s="789"/>
      <c r="B765" s="789"/>
      <c r="C765" s="789"/>
      <c r="D765" s="789"/>
      <c r="E765" s="789"/>
      <c r="F765" s="789"/>
      <c r="G765" s="789"/>
      <c r="H765" s="789"/>
      <c r="I765" s="789"/>
      <c r="J765" s="789"/>
      <c r="K765" s="789"/>
      <c r="L765" s="789"/>
      <c r="M765" s="789"/>
      <c r="N765" s="789"/>
    </row>
    <row r="766" spans="1:14" s="700" customFormat="1" x14ac:dyDescent="0.3">
      <c r="A766" s="789"/>
      <c r="B766" s="789"/>
      <c r="C766" s="789"/>
      <c r="D766" s="789"/>
      <c r="E766" s="789"/>
      <c r="F766" s="789"/>
      <c r="G766" s="789"/>
      <c r="H766" s="789"/>
      <c r="I766" s="789"/>
      <c r="J766" s="789"/>
      <c r="K766" s="789"/>
      <c r="L766" s="789"/>
      <c r="M766" s="789"/>
      <c r="N766" s="789"/>
    </row>
    <row r="767" spans="1:14" s="700" customFormat="1" x14ac:dyDescent="0.3">
      <c r="A767" s="789"/>
      <c r="B767" s="789"/>
      <c r="C767" s="789"/>
      <c r="D767" s="789"/>
      <c r="E767" s="789"/>
      <c r="F767" s="789"/>
      <c r="G767" s="789"/>
      <c r="H767" s="789"/>
      <c r="I767" s="789"/>
      <c r="J767" s="789"/>
      <c r="K767" s="789"/>
      <c r="L767" s="789"/>
      <c r="M767" s="789"/>
      <c r="N767" s="789"/>
    </row>
    <row r="768" spans="1:14" s="700" customFormat="1" x14ac:dyDescent="0.3">
      <c r="A768" s="789"/>
      <c r="B768" s="789"/>
      <c r="C768" s="789"/>
      <c r="D768" s="789"/>
      <c r="E768" s="789"/>
      <c r="F768" s="789"/>
      <c r="G768" s="789"/>
      <c r="H768" s="789"/>
      <c r="I768" s="789"/>
      <c r="J768" s="789"/>
      <c r="K768" s="789"/>
      <c r="L768" s="789"/>
      <c r="M768" s="789"/>
      <c r="N768" s="789"/>
    </row>
    <row r="769" spans="1:14" s="700" customFormat="1" x14ac:dyDescent="0.3">
      <c r="A769" s="789"/>
      <c r="B769" s="789"/>
      <c r="C769" s="789"/>
      <c r="D769" s="789"/>
      <c r="E769" s="789"/>
      <c r="F769" s="789"/>
      <c r="G769" s="789"/>
      <c r="H769" s="789"/>
      <c r="I769" s="789"/>
      <c r="J769" s="789"/>
      <c r="K769" s="789"/>
      <c r="L769" s="789"/>
      <c r="M769" s="789"/>
      <c r="N769" s="789"/>
    </row>
    <row r="770" spans="1:14" s="700" customFormat="1" x14ac:dyDescent="0.3">
      <c r="A770" s="789"/>
      <c r="B770" s="789"/>
      <c r="C770" s="789"/>
      <c r="D770" s="789"/>
      <c r="E770" s="789"/>
      <c r="F770" s="789"/>
      <c r="G770" s="789"/>
      <c r="H770" s="789"/>
      <c r="I770" s="789"/>
      <c r="J770" s="789"/>
      <c r="K770" s="789"/>
      <c r="L770" s="789"/>
      <c r="M770" s="789"/>
      <c r="N770" s="789"/>
    </row>
    <row r="771" spans="1:14" s="700" customFormat="1" x14ac:dyDescent="0.3">
      <c r="A771" s="789"/>
      <c r="B771" s="789"/>
      <c r="C771" s="789"/>
      <c r="D771" s="789"/>
      <c r="E771" s="789"/>
      <c r="F771" s="789"/>
      <c r="G771" s="789"/>
      <c r="H771" s="789"/>
      <c r="I771" s="789"/>
      <c r="J771" s="789"/>
      <c r="K771" s="789"/>
      <c r="L771" s="789"/>
      <c r="M771" s="789"/>
      <c r="N771" s="789"/>
    </row>
    <row r="772" spans="1:14" s="700" customFormat="1" x14ac:dyDescent="0.3">
      <c r="A772" s="789"/>
      <c r="B772" s="789"/>
      <c r="C772" s="789"/>
      <c r="D772" s="789"/>
      <c r="E772" s="789"/>
      <c r="F772" s="789"/>
      <c r="G772" s="789"/>
      <c r="H772" s="789"/>
      <c r="I772" s="789"/>
      <c r="J772" s="789"/>
      <c r="K772" s="789"/>
      <c r="L772" s="789"/>
      <c r="M772" s="789"/>
      <c r="N772" s="789"/>
    </row>
    <row r="773" spans="1:14" s="700" customFormat="1" x14ac:dyDescent="0.3">
      <c r="A773" s="789"/>
      <c r="B773" s="789"/>
      <c r="C773" s="789"/>
      <c r="D773" s="789"/>
      <c r="E773" s="789"/>
      <c r="F773" s="789"/>
      <c r="G773" s="789"/>
      <c r="H773" s="789"/>
      <c r="I773" s="789"/>
      <c r="J773" s="789"/>
      <c r="K773" s="789"/>
      <c r="L773" s="789"/>
      <c r="M773" s="789"/>
      <c r="N773" s="789"/>
    </row>
    <row r="774" spans="1:14" s="700" customFormat="1" x14ac:dyDescent="0.3">
      <c r="A774" s="789"/>
      <c r="B774" s="789"/>
      <c r="C774" s="789"/>
      <c r="D774" s="789"/>
      <c r="E774" s="789"/>
      <c r="F774" s="789"/>
      <c r="G774" s="789"/>
      <c r="H774" s="789"/>
      <c r="I774" s="789"/>
      <c r="J774" s="789"/>
      <c r="K774" s="789"/>
      <c r="L774" s="789"/>
      <c r="M774" s="789"/>
      <c r="N774" s="789"/>
    </row>
    <row r="775" spans="1:14" s="700" customFormat="1" x14ac:dyDescent="0.3">
      <c r="A775" s="789"/>
      <c r="B775" s="789"/>
      <c r="C775" s="789"/>
      <c r="D775" s="789"/>
      <c r="E775" s="789"/>
      <c r="F775" s="789"/>
      <c r="G775" s="789"/>
      <c r="H775" s="789"/>
      <c r="I775" s="789"/>
      <c r="J775" s="789"/>
      <c r="K775" s="789"/>
      <c r="L775" s="789"/>
      <c r="M775" s="789"/>
      <c r="N775" s="789"/>
    </row>
    <row r="776" spans="1:14" s="700" customFormat="1" x14ac:dyDescent="0.3">
      <c r="A776" s="789"/>
      <c r="B776" s="789"/>
      <c r="C776" s="789"/>
      <c r="D776" s="789"/>
      <c r="E776" s="789"/>
      <c r="F776" s="789"/>
      <c r="G776" s="789"/>
      <c r="H776" s="789"/>
      <c r="I776" s="789"/>
      <c r="J776" s="789"/>
      <c r="K776" s="789"/>
      <c r="L776" s="789"/>
      <c r="M776" s="789"/>
      <c r="N776" s="789"/>
    </row>
    <row r="777" spans="1:14" s="700" customFormat="1" x14ac:dyDescent="0.3">
      <c r="A777" s="789"/>
      <c r="B777" s="789"/>
      <c r="C777" s="789"/>
      <c r="D777" s="789"/>
      <c r="E777" s="789"/>
      <c r="F777" s="789"/>
      <c r="G777" s="789"/>
      <c r="H777" s="789"/>
      <c r="I777" s="789"/>
      <c r="J777" s="789"/>
      <c r="K777" s="789"/>
      <c r="L777" s="789"/>
      <c r="M777" s="789"/>
      <c r="N777" s="789"/>
    </row>
    <row r="778" spans="1:14" s="700" customFormat="1" x14ac:dyDescent="0.3">
      <c r="A778" s="789"/>
      <c r="B778" s="789"/>
      <c r="C778" s="789"/>
      <c r="D778" s="789"/>
      <c r="E778" s="789"/>
      <c r="F778" s="789"/>
      <c r="G778" s="789"/>
      <c r="H778" s="789"/>
      <c r="I778" s="789"/>
      <c r="J778" s="789"/>
      <c r="K778" s="789"/>
      <c r="L778" s="789"/>
      <c r="M778" s="789"/>
      <c r="N778" s="789"/>
    </row>
    <row r="779" spans="1:14" s="700" customFormat="1" x14ac:dyDescent="0.3">
      <c r="A779" s="789"/>
      <c r="B779" s="789"/>
      <c r="C779" s="789"/>
      <c r="D779" s="789"/>
      <c r="E779" s="789"/>
      <c r="F779" s="789"/>
      <c r="G779" s="789"/>
      <c r="H779" s="789"/>
      <c r="I779" s="789"/>
      <c r="J779" s="789"/>
      <c r="K779" s="789"/>
      <c r="L779" s="789"/>
      <c r="M779" s="789"/>
      <c r="N779" s="789"/>
    </row>
    <row r="780" spans="1:14" s="700" customFormat="1" x14ac:dyDescent="0.3">
      <c r="A780" s="789"/>
      <c r="B780" s="789"/>
      <c r="C780" s="789"/>
      <c r="D780" s="789"/>
      <c r="E780" s="789"/>
      <c r="F780" s="789"/>
      <c r="G780" s="789"/>
      <c r="H780" s="789"/>
      <c r="I780" s="789"/>
      <c r="J780" s="789"/>
      <c r="K780" s="789"/>
      <c r="L780" s="789"/>
      <c r="M780" s="789"/>
      <c r="N780" s="789"/>
    </row>
    <row r="781" spans="1:14" s="700" customFormat="1" x14ac:dyDescent="0.3">
      <c r="A781" s="789"/>
      <c r="B781" s="789"/>
      <c r="C781" s="789"/>
      <c r="D781" s="789"/>
      <c r="E781" s="789"/>
      <c r="F781" s="789"/>
      <c r="G781" s="789"/>
      <c r="H781" s="789"/>
      <c r="I781" s="789"/>
      <c r="J781" s="789"/>
      <c r="K781" s="789"/>
      <c r="L781" s="789"/>
      <c r="M781" s="789"/>
      <c r="N781" s="789"/>
    </row>
    <row r="782" spans="1:14" s="700" customFormat="1" x14ac:dyDescent="0.3">
      <c r="A782" s="789"/>
      <c r="B782" s="789"/>
      <c r="C782" s="789"/>
      <c r="D782" s="789"/>
      <c r="E782" s="789"/>
      <c r="F782" s="789"/>
      <c r="G782" s="789"/>
      <c r="H782" s="789"/>
      <c r="I782" s="789"/>
      <c r="J782" s="789"/>
      <c r="K782" s="789"/>
      <c r="L782" s="789"/>
      <c r="M782" s="789"/>
      <c r="N782" s="789"/>
    </row>
    <row r="783" spans="1:14" s="700" customFormat="1" x14ac:dyDescent="0.3">
      <c r="A783" s="789"/>
      <c r="B783" s="789"/>
      <c r="C783" s="789"/>
      <c r="D783" s="789"/>
      <c r="E783" s="789"/>
      <c r="F783" s="789"/>
      <c r="G783" s="789"/>
      <c r="H783" s="789"/>
      <c r="I783" s="789"/>
      <c r="J783" s="789"/>
      <c r="K783" s="789"/>
      <c r="L783" s="789"/>
      <c r="M783" s="789"/>
      <c r="N783" s="789"/>
    </row>
    <row r="784" spans="1:14" s="700" customFormat="1" x14ac:dyDescent="0.3">
      <c r="A784" s="789"/>
      <c r="B784" s="789"/>
      <c r="C784" s="789"/>
      <c r="D784" s="789"/>
      <c r="E784" s="789"/>
      <c r="F784" s="789"/>
      <c r="G784" s="789"/>
      <c r="H784" s="789"/>
      <c r="I784" s="789"/>
      <c r="J784" s="789"/>
      <c r="K784" s="789"/>
      <c r="L784" s="789"/>
      <c r="M784" s="789"/>
      <c r="N784" s="789"/>
    </row>
    <row r="785" spans="1:14" s="700" customFormat="1" x14ac:dyDescent="0.3">
      <c r="A785" s="789"/>
      <c r="B785" s="789"/>
      <c r="C785" s="789"/>
      <c r="D785" s="789"/>
      <c r="E785" s="789"/>
      <c r="F785" s="789"/>
      <c r="G785" s="789"/>
      <c r="H785" s="789"/>
      <c r="I785" s="789"/>
      <c r="J785" s="789"/>
      <c r="K785" s="789"/>
      <c r="L785" s="789"/>
      <c r="M785" s="789"/>
      <c r="N785" s="789"/>
    </row>
    <row r="786" spans="1:14" s="700" customFormat="1" x14ac:dyDescent="0.3">
      <c r="A786" s="789"/>
      <c r="B786" s="789"/>
      <c r="C786" s="789"/>
      <c r="D786" s="789"/>
      <c r="E786" s="789"/>
      <c r="F786" s="789"/>
      <c r="G786" s="789"/>
      <c r="H786" s="789"/>
      <c r="I786" s="789"/>
      <c r="J786" s="789"/>
      <c r="K786" s="789"/>
      <c r="L786" s="789"/>
      <c r="M786" s="789"/>
      <c r="N786" s="789"/>
    </row>
    <row r="787" spans="1:14" s="700" customFormat="1" x14ac:dyDescent="0.3">
      <c r="A787" s="789"/>
      <c r="B787" s="789"/>
      <c r="C787" s="789"/>
      <c r="D787" s="789"/>
      <c r="E787" s="789"/>
      <c r="F787" s="789"/>
      <c r="G787" s="789"/>
      <c r="H787" s="789"/>
      <c r="I787" s="789"/>
      <c r="J787" s="789"/>
      <c r="K787" s="789"/>
      <c r="L787" s="789"/>
      <c r="M787" s="789"/>
      <c r="N787" s="789"/>
    </row>
    <row r="788" spans="1:14" s="700" customFormat="1" x14ac:dyDescent="0.3">
      <c r="A788" s="789"/>
      <c r="B788" s="789"/>
      <c r="C788" s="789"/>
      <c r="D788" s="789"/>
      <c r="E788" s="789"/>
      <c r="F788" s="789"/>
      <c r="G788" s="789"/>
      <c r="H788" s="789"/>
      <c r="I788" s="789"/>
      <c r="J788" s="789"/>
      <c r="K788" s="789"/>
      <c r="L788" s="789"/>
      <c r="M788" s="789"/>
      <c r="N788" s="789"/>
    </row>
    <row r="789" spans="1:14" s="700" customFormat="1" x14ac:dyDescent="0.3">
      <c r="A789" s="789"/>
      <c r="B789" s="789"/>
      <c r="C789" s="789"/>
      <c r="D789" s="789"/>
      <c r="E789" s="789"/>
      <c r="F789" s="789"/>
      <c r="G789" s="789"/>
      <c r="H789" s="789"/>
      <c r="I789" s="789"/>
      <c r="J789" s="789"/>
      <c r="K789" s="789"/>
      <c r="L789" s="789"/>
      <c r="M789" s="789"/>
      <c r="N789" s="789"/>
    </row>
    <row r="790" spans="1:14" s="700" customFormat="1" x14ac:dyDescent="0.3">
      <c r="A790" s="789"/>
      <c r="B790" s="789"/>
      <c r="C790" s="789"/>
      <c r="D790" s="789"/>
      <c r="E790" s="789"/>
      <c r="F790" s="789"/>
      <c r="G790" s="789"/>
      <c r="H790" s="789"/>
      <c r="I790" s="789"/>
      <c r="J790" s="789"/>
      <c r="K790" s="789"/>
      <c r="L790" s="789"/>
      <c r="M790" s="789"/>
      <c r="N790" s="789"/>
    </row>
    <row r="791" spans="1:14" s="700" customFormat="1" x14ac:dyDescent="0.3">
      <c r="A791" s="789"/>
      <c r="B791" s="789"/>
      <c r="C791" s="789"/>
      <c r="D791" s="789"/>
      <c r="E791" s="789"/>
      <c r="F791" s="789"/>
      <c r="G791" s="789"/>
      <c r="H791" s="789"/>
      <c r="I791" s="789"/>
      <c r="J791" s="789"/>
      <c r="K791" s="789"/>
      <c r="L791" s="789"/>
      <c r="M791" s="789"/>
      <c r="N791" s="789"/>
    </row>
    <row r="792" spans="1:14" s="700" customFormat="1" x14ac:dyDescent="0.3">
      <c r="A792" s="789"/>
      <c r="B792" s="789"/>
      <c r="C792" s="789"/>
      <c r="D792" s="789"/>
      <c r="E792" s="789"/>
      <c r="F792" s="789"/>
      <c r="G792" s="789"/>
      <c r="H792" s="789"/>
      <c r="I792" s="789"/>
      <c r="J792" s="789"/>
      <c r="K792" s="789"/>
      <c r="L792" s="789"/>
      <c r="M792" s="789"/>
      <c r="N792" s="789"/>
    </row>
    <row r="793" spans="1:14" s="700" customFormat="1" x14ac:dyDescent="0.3">
      <c r="A793" s="789"/>
      <c r="B793" s="789"/>
      <c r="C793" s="789"/>
      <c r="D793" s="789"/>
      <c r="E793" s="789"/>
      <c r="F793" s="789"/>
      <c r="G793" s="789"/>
      <c r="H793" s="789"/>
      <c r="I793" s="789"/>
      <c r="J793" s="789"/>
      <c r="K793" s="789"/>
      <c r="L793" s="789"/>
      <c r="M793" s="789"/>
      <c r="N793" s="789"/>
    </row>
    <row r="794" spans="1:14" s="700" customFormat="1" x14ac:dyDescent="0.3">
      <c r="A794" s="789"/>
      <c r="B794" s="789"/>
      <c r="C794" s="789"/>
      <c r="D794" s="789"/>
      <c r="E794" s="789"/>
      <c r="F794" s="789"/>
      <c r="G794" s="789"/>
      <c r="H794" s="789"/>
      <c r="I794" s="789"/>
      <c r="J794" s="789"/>
      <c r="K794" s="789"/>
      <c r="L794" s="789"/>
      <c r="M794" s="789"/>
      <c r="N794" s="789"/>
    </row>
    <row r="795" spans="1:14" s="700" customFormat="1" x14ac:dyDescent="0.3">
      <c r="A795" s="789"/>
      <c r="B795" s="789"/>
      <c r="C795" s="789"/>
      <c r="D795" s="789"/>
      <c r="E795" s="789"/>
      <c r="F795" s="789"/>
      <c r="G795" s="789"/>
      <c r="H795" s="789"/>
      <c r="I795" s="789"/>
      <c r="J795" s="789"/>
      <c r="K795" s="789"/>
      <c r="L795" s="789"/>
      <c r="M795" s="789"/>
      <c r="N795" s="789"/>
    </row>
    <row r="796" spans="1:14" s="700" customFormat="1" x14ac:dyDescent="0.3">
      <c r="A796" s="789"/>
      <c r="B796" s="789"/>
      <c r="C796" s="789"/>
      <c r="D796" s="789"/>
      <c r="E796" s="789"/>
      <c r="F796" s="789"/>
      <c r="G796" s="789"/>
      <c r="H796" s="789"/>
      <c r="I796" s="789"/>
      <c r="J796" s="789"/>
      <c r="K796" s="789"/>
      <c r="L796" s="789"/>
      <c r="M796" s="789"/>
      <c r="N796" s="789"/>
    </row>
    <row r="797" spans="1:14" s="700" customFormat="1" x14ac:dyDescent="0.3">
      <c r="A797" s="789"/>
      <c r="B797" s="789"/>
      <c r="C797" s="789"/>
      <c r="D797" s="789"/>
      <c r="E797" s="789"/>
      <c r="F797" s="789"/>
      <c r="G797" s="789"/>
      <c r="H797" s="789"/>
      <c r="I797" s="789"/>
      <c r="J797" s="789"/>
      <c r="K797" s="789"/>
      <c r="L797" s="789"/>
      <c r="M797" s="789"/>
      <c r="N797" s="789"/>
    </row>
    <row r="798" spans="1:14" s="700" customFormat="1" x14ac:dyDescent="0.3">
      <c r="A798" s="789"/>
      <c r="B798" s="789"/>
      <c r="C798" s="789"/>
      <c r="D798" s="789"/>
      <c r="E798" s="789"/>
      <c r="F798" s="789"/>
      <c r="G798" s="789"/>
      <c r="H798" s="789"/>
      <c r="I798" s="789"/>
      <c r="J798" s="789"/>
      <c r="K798" s="789"/>
      <c r="L798" s="789"/>
      <c r="M798" s="789"/>
      <c r="N798" s="789"/>
    </row>
    <row r="799" spans="1:14" s="700" customFormat="1" x14ac:dyDescent="0.3">
      <c r="A799" s="789"/>
      <c r="B799" s="789"/>
      <c r="C799" s="789"/>
      <c r="D799" s="789"/>
      <c r="E799" s="789"/>
      <c r="F799" s="789"/>
      <c r="G799" s="789"/>
      <c r="H799" s="789"/>
      <c r="I799" s="789"/>
      <c r="J799" s="789"/>
      <c r="K799" s="789"/>
      <c r="L799" s="789"/>
      <c r="M799" s="789"/>
      <c r="N799" s="789"/>
    </row>
    <row r="800" spans="1:14" s="700" customFormat="1" x14ac:dyDescent="0.3">
      <c r="A800" s="789"/>
      <c r="B800" s="789"/>
      <c r="C800" s="789"/>
      <c r="D800" s="789"/>
      <c r="E800" s="789"/>
      <c r="F800" s="789"/>
      <c r="G800" s="789"/>
      <c r="H800" s="789"/>
      <c r="I800" s="789"/>
      <c r="J800" s="789"/>
      <c r="K800" s="789"/>
      <c r="L800" s="789"/>
      <c r="M800" s="789"/>
      <c r="N800" s="789"/>
    </row>
    <row r="801" spans="1:14" s="700" customFormat="1" x14ac:dyDescent="0.3">
      <c r="A801" s="789"/>
      <c r="B801" s="789"/>
      <c r="C801" s="789"/>
      <c r="D801" s="789"/>
      <c r="E801" s="789"/>
      <c r="F801" s="789"/>
      <c r="G801" s="789"/>
      <c r="H801" s="789"/>
      <c r="I801" s="789"/>
      <c r="J801" s="789"/>
      <c r="K801" s="789"/>
      <c r="L801" s="789"/>
      <c r="M801" s="789"/>
      <c r="N801" s="789"/>
    </row>
    <row r="802" spans="1:14" s="700" customFormat="1" x14ac:dyDescent="0.3">
      <c r="A802" s="789"/>
      <c r="B802" s="789"/>
      <c r="C802" s="789"/>
      <c r="D802" s="789"/>
      <c r="E802" s="789"/>
      <c r="F802" s="789"/>
      <c r="G802" s="789"/>
      <c r="H802" s="789"/>
      <c r="I802" s="789"/>
      <c r="J802" s="789"/>
      <c r="K802" s="789"/>
      <c r="L802" s="789"/>
      <c r="M802" s="789"/>
      <c r="N802" s="789"/>
    </row>
    <row r="803" spans="1:14" s="700" customFormat="1" x14ac:dyDescent="0.3">
      <c r="A803" s="789"/>
      <c r="B803" s="789"/>
      <c r="C803" s="789"/>
      <c r="D803" s="789"/>
      <c r="E803" s="789"/>
      <c r="F803" s="789"/>
      <c r="G803" s="789"/>
      <c r="H803" s="789"/>
      <c r="I803" s="789"/>
      <c r="J803" s="789"/>
      <c r="K803" s="789"/>
      <c r="L803" s="789"/>
      <c r="M803" s="789"/>
      <c r="N803" s="789"/>
    </row>
    <row r="804" spans="1:14" s="700" customFormat="1" x14ac:dyDescent="0.3">
      <c r="A804" s="789"/>
      <c r="B804" s="789"/>
      <c r="C804" s="789"/>
      <c r="D804" s="789"/>
      <c r="E804" s="789"/>
      <c r="F804" s="789"/>
      <c r="G804" s="789"/>
      <c r="H804" s="789"/>
      <c r="I804" s="789"/>
      <c r="J804" s="789"/>
      <c r="K804" s="789"/>
      <c r="L804" s="789"/>
      <c r="M804" s="789"/>
      <c r="N804" s="789"/>
    </row>
    <row r="805" spans="1:14" s="700" customFormat="1" x14ac:dyDescent="0.3">
      <c r="A805" s="789"/>
      <c r="B805" s="789"/>
      <c r="C805" s="789"/>
      <c r="D805" s="789"/>
      <c r="E805" s="789"/>
      <c r="F805" s="789"/>
      <c r="G805" s="789"/>
      <c r="H805" s="789"/>
      <c r="I805" s="789"/>
      <c r="J805" s="789"/>
      <c r="K805" s="789"/>
      <c r="L805" s="789"/>
      <c r="M805" s="789"/>
      <c r="N805" s="789"/>
    </row>
    <row r="806" spans="1:14" s="700" customFormat="1" x14ac:dyDescent="0.3">
      <c r="A806" s="789"/>
      <c r="B806" s="789"/>
      <c r="C806" s="789"/>
      <c r="D806" s="789"/>
      <c r="E806" s="789"/>
      <c r="F806" s="789"/>
      <c r="G806" s="789"/>
      <c r="H806" s="789"/>
      <c r="I806" s="789"/>
      <c r="J806" s="789"/>
      <c r="K806" s="789"/>
      <c r="L806" s="789"/>
      <c r="M806" s="789"/>
      <c r="N806" s="789"/>
    </row>
    <row r="807" spans="1:14" s="700" customFormat="1" x14ac:dyDescent="0.3">
      <c r="A807" s="789"/>
      <c r="B807" s="789"/>
      <c r="C807" s="789"/>
      <c r="D807" s="789"/>
      <c r="E807" s="789"/>
      <c r="F807" s="789"/>
      <c r="G807" s="789"/>
      <c r="H807" s="789"/>
      <c r="I807" s="789"/>
      <c r="J807" s="789"/>
      <c r="K807" s="789"/>
      <c r="L807" s="789"/>
      <c r="M807" s="789"/>
      <c r="N807" s="789"/>
    </row>
    <row r="808" spans="1:14" s="700" customFormat="1" x14ac:dyDescent="0.3">
      <c r="A808" s="789"/>
      <c r="B808" s="789"/>
      <c r="C808" s="789"/>
      <c r="D808" s="789"/>
      <c r="E808" s="789"/>
      <c r="F808" s="789"/>
      <c r="G808" s="789"/>
      <c r="H808" s="789"/>
      <c r="I808" s="789"/>
      <c r="J808" s="789"/>
      <c r="K808" s="789"/>
      <c r="L808" s="789"/>
      <c r="M808" s="789"/>
      <c r="N808" s="789"/>
    </row>
    <row r="809" spans="1:14" s="700" customFormat="1" x14ac:dyDescent="0.3">
      <c r="A809" s="789"/>
      <c r="B809" s="789"/>
      <c r="C809" s="789"/>
      <c r="D809" s="789"/>
      <c r="E809" s="789"/>
      <c r="F809" s="789"/>
      <c r="G809" s="789"/>
      <c r="H809" s="789"/>
      <c r="I809" s="789"/>
      <c r="J809" s="789"/>
      <c r="K809" s="789"/>
      <c r="L809" s="789"/>
      <c r="M809" s="789"/>
      <c r="N809" s="789"/>
    </row>
    <row r="810" spans="1:14" s="700" customFormat="1" x14ac:dyDescent="0.3">
      <c r="A810" s="789"/>
      <c r="B810" s="789"/>
      <c r="C810" s="789"/>
      <c r="D810" s="789"/>
      <c r="E810" s="789"/>
      <c r="F810" s="789"/>
      <c r="G810" s="789"/>
      <c r="H810" s="789"/>
      <c r="I810" s="789"/>
      <c r="J810" s="789"/>
      <c r="K810" s="789"/>
      <c r="L810" s="789"/>
      <c r="M810" s="789"/>
      <c r="N810" s="789"/>
    </row>
    <row r="811" spans="1:14" s="700" customFormat="1" x14ac:dyDescent="0.3">
      <c r="A811" s="789"/>
      <c r="B811" s="789"/>
      <c r="C811" s="789"/>
      <c r="D811" s="789"/>
      <c r="E811" s="789"/>
      <c r="F811" s="789"/>
      <c r="G811" s="789"/>
      <c r="H811" s="789"/>
      <c r="I811" s="789"/>
      <c r="J811" s="789"/>
      <c r="K811" s="789"/>
      <c r="L811" s="789"/>
      <c r="M811" s="789"/>
      <c r="N811" s="789"/>
    </row>
    <row r="812" spans="1:14" s="700" customFormat="1" x14ac:dyDescent="0.3">
      <c r="A812" s="789"/>
      <c r="B812" s="789"/>
      <c r="C812" s="789"/>
      <c r="D812" s="789"/>
      <c r="E812" s="789"/>
      <c r="F812" s="789"/>
      <c r="G812" s="789"/>
      <c r="H812" s="789"/>
      <c r="I812" s="789"/>
      <c r="J812" s="789"/>
      <c r="K812" s="789"/>
      <c r="L812" s="789"/>
      <c r="M812" s="789"/>
      <c r="N812" s="789"/>
    </row>
    <row r="813" spans="1:14" s="700" customFormat="1" x14ac:dyDescent="0.3">
      <c r="A813" s="789"/>
      <c r="B813" s="789"/>
      <c r="C813" s="789"/>
      <c r="D813" s="789"/>
      <c r="E813" s="789"/>
      <c r="F813" s="789"/>
      <c r="G813" s="789"/>
      <c r="H813" s="789"/>
      <c r="I813" s="789"/>
      <c r="J813" s="789"/>
      <c r="K813" s="789"/>
      <c r="L813" s="789"/>
      <c r="M813" s="789"/>
      <c r="N813" s="789"/>
    </row>
    <row r="814" spans="1:14" s="700" customFormat="1" x14ac:dyDescent="0.3">
      <c r="A814" s="789"/>
      <c r="B814" s="789"/>
      <c r="C814" s="789"/>
      <c r="D814" s="789"/>
      <c r="E814" s="789"/>
      <c r="F814" s="789"/>
      <c r="G814" s="789"/>
      <c r="H814" s="789"/>
      <c r="I814" s="789"/>
      <c r="J814" s="789"/>
      <c r="K814" s="789"/>
      <c r="L814" s="789"/>
      <c r="M814" s="789"/>
      <c r="N814" s="789"/>
    </row>
    <row r="815" spans="1:14" s="700" customFormat="1" x14ac:dyDescent="0.3">
      <c r="A815" s="789"/>
      <c r="B815" s="789"/>
      <c r="C815" s="789"/>
      <c r="D815" s="789"/>
      <c r="E815" s="789"/>
      <c r="F815" s="789"/>
      <c r="G815" s="789"/>
      <c r="H815" s="789"/>
      <c r="I815" s="789"/>
      <c r="J815" s="789"/>
      <c r="K815" s="789"/>
      <c r="L815" s="789"/>
      <c r="M815" s="789"/>
      <c r="N815" s="789"/>
    </row>
    <row r="816" spans="1:14" s="700" customFormat="1" x14ac:dyDescent="0.3">
      <c r="A816" s="789"/>
      <c r="B816" s="789"/>
      <c r="C816" s="789"/>
      <c r="D816" s="789"/>
      <c r="E816" s="789"/>
      <c r="F816" s="789"/>
      <c r="G816" s="789"/>
      <c r="H816" s="789"/>
      <c r="I816" s="789"/>
      <c r="J816" s="789"/>
      <c r="K816" s="789"/>
      <c r="L816" s="789"/>
      <c r="M816" s="789"/>
      <c r="N816" s="789"/>
    </row>
    <row r="817" spans="1:14" s="700" customFormat="1" x14ac:dyDescent="0.3">
      <c r="A817" s="789"/>
      <c r="B817" s="789"/>
      <c r="C817" s="789"/>
      <c r="D817" s="789"/>
      <c r="E817" s="789"/>
      <c r="F817" s="789"/>
      <c r="G817" s="789"/>
      <c r="H817" s="789"/>
      <c r="I817" s="789"/>
      <c r="J817" s="789"/>
      <c r="K817" s="789"/>
      <c r="L817" s="789"/>
      <c r="M817" s="789"/>
      <c r="N817" s="789"/>
    </row>
    <row r="818" spans="1:14" s="700" customFormat="1" x14ac:dyDescent="0.3">
      <c r="A818" s="789"/>
      <c r="B818" s="789"/>
      <c r="C818" s="789"/>
      <c r="D818" s="789"/>
      <c r="E818" s="789"/>
      <c r="F818" s="789"/>
      <c r="G818" s="789"/>
      <c r="H818" s="789"/>
      <c r="I818" s="789"/>
      <c r="J818" s="789"/>
      <c r="K818" s="789"/>
      <c r="L818" s="789"/>
      <c r="M818" s="789"/>
      <c r="N818" s="789"/>
    </row>
    <row r="819" spans="1:14" s="700" customFormat="1" x14ac:dyDescent="0.3">
      <c r="A819" s="789"/>
      <c r="B819" s="789"/>
      <c r="C819" s="789"/>
      <c r="D819" s="789"/>
      <c r="E819" s="789"/>
      <c r="F819" s="789"/>
      <c r="G819" s="789"/>
      <c r="H819" s="789"/>
      <c r="I819" s="789"/>
      <c r="J819" s="789"/>
      <c r="K819" s="789"/>
      <c r="L819" s="789"/>
      <c r="M819" s="789"/>
      <c r="N819" s="789"/>
    </row>
    <row r="820" spans="1:14" s="700" customFormat="1" x14ac:dyDescent="0.3">
      <c r="A820" s="789"/>
      <c r="B820" s="789"/>
      <c r="C820" s="789"/>
      <c r="D820" s="789"/>
      <c r="E820" s="789"/>
      <c r="F820" s="789"/>
      <c r="G820" s="789"/>
      <c r="H820" s="789"/>
      <c r="I820" s="789"/>
      <c r="J820" s="789"/>
      <c r="K820" s="789"/>
      <c r="L820" s="789"/>
      <c r="M820" s="789"/>
      <c r="N820" s="789"/>
    </row>
    <row r="821" spans="1:14" s="700" customFormat="1" x14ac:dyDescent="0.3">
      <c r="A821" s="789"/>
      <c r="B821" s="789"/>
      <c r="C821" s="789"/>
      <c r="D821" s="789"/>
      <c r="E821" s="789"/>
      <c r="F821" s="789"/>
      <c r="G821" s="789"/>
      <c r="H821" s="789"/>
      <c r="I821" s="789"/>
      <c r="J821" s="789"/>
      <c r="K821" s="789"/>
      <c r="L821" s="789"/>
      <c r="M821" s="789"/>
      <c r="N821" s="789"/>
    </row>
    <row r="822" spans="1:14" s="700" customFormat="1" x14ac:dyDescent="0.3">
      <c r="A822" s="789"/>
      <c r="B822" s="789"/>
      <c r="C822" s="789"/>
      <c r="D822" s="789"/>
      <c r="E822" s="789"/>
      <c r="F822" s="789"/>
      <c r="G822" s="789"/>
      <c r="H822" s="789"/>
      <c r="I822" s="789"/>
      <c r="J822" s="789"/>
      <c r="K822" s="789"/>
      <c r="L822" s="789"/>
      <c r="M822" s="789"/>
      <c r="N822" s="789"/>
    </row>
    <row r="823" spans="1:14" s="700" customFormat="1" x14ac:dyDescent="0.3">
      <c r="A823" s="789"/>
      <c r="B823" s="789"/>
      <c r="C823" s="789"/>
      <c r="D823" s="789"/>
      <c r="E823" s="789"/>
      <c r="F823" s="789"/>
      <c r="G823" s="789"/>
      <c r="H823" s="789"/>
      <c r="I823" s="789"/>
      <c r="J823" s="789"/>
      <c r="K823" s="789"/>
      <c r="L823" s="789"/>
      <c r="M823" s="789"/>
      <c r="N823" s="789"/>
    </row>
    <row r="824" spans="1:14" s="700" customFormat="1" x14ac:dyDescent="0.3">
      <c r="A824" s="789"/>
      <c r="B824" s="789"/>
      <c r="C824" s="789"/>
      <c r="D824" s="789"/>
      <c r="E824" s="789"/>
      <c r="F824" s="789"/>
      <c r="G824" s="789"/>
      <c r="H824" s="789"/>
      <c r="I824" s="789"/>
      <c r="J824" s="789"/>
      <c r="K824" s="789"/>
      <c r="L824" s="789"/>
      <c r="M824" s="789"/>
      <c r="N824" s="789"/>
    </row>
    <row r="825" spans="1:14" s="700" customFormat="1" x14ac:dyDescent="0.3">
      <c r="A825" s="789"/>
      <c r="B825" s="789"/>
      <c r="C825" s="789"/>
      <c r="D825" s="789"/>
      <c r="E825" s="789"/>
      <c r="F825" s="789"/>
      <c r="G825" s="789"/>
      <c r="H825" s="789"/>
      <c r="I825" s="789"/>
      <c r="J825" s="789"/>
      <c r="K825" s="789"/>
      <c r="L825" s="789"/>
      <c r="M825" s="789"/>
      <c r="N825" s="789"/>
    </row>
    <row r="826" spans="1:14" s="700" customFormat="1" x14ac:dyDescent="0.3">
      <c r="A826" s="789"/>
      <c r="B826" s="789"/>
      <c r="C826" s="789"/>
      <c r="D826" s="789"/>
      <c r="E826" s="789"/>
      <c r="F826" s="789"/>
      <c r="G826" s="789"/>
      <c r="H826" s="789"/>
      <c r="I826" s="789"/>
      <c r="J826" s="789"/>
      <c r="K826" s="789"/>
      <c r="L826" s="789"/>
      <c r="M826" s="789"/>
      <c r="N826" s="789"/>
    </row>
    <row r="827" spans="1:14" s="700" customFormat="1" x14ac:dyDescent="0.3">
      <c r="A827" s="789"/>
      <c r="B827" s="789"/>
      <c r="C827" s="789"/>
      <c r="D827" s="789"/>
      <c r="E827" s="789"/>
      <c r="F827" s="789"/>
      <c r="G827" s="789"/>
      <c r="H827" s="789"/>
      <c r="I827" s="789"/>
      <c r="J827" s="789"/>
      <c r="K827" s="789"/>
      <c r="L827" s="789"/>
      <c r="M827" s="789"/>
      <c r="N827" s="789"/>
    </row>
    <row r="828" spans="1:14" s="700" customFormat="1" x14ac:dyDescent="0.3">
      <c r="A828" s="789"/>
      <c r="B828" s="789"/>
      <c r="C828" s="789"/>
      <c r="D828" s="789"/>
      <c r="E828" s="789"/>
      <c r="F828" s="789"/>
      <c r="G828" s="789"/>
      <c r="H828" s="789"/>
      <c r="I828" s="789"/>
      <c r="J828" s="789"/>
      <c r="K828" s="789"/>
      <c r="L828" s="789"/>
      <c r="M828" s="789"/>
      <c r="N828" s="789"/>
    </row>
    <row r="829" spans="1:14" s="700" customFormat="1" x14ac:dyDescent="0.3">
      <c r="A829" s="789"/>
      <c r="B829" s="789"/>
      <c r="C829" s="789"/>
      <c r="D829" s="789"/>
      <c r="E829" s="789"/>
      <c r="F829" s="789"/>
      <c r="G829" s="789"/>
      <c r="H829" s="789"/>
      <c r="I829" s="789"/>
      <c r="J829" s="789"/>
      <c r="K829" s="789"/>
      <c r="L829" s="789"/>
      <c r="M829" s="789"/>
      <c r="N829" s="789"/>
    </row>
    <row r="830" spans="1:14" s="700" customFormat="1" x14ac:dyDescent="0.3">
      <c r="A830" s="789"/>
      <c r="B830" s="789"/>
      <c r="C830" s="789"/>
      <c r="D830" s="789"/>
      <c r="E830" s="789"/>
      <c r="F830" s="789"/>
      <c r="G830" s="789"/>
      <c r="H830" s="789"/>
      <c r="I830" s="789"/>
      <c r="J830" s="789"/>
      <c r="K830" s="789"/>
      <c r="L830" s="789"/>
      <c r="M830" s="789"/>
      <c r="N830" s="789"/>
    </row>
    <row r="831" spans="1:14" s="700" customFormat="1" x14ac:dyDescent="0.3">
      <c r="A831" s="789"/>
      <c r="B831" s="789"/>
      <c r="C831" s="789"/>
      <c r="D831" s="789"/>
      <c r="E831" s="789"/>
      <c r="F831" s="789"/>
      <c r="G831" s="789"/>
      <c r="H831" s="789"/>
      <c r="I831" s="789"/>
      <c r="J831" s="789"/>
      <c r="K831" s="789"/>
      <c r="L831" s="789"/>
      <c r="M831" s="789"/>
      <c r="N831" s="789"/>
    </row>
    <row r="832" spans="1:14" s="700" customFormat="1" x14ac:dyDescent="0.3">
      <c r="A832" s="789"/>
      <c r="B832" s="789"/>
      <c r="C832" s="789"/>
      <c r="D832" s="789"/>
      <c r="E832" s="789"/>
      <c r="F832" s="789"/>
      <c r="G832" s="789"/>
      <c r="H832" s="789"/>
      <c r="I832" s="789"/>
      <c r="J832" s="789"/>
      <c r="K832" s="789"/>
      <c r="L832" s="789"/>
      <c r="M832" s="789"/>
      <c r="N832" s="789"/>
    </row>
    <row r="833" spans="1:14" s="700" customFormat="1" x14ac:dyDescent="0.3">
      <c r="A833" s="789"/>
      <c r="B833" s="789"/>
      <c r="C833" s="789"/>
      <c r="D833" s="789"/>
      <c r="E833" s="789"/>
      <c r="F833" s="789"/>
      <c r="G833" s="789"/>
      <c r="H833" s="789"/>
      <c r="I833" s="789"/>
      <c r="J833" s="789"/>
      <c r="K833" s="789"/>
      <c r="L833" s="789"/>
      <c r="M833" s="789"/>
      <c r="N833" s="789"/>
    </row>
    <row r="834" spans="1:14" s="700" customFormat="1" x14ac:dyDescent="0.3">
      <c r="A834" s="789"/>
      <c r="B834" s="789"/>
      <c r="C834" s="789"/>
      <c r="D834" s="789"/>
      <c r="E834" s="789"/>
      <c r="F834" s="789"/>
      <c r="G834" s="789"/>
      <c r="H834" s="789"/>
      <c r="I834" s="789"/>
      <c r="J834" s="789"/>
      <c r="K834" s="789"/>
      <c r="L834" s="789"/>
      <c r="M834" s="789"/>
      <c r="N834" s="789"/>
    </row>
    <row r="835" spans="1:14" s="700" customFormat="1" x14ac:dyDescent="0.3">
      <c r="A835" s="789"/>
      <c r="B835" s="789"/>
      <c r="C835" s="789"/>
      <c r="D835" s="789"/>
      <c r="E835" s="789"/>
      <c r="F835" s="789"/>
      <c r="G835" s="789"/>
      <c r="H835" s="789"/>
      <c r="I835" s="789"/>
      <c r="J835" s="789"/>
      <c r="K835" s="789"/>
      <c r="L835" s="789"/>
      <c r="M835" s="789"/>
      <c r="N835" s="789"/>
    </row>
    <row r="836" spans="1:14" s="700" customFormat="1" x14ac:dyDescent="0.3">
      <c r="A836" s="789"/>
      <c r="B836" s="789"/>
      <c r="C836" s="789"/>
      <c r="D836" s="789"/>
      <c r="E836" s="789"/>
      <c r="F836" s="789"/>
      <c r="G836" s="789"/>
      <c r="H836" s="789"/>
      <c r="I836" s="789"/>
      <c r="J836" s="789"/>
      <c r="K836" s="789"/>
      <c r="L836" s="789"/>
      <c r="M836" s="789"/>
      <c r="N836" s="789"/>
    </row>
    <row r="837" spans="1:14" s="700" customFormat="1" x14ac:dyDescent="0.3">
      <c r="A837" s="789"/>
      <c r="B837" s="789"/>
      <c r="C837" s="789"/>
      <c r="D837" s="789"/>
      <c r="E837" s="789"/>
      <c r="F837" s="789"/>
      <c r="G837" s="789"/>
      <c r="H837" s="789"/>
      <c r="I837" s="789"/>
      <c r="J837" s="789"/>
      <c r="K837" s="789"/>
      <c r="L837" s="789"/>
      <c r="M837" s="789"/>
      <c r="N837" s="789"/>
    </row>
    <row r="838" spans="1:14" s="700" customFormat="1" x14ac:dyDescent="0.3">
      <c r="A838" s="789"/>
      <c r="B838" s="789"/>
      <c r="C838" s="789"/>
      <c r="D838" s="789"/>
      <c r="E838" s="789"/>
      <c r="F838" s="789"/>
      <c r="G838" s="789"/>
      <c r="H838" s="789"/>
      <c r="I838" s="789"/>
      <c r="J838" s="789"/>
      <c r="K838" s="789"/>
      <c r="L838" s="789"/>
      <c r="M838" s="789"/>
      <c r="N838" s="789"/>
    </row>
    <row r="839" spans="1:14" s="700" customFormat="1" x14ac:dyDescent="0.3">
      <c r="A839" s="789"/>
      <c r="B839" s="789"/>
      <c r="C839" s="789"/>
      <c r="D839" s="789"/>
      <c r="E839" s="789"/>
      <c r="F839" s="789"/>
      <c r="G839" s="789"/>
      <c r="H839" s="789"/>
      <c r="I839" s="789"/>
      <c r="J839" s="789"/>
      <c r="K839" s="789"/>
      <c r="L839" s="789"/>
      <c r="M839" s="789"/>
      <c r="N839" s="789"/>
    </row>
    <row r="840" spans="1:14" s="700" customFormat="1" x14ac:dyDescent="0.3">
      <c r="A840" s="789"/>
      <c r="B840" s="789"/>
      <c r="C840" s="789"/>
      <c r="D840" s="789"/>
      <c r="E840" s="789"/>
      <c r="F840" s="789"/>
      <c r="G840" s="789"/>
      <c r="H840" s="789"/>
      <c r="I840" s="789"/>
      <c r="J840" s="789"/>
      <c r="K840" s="789"/>
      <c r="L840" s="789"/>
      <c r="M840" s="789"/>
      <c r="N840" s="789"/>
    </row>
    <row r="841" spans="1:14" s="700" customFormat="1" x14ac:dyDescent="0.3">
      <c r="A841" s="789"/>
      <c r="B841" s="789"/>
      <c r="C841" s="789"/>
      <c r="D841" s="789"/>
      <c r="E841" s="789"/>
      <c r="F841" s="789"/>
      <c r="G841" s="789"/>
      <c r="H841" s="789"/>
      <c r="I841" s="789"/>
      <c r="J841" s="789"/>
      <c r="K841" s="789"/>
      <c r="L841" s="789"/>
      <c r="M841" s="789"/>
      <c r="N841" s="789"/>
    </row>
    <row r="842" spans="1:14" s="700" customFormat="1" x14ac:dyDescent="0.3">
      <c r="A842" s="789"/>
      <c r="B842" s="789"/>
      <c r="C842" s="789"/>
      <c r="D842" s="789"/>
      <c r="E842" s="789"/>
      <c r="F842" s="789"/>
      <c r="G842" s="789"/>
      <c r="H842" s="789"/>
      <c r="I842" s="789"/>
      <c r="J842" s="789"/>
      <c r="K842" s="789"/>
      <c r="L842" s="789"/>
      <c r="M842" s="789"/>
      <c r="N842" s="789"/>
    </row>
    <row r="843" spans="1:14" s="700" customFormat="1" x14ac:dyDescent="0.3">
      <c r="A843" s="789"/>
      <c r="B843" s="789"/>
      <c r="C843" s="789"/>
      <c r="D843" s="789"/>
      <c r="E843" s="789"/>
      <c r="F843" s="789"/>
      <c r="G843" s="789"/>
      <c r="H843" s="789"/>
      <c r="I843" s="789"/>
      <c r="J843" s="789"/>
      <c r="K843" s="789"/>
      <c r="L843" s="789"/>
      <c r="M843" s="789"/>
      <c r="N843" s="789"/>
    </row>
    <row r="844" spans="1:14" s="700" customFormat="1" x14ac:dyDescent="0.3">
      <c r="A844" s="789"/>
      <c r="B844" s="789"/>
      <c r="C844" s="789"/>
      <c r="D844" s="789"/>
      <c r="E844" s="789"/>
      <c r="F844" s="789"/>
      <c r="G844" s="789"/>
      <c r="H844" s="789"/>
      <c r="I844" s="789"/>
      <c r="J844" s="789"/>
      <c r="K844" s="789"/>
      <c r="L844" s="789"/>
      <c r="M844" s="789"/>
      <c r="N844" s="789"/>
    </row>
    <row r="845" spans="1:14" s="700" customFormat="1" x14ac:dyDescent="0.3">
      <c r="A845" s="789"/>
      <c r="B845" s="789"/>
      <c r="C845" s="789"/>
      <c r="D845" s="789"/>
      <c r="E845" s="789"/>
      <c r="F845" s="789"/>
      <c r="G845" s="789"/>
      <c r="H845" s="789"/>
      <c r="I845" s="789"/>
      <c r="J845" s="789"/>
      <c r="K845" s="789"/>
      <c r="L845" s="789"/>
      <c r="M845" s="789"/>
      <c r="N845" s="789"/>
    </row>
    <row r="846" spans="1:14" s="700" customFormat="1" x14ac:dyDescent="0.3">
      <c r="A846" s="789"/>
      <c r="B846" s="789"/>
      <c r="C846" s="789"/>
      <c r="D846" s="789"/>
      <c r="E846" s="789"/>
      <c r="F846" s="789"/>
      <c r="G846" s="789"/>
      <c r="H846" s="789"/>
      <c r="I846" s="789"/>
      <c r="J846" s="789"/>
      <c r="K846" s="789"/>
      <c r="L846" s="789"/>
      <c r="M846" s="789"/>
      <c r="N846" s="789"/>
    </row>
    <row r="847" spans="1:14" s="700" customFormat="1" x14ac:dyDescent="0.3">
      <c r="A847" s="789"/>
      <c r="B847" s="789"/>
      <c r="C847" s="789"/>
      <c r="D847" s="789"/>
      <c r="E847" s="789"/>
      <c r="F847" s="789"/>
      <c r="G847" s="789"/>
      <c r="H847" s="789"/>
      <c r="I847" s="789"/>
      <c r="J847" s="789"/>
      <c r="K847" s="789"/>
      <c r="L847" s="789"/>
      <c r="M847" s="789"/>
      <c r="N847" s="789"/>
    </row>
    <row r="848" spans="1:14" s="700" customFormat="1" x14ac:dyDescent="0.3">
      <c r="A848" s="789"/>
      <c r="B848" s="789"/>
      <c r="C848" s="789"/>
      <c r="D848" s="789"/>
      <c r="E848" s="789"/>
      <c r="F848" s="789"/>
      <c r="G848" s="789"/>
      <c r="H848" s="789"/>
      <c r="I848" s="789"/>
      <c r="J848" s="789"/>
      <c r="K848" s="789"/>
      <c r="L848" s="789"/>
      <c r="M848" s="789"/>
      <c r="N848" s="789"/>
    </row>
    <row r="849" spans="1:14" s="700" customFormat="1" x14ac:dyDescent="0.3">
      <c r="A849" s="789"/>
      <c r="B849" s="789"/>
      <c r="C849" s="789"/>
      <c r="D849" s="789"/>
      <c r="E849" s="789"/>
      <c r="F849" s="789"/>
      <c r="G849" s="789"/>
      <c r="H849" s="789"/>
      <c r="I849" s="789"/>
      <c r="J849" s="789"/>
      <c r="K849" s="789"/>
      <c r="L849" s="789"/>
      <c r="M849" s="789"/>
      <c r="N849" s="789"/>
    </row>
    <row r="850" spans="1:14" s="700" customFormat="1" x14ac:dyDescent="0.3">
      <c r="A850" s="789"/>
      <c r="B850" s="789"/>
      <c r="C850" s="789"/>
      <c r="D850" s="789"/>
      <c r="E850" s="789"/>
      <c r="F850" s="789"/>
      <c r="G850" s="789"/>
      <c r="H850" s="789"/>
      <c r="I850" s="789"/>
      <c r="J850" s="789"/>
      <c r="K850" s="789"/>
      <c r="L850" s="789"/>
      <c r="M850" s="789"/>
      <c r="N850" s="789"/>
    </row>
    <row r="851" spans="1:14" s="700" customFormat="1" x14ac:dyDescent="0.3">
      <c r="A851" s="789"/>
      <c r="B851" s="789"/>
      <c r="C851" s="789"/>
      <c r="D851" s="789"/>
      <c r="E851" s="789"/>
      <c r="F851" s="789"/>
      <c r="G851" s="789"/>
      <c r="H851" s="789"/>
      <c r="I851" s="789"/>
      <c r="J851" s="789"/>
      <c r="K851" s="789"/>
      <c r="L851" s="789"/>
      <c r="M851" s="789"/>
      <c r="N851" s="789"/>
    </row>
    <row r="852" spans="1:14" s="700" customFormat="1" x14ac:dyDescent="0.3">
      <c r="A852" s="789"/>
      <c r="B852" s="789"/>
      <c r="C852" s="789"/>
      <c r="D852" s="789"/>
      <c r="E852" s="789"/>
      <c r="F852" s="789"/>
      <c r="G852" s="789"/>
      <c r="H852" s="789"/>
      <c r="I852" s="789"/>
      <c r="J852" s="789"/>
      <c r="K852" s="789"/>
      <c r="L852" s="789"/>
      <c r="M852" s="789"/>
      <c r="N852" s="789"/>
    </row>
    <row r="853" spans="1:14" s="700" customFormat="1" x14ac:dyDescent="0.3">
      <c r="A853" s="789"/>
      <c r="B853" s="789"/>
      <c r="C853" s="789"/>
      <c r="D853" s="789"/>
      <c r="E853" s="789"/>
      <c r="F853" s="789"/>
      <c r="G853" s="789"/>
      <c r="H853" s="789"/>
      <c r="I853" s="789"/>
      <c r="J853" s="789"/>
      <c r="K853" s="789"/>
      <c r="L853" s="789"/>
      <c r="M853" s="789"/>
      <c r="N853" s="789"/>
    </row>
    <row r="854" spans="1:14" s="700" customFormat="1" x14ac:dyDescent="0.3">
      <c r="A854" s="789"/>
      <c r="B854" s="789"/>
      <c r="C854" s="789"/>
      <c r="D854" s="789"/>
      <c r="E854" s="789"/>
      <c r="F854" s="789"/>
      <c r="G854" s="789"/>
      <c r="H854" s="789"/>
      <c r="I854" s="789"/>
      <c r="J854" s="789"/>
      <c r="K854" s="789"/>
      <c r="L854" s="789"/>
      <c r="M854" s="789"/>
      <c r="N854" s="789"/>
    </row>
    <row r="855" spans="1:14" s="700" customFormat="1" x14ac:dyDescent="0.3">
      <c r="A855" s="789"/>
      <c r="B855" s="789"/>
      <c r="C855" s="789"/>
      <c r="D855" s="789"/>
      <c r="E855" s="789"/>
      <c r="F855" s="789"/>
      <c r="G855" s="789"/>
      <c r="H855" s="789"/>
      <c r="I855" s="789"/>
      <c r="J855" s="789"/>
      <c r="K855" s="789"/>
      <c r="L855" s="789"/>
      <c r="M855" s="789"/>
      <c r="N855" s="789"/>
    </row>
    <row r="856" spans="1:14" s="700" customFormat="1" x14ac:dyDescent="0.3">
      <c r="A856" s="789"/>
      <c r="B856" s="789"/>
      <c r="C856" s="789"/>
      <c r="D856" s="789"/>
      <c r="E856" s="789"/>
      <c r="F856" s="789"/>
      <c r="G856" s="789"/>
      <c r="H856" s="789"/>
      <c r="I856" s="789"/>
      <c r="J856" s="789"/>
      <c r="K856" s="789"/>
      <c r="L856" s="789"/>
      <c r="M856" s="789"/>
      <c r="N856" s="789"/>
    </row>
    <row r="857" spans="1:14" s="700" customFormat="1" x14ac:dyDescent="0.3">
      <c r="A857" s="789"/>
      <c r="B857" s="789"/>
      <c r="C857" s="789"/>
      <c r="D857" s="789"/>
      <c r="E857" s="789"/>
      <c r="F857" s="789"/>
      <c r="G857" s="789"/>
      <c r="H857" s="789"/>
      <c r="I857" s="789"/>
      <c r="J857" s="789"/>
      <c r="K857" s="789"/>
      <c r="L857" s="789"/>
      <c r="M857" s="789"/>
      <c r="N857" s="789"/>
    </row>
    <row r="858" spans="1:14" s="700" customFormat="1" x14ac:dyDescent="0.3">
      <c r="A858" s="789"/>
      <c r="B858" s="789"/>
      <c r="C858" s="789"/>
      <c r="D858" s="789"/>
      <c r="E858" s="789"/>
      <c r="F858" s="789"/>
      <c r="G858" s="789"/>
      <c r="H858" s="789"/>
      <c r="I858" s="789"/>
      <c r="J858" s="789"/>
      <c r="K858" s="789"/>
      <c r="L858" s="789"/>
      <c r="M858" s="789"/>
      <c r="N858" s="789"/>
    </row>
    <row r="859" spans="1:14" s="700" customFormat="1" x14ac:dyDescent="0.3">
      <c r="A859" s="789"/>
      <c r="B859" s="789"/>
      <c r="C859" s="789"/>
      <c r="D859" s="789"/>
      <c r="E859" s="789"/>
      <c r="F859" s="789"/>
      <c r="G859" s="789"/>
      <c r="H859" s="789"/>
      <c r="I859" s="789"/>
      <c r="J859" s="789"/>
      <c r="K859" s="789"/>
      <c r="L859" s="789"/>
      <c r="M859" s="789"/>
      <c r="N859" s="789"/>
    </row>
    <row r="860" spans="1:14" s="700" customFormat="1" x14ac:dyDescent="0.3">
      <c r="A860" s="789"/>
      <c r="B860" s="789"/>
      <c r="C860" s="789"/>
      <c r="D860" s="789"/>
      <c r="E860" s="789"/>
      <c r="F860" s="789"/>
      <c r="G860" s="789"/>
      <c r="H860" s="789"/>
      <c r="I860" s="789"/>
      <c r="J860" s="789"/>
      <c r="K860" s="789"/>
      <c r="L860" s="789"/>
      <c r="M860" s="789"/>
      <c r="N860" s="789"/>
    </row>
    <row r="861" spans="1:14" s="700" customFormat="1" x14ac:dyDescent="0.3">
      <c r="A861" s="789"/>
      <c r="B861" s="789"/>
      <c r="C861" s="789"/>
      <c r="D861" s="789"/>
      <c r="E861" s="789"/>
      <c r="F861" s="789"/>
      <c r="G861" s="789"/>
      <c r="H861" s="789"/>
      <c r="I861" s="789"/>
      <c r="J861" s="789"/>
      <c r="K861" s="789"/>
      <c r="L861" s="789"/>
      <c r="M861" s="789"/>
      <c r="N861" s="789"/>
    </row>
    <row r="862" spans="1:14" s="700" customFormat="1" x14ac:dyDescent="0.3">
      <c r="A862" s="789"/>
      <c r="B862" s="789"/>
      <c r="C862" s="789"/>
      <c r="D862" s="789"/>
      <c r="E862" s="789"/>
      <c r="F862" s="789"/>
      <c r="G862" s="789"/>
      <c r="H862" s="789"/>
      <c r="I862" s="789"/>
      <c r="J862" s="789"/>
      <c r="K862" s="789"/>
      <c r="L862" s="789"/>
      <c r="M862" s="789"/>
      <c r="N862" s="789"/>
    </row>
    <row r="863" spans="1:14" s="700" customFormat="1" x14ac:dyDescent="0.3">
      <c r="A863" s="789"/>
      <c r="B863" s="789"/>
      <c r="C863" s="789"/>
      <c r="D863" s="789"/>
      <c r="E863" s="789"/>
      <c r="F863" s="789"/>
      <c r="G863" s="789"/>
      <c r="H863" s="789"/>
      <c r="I863" s="789"/>
      <c r="J863" s="789"/>
      <c r="K863" s="789"/>
      <c r="L863" s="789"/>
      <c r="M863" s="789"/>
      <c r="N863" s="789"/>
    </row>
    <row r="864" spans="1:14" s="700" customFormat="1" x14ac:dyDescent="0.3">
      <c r="A864" s="789"/>
      <c r="B864" s="789"/>
      <c r="C864" s="789"/>
      <c r="D864" s="789"/>
      <c r="E864" s="789"/>
      <c r="F864" s="789"/>
      <c r="G864" s="789"/>
      <c r="H864" s="789"/>
      <c r="I864" s="789"/>
      <c r="J864" s="789"/>
      <c r="K864" s="789"/>
      <c r="L864" s="789"/>
      <c r="M864" s="789"/>
      <c r="N864" s="789"/>
    </row>
    <row r="865" spans="1:14" s="700" customFormat="1" x14ac:dyDescent="0.3">
      <c r="A865" s="789"/>
      <c r="B865" s="789"/>
      <c r="C865" s="789"/>
      <c r="D865" s="789"/>
      <c r="E865" s="789"/>
      <c r="F865" s="789"/>
      <c r="G865" s="789"/>
      <c r="H865" s="789"/>
      <c r="I865" s="789"/>
      <c r="J865" s="789"/>
      <c r="K865" s="789"/>
      <c r="L865" s="789"/>
      <c r="M865" s="789"/>
      <c r="N865" s="789"/>
    </row>
    <row r="866" spans="1:14" s="700" customFormat="1" x14ac:dyDescent="0.3">
      <c r="A866" s="789"/>
      <c r="B866" s="789"/>
      <c r="C866" s="789"/>
      <c r="D866" s="789"/>
      <c r="E866" s="789"/>
      <c r="F866" s="789"/>
      <c r="G866" s="789"/>
      <c r="H866" s="789"/>
      <c r="I866" s="789"/>
      <c r="J866" s="789"/>
      <c r="K866" s="789"/>
      <c r="L866" s="789"/>
      <c r="M866" s="789"/>
      <c r="N866" s="789"/>
    </row>
    <row r="867" spans="1:14" s="700" customFormat="1" x14ac:dyDescent="0.3">
      <c r="A867" s="789"/>
      <c r="B867" s="789"/>
      <c r="C867" s="789"/>
      <c r="D867" s="789"/>
      <c r="E867" s="789"/>
      <c r="F867" s="789"/>
      <c r="G867" s="789"/>
      <c r="H867" s="789"/>
      <c r="I867" s="789"/>
      <c r="J867" s="789"/>
      <c r="K867" s="789"/>
      <c r="L867" s="789"/>
      <c r="M867" s="789"/>
      <c r="N867" s="789"/>
    </row>
    <row r="868" spans="1:14" s="700" customFormat="1" x14ac:dyDescent="0.3">
      <c r="A868" s="789"/>
      <c r="B868" s="789"/>
      <c r="C868" s="789"/>
      <c r="D868" s="789"/>
      <c r="E868" s="789"/>
      <c r="F868" s="789"/>
      <c r="G868" s="789"/>
      <c r="H868" s="789"/>
      <c r="I868" s="789"/>
      <c r="J868" s="789"/>
      <c r="K868" s="789"/>
      <c r="L868" s="789"/>
      <c r="M868" s="789"/>
      <c r="N868" s="789"/>
    </row>
    <row r="869" spans="1:14" s="700" customFormat="1" x14ac:dyDescent="0.3">
      <c r="A869" s="789"/>
      <c r="B869" s="789"/>
      <c r="C869" s="789"/>
      <c r="D869" s="789"/>
      <c r="E869" s="789"/>
      <c r="F869" s="789"/>
      <c r="G869" s="789"/>
      <c r="H869" s="789"/>
      <c r="I869" s="789"/>
      <c r="J869" s="789"/>
      <c r="K869" s="789"/>
      <c r="L869" s="789"/>
      <c r="M869" s="789"/>
      <c r="N869" s="789"/>
    </row>
    <row r="870" spans="1:14" s="700" customFormat="1" x14ac:dyDescent="0.3">
      <c r="A870" s="789"/>
      <c r="B870" s="789"/>
      <c r="C870" s="789"/>
      <c r="D870" s="789"/>
      <c r="E870" s="789"/>
      <c r="F870" s="789"/>
      <c r="G870" s="789"/>
      <c r="H870" s="789"/>
      <c r="I870" s="789"/>
      <c r="J870" s="789"/>
      <c r="K870" s="789"/>
      <c r="L870" s="789"/>
      <c r="M870" s="789"/>
      <c r="N870" s="789"/>
    </row>
    <row r="871" spans="1:14" s="700" customFormat="1" x14ac:dyDescent="0.3">
      <c r="A871" s="789"/>
      <c r="B871" s="789"/>
      <c r="C871" s="789"/>
      <c r="D871" s="789"/>
      <c r="E871" s="789"/>
      <c r="F871" s="789"/>
      <c r="G871" s="789"/>
      <c r="H871" s="789"/>
      <c r="I871" s="789"/>
      <c r="J871" s="789"/>
      <c r="K871" s="789"/>
      <c r="L871" s="789"/>
      <c r="M871" s="789"/>
      <c r="N871" s="789"/>
    </row>
    <row r="872" spans="1:14" s="700" customFormat="1" x14ac:dyDescent="0.3">
      <c r="A872" s="789"/>
      <c r="B872" s="789"/>
      <c r="C872" s="789"/>
      <c r="D872" s="789"/>
      <c r="E872" s="789"/>
      <c r="F872" s="789"/>
      <c r="G872" s="789"/>
      <c r="H872" s="789"/>
      <c r="I872" s="789"/>
      <c r="J872" s="789"/>
      <c r="K872" s="789"/>
      <c r="L872" s="789"/>
      <c r="M872" s="789"/>
      <c r="N872" s="789"/>
    </row>
    <row r="873" spans="1:14" s="700" customFormat="1" x14ac:dyDescent="0.3">
      <c r="A873" s="789"/>
      <c r="B873" s="789"/>
      <c r="C873" s="789"/>
      <c r="D873" s="789"/>
      <c r="E873" s="789"/>
      <c r="F873" s="789"/>
      <c r="G873" s="789"/>
      <c r="H873" s="789"/>
      <c r="I873" s="789"/>
      <c r="J873" s="789"/>
      <c r="K873" s="789"/>
      <c r="L873" s="789"/>
      <c r="M873" s="789"/>
      <c r="N873" s="789"/>
    </row>
    <row r="874" spans="1:14" s="700" customFormat="1" x14ac:dyDescent="0.3">
      <c r="A874" s="789"/>
      <c r="B874" s="789"/>
      <c r="C874" s="789"/>
      <c r="D874" s="789"/>
      <c r="E874" s="789"/>
      <c r="F874" s="789"/>
      <c r="G874" s="789"/>
      <c r="H874" s="789"/>
      <c r="I874" s="789"/>
      <c r="J874" s="789"/>
      <c r="K874" s="789"/>
      <c r="L874" s="789"/>
      <c r="M874" s="789"/>
      <c r="N874" s="789"/>
    </row>
  </sheetData>
  <mergeCells count="20">
    <mergeCell ref="J16:K16"/>
    <mergeCell ref="L16:M16"/>
    <mergeCell ref="N16:N17"/>
    <mergeCell ref="O16:O17"/>
    <mergeCell ref="F7:O7"/>
    <mergeCell ref="F16:F17"/>
    <mergeCell ref="G16:G17"/>
    <mergeCell ref="H16:H17"/>
    <mergeCell ref="I16:I17"/>
    <mergeCell ref="A16:A17"/>
    <mergeCell ref="B16:B17"/>
    <mergeCell ref="C16:C17"/>
    <mergeCell ref="D16:D17"/>
    <mergeCell ref="E16:E17"/>
    <mergeCell ref="F6:O6"/>
    <mergeCell ref="A1:O1"/>
    <mergeCell ref="A2:O2"/>
    <mergeCell ref="A3:O3"/>
    <mergeCell ref="A4:O4"/>
    <mergeCell ref="A5:O5"/>
  </mergeCells>
  <pageMargins left="1.6535433070866143" right="0.11811023622047245" top="0.27559055118110237" bottom="0.23622047244094491" header="0" footer="0"/>
  <pageSetup paperSize="9" scale="55" orientation="landscape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F807"/>
  <sheetViews>
    <sheetView showGridLines="0" topLeftCell="A3" zoomScale="80" zoomScaleNormal="80" workbookViewId="0">
      <selection activeCell="G14" sqref="G14"/>
    </sheetView>
  </sheetViews>
  <sheetFormatPr baseColWidth="10" defaultColWidth="11.42578125" defaultRowHeight="15.75" x14ac:dyDescent="0.3"/>
  <cols>
    <col min="1" max="1" width="5.5703125" style="790" customWidth="1"/>
    <col min="2" max="2" width="5.28515625" style="790" customWidth="1"/>
    <col min="3" max="4" width="5" style="790" customWidth="1"/>
    <col min="5" max="5" width="5.28515625" style="790" customWidth="1"/>
    <col min="6" max="6" width="57.28515625" style="790" customWidth="1"/>
    <col min="7" max="7" width="15.85546875" style="790" customWidth="1"/>
    <col min="8" max="8" width="14.28515625" style="790" customWidth="1"/>
    <col min="9" max="9" width="14.85546875" style="790" customWidth="1"/>
    <col min="10" max="10" width="15.5703125" style="790" customWidth="1"/>
    <col min="11" max="11" width="11.42578125" style="1"/>
    <col min="12" max="58" width="11.42578125" style="700"/>
    <col min="59" max="16384" width="11.42578125" style="1"/>
  </cols>
  <sheetData>
    <row r="1" spans="1:11" ht="15.75" customHeight="1" x14ac:dyDescent="0.2">
      <c r="A1" s="1382" t="e">
        <f>+#REF!</f>
        <v>#REF!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4"/>
    </row>
    <row r="2" spans="1:11" ht="15.75" customHeight="1" x14ac:dyDescent="0.25">
      <c r="A2" s="1385" t="s">
        <v>101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86"/>
    </row>
    <row r="3" spans="1:11" ht="15.75" customHeight="1" x14ac:dyDescent="0.25">
      <c r="A3" s="1387" t="s">
        <v>102</v>
      </c>
      <c r="B3" s="1377"/>
      <c r="C3" s="1377"/>
      <c r="D3" s="1377"/>
      <c r="E3" s="1377"/>
      <c r="F3" s="1377"/>
      <c r="G3" s="1377"/>
      <c r="H3" s="1377"/>
      <c r="I3" s="1377"/>
      <c r="J3" s="1377"/>
      <c r="K3" s="1388"/>
    </row>
    <row r="4" spans="1:11" ht="15.75" customHeight="1" x14ac:dyDescent="0.2">
      <c r="A4" s="1378" t="s">
        <v>3217</v>
      </c>
      <c r="B4" s="1379"/>
      <c r="C4" s="1379"/>
      <c r="D4" s="1379"/>
      <c r="E4" s="1379"/>
      <c r="F4" s="1379"/>
      <c r="G4" s="1379"/>
      <c r="H4" s="1379"/>
      <c r="I4" s="1379"/>
      <c r="J4" s="1379"/>
      <c r="K4" s="1389"/>
    </row>
    <row r="5" spans="1:11" ht="15.75" customHeight="1" x14ac:dyDescent="0.2">
      <c r="A5" s="1378" t="e">
        <f>+#REF!</f>
        <v>#REF!</v>
      </c>
      <c r="B5" s="1379"/>
      <c r="C5" s="1379"/>
      <c r="D5" s="1379"/>
      <c r="E5" s="1379"/>
      <c r="F5" s="1379"/>
      <c r="G5" s="1379"/>
      <c r="H5" s="1379"/>
      <c r="I5" s="1379"/>
      <c r="J5" s="1379"/>
      <c r="K5" s="1389"/>
    </row>
    <row r="6" spans="1:11" ht="15.75" customHeight="1" x14ac:dyDescent="0.2">
      <c r="A6" s="3" t="s">
        <v>74</v>
      </c>
      <c r="B6" s="2"/>
      <c r="C6" s="2"/>
      <c r="D6" s="2"/>
      <c r="E6" s="2"/>
      <c r="F6" s="1380" t="e">
        <f>+#REF!</f>
        <v>#REF!</v>
      </c>
      <c r="G6" s="1380"/>
      <c r="H6" s="1380"/>
      <c r="I6" s="1380"/>
      <c r="J6" s="1380"/>
      <c r="K6" s="1381"/>
    </row>
    <row r="7" spans="1:11" ht="15.75" customHeight="1" x14ac:dyDescent="0.2">
      <c r="A7" s="5" t="s">
        <v>2862</v>
      </c>
      <c r="B7" s="6"/>
      <c r="C7" s="6"/>
      <c r="D7" s="4"/>
      <c r="E7" s="6"/>
      <c r="F7" s="1395" t="e">
        <f>+#REF!</f>
        <v>#REF!</v>
      </c>
      <c r="G7" s="1395"/>
      <c r="H7" s="1395"/>
      <c r="I7" s="1395"/>
      <c r="J7" s="1395"/>
      <c r="K7" s="1396"/>
    </row>
    <row r="8" spans="1:11" ht="15.75" customHeight="1" x14ac:dyDescent="0.2">
      <c r="A8" s="701" t="s">
        <v>39</v>
      </c>
      <c r="B8" s="702"/>
      <c r="C8" s="702"/>
      <c r="D8" s="702"/>
      <c r="E8" s="702"/>
      <c r="F8" s="702"/>
      <c r="G8" s="702"/>
      <c r="H8" s="702"/>
      <c r="I8" s="702"/>
      <c r="J8" s="702"/>
      <c r="K8" s="703"/>
    </row>
    <row r="9" spans="1:11" ht="13.5" x14ac:dyDescent="0.25">
      <c r="A9" s="704" t="s">
        <v>2863</v>
      </c>
      <c r="B9" s="705"/>
      <c r="C9" s="705"/>
      <c r="D9" s="705"/>
      <c r="E9" s="706"/>
      <c r="F9" s="707"/>
      <c r="G9" s="708">
        <f>PPNE3!F16</f>
        <v>0</v>
      </c>
      <c r="H9" s="709"/>
      <c r="I9" s="709"/>
      <c r="J9" s="709"/>
      <c r="K9" s="710"/>
    </row>
    <row r="10" spans="1:11" ht="13.5" x14ac:dyDescent="0.25">
      <c r="A10" s="704" t="s">
        <v>2864</v>
      </c>
      <c r="B10" s="705"/>
      <c r="C10" s="705"/>
      <c r="D10" s="705"/>
      <c r="E10" s="706"/>
      <c r="F10" s="707"/>
      <c r="G10" s="708">
        <f>PPNE3!F22</f>
        <v>476561620.71999997</v>
      </c>
      <c r="H10" s="709"/>
      <c r="I10" s="709"/>
      <c r="J10" s="709"/>
      <c r="K10" s="710"/>
    </row>
    <row r="11" spans="1:11" ht="13.5" x14ac:dyDescent="0.25">
      <c r="A11" s="704" t="s">
        <v>2865</v>
      </c>
      <c r="B11" s="705"/>
      <c r="C11" s="705"/>
      <c r="D11" s="705"/>
      <c r="E11" s="706"/>
      <c r="F11" s="707"/>
      <c r="G11" s="708">
        <f>PPNE3!F15</f>
        <v>426121078.92000002</v>
      </c>
      <c r="H11" s="709"/>
      <c r="I11" s="709"/>
      <c r="J11" s="709"/>
      <c r="K11" s="710"/>
    </row>
    <row r="12" spans="1:11" ht="13.5" x14ac:dyDescent="0.25">
      <c r="A12" s="704" t="s">
        <v>2866</v>
      </c>
      <c r="B12" s="705"/>
      <c r="C12" s="705"/>
      <c r="D12" s="705"/>
      <c r="E12" s="706"/>
      <c r="F12" s="707"/>
      <c r="G12" s="708">
        <f>PPNE3!F11</f>
        <v>5600000</v>
      </c>
      <c r="H12" s="709"/>
      <c r="I12" s="709"/>
      <c r="J12" s="709"/>
      <c r="K12" s="710"/>
    </row>
    <row r="13" spans="1:11" ht="13.5" x14ac:dyDescent="0.25">
      <c r="A13" s="791" t="s">
        <v>43</v>
      </c>
      <c r="B13" s="705"/>
      <c r="C13" s="705"/>
      <c r="D13" s="705"/>
      <c r="E13" s="706"/>
      <c r="F13" s="707"/>
      <c r="G13" s="712">
        <f>PPNE3!F19</f>
        <v>5900000</v>
      </c>
      <c r="H13" s="709"/>
      <c r="I13" s="709"/>
      <c r="J13" s="709"/>
      <c r="K13" s="710"/>
    </row>
    <row r="14" spans="1:11" ht="14.25" thickBot="1" x14ac:dyDescent="0.3">
      <c r="A14" s="713" t="s">
        <v>2867</v>
      </c>
      <c r="B14" s="714"/>
      <c r="C14" s="714"/>
      <c r="D14" s="714"/>
      <c r="E14" s="715"/>
      <c r="F14" s="716"/>
      <c r="G14" s="717">
        <f>SUM(G9:G13)</f>
        <v>914182699.63999999</v>
      </c>
      <c r="H14" s="718"/>
      <c r="I14" s="718"/>
      <c r="J14" s="718"/>
      <c r="K14" s="719"/>
    </row>
    <row r="15" spans="1:11" ht="15.75" customHeight="1" thickTop="1" x14ac:dyDescent="0.2">
      <c r="A15" s="720" t="s">
        <v>2868</v>
      </c>
      <c r="B15" s="721"/>
      <c r="C15" s="721"/>
      <c r="D15" s="721"/>
      <c r="E15" s="721"/>
      <c r="F15" s="721"/>
      <c r="G15" s="721"/>
      <c r="H15" s="721"/>
      <c r="I15" s="721"/>
      <c r="J15" s="721"/>
      <c r="K15" s="722"/>
    </row>
    <row r="16" spans="1:11" ht="19.5" customHeight="1" x14ac:dyDescent="0.2">
      <c r="A16" s="1402" t="s">
        <v>2869</v>
      </c>
      <c r="B16" s="1402" t="s">
        <v>41</v>
      </c>
      <c r="C16" s="1402" t="s">
        <v>4</v>
      </c>
      <c r="D16" s="1402" t="s">
        <v>42</v>
      </c>
      <c r="E16" s="1402" t="s">
        <v>27</v>
      </c>
      <c r="F16" s="1403" t="s">
        <v>2870</v>
      </c>
      <c r="G16" s="1392" t="s">
        <v>3218</v>
      </c>
      <c r="H16" s="1392" t="s">
        <v>29</v>
      </c>
      <c r="I16" s="1392" t="s">
        <v>119</v>
      </c>
      <c r="J16" s="1400" t="s">
        <v>2875</v>
      </c>
      <c r="K16" s="1400" t="s">
        <v>26</v>
      </c>
    </row>
    <row r="17" spans="1:11" ht="44.25" customHeight="1" x14ac:dyDescent="0.2">
      <c r="A17" s="1402"/>
      <c r="B17" s="1402"/>
      <c r="C17" s="1402"/>
      <c r="D17" s="1402"/>
      <c r="E17" s="1402"/>
      <c r="F17" s="1404"/>
      <c r="G17" s="1392"/>
      <c r="H17" s="1392"/>
      <c r="I17" s="1392"/>
      <c r="J17" s="1401"/>
      <c r="K17" s="1401"/>
    </row>
    <row r="18" spans="1:11" ht="12.75" x14ac:dyDescent="0.2">
      <c r="A18" s="792">
        <v>2</v>
      </c>
      <c r="B18" s="793"/>
      <c r="C18" s="793"/>
      <c r="D18" s="793"/>
      <c r="E18" s="793"/>
      <c r="F18" s="794" t="s">
        <v>10</v>
      </c>
      <c r="G18" s="795">
        <f>+G19+G87+G218+G337+G395+G402+G485</f>
        <v>0</v>
      </c>
      <c r="H18" s="795">
        <f>+H19+H87+H218+H337+H395+H402+H485</f>
        <v>488061620.71999997</v>
      </c>
      <c r="I18" s="795">
        <f>+I19+I87+I218+I337+I395+I402+I485</f>
        <v>426121078.91999996</v>
      </c>
      <c r="J18" s="795">
        <f>+J19+J87+J218+J337+J395+J402+J485</f>
        <v>914182699.63999999</v>
      </c>
      <c r="K18" s="796">
        <f>+K19+K87+K218+K337+K395+K402+K485</f>
        <v>99.999999999999986</v>
      </c>
    </row>
    <row r="19" spans="1:11" ht="12.75" x14ac:dyDescent="0.2">
      <c r="A19" s="797">
        <v>2</v>
      </c>
      <c r="B19" s="798">
        <v>1</v>
      </c>
      <c r="C19" s="799"/>
      <c r="D19" s="799"/>
      <c r="E19" s="799"/>
      <c r="F19" s="732" t="s">
        <v>2879</v>
      </c>
      <c r="G19" s="800">
        <f>+G20+G47+G63+G70+G78</f>
        <v>0</v>
      </c>
      <c r="H19" s="800">
        <f>+H20+H47+H63+H70+H78</f>
        <v>188063550.88999999</v>
      </c>
      <c r="I19" s="800">
        <f>+I20+I47+I63+I70+I78</f>
        <v>426121078.91999996</v>
      </c>
      <c r="J19" s="800">
        <f>+J20+J47+J63+J70+J78</f>
        <v>614184629.80999994</v>
      </c>
      <c r="K19" s="801">
        <f>+K20+K47+K63+K70+K78</f>
        <v>67.184013660711628</v>
      </c>
    </row>
    <row r="20" spans="1:11" ht="12.75" x14ac:dyDescent="0.2">
      <c r="A20" s="802">
        <v>2</v>
      </c>
      <c r="B20" s="803">
        <v>1</v>
      </c>
      <c r="C20" s="803">
        <v>1</v>
      </c>
      <c r="D20" s="803"/>
      <c r="E20" s="803"/>
      <c r="F20" s="737" t="s">
        <v>2880</v>
      </c>
      <c r="G20" s="804">
        <f>+G21+G28+G36+G38+G40+G45</f>
        <v>0</v>
      </c>
      <c r="H20" s="804">
        <f>+H21+H28+H36+H38+H40+H45</f>
        <v>136099050.88999999</v>
      </c>
      <c r="I20" s="804">
        <f>+I21+I28+I36+I38+I40+I45</f>
        <v>357564763.88999999</v>
      </c>
      <c r="J20" s="804">
        <f>+J21+J28+J36+J38+J40+J45</f>
        <v>493663814.77999997</v>
      </c>
      <c r="K20" s="805">
        <f>+K21+K28+K36+K38+K40+K45</f>
        <v>54.000564107634283</v>
      </c>
    </row>
    <row r="21" spans="1:11" ht="12.75" x14ac:dyDescent="0.2">
      <c r="A21" s="806">
        <v>2</v>
      </c>
      <c r="B21" s="807">
        <v>1</v>
      </c>
      <c r="C21" s="807">
        <v>1</v>
      </c>
      <c r="D21" s="807">
        <v>1</v>
      </c>
      <c r="E21" s="807"/>
      <c r="F21" s="742" t="s">
        <v>2881</v>
      </c>
      <c r="G21" s="808">
        <f>SUM(G22:G27)</f>
        <v>0</v>
      </c>
      <c r="H21" s="808">
        <f>SUM(H22:H27)</f>
        <v>0</v>
      </c>
      <c r="I21" s="808">
        <f>SUM(I22:I27)</f>
        <v>0</v>
      </c>
      <c r="J21" s="808">
        <f>SUM(J22:J27)</f>
        <v>0</v>
      </c>
      <c r="K21" s="809">
        <f>SUM(K22:K27)</f>
        <v>0</v>
      </c>
    </row>
    <row r="22" spans="1:11" ht="12.75" x14ac:dyDescent="0.2">
      <c r="A22" s="810">
        <v>2</v>
      </c>
      <c r="B22" s="811">
        <v>1</v>
      </c>
      <c r="C22" s="811">
        <v>1</v>
      </c>
      <c r="D22" s="811">
        <v>1</v>
      </c>
      <c r="E22" s="811" t="s">
        <v>2882</v>
      </c>
      <c r="F22" s="812" t="s">
        <v>2883</v>
      </c>
      <c r="G22" s="813"/>
      <c r="H22" s="813"/>
      <c r="I22" s="813"/>
      <c r="J22" s="813">
        <f t="shared" ref="J22:J27" si="0">SUBTOTAL(9,G22:I22)</f>
        <v>0</v>
      </c>
      <c r="K22" s="814">
        <f t="shared" ref="K22:K27" si="1">IFERROR(J22/$J$18*100,"0.00")</f>
        <v>0</v>
      </c>
    </row>
    <row r="23" spans="1:11" ht="12.75" x14ac:dyDescent="0.2">
      <c r="A23" s="810">
        <v>2</v>
      </c>
      <c r="B23" s="811">
        <v>1</v>
      </c>
      <c r="C23" s="811">
        <v>1</v>
      </c>
      <c r="D23" s="811">
        <v>1</v>
      </c>
      <c r="E23" s="811" t="s">
        <v>2884</v>
      </c>
      <c r="F23" s="750" t="s">
        <v>2885</v>
      </c>
      <c r="G23" s="813"/>
      <c r="H23" s="813"/>
      <c r="I23" s="813"/>
      <c r="J23" s="813">
        <f t="shared" si="0"/>
        <v>0</v>
      </c>
      <c r="K23" s="814">
        <f t="shared" si="1"/>
        <v>0</v>
      </c>
    </row>
    <row r="24" spans="1:11" ht="12.75" x14ac:dyDescent="0.2">
      <c r="A24" s="810">
        <v>2</v>
      </c>
      <c r="B24" s="811">
        <v>1</v>
      </c>
      <c r="C24" s="811">
        <v>1</v>
      </c>
      <c r="D24" s="811">
        <v>1</v>
      </c>
      <c r="E24" s="811" t="s">
        <v>2886</v>
      </c>
      <c r="F24" s="750" t="s">
        <v>2887</v>
      </c>
      <c r="G24" s="813"/>
      <c r="H24" s="813"/>
      <c r="I24" s="813"/>
      <c r="J24" s="813">
        <f t="shared" si="0"/>
        <v>0</v>
      </c>
      <c r="K24" s="814">
        <f t="shared" si="1"/>
        <v>0</v>
      </c>
    </row>
    <row r="25" spans="1:11" ht="12.75" x14ac:dyDescent="0.2">
      <c r="A25" s="810">
        <v>2</v>
      </c>
      <c r="B25" s="811">
        <v>1</v>
      </c>
      <c r="C25" s="811">
        <v>1</v>
      </c>
      <c r="D25" s="811">
        <v>1</v>
      </c>
      <c r="E25" s="811" t="s">
        <v>2888</v>
      </c>
      <c r="F25" s="750" t="s">
        <v>2889</v>
      </c>
      <c r="G25" s="813"/>
      <c r="H25" s="813"/>
      <c r="I25" s="813"/>
      <c r="J25" s="813">
        <f t="shared" si="0"/>
        <v>0</v>
      </c>
      <c r="K25" s="814">
        <f t="shared" si="1"/>
        <v>0</v>
      </c>
    </row>
    <row r="26" spans="1:11" ht="12.75" x14ac:dyDescent="0.2">
      <c r="A26" s="810">
        <v>2</v>
      </c>
      <c r="B26" s="811">
        <v>1</v>
      </c>
      <c r="C26" s="811">
        <v>1</v>
      </c>
      <c r="D26" s="811">
        <v>1</v>
      </c>
      <c r="E26" s="811" t="s">
        <v>2890</v>
      </c>
      <c r="F26" s="750" t="s">
        <v>2891</v>
      </c>
      <c r="G26" s="813"/>
      <c r="H26" s="813"/>
      <c r="I26" s="813"/>
      <c r="J26" s="813">
        <f t="shared" si="0"/>
        <v>0</v>
      </c>
      <c r="K26" s="814">
        <f t="shared" si="1"/>
        <v>0</v>
      </c>
    </row>
    <row r="27" spans="1:11" ht="12.75" x14ac:dyDescent="0.2">
      <c r="A27" s="810">
        <v>2</v>
      </c>
      <c r="B27" s="811">
        <v>1</v>
      </c>
      <c r="C27" s="811">
        <v>1</v>
      </c>
      <c r="D27" s="811">
        <v>1</v>
      </c>
      <c r="E27" s="811" t="s">
        <v>2892</v>
      </c>
      <c r="F27" s="750" t="s">
        <v>2893</v>
      </c>
      <c r="G27" s="813"/>
      <c r="H27" s="813"/>
      <c r="I27" s="813"/>
      <c r="J27" s="813">
        <f t="shared" si="0"/>
        <v>0</v>
      </c>
      <c r="K27" s="814">
        <f t="shared" si="1"/>
        <v>0</v>
      </c>
    </row>
    <row r="28" spans="1:11" ht="12.75" x14ac:dyDescent="0.2">
      <c r="A28" s="806">
        <v>2</v>
      </c>
      <c r="B28" s="807">
        <v>1</v>
      </c>
      <c r="C28" s="807">
        <v>1</v>
      </c>
      <c r="D28" s="807">
        <v>2</v>
      </c>
      <c r="E28" s="807"/>
      <c r="F28" s="742" t="s">
        <v>2894</v>
      </c>
      <c r="G28" s="808">
        <f>SUM(G29:G35)</f>
        <v>0</v>
      </c>
      <c r="H28" s="808">
        <f>SUM(H29:H35)</f>
        <v>132324050.89</v>
      </c>
      <c r="I28" s="808">
        <f>SUM(I29:I35)</f>
        <v>320443085.82999998</v>
      </c>
      <c r="J28" s="808">
        <f>SUM(J29:J35)</f>
        <v>452767136.71999997</v>
      </c>
      <c r="K28" s="809">
        <f>SUM(K29:K35)</f>
        <v>49.526985896615315</v>
      </c>
    </row>
    <row r="29" spans="1:11" ht="12.75" x14ac:dyDescent="0.2">
      <c r="A29" s="810">
        <v>2</v>
      </c>
      <c r="B29" s="811">
        <v>1</v>
      </c>
      <c r="C29" s="811">
        <v>1</v>
      </c>
      <c r="D29" s="811">
        <v>2</v>
      </c>
      <c r="E29" s="811" t="s">
        <v>2882</v>
      </c>
      <c r="F29" s="750" t="s">
        <v>2895</v>
      </c>
      <c r="G29" s="813"/>
      <c r="H29" s="813">
        <v>125017050.89</v>
      </c>
      <c r="I29" s="813">
        <v>320443085.82999998</v>
      </c>
      <c r="J29" s="813">
        <f t="shared" ref="J29:J35" si="2">SUBTOTAL(9,G29:I29)</f>
        <v>445460136.71999997</v>
      </c>
      <c r="K29" s="814">
        <f t="shared" ref="K29:K35" si="3">IFERROR(J29/$J$18*100,"0.00")</f>
        <v>48.727692713438977</v>
      </c>
    </row>
    <row r="30" spans="1:11" ht="12.75" x14ac:dyDescent="0.2">
      <c r="A30" s="810">
        <v>2</v>
      </c>
      <c r="B30" s="811">
        <v>1</v>
      </c>
      <c r="C30" s="811">
        <v>1</v>
      </c>
      <c r="D30" s="811">
        <v>2</v>
      </c>
      <c r="E30" s="811" t="s">
        <v>2884</v>
      </c>
      <c r="F30" s="750" t="s">
        <v>2896</v>
      </c>
      <c r="G30" s="813"/>
      <c r="H30" s="813"/>
      <c r="I30" s="813"/>
      <c r="J30" s="813">
        <f t="shared" si="2"/>
        <v>0</v>
      </c>
      <c r="K30" s="814">
        <f t="shared" si="3"/>
        <v>0</v>
      </c>
    </row>
    <row r="31" spans="1:11" ht="12.75" x14ac:dyDescent="0.2">
      <c r="A31" s="810">
        <v>2</v>
      </c>
      <c r="B31" s="811">
        <v>1</v>
      </c>
      <c r="C31" s="811">
        <v>1</v>
      </c>
      <c r="D31" s="811">
        <v>2</v>
      </c>
      <c r="E31" s="811" t="s">
        <v>2886</v>
      </c>
      <c r="F31" s="750" t="s">
        <v>2897</v>
      </c>
      <c r="G31" s="813"/>
      <c r="H31" s="813">
        <f>[5]PPNE4!N31</f>
        <v>707000</v>
      </c>
      <c r="I31" s="813"/>
      <c r="J31" s="813">
        <f t="shared" si="2"/>
        <v>707000</v>
      </c>
      <c r="K31" s="814">
        <f t="shared" si="3"/>
        <v>7.7336838717076209E-2</v>
      </c>
    </row>
    <row r="32" spans="1:11" ht="12.75" x14ac:dyDescent="0.2">
      <c r="A32" s="810">
        <v>2</v>
      </c>
      <c r="B32" s="811">
        <v>1</v>
      </c>
      <c r="C32" s="811">
        <v>1</v>
      </c>
      <c r="D32" s="811">
        <v>2</v>
      </c>
      <c r="E32" s="811" t="s">
        <v>2888</v>
      </c>
      <c r="F32" s="750" t="s">
        <v>2898</v>
      </c>
      <c r="G32" s="813"/>
      <c r="H32" s="813"/>
      <c r="I32" s="813"/>
      <c r="J32" s="813">
        <f t="shared" si="2"/>
        <v>0</v>
      </c>
      <c r="K32" s="814">
        <f t="shared" si="3"/>
        <v>0</v>
      </c>
    </row>
    <row r="33" spans="1:11" ht="12.75" x14ac:dyDescent="0.2">
      <c r="A33" s="810">
        <v>2</v>
      </c>
      <c r="B33" s="811">
        <v>1</v>
      </c>
      <c r="C33" s="811">
        <v>1</v>
      </c>
      <c r="D33" s="811">
        <v>2</v>
      </c>
      <c r="E33" s="811" t="s">
        <v>2890</v>
      </c>
      <c r="F33" s="750" t="s">
        <v>2899</v>
      </c>
      <c r="G33" s="813"/>
      <c r="H33" s="813"/>
      <c r="I33" s="813"/>
      <c r="J33" s="813">
        <f t="shared" si="2"/>
        <v>0</v>
      </c>
      <c r="K33" s="814">
        <f t="shared" si="3"/>
        <v>0</v>
      </c>
    </row>
    <row r="34" spans="1:11" ht="12.75" x14ac:dyDescent="0.2">
      <c r="A34" s="810">
        <v>2</v>
      </c>
      <c r="B34" s="811">
        <v>1</v>
      </c>
      <c r="C34" s="811">
        <v>1</v>
      </c>
      <c r="D34" s="811">
        <v>2</v>
      </c>
      <c r="E34" s="811" t="s">
        <v>2892</v>
      </c>
      <c r="F34" s="750" t="s">
        <v>2900</v>
      </c>
      <c r="G34" s="813"/>
      <c r="H34" s="813"/>
      <c r="I34" s="813"/>
      <c r="J34" s="813">
        <f t="shared" si="2"/>
        <v>0</v>
      </c>
      <c r="K34" s="814">
        <f t="shared" si="3"/>
        <v>0</v>
      </c>
    </row>
    <row r="35" spans="1:11" ht="12.75" x14ac:dyDescent="0.2">
      <c r="A35" s="810">
        <v>2</v>
      </c>
      <c r="B35" s="811">
        <v>1</v>
      </c>
      <c r="C35" s="811">
        <v>1</v>
      </c>
      <c r="D35" s="811">
        <v>2</v>
      </c>
      <c r="E35" s="811" t="s">
        <v>2901</v>
      </c>
      <c r="F35" s="750" t="s">
        <v>2902</v>
      </c>
      <c r="G35" s="813"/>
      <c r="H35" s="813">
        <f>[5]PPNE4!N35</f>
        <v>6600000</v>
      </c>
      <c r="I35" s="813"/>
      <c r="J35" s="813">
        <f t="shared" si="2"/>
        <v>6600000</v>
      </c>
      <c r="K35" s="814">
        <f t="shared" si="3"/>
        <v>0.72195634445926871</v>
      </c>
    </row>
    <row r="36" spans="1:11" ht="12.75" x14ac:dyDescent="0.2">
      <c r="A36" s="806">
        <v>2</v>
      </c>
      <c r="B36" s="807">
        <v>1</v>
      </c>
      <c r="C36" s="807">
        <v>1</v>
      </c>
      <c r="D36" s="807">
        <v>3</v>
      </c>
      <c r="E36" s="807"/>
      <c r="F36" s="742" t="s">
        <v>2903</v>
      </c>
      <c r="G36" s="808">
        <f>G37</f>
        <v>0</v>
      </c>
      <c r="H36" s="808">
        <f>H37</f>
        <v>0</v>
      </c>
      <c r="I36" s="808">
        <f>I37</f>
        <v>0</v>
      </c>
      <c r="J36" s="808">
        <f>J37</f>
        <v>0</v>
      </c>
      <c r="K36" s="809">
        <f>K37</f>
        <v>0</v>
      </c>
    </row>
    <row r="37" spans="1:11" ht="12.75" x14ac:dyDescent="0.2">
      <c r="A37" s="810">
        <v>2</v>
      </c>
      <c r="B37" s="811">
        <v>1</v>
      </c>
      <c r="C37" s="811">
        <v>1</v>
      </c>
      <c r="D37" s="811">
        <v>3</v>
      </c>
      <c r="E37" s="811" t="s">
        <v>2882</v>
      </c>
      <c r="F37" s="750" t="s">
        <v>2903</v>
      </c>
      <c r="G37" s="813"/>
      <c r="H37" s="813"/>
      <c r="I37" s="813"/>
      <c r="J37" s="813">
        <f>SUBTOTAL(9,G37:I37)</f>
        <v>0</v>
      </c>
      <c r="K37" s="814">
        <f>IFERROR(J37/$J$18*100,"0.00")</f>
        <v>0</v>
      </c>
    </row>
    <row r="38" spans="1:11" ht="12.75" x14ac:dyDescent="0.2">
      <c r="A38" s="806">
        <v>2</v>
      </c>
      <c r="B38" s="807">
        <v>1</v>
      </c>
      <c r="C38" s="807">
        <v>1</v>
      </c>
      <c r="D38" s="807">
        <v>4</v>
      </c>
      <c r="E38" s="807"/>
      <c r="F38" s="742" t="s">
        <v>2904</v>
      </c>
      <c r="G38" s="808">
        <f>G39</f>
        <v>0</v>
      </c>
      <c r="H38" s="808">
        <f>H39</f>
        <v>0</v>
      </c>
      <c r="I38" s="808">
        <f>I39</f>
        <v>37121678.060000002</v>
      </c>
      <c r="J38" s="808">
        <f>J39</f>
        <v>37121678.060000002</v>
      </c>
      <c r="K38" s="809">
        <f>K39</f>
        <v>4.060641059453248</v>
      </c>
    </row>
    <row r="39" spans="1:11" ht="12.75" x14ac:dyDescent="0.2">
      <c r="A39" s="810">
        <v>2</v>
      </c>
      <c r="B39" s="811">
        <v>1</v>
      </c>
      <c r="C39" s="811">
        <v>1</v>
      </c>
      <c r="D39" s="811">
        <v>4</v>
      </c>
      <c r="E39" s="811" t="s">
        <v>2882</v>
      </c>
      <c r="F39" s="750" t="s">
        <v>2904</v>
      </c>
      <c r="G39" s="813"/>
      <c r="H39" s="813"/>
      <c r="I39" s="813">
        <f>[5]PPNE4!N39</f>
        <v>37121678.060000002</v>
      </c>
      <c r="J39" s="813">
        <f>SUBTOTAL(9,G39:I39)</f>
        <v>37121678.060000002</v>
      </c>
      <c r="K39" s="814">
        <f>IFERROR(J39/$J$18*100,"0.00")</f>
        <v>4.060641059453248</v>
      </c>
    </row>
    <row r="40" spans="1:11" ht="12.75" x14ac:dyDescent="0.2">
      <c r="A40" s="806">
        <v>2</v>
      </c>
      <c r="B40" s="807">
        <v>1</v>
      </c>
      <c r="C40" s="807">
        <v>1</v>
      </c>
      <c r="D40" s="807">
        <v>5</v>
      </c>
      <c r="E40" s="807"/>
      <c r="F40" s="742" t="s">
        <v>2905</v>
      </c>
      <c r="G40" s="808">
        <f>SUM(G41:G44)</f>
        <v>0</v>
      </c>
      <c r="H40" s="808">
        <f>SUM(H41:H44)</f>
        <v>3775000</v>
      </c>
      <c r="I40" s="808">
        <f>SUM(I41:I44)</f>
        <v>0</v>
      </c>
      <c r="J40" s="808">
        <f>SUM(J41:J44)</f>
        <v>3775000</v>
      </c>
      <c r="K40" s="809">
        <f>SUM(K41:K44)</f>
        <v>0.41293715156571809</v>
      </c>
    </row>
    <row r="41" spans="1:11" ht="12.75" x14ac:dyDescent="0.2">
      <c r="A41" s="810">
        <v>2</v>
      </c>
      <c r="B41" s="811">
        <v>1</v>
      </c>
      <c r="C41" s="811">
        <v>1</v>
      </c>
      <c r="D41" s="811">
        <v>5</v>
      </c>
      <c r="E41" s="811" t="s">
        <v>2882</v>
      </c>
      <c r="F41" s="751" t="s">
        <v>2905</v>
      </c>
      <c r="G41" s="813"/>
      <c r="H41" s="813">
        <f>[5]PPNE4!N41</f>
        <v>100000</v>
      </c>
      <c r="I41" s="813"/>
      <c r="J41" s="813">
        <f>SUBTOTAL(9,G41:I41)</f>
        <v>100000</v>
      </c>
      <c r="K41" s="814">
        <f>IFERROR(J41/$J$18*100,"0.00")</f>
        <v>1.0938732491807102E-2</v>
      </c>
    </row>
    <row r="42" spans="1:11" ht="12.75" x14ac:dyDescent="0.2">
      <c r="A42" s="810">
        <v>2</v>
      </c>
      <c r="B42" s="811">
        <v>1</v>
      </c>
      <c r="C42" s="811">
        <v>1</v>
      </c>
      <c r="D42" s="811">
        <v>5</v>
      </c>
      <c r="E42" s="811" t="s">
        <v>2884</v>
      </c>
      <c r="F42" s="750" t="s">
        <v>2906</v>
      </c>
      <c r="G42" s="813"/>
      <c r="H42" s="813"/>
      <c r="I42" s="813"/>
      <c r="J42" s="813">
        <f>SUBTOTAL(9,G42:I42)</f>
        <v>0</v>
      </c>
      <c r="K42" s="814">
        <f>IFERROR(J42/$J$18*100,"0.00")</f>
        <v>0</v>
      </c>
    </row>
    <row r="43" spans="1:11" ht="12.75" x14ac:dyDescent="0.2">
      <c r="A43" s="810">
        <v>2</v>
      </c>
      <c r="B43" s="811">
        <v>1</v>
      </c>
      <c r="C43" s="811">
        <v>1</v>
      </c>
      <c r="D43" s="811">
        <v>5</v>
      </c>
      <c r="E43" s="811" t="s">
        <v>2886</v>
      </c>
      <c r="F43" s="750" t="s">
        <v>2907</v>
      </c>
      <c r="G43" s="813"/>
      <c r="H43" s="813">
        <f>[5]PPNE4!N43</f>
        <v>1325000</v>
      </c>
      <c r="I43" s="813"/>
      <c r="J43" s="813">
        <f>SUBTOTAL(9,G43:I43)</f>
        <v>1325000</v>
      </c>
      <c r="K43" s="814">
        <f>IFERROR(J43/$J$18*100,"0.00")</f>
        <v>0.1449382055164441</v>
      </c>
    </row>
    <row r="44" spans="1:11" ht="12.75" x14ac:dyDescent="0.2">
      <c r="A44" s="810">
        <v>2</v>
      </c>
      <c r="B44" s="811">
        <v>1</v>
      </c>
      <c r="C44" s="811">
        <v>1</v>
      </c>
      <c r="D44" s="811">
        <v>5</v>
      </c>
      <c r="E44" s="811" t="s">
        <v>2888</v>
      </c>
      <c r="F44" s="750" t="s">
        <v>2908</v>
      </c>
      <c r="G44" s="813"/>
      <c r="H44" s="813">
        <f>[5]PPNE4!N44</f>
        <v>2350000</v>
      </c>
      <c r="I44" s="813"/>
      <c r="J44" s="813">
        <f>SUBTOTAL(9,G44:I44)</f>
        <v>2350000</v>
      </c>
      <c r="K44" s="814">
        <f>IFERROR(J44/$J$18*100,"0.00")</f>
        <v>0.25706021355746689</v>
      </c>
    </row>
    <row r="45" spans="1:11" ht="12.75" x14ac:dyDescent="0.2">
      <c r="A45" s="806">
        <v>2</v>
      </c>
      <c r="B45" s="807">
        <v>1</v>
      </c>
      <c r="C45" s="807">
        <v>1</v>
      </c>
      <c r="D45" s="807">
        <v>6</v>
      </c>
      <c r="E45" s="807"/>
      <c r="F45" s="742" t="s">
        <v>2909</v>
      </c>
      <c r="G45" s="808">
        <f>G46</f>
        <v>0</v>
      </c>
      <c r="H45" s="808">
        <f>H46</f>
        <v>0</v>
      </c>
      <c r="I45" s="808">
        <f>I46</f>
        <v>0</v>
      </c>
      <c r="J45" s="808">
        <f>J46</f>
        <v>0</v>
      </c>
      <c r="K45" s="809">
        <f>K46</f>
        <v>0</v>
      </c>
    </row>
    <row r="46" spans="1:11" ht="12.75" x14ac:dyDescent="0.2">
      <c r="A46" s="810">
        <v>2</v>
      </c>
      <c r="B46" s="811">
        <v>1</v>
      </c>
      <c r="C46" s="811">
        <v>1</v>
      </c>
      <c r="D46" s="811">
        <v>6</v>
      </c>
      <c r="E46" s="811" t="s">
        <v>2882</v>
      </c>
      <c r="F46" s="750" t="s">
        <v>2909</v>
      </c>
      <c r="G46" s="813"/>
      <c r="H46" s="813"/>
      <c r="I46" s="813">
        <f>[5]PPNE4!N46</f>
        <v>0</v>
      </c>
      <c r="J46" s="813">
        <f>SUBTOTAL(9,G46:I46)</f>
        <v>0</v>
      </c>
      <c r="K46" s="814">
        <f>IFERROR(J46/$J$18*100,"0.00")</f>
        <v>0</v>
      </c>
    </row>
    <row r="47" spans="1:11" ht="12.75" x14ac:dyDescent="0.2">
      <c r="A47" s="802">
        <v>2</v>
      </c>
      <c r="B47" s="803">
        <v>1</v>
      </c>
      <c r="C47" s="803">
        <v>2</v>
      </c>
      <c r="D47" s="803"/>
      <c r="E47" s="803"/>
      <c r="F47" s="737" t="s">
        <v>2910</v>
      </c>
      <c r="G47" s="804">
        <f>+G48+G50+G61</f>
        <v>0</v>
      </c>
      <c r="H47" s="804">
        <f>+H48+H50+H61</f>
        <v>50700000</v>
      </c>
      <c r="I47" s="804">
        <f>+I48+I50+I61</f>
        <v>0</v>
      </c>
      <c r="J47" s="804">
        <f>+J48+J50+J61</f>
        <v>50700000</v>
      </c>
      <c r="K47" s="805">
        <f>+K48+K50+K61</f>
        <v>5.5459373733462005</v>
      </c>
    </row>
    <row r="48" spans="1:11" ht="12.75" x14ac:dyDescent="0.2">
      <c r="A48" s="806">
        <v>2</v>
      </c>
      <c r="B48" s="807">
        <v>1</v>
      </c>
      <c r="C48" s="807">
        <v>2</v>
      </c>
      <c r="D48" s="807">
        <v>1</v>
      </c>
      <c r="E48" s="807"/>
      <c r="F48" s="742" t="s">
        <v>2911</v>
      </c>
      <c r="G48" s="808">
        <f>G49</f>
        <v>0</v>
      </c>
      <c r="H48" s="808">
        <f>H49</f>
        <v>0</v>
      </c>
      <c r="I48" s="808">
        <f>I49</f>
        <v>0</v>
      </c>
      <c r="J48" s="808">
        <f>J49</f>
        <v>0</v>
      </c>
      <c r="K48" s="809">
        <f>K49</f>
        <v>0</v>
      </c>
    </row>
    <row r="49" spans="1:11" ht="12.75" x14ac:dyDescent="0.2">
      <c r="A49" s="810">
        <v>2</v>
      </c>
      <c r="B49" s="811">
        <v>1</v>
      </c>
      <c r="C49" s="811">
        <v>2</v>
      </c>
      <c r="D49" s="811">
        <v>1</v>
      </c>
      <c r="E49" s="811" t="s">
        <v>2882</v>
      </c>
      <c r="F49" s="750" t="s">
        <v>2911</v>
      </c>
      <c r="G49" s="813"/>
      <c r="H49" s="813"/>
      <c r="I49" s="813"/>
      <c r="J49" s="813">
        <f>SUBTOTAL(9,G49:I49)</f>
        <v>0</v>
      </c>
      <c r="K49" s="814">
        <f>IFERROR(J49/$J$18*100,"0.00")</f>
        <v>0</v>
      </c>
    </row>
    <row r="50" spans="1:11" ht="12.75" x14ac:dyDescent="0.2">
      <c r="A50" s="806">
        <v>2</v>
      </c>
      <c r="B50" s="807">
        <v>1</v>
      </c>
      <c r="C50" s="807">
        <v>2</v>
      </c>
      <c r="D50" s="807">
        <v>2</v>
      </c>
      <c r="E50" s="807"/>
      <c r="F50" s="742" t="s">
        <v>2912</v>
      </c>
      <c r="G50" s="808">
        <f>SUM(G51:G60)</f>
        <v>0</v>
      </c>
      <c r="H50" s="808">
        <f>SUM(H51:H60)</f>
        <v>50700000</v>
      </c>
      <c r="I50" s="808">
        <f>SUM(I51:I60)</f>
        <v>0</v>
      </c>
      <c r="J50" s="808">
        <f>SUM(J51:J60)</f>
        <v>50700000</v>
      </c>
      <c r="K50" s="809">
        <f>SUM(K51:K60)</f>
        <v>5.5459373733462005</v>
      </c>
    </row>
    <row r="51" spans="1:11" ht="12.75" x14ac:dyDescent="0.2">
      <c r="A51" s="810">
        <v>2</v>
      </c>
      <c r="B51" s="811">
        <v>1</v>
      </c>
      <c r="C51" s="811">
        <v>2</v>
      </c>
      <c r="D51" s="811">
        <v>2</v>
      </c>
      <c r="E51" s="811" t="s">
        <v>2882</v>
      </c>
      <c r="F51" s="750" t="s">
        <v>2913</v>
      </c>
      <c r="G51" s="813"/>
      <c r="H51" s="813"/>
      <c r="I51" s="813"/>
      <c r="J51" s="813">
        <f t="shared" ref="J51:J60" si="4">SUBTOTAL(9,G51:I51)</f>
        <v>0</v>
      </c>
      <c r="K51" s="814">
        <f t="shared" ref="K51:K60" si="5">IFERROR(J51/$J$18*100,"0.00")</f>
        <v>0</v>
      </c>
    </row>
    <row r="52" spans="1:11" ht="12.75" x14ac:dyDescent="0.2">
      <c r="A52" s="810">
        <v>2</v>
      </c>
      <c r="B52" s="811">
        <v>1</v>
      </c>
      <c r="C52" s="811">
        <v>2</v>
      </c>
      <c r="D52" s="811">
        <v>2</v>
      </c>
      <c r="E52" s="811" t="s">
        <v>2884</v>
      </c>
      <c r="F52" s="750" t="s">
        <v>2914</v>
      </c>
      <c r="G52" s="813"/>
      <c r="H52" s="813"/>
      <c r="I52" s="813"/>
      <c r="J52" s="813">
        <f t="shared" si="4"/>
        <v>0</v>
      </c>
      <c r="K52" s="814">
        <f t="shared" si="5"/>
        <v>0</v>
      </c>
    </row>
    <row r="53" spans="1:11" ht="22.5" x14ac:dyDescent="0.2">
      <c r="A53" s="810">
        <v>2</v>
      </c>
      <c r="B53" s="811">
        <v>1</v>
      </c>
      <c r="C53" s="811">
        <v>2</v>
      </c>
      <c r="D53" s="811">
        <v>2</v>
      </c>
      <c r="E53" s="811" t="s">
        <v>2886</v>
      </c>
      <c r="F53" s="753" t="s">
        <v>2915</v>
      </c>
      <c r="G53" s="813"/>
      <c r="H53" s="813"/>
      <c r="I53" s="813"/>
      <c r="J53" s="813">
        <f t="shared" si="4"/>
        <v>0</v>
      </c>
      <c r="K53" s="814">
        <f t="shared" si="5"/>
        <v>0</v>
      </c>
    </row>
    <row r="54" spans="1:11" ht="12.75" x14ac:dyDescent="0.2">
      <c r="A54" s="810">
        <v>2</v>
      </c>
      <c r="B54" s="811">
        <v>1</v>
      </c>
      <c r="C54" s="811">
        <v>2</v>
      </c>
      <c r="D54" s="811">
        <v>2</v>
      </c>
      <c r="E54" s="811" t="s">
        <v>2888</v>
      </c>
      <c r="F54" s="750" t="s">
        <v>2916</v>
      </c>
      <c r="G54" s="813"/>
      <c r="H54" s="813"/>
      <c r="I54" s="813"/>
      <c r="J54" s="813">
        <f t="shared" si="4"/>
        <v>0</v>
      </c>
      <c r="K54" s="814">
        <f t="shared" si="5"/>
        <v>0</v>
      </c>
    </row>
    <row r="55" spans="1:11" ht="12.75" x14ac:dyDescent="0.2">
      <c r="A55" s="810">
        <v>2</v>
      </c>
      <c r="B55" s="811">
        <v>1</v>
      </c>
      <c r="C55" s="811">
        <v>2</v>
      </c>
      <c r="D55" s="811">
        <v>2</v>
      </c>
      <c r="E55" s="811" t="s">
        <v>2890</v>
      </c>
      <c r="F55" s="750" t="s">
        <v>2917</v>
      </c>
      <c r="G55" s="813"/>
      <c r="H55" s="813">
        <f>[5]PPNE4!N55</f>
        <v>4500000</v>
      </c>
      <c r="I55" s="813"/>
      <c r="J55" s="813">
        <f t="shared" si="4"/>
        <v>4500000</v>
      </c>
      <c r="K55" s="814">
        <f t="shared" si="5"/>
        <v>0.49224296213131963</v>
      </c>
    </row>
    <row r="56" spans="1:11" ht="12.75" x14ac:dyDescent="0.2">
      <c r="A56" s="810">
        <v>2</v>
      </c>
      <c r="B56" s="811">
        <v>1</v>
      </c>
      <c r="C56" s="811">
        <v>2</v>
      </c>
      <c r="D56" s="811">
        <v>2</v>
      </c>
      <c r="E56" s="811" t="s">
        <v>2892</v>
      </c>
      <c r="F56" s="750" t="s">
        <v>2918</v>
      </c>
      <c r="G56" s="813"/>
      <c r="H56" s="813">
        <f>[5]PPNE4!N56</f>
        <v>45000000</v>
      </c>
      <c r="I56" s="813"/>
      <c r="J56" s="813">
        <f t="shared" si="4"/>
        <v>45000000</v>
      </c>
      <c r="K56" s="814">
        <f t="shared" si="5"/>
        <v>4.9224296213131957</v>
      </c>
    </row>
    <row r="57" spans="1:11" ht="12.75" x14ac:dyDescent="0.2">
      <c r="A57" s="810">
        <v>2</v>
      </c>
      <c r="B57" s="811">
        <v>1</v>
      </c>
      <c r="C57" s="811">
        <v>2</v>
      </c>
      <c r="D57" s="811">
        <v>2</v>
      </c>
      <c r="E57" s="811" t="s">
        <v>2901</v>
      </c>
      <c r="F57" s="750" t="s">
        <v>2919</v>
      </c>
      <c r="G57" s="813"/>
      <c r="H57" s="813"/>
      <c r="I57" s="813"/>
      <c r="J57" s="813">
        <f t="shared" si="4"/>
        <v>0</v>
      </c>
      <c r="K57" s="814">
        <f t="shared" si="5"/>
        <v>0</v>
      </c>
    </row>
    <row r="58" spans="1:11" ht="12.75" x14ac:dyDescent="0.2">
      <c r="A58" s="810">
        <v>2</v>
      </c>
      <c r="B58" s="811">
        <v>1</v>
      </c>
      <c r="C58" s="811">
        <v>2</v>
      </c>
      <c r="D58" s="811">
        <v>2</v>
      </c>
      <c r="E58" s="811" t="s">
        <v>2920</v>
      </c>
      <c r="F58" s="750" t="s">
        <v>2921</v>
      </c>
      <c r="G58" s="813"/>
      <c r="H58" s="813">
        <f>[5]PPNE4!N58</f>
        <v>1200000</v>
      </c>
      <c r="I58" s="813"/>
      <c r="J58" s="813">
        <f t="shared" si="4"/>
        <v>1200000</v>
      </c>
      <c r="K58" s="814">
        <f t="shared" si="5"/>
        <v>0.13126478990168522</v>
      </c>
    </row>
    <row r="59" spans="1:11" ht="12.75" x14ac:dyDescent="0.2">
      <c r="A59" s="810">
        <v>2</v>
      </c>
      <c r="B59" s="811">
        <v>1</v>
      </c>
      <c r="C59" s="811">
        <v>2</v>
      </c>
      <c r="D59" s="811">
        <v>2</v>
      </c>
      <c r="E59" s="811" t="s">
        <v>2922</v>
      </c>
      <c r="F59" s="750" t="s">
        <v>2923</v>
      </c>
      <c r="G59" s="813"/>
      <c r="H59" s="813"/>
      <c r="I59" s="813"/>
      <c r="J59" s="813">
        <f t="shared" si="4"/>
        <v>0</v>
      </c>
      <c r="K59" s="814">
        <f t="shared" si="5"/>
        <v>0</v>
      </c>
    </row>
    <row r="60" spans="1:11" ht="12.75" x14ac:dyDescent="0.2">
      <c r="A60" s="810">
        <v>2</v>
      </c>
      <c r="B60" s="811">
        <v>1</v>
      </c>
      <c r="C60" s="811">
        <v>2</v>
      </c>
      <c r="D60" s="811">
        <v>2</v>
      </c>
      <c r="E60" s="811" t="s">
        <v>2924</v>
      </c>
      <c r="F60" s="753" t="s">
        <v>2925</v>
      </c>
      <c r="G60" s="813"/>
      <c r="H60" s="813"/>
      <c r="I60" s="813"/>
      <c r="J60" s="813">
        <f t="shared" si="4"/>
        <v>0</v>
      </c>
      <c r="K60" s="814">
        <f t="shared" si="5"/>
        <v>0</v>
      </c>
    </row>
    <row r="61" spans="1:11" ht="12.75" x14ac:dyDescent="0.2">
      <c r="A61" s="806">
        <v>2</v>
      </c>
      <c r="B61" s="807">
        <v>1</v>
      </c>
      <c r="C61" s="807">
        <v>2</v>
      </c>
      <c r="D61" s="807">
        <v>3</v>
      </c>
      <c r="E61" s="807"/>
      <c r="F61" s="742" t="s">
        <v>2926</v>
      </c>
      <c r="G61" s="808">
        <f>G62</f>
        <v>0</v>
      </c>
      <c r="H61" s="808">
        <f>H62</f>
        <v>0</v>
      </c>
      <c r="I61" s="808">
        <f>I62</f>
        <v>0</v>
      </c>
      <c r="J61" s="808">
        <f>J62</f>
        <v>0</v>
      </c>
      <c r="K61" s="809">
        <f>K62</f>
        <v>0</v>
      </c>
    </row>
    <row r="62" spans="1:11" ht="12.75" x14ac:dyDescent="0.2">
      <c r="A62" s="810">
        <v>2</v>
      </c>
      <c r="B62" s="811">
        <v>1</v>
      </c>
      <c r="C62" s="811">
        <v>2</v>
      </c>
      <c r="D62" s="811">
        <v>3</v>
      </c>
      <c r="E62" s="811" t="s">
        <v>2882</v>
      </c>
      <c r="F62" s="750" t="s">
        <v>2926</v>
      </c>
      <c r="G62" s="813"/>
      <c r="H62" s="813"/>
      <c r="I62" s="813"/>
      <c r="J62" s="813">
        <f>SUBTOTAL(9,G62:I62)</f>
        <v>0</v>
      </c>
      <c r="K62" s="814">
        <f>IFERROR(J62/$J$18*100,"0.00")</f>
        <v>0</v>
      </c>
    </row>
    <row r="63" spans="1:11" ht="12.75" x14ac:dyDescent="0.2">
      <c r="A63" s="802">
        <v>2</v>
      </c>
      <c r="B63" s="803">
        <v>1</v>
      </c>
      <c r="C63" s="803">
        <v>3</v>
      </c>
      <c r="D63" s="803"/>
      <c r="E63" s="803"/>
      <c r="F63" s="737" t="s">
        <v>2927</v>
      </c>
      <c r="G63" s="804">
        <f>G64+G67</f>
        <v>0</v>
      </c>
      <c r="H63" s="804">
        <f>H64+H67</f>
        <v>664500</v>
      </c>
      <c r="I63" s="804">
        <f>I64+I67</f>
        <v>0</v>
      </c>
      <c r="J63" s="804">
        <f>J64+J67</f>
        <v>664500</v>
      </c>
      <c r="K63" s="805">
        <f>K64+K67</f>
        <v>7.2687877408058182E-2</v>
      </c>
    </row>
    <row r="64" spans="1:11" ht="12.75" x14ac:dyDescent="0.2">
      <c r="A64" s="806">
        <v>2</v>
      </c>
      <c r="B64" s="807">
        <v>1</v>
      </c>
      <c r="C64" s="807">
        <v>3</v>
      </c>
      <c r="D64" s="807">
        <v>1</v>
      </c>
      <c r="E64" s="807"/>
      <c r="F64" s="815" t="s">
        <v>2928</v>
      </c>
      <c r="G64" s="808">
        <f>SUM(G65:G66)</f>
        <v>0</v>
      </c>
      <c r="H64" s="808">
        <f>SUM(H65:H66)</f>
        <v>269700</v>
      </c>
      <c r="I64" s="808">
        <f>SUM(I65:I66)</f>
        <v>0</v>
      </c>
      <c r="J64" s="808">
        <f>SUM(J65:J66)</f>
        <v>269700</v>
      </c>
      <c r="K64" s="809">
        <f>SUM(K65:K66)</f>
        <v>2.950176153040375E-2</v>
      </c>
    </row>
    <row r="65" spans="1:11" ht="12.75" x14ac:dyDescent="0.2">
      <c r="A65" s="816">
        <v>2</v>
      </c>
      <c r="B65" s="811">
        <v>1</v>
      </c>
      <c r="C65" s="811">
        <v>3</v>
      </c>
      <c r="D65" s="811">
        <v>1</v>
      </c>
      <c r="E65" s="811" t="s">
        <v>2882</v>
      </c>
      <c r="F65" s="756" t="s">
        <v>2929</v>
      </c>
      <c r="G65" s="813"/>
      <c r="H65" s="813">
        <f>[5]PPNE4!N65</f>
        <v>137700</v>
      </c>
      <c r="I65" s="813"/>
      <c r="J65" s="813">
        <f>SUBTOTAL(9,G65:I65)</f>
        <v>137700</v>
      </c>
      <c r="K65" s="814">
        <f>IFERROR(J65/$J$18*100,"0.00")</f>
        <v>1.5062634641218377E-2</v>
      </c>
    </row>
    <row r="66" spans="1:11" ht="12.75" x14ac:dyDescent="0.2">
      <c r="A66" s="816">
        <v>2</v>
      </c>
      <c r="B66" s="811">
        <v>1</v>
      </c>
      <c r="C66" s="811">
        <v>3</v>
      </c>
      <c r="D66" s="811">
        <v>1</v>
      </c>
      <c r="E66" s="811" t="s">
        <v>2884</v>
      </c>
      <c r="F66" s="756" t="s">
        <v>2930</v>
      </c>
      <c r="G66" s="813"/>
      <c r="H66" s="813">
        <f>[5]PPNE4!N66</f>
        <v>132000</v>
      </c>
      <c r="I66" s="813"/>
      <c r="J66" s="813">
        <f>SUBTOTAL(9,G66:I66)</f>
        <v>132000</v>
      </c>
      <c r="K66" s="814">
        <f>IFERROR(J66/$J$18*100,"0.00")</f>
        <v>1.4439126889185375E-2</v>
      </c>
    </row>
    <row r="67" spans="1:11" ht="12.75" x14ac:dyDescent="0.2">
      <c r="A67" s="806">
        <v>2</v>
      </c>
      <c r="B67" s="807">
        <v>1</v>
      </c>
      <c r="C67" s="807">
        <v>3</v>
      </c>
      <c r="D67" s="807">
        <v>2</v>
      </c>
      <c r="E67" s="807"/>
      <c r="F67" s="815" t="s">
        <v>2931</v>
      </c>
      <c r="G67" s="808">
        <f>SUM(G68:G69)</f>
        <v>0</v>
      </c>
      <c r="H67" s="808">
        <f>SUM(H68:H69)</f>
        <v>394800</v>
      </c>
      <c r="I67" s="808">
        <f>SUM(I68:I69)</f>
        <v>0</v>
      </c>
      <c r="J67" s="808">
        <f>SUM(J68:J69)</f>
        <v>394800</v>
      </c>
      <c r="K67" s="809">
        <f>SUM(K68:K69)</f>
        <v>4.3186115877654432E-2</v>
      </c>
    </row>
    <row r="68" spans="1:11" ht="12.75" x14ac:dyDescent="0.2">
      <c r="A68" s="816">
        <v>2</v>
      </c>
      <c r="B68" s="811">
        <v>1</v>
      </c>
      <c r="C68" s="811">
        <v>3</v>
      </c>
      <c r="D68" s="811">
        <v>2</v>
      </c>
      <c r="E68" s="811" t="s">
        <v>2882</v>
      </c>
      <c r="F68" s="756" t="s">
        <v>2932</v>
      </c>
      <c r="G68" s="813"/>
      <c r="H68" s="813">
        <f>[5]PPNE4!N68</f>
        <v>164400</v>
      </c>
      <c r="I68" s="813"/>
      <c r="J68" s="813">
        <f>SUBTOTAL(9,G68:I68)</f>
        <v>164400</v>
      </c>
      <c r="K68" s="814">
        <f>IFERROR(J68/$J$18*100,"0.00")</f>
        <v>1.7983276216530876E-2</v>
      </c>
    </row>
    <row r="69" spans="1:11" ht="12.75" x14ac:dyDescent="0.2">
      <c r="A69" s="816">
        <v>2</v>
      </c>
      <c r="B69" s="811">
        <v>1</v>
      </c>
      <c r="C69" s="811">
        <v>3</v>
      </c>
      <c r="D69" s="811">
        <v>2</v>
      </c>
      <c r="E69" s="811" t="s">
        <v>2884</v>
      </c>
      <c r="F69" s="756" t="s">
        <v>2933</v>
      </c>
      <c r="G69" s="813"/>
      <c r="H69" s="813">
        <f>[5]PPNE4!N69</f>
        <v>230400</v>
      </c>
      <c r="I69" s="813"/>
      <c r="J69" s="813">
        <f>SUBTOTAL(9,G69:I69)</f>
        <v>230400</v>
      </c>
      <c r="K69" s="814">
        <f>IFERROR(J69/$J$18*100,"0.00")</f>
        <v>2.520283966112356E-2</v>
      </c>
    </row>
    <row r="70" spans="1:11" ht="12.75" x14ac:dyDescent="0.2">
      <c r="A70" s="802">
        <v>2</v>
      </c>
      <c r="B70" s="803">
        <v>1</v>
      </c>
      <c r="C70" s="803">
        <v>4</v>
      </c>
      <c r="D70" s="803"/>
      <c r="E70" s="803"/>
      <c r="F70" s="737" t="s">
        <v>2934</v>
      </c>
      <c r="G70" s="804">
        <f>G71+G73</f>
        <v>0</v>
      </c>
      <c r="H70" s="804">
        <f>H71+H73</f>
        <v>600000</v>
      </c>
      <c r="I70" s="804">
        <f>I71+I73</f>
        <v>0</v>
      </c>
      <c r="J70" s="804">
        <f>J71+J73</f>
        <v>600000</v>
      </c>
      <c r="K70" s="805">
        <f>K71+K73</f>
        <v>6.563239495084261E-2</v>
      </c>
    </row>
    <row r="71" spans="1:11" ht="12.75" x14ac:dyDescent="0.2">
      <c r="A71" s="806">
        <v>2</v>
      </c>
      <c r="B71" s="807">
        <v>1</v>
      </c>
      <c r="C71" s="807">
        <v>4</v>
      </c>
      <c r="D71" s="807">
        <v>1</v>
      </c>
      <c r="E71" s="807"/>
      <c r="F71" s="815" t="s">
        <v>2935</v>
      </c>
      <c r="G71" s="808">
        <f>G72</f>
        <v>0</v>
      </c>
      <c r="H71" s="808">
        <f>H72</f>
        <v>0</v>
      </c>
      <c r="I71" s="808">
        <f>I72</f>
        <v>0</v>
      </c>
      <c r="J71" s="808">
        <f>J72</f>
        <v>0</v>
      </c>
      <c r="K71" s="809">
        <f>K72</f>
        <v>0</v>
      </c>
    </row>
    <row r="72" spans="1:11" ht="12.75" x14ac:dyDescent="0.2">
      <c r="A72" s="810">
        <v>2</v>
      </c>
      <c r="B72" s="811">
        <v>1</v>
      </c>
      <c r="C72" s="811">
        <v>4</v>
      </c>
      <c r="D72" s="811">
        <v>1</v>
      </c>
      <c r="E72" s="811" t="s">
        <v>2882</v>
      </c>
      <c r="F72" s="750" t="s">
        <v>2935</v>
      </c>
      <c r="G72" s="813"/>
      <c r="H72" s="813"/>
      <c r="I72" s="813"/>
      <c r="J72" s="813">
        <f>SUBTOTAL(9,G72:I72)</f>
        <v>0</v>
      </c>
      <c r="K72" s="814">
        <f>IFERROR(J72/$J$18*100,"0.00")</f>
        <v>0</v>
      </c>
    </row>
    <row r="73" spans="1:11" ht="12.75" x14ac:dyDescent="0.2">
      <c r="A73" s="806">
        <v>2</v>
      </c>
      <c r="B73" s="807">
        <v>1</v>
      </c>
      <c r="C73" s="807">
        <v>4</v>
      </c>
      <c r="D73" s="807">
        <v>2</v>
      </c>
      <c r="E73" s="807"/>
      <c r="F73" s="815" t="s">
        <v>2936</v>
      </c>
      <c r="G73" s="808">
        <f>SUM(G74:G77)</f>
        <v>0</v>
      </c>
      <c r="H73" s="808">
        <f>SUM(H74:H77)</f>
        <v>600000</v>
      </c>
      <c r="I73" s="808">
        <f>SUM(I74:I77)</f>
        <v>0</v>
      </c>
      <c r="J73" s="808">
        <f>SUM(J74:J77)</f>
        <v>600000</v>
      </c>
      <c r="K73" s="809">
        <f>SUM(K74:K77)</f>
        <v>6.563239495084261E-2</v>
      </c>
    </row>
    <row r="74" spans="1:11" ht="12.75" x14ac:dyDescent="0.2">
      <c r="A74" s="810">
        <v>2</v>
      </c>
      <c r="B74" s="811">
        <v>1</v>
      </c>
      <c r="C74" s="811">
        <v>4</v>
      </c>
      <c r="D74" s="811">
        <v>2</v>
      </c>
      <c r="E74" s="811" t="s">
        <v>2882</v>
      </c>
      <c r="F74" s="750" t="s">
        <v>2937</v>
      </c>
      <c r="G74" s="813"/>
      <c r="H74" s="813">
        <f>[5]PPNE4!N74</f>
        <v>600000</v>
      </c>
      <c r="I74" s="813"/>
      <c r="J74" s="813">
        <f>SUBTOTAL(9,G74:I74)</f>
        <v>600000</v>
      </c>
      <c r="K74" s="814">
        <f>IFERROR(J74/$J$18*100,"0.00")</f>
        <v>6.563239495084261E-2</v>
      </c>
    </row>
    <row r="75" spans="1:11" ht="12.75" x14ac:dyDescent="0.2">
      <c r="A75" s="810">
        <v>2</v>
      </c>
      <c r="B75" s="811">
        <v>1</v>
      </c>
      <c r="C75" s="811">
        <v>4</v>
      </c>
      <c r="D75" s="811">
        <v>2</v>
      </c>
      <c r="E75" s="811" t="s">
        <v>2884</v>
      </c>
      <c r="F75" s="750" t="s">
        <v>2938</v>
      </c>
      <c r="G75" s="813"/>
      <c r="H75" s="813"/>
      <c r="I75" s="813"/>
      <c r="J75" s="813">
        <f>SUBTOTAL(9,G75:I75)</f>
        <v>0</v>
      </c>
      <c r="K75" s="814">
        <f>IFERROR(J75/$J$18*100,"0.00")</f>
        <v>0</v>
      </c>
    </row>
    <row r="76" spans="1:11" ht="12.75" x14ac:dyDescent="0.2">
      <c r="A76" s="810">
        <v>2</v>
      </c>
      <c r="B76" s="811">
        <v>1</v>
      </c>
      <c r="C76" s="811">
        <v>4</v>
      </c>
      <c r="D76" s="811">
        <v>2</v>
      </c>
      <c r="E76" s="811" t="s">
        <v>2886</v>
      </c>
      <c r="F76" s="750" t="s">
        <v>2939</v>
      </c>
      <c r="G76" s="813"/>
      <c r="H76" s="813"/>
      <c r="I76" s="813"/>
      <c r="J76" s="813">
        <f>SUBTOTAL(9,G76:I76)</f>
        <v>0</v>
      </c>
      <c r="K76" s="814">
        <f>IFERROR(J76/$J$18*100,"0.00")</f>
        <v>0</v>
      </c>
    </row>
    <row r="77" spans="1:11" ht="12.75" x14ac:dyDescent="0.2">
      <c r="A77" s="810">
        <v>2</v>
      </c>
      <c r="B77" s="811">
        <v>1</v>
      </c>
      <c r="C77" s="811">
        <v>4</v>
      </c>
      <c r="D77" s="811">
        <v>2</v>
      </c>
      <c r="E77" s="811" t="s">
        <v>2888</v>
      </c>
      <c r="F77" s="750" t="s">
        <v>2940</v>
      </c>
      <c r="G77" s="813"/>
      <c r="H77" s="813"/>
      <c r="I77" s="813"/>
      <c r="J77" s="813">
        <f>SUBTOTAL(9,G77:I77)</f>
        <v>0</v>
      </c>
      <c r="K77" s="814">
        <f>IFERROR(J77/$J$18*100,"0.00")</f>
        <v>0</v>
      </c>
    </row>
    <row r="78" spans="1:11" ht="12.75" x14ac:dyDescent="0.2">
      <c r="A78" s="802">
        <v>2</v>
      </c>
      <c r="B78" s="803">
        <v>1</v>
      </c>
      <c r="C78" s="803">
        <v>5</v>
      </c>
      <c r="D78" s="803"/>
      <c r="E78" s="803"/>
      <c r="F78" s="737" t="s">
        <v>2941</v>
      </c>
      <c r="G78" s="804">
        <f>G79+G81+G83+G85</f>
        <v>0</v>
      </c>
      <c r="H78" s="804">
        <f>H79+H81+H83+H85</f>
        <v>0</v>
      </c>
      <c r="I78" s="804">
        <f>I79+I81+I83+I85</f>
        <v>68556315.030000001</v>
      </c>
      <c r="J78" s="804">
        <f>J79+J81+J83+J85</f>
        <v>68556315.030000001</v>
      </c>
      <c r="K78" s="805">
        <f>K79+K81+K83+K85</f>
        <v>7.4991919073722464</v>
      </c>
    </row>
    <row r="79" spans="1:11" ht="12.75" x14ac:dyDescent="0.2">
      <c r="A79" s="806">
        <v>2</v>
      </c>
      <c r="B79" s="807">
        <v>1</v>
      </c>
      <c r="C79" s="807">
        <v>5</v>
      </c>
      <c r="D79" s="807">
        <v>1</v>
      </c>
      <c r="E79" s="807"/>
      <c r="F79" s="742" t="s">
        <v>2942</v>
      </c>
      <c r="G79" s="808">
        <f>G80</f>
        <v>0</v>
      </c>
      <c r="H79" s="808">
        <f>H80</f>
        <v>0</v>
      </c>
      <c r="I79" s="808">
        <f>I80</f>
        <v>31583123.68</v>
      </c>
      <c r="J79" s="808">
        <f>J80</f>
        <v>31583123.68</v>
      </c>
      <c r="K79" s="809">
        <f>K80</f>
        <v>3.4547934119117829</v>
      </c>
    </row>
    <row r="80" spans="1:11" ht="12.75" x14ac:dyDescent="0.2">
      <c r="A80" s="810">
        <v>2</v>
      </c>
      <c r="B80" s="811">
        <v>1</v>
      </c>
      <c r="C80" s="811">
        <v>5</v>
      </c>
      <c r="D80" s="811">
        <v>1</v>
      </c>
      <c r="E80" s="811" t="s">
        <v>2882</v>
      </c>
      <c r="F80" s="750" t="s">
        <v>2942</v>
      </c>
      <c r="G80" s="813"/>
      <c r="H80" s="813"/>
      <c r="I80" s="813">
        <f>[5]PPNE4!N80</f>
        <v>31583123.68</v>
      </c>
      <c r="J80" s="813">
        <f>SUBTOTAL(9,G80:I80)</f>
        <v>31583123.68</v>
      </c>
      <c r="K80" s="814">
        <f>IFERROR(J80/$J$18*100,"0.00")</f>
        <v>3.4547934119117829</v>
      </c>
    </row>
    <row r="81" spans="1:11" ht="12.75" x14ac:dyDescent="0.2">
      <c r="A81" s="806">
        <v>2</v>
      </c>
      <c r="B81" s="807">
        <v>1</v>
      </c>
      <c r="C81" s="807">
        <v>5</v>
      </c>
      <c r="D81" s="807">
        <v>2</v>
      </c>
      <c r="E81" s="807"/>
      <c r="F81" s="815" t="s">
        <v>2943</v>
      </c>
      <c r="G81" s="808">
        <f>G82</f>
        <v>0</v>
      </c>
      <c r="H81" s="808">
        <f>H82</f>
        <v>0</v>
      </c>
      <c r="I81" s="808">
        <f>I82</f>
        <v>31627669.710000001</v>
      </c>
      <c r="J81" s="808">
        <f>J82</f>
        <v>31627669.710000001</v>
      </c>
      <c r="K81" s="809">
        <f>K82</f>
        <v>3.4596661829692033</v>
      </c>
    </row>
    <row r="82" spans="1:11" ht="12.75" x14ac:dyDescent="0.2">
      <c r="A82" s="810">
        <v>2</v>
      </c>
      <c r="B82" s="811">
        <v>1</v>
      </c>
      <c r="C82" s="811">
        <v>5</v>
      </c>
      <c r="D82" s="811">
        <v>2</v>
      </c>
      <c r="E82" s="811" t="s">
        <v>2882</v>
      </c>
      <c r="F82" s="750" t="s">
        <v>2943</v>
      </c>
      <c r="G82" s="813"/>
      <c r="H82" s="813"/>
      <c r="I82" s="813">
        <f>[5]PPNE4!N82</f>
        <v>31627669.710000001</v>
      </c>
      <c r="J82" s="813">
        <f>SUBTOTAL(9,G82:I82)</f>
        <v>31627669.710000001</v>
      </c>
      <c r="K82" s="814">
        <f>IFERROR(J82/$J$18*100,"0.00")</f>
        <v>3.4596661829692033</v>
      </c>
    </row>
    <row r="83" spans="1:11" ht="12.75" x14ac:dyDescent="0.2">
      <c r="A83" s="806">
        <v>2</v>
      </c>
      <c r="B83" s="807">
        <v>1</v>
      </c>
      <c r="C83" s="807">
        <v>5</v>
      </c>
      <c r="D83" s="807">
        <v>3</v>
      </c>
      <c r="E83" s="807"/>
      <c r="F83" s="815" t="s">
        <v>2944</v>
      </c>
      <c r="G83" s="808">
        <f>G84</f>
        <v>0</v>
      </c>
      <c r="H83" s="808">
        <f>H84</f>
        <v>0</v>
      </c>
      <c r="I83" s="808">
        <f>I84</f>
        <v>5345521.6399999997</v>
      </c>
      <c r="J83" s="808">
        <f>J84</f>
        <v>5345521.6399999997</v>
      </c>
      <c r="K83" s="809">
        <f>K84</f>
        <v>0.58473231249125979</v>
      </c>
    </row>
    <row r="84" spans="1:11" ht="12.75" x14ac:dyDescent="0.2">
      <c r="A84" s="810">
        <v>2</v>
      </c>
      <c r="B84" s="811">
        <v>1</v>
      </c>
      <c r="C84" s="811">
        <v>5</v>
      </c>
      <c r="D84" s="811">
        <v>3</v>
      </c>
      <c r="E84" s="811" t="s">
        <v>2882</v>
      </c>
      <c r="F84" s="750" t="s">
        <v>2944</v>
      </c>
      <c r="G84" s="813"/>
      <c r="H84" s="813"/>
      <c r="I84" s="813">
        <f>[5]PPNE4!N84</f>
        <v>5345521.6399999997</v>
      </c>
      <c r="J84" s="813">
        <f>SUBTOTAL(9,G84:I84)</f>
        <v>5345521.6399999997</v>
      </c>
      <c r="K84" s="814">
        <f>IFERROR(J84/$J$18*100,"0.00")</f>
        <v>0.58473231249125979</v>
      </c>
    </row>
    <row r="85" spans="1:11" ht="12.75" x14ac:dyDescent="0.2">
      <c r="A85" s="806">
        <v>2</v>
      </c>
      <c r="B85" s="807">
        <v>1</v>
      </c>
      <c r="C85" s="807">
        <v>5</v>
      </c>
      <c r="D85" s="807">
        <v>4</v>
      </c>
      <c r="E85" s="807"/>
      <c r="F85" s="815" t="s">
        <v>2945</v>
      </c>
      <c r="G85" s="808">
        <f>G86</f>
        <v>0</v>
      </c>
      <c r="H85" s="808">
        <f>H86</f>
        <v>0</v>
      </c>
      <c r="I85" s="808">
        <f>I86</f>
        <v>0</v>
      </c>
      <c r="J85" s="808">
        <f>J86</f>
        <v>0</v>
      </c>
      <c r="K85" s="809">
        <f>K86</f>
        <v>0</v>
      </c>
    </row>
    <row r="86" spans="1:11" ht="12.75" x14ac:dyDescent="0.2">
      <c r="A86" s="810">
        <v>2</v>
      </c>
      <c r="B86" s="811">
        <v>1</v>
      </c>
      <c r="C86" s="811">
        <v>5</v>
      </c>
      <c r="D86" s="811">
        <v>4</v>
      </c>
      <c r="E86" s="811" t="s">
        <v>2882</v>
      </c>
      <c r="F86" s="750" t="s">
        <v>2945</v>
      </c>
      <c r="G86" s="813"/>
      <c r="H86" s="813"/>
      <c r="I86" s="813"/>
      <c r="J86" s="813">
        <f>SUBTOTAL(9,G86:I86)</f>
        <v>0</v>
      </c>
      <c r="K86" s="814">
        <f>IFERROR(J86/$J$18*100,"0.00")</f>
        <v>0</v>
      </c>
    </row>
    <row r="87" spans="1:11" ht="12.75" x14ac:dyDescent="0.2">
      <c r="A87" s="797">
        <v>2</v>
      </c>
      <c r="B87" s="798">
        <v>2</v>
      </c>
      <c r="C87" s="799"/>
      <c r="D87" s="799"/>
      <c r="E87" s="799"/>
      <c r="F87" s="732" t="s">
        <v>2946</v>
      </c>
      <c r="G87" s="800">
        <f>+G88+G106+G111+G116+G125+G146+G165+G183</f>
        <v>0</v>
      </c>
      <c r="H87" s="800">
        <f>+H88+H106+H111+H116+H125+H146+H165+H183</f>
        <v>62122320.32</v>
      </c>
      <c r="I87" s="800">
        <f>+I88+I106+I111+I116+I125+I146+I165+I183</f>
        <v>0</v>
      </c>
      <c r="J87" s="800">
        <f>+J88+J106+J111+J116+J125+J146+J165+J183</f>
        <v>62122320.32</v>
      </c>
      <c r="K87" s="801">
        <f>+K88+K106+K111+K116+K125+K146+K165+K183</f>
        <v>6.7953944375083264</v>
      </c>
    </row>
    <row r="88" spans="1:11" ht="12.75" x14ac:dyDescent="0.2">
      <c r="A88" s="802">
        <v>2</v>
      </c>
      <c r="B88" s="803">
        <v>2</v>
      </c>
      <c r="C88" s="803">
        <v>1</v>
      </c>
      <c r="D88" s="803"/>
      <c r="E88" s="803"/>
      <c r="F88" s="737" t="s">
        <v>2947</v>
      </c>
      <c r="G88" s="804">
        <f>+G89+G91+G93+G95+G97+G99+G102+G104</f>
        <v>0</v>
      </c>
      <c r="H88" s="804">
        <f>+H89+H91+H93+H95+H97+H99+H102+H104</f>
        <v>9374451.120000001</v>
      </c>
      <c r="I88" s="804">
        <f>+I89+I91+I93+I95+I97+I99+I102+I104</f>
        <v>0</v>
      </c>
      <c r="J88" s="804">
        <f>+J89+J91+J93+J95+J97+J99+J102+J104</f>
        <v>9374451.120000001</v>
      </c>
      <c r="K88" s="805">
        <f>+K89+K91+K93+K95+K97+K99+K102+K104</f>
        <v>1.0254461305920148</v>
      </c>
    </row>
    <row r="89" spans="1:11" ht="12.75" x14ac:dyDescent="0.2">
      <c r="A89" s="817">
        <v>2</v>
      </c>
      <c r="B89" s="818">
        <v>2</v>
      </c>
      <c r="C89" s="818">
        <v>1</v>
      </c>
      <c r="D89" s="818">
        <v>1</v>
      </c>
      <c r="E89" s="818"/>
      <c r="F89" s="819" t="s">
        <v>2948</v>
      </c>
      <c r="G89" s="820">
        <f>G90</f>
        <v>0</v>
      </c>
      <c r="H89" s="820">
        <f>H90</f>
        <v>0</v>
      </c>
      <c r="I89" s="820">
        <f>I90</f>
        <v>0</v>
      </c>
      <c r="J89" s="820">
        <f>J90</f>
        <v>0</v>
      </c>
      <c r="K89" s="821">
        <f>K90</f>
        <v>0</v>
      </c>
    </row>
    <row r="90" spans="1:11" ht="12.75" x14ac:dyDescent="0.2">
      <c r="A90" s="816">
        <v>2</v>
      </c>
      <c r="B90" s="811">
        <v>2</v>
      </c>
      <c r="C90" s="811">
        <v>1</v>
      </c>
      <c r="D90" s="811">
        <v>1</v>
      </c>
      <c r="E90" s="811" t="s">
        <v>2882</v>
      </c>
      <c r="F90" s="756" t="s">
        <v>2948</v>
      </c>
      <c r="G90" s="813"/>
      <c r="H90" s="813"/>
      <c r="I90" s="813"/>
      <c r="J90" s="813">
        <f>SUBTOTAL(9,G90:I90)</f>
        <v>0</v>
      </c>
      <c r="K90" s="814">
        <f>IFERROR(J90/$J$18*100,"0.00")</f>
        <v>0</v>
      </c>
    </row>
    <row r="91" spans="1:11" ht="12.75" x14ac:dyDescent="0.2">
      <c r="A91" s="806">
        <v>2</v>
      </c>
      <c r="B91" s="807">
        <v>2</v>
      </c>
      <c r="C91" s="807">
        <v>1</v>
      </c>
      <c r="D91" s="807">
        <v>2</v>
      </c>
      <c r="E91" s="807"/>
      <c r="F91" s="742" t="s">
        <v>2949</v>
      </c>
      <c r="G91" s="808">
        <f>G92</f>
        <v>0</v>
      </c>
      <c r="H91" s="808">
        <f>H92</f>
        <v>0</v>
      </c>
      <c r="I91" s="808">
        <f>I92</f>
        <v>0</v>
      </c>
      <c r="J91" s="808">
        <f>J92</f>
        <v>0</v>
      </c>
      <c r="K91" s="809">
        <f>K92</f>
        <v>0</v>
      </c>
    </row>
    <row r="92" spans="1:11" ht="12.75" x14ac:dyDescent="0.2">
      <c r="A92" s="816">
        <v>2</v>
      </c>
      <c r="B92" s="811">
        <v>2</v>
      </c>
      <c r="C92" s="811">
        <v>1</v>
      </c>
      <c r="D92" s="811">
        <v>2</v>
      </c>
      <c r="E92" s="811" t="s">
        <v>2882</v>
      </c>
      <c r="F92" s="756" t="s">
        <v>2949</v>
      </c>
      <c r="G92" s="813"/>
      <c r="H92" s="813"/>
      <c r="I92" s="813"/>
      <c r="J92" s="813">
        <f>SUBTOTAL(9,G92:I92)</f>
        <v>0</v>
      </c>
      <c r="K92" s="814">
        <f>IFERROR(J92/$J$18*100,"0.00")</f>
        <v>0</v>
      </c>
    </row>
    <row r="93" spans="1:11" ht="12.75" x14ac:dyDescent="0.2">
      <c r="A93" s="806">
        <v>2</v>
      </c>
      <c r="B93" s="807">
        <v>2</v>
      </c>
      <c r="C93" s="807">
        <v>1</v>
      </c>
      <c r="D93" s="807">
        <v>3</v>
      </c>
      <c r="E93" s="807"/>
      <c r="F93" s="742" t="s">
        <v>2950</v>
      </c>
      <c r="G93" s="808">
        <f>G94</f>
        <v>0</v>
      </c>
      <c r="H93" s="808">
        <f>H94</f>
        <v>5428628.1600000001</v>
      </c>
      <c r="I93" s="808">
        <f>I94</f>
        <v>0</v>
      </c>
      <c r="J93" s="808">
        <f>J94</f>
        <v>5428628.1600000001</v>
      </c>
      <c r="K93" s="809">
        <f>K94</f>
        <v>0.59382311239731</v>
      </c>
    </row>
    <row r="94" spans="1:11" ht="12.75" x14ac:dyDescent="0.2">
      <c r="A94" s="810">
        <v>2</v>
      </c>
      <c r="B94" s="811">
        <v>2</v>
      </c>
      <c r="C94" s="811">
        <v>1</v>
      </c>
      <c r="D94" s="811">
        <v>3</v>
      </c>
      <c r="E94" s="811" t="s">
        <v>2882</v>
      </c>
      <c r="F94" s="750" t="s">
        <v>2950</v>
      </c>
      <c r="G94" s="813"/>
      <c r="H94" s="813">
        <f>[5]PPNE4!N94</f>
        <v>5428628.1600000001</v>
      </c>
      <c r="I94" s="813"/>
      <c r="J94" s="813">
        <f>SUBTOTAL(9,G94:I94)</f>
        <v>5428628.1600000001</v>
      </c>
      <c r="K94" s="814">
        <f>IFERROR(J94/$J$18*100,"0.00")</f>
        <v>0.59382311239731</v>
      </c>
    </row>
    <row r="95" spans="1:11" ht="12.75" x14ac:dyDescent="0.2">
      <c r="A95" s="806">
        <v>2</v>
      </c>
      <c r="B95" s="807">
        <v>2</v>
      </c>
      <c r="C95" s="807">
        <v>1</v>
      </c>
      <c r="D95" s="807">
        <v>4</v>
      </c>
      <c r="E95" s="807"/>
      <c r="F95" s="742" t="s">
        <v>2951</v>
      </c>
      <c r="G95" s="808">
        <f>G96</f>
        <v>0</v>
      </c>
      <c r="H95" s="808">
        <f>H96</f>
        <v>0</v>
      </c>
      <c r="I95" s="808">
        <f>I96</f>
        <v>0</v>
      </c>
      <c r="J95" s="808">
        <f>J96</f>
        <v>0</v>
      </c>
      <c r="K95" s="809">
        <f>K96</f>
        <v>0</v>
      </c>
    </row>
    <row r="96" spans="1:11" ht="12.75" x14ac:dyDescent="0.2">
      <c r="A96" s="816">
        <v>2</v>
      </c>
      <c r="B96" s="811">
        <v>2</v>
      </c>
      <c r="C96" s="811">
        <v>1</v>
      </c>
      <c r="D96" s="811">
        <v>4</v>
      </c>
      <c r="E96" s="811" t="s">
        <v>2882</v>
      </c>
      <c r="F96" s="756" t="s">
        <v>2951</v>
      </c>
      <c r="G96" s="813"/>
      <c r="H96" s="813"/>
      <c r="I96" s="813"/>
      <c r="J96" s="813">
        <f>SUBTOTAL(9,G96:I96)</f>
        <v>0</v>
      </c>
      <c r="K96" s="814">
        <f>IFERROR(J96/$J$18*100,"0.00")</f>
        <v>0</v>
      </c>
    </row>
    <row r="97" spans="1:11" ht="12.75" x14ac:dyDescent="0.2">
      <c r="A97" s="806">
        <v>2</v>
      </c>
      <c r="B97" s="807">
        <v>2</v>
      </c>
      <c r="C97" s="807">
        <v>1</v>
      </c>
      <c r="D97" s="807">
        <v>5</v>
      </c>
      <c r="E97" s="807"/>
      <c r="F97" s="742" t="s">
        <v>2952</v>
      </c>
      <c r="G97" s="808">
        <f>G98</f>
        <v>0</v>
      </c>
      <c r="H97" s="808">
        <f>H98</f>
        <v>189822.96000000002</v>
      </c>
      <c r="I97" s="808">
        <f>I98</f>
        <v>0</v>
      </c>
      <c r="J97" s="808">
        <f>J98</f>
        <v>189822.96000000002</v>
      </c>
      <c r="K97" s="809">
        <f>K98</f>
        <v>2.0764225802429998E-2</v>
      </c>
    </row>
    <row r="98" spans="1:11" ht="12.75" x14ac:dyDescent="0.2">
      <c r="A98" s="816">
        <v>2</v>
      </c>
      <c r="B98" s="811">
        <v>2</v>
      </c>
      <c r="C98" s="811">
        <v>1</v>
      </c>
      <c r="D98" s="811">
        <v>5</v>
      </c>
      <c r="E98" s="811" t="s">
        <v>2882</v>
      </c>
      <c r="F98" s="756" t="s">
        <v>2952</v>
      </c>
      <c r="G98" s="813"/>
      <c r="H98" s="813">
        <f>[5]PPNE4!N98</f>
        <v>189822.96000000002</v>
      </c>
      <c r="I98" s="813"/>
      <c r="J98" s="813">
        <f>SUBTOTAL(9,G98:I98)</f>
        <v>189822.96000000002</v>
      </c>
      <c r="K98" s="814">
        <f>IFERROR(J98/$J$18*100,"0.00")</f>
        <v>2.0764225802429998E-2</v>
      </c>
    </row>
    <row r="99" spans="1:11" ht="12.75" x14ac:dyDescent="0.2">
      <c r="A99" s="806">
        <v>2</v>
      </c>
      <c r="B99" s="807">
        <v>2</v>
      </c>
      <c r="C99" s="807">
        <v>1</v>
      </c>
      <c r="D99" s="807">
        <v>6</v>
      </c>
      <c r="E99" s="807"/>
      <c r="F99" s="742" t="s">
        <v>2953</v>
      </c>
      <c r="G99" s="808">
        <f>G100+G101</f>
        <v>0</v>
      </c>
      <c r="H99" s="808">
        <f>H100+H101</f>
        <v>2280000</v>
      </c>
      <c r="I99" s="808">
        <f>I100+I101</f>
        <v>0</v>
      </c>
      <c r="J99" s="808">
        <f>J100+J101</f>
        <v>2280000</v>
      </c>
      <c r="K99" s="809">
        <f>K100+K101</f>
        <v>0.24940310081320191</v>
      </c>
    </row>
    <row r="100" spans="1:11" ht="12.75" x14ac:dyDescent="0.2">
      <c r="A100" s="816">
        <v>2</v>
      </c>
      <c r="B100" s="811">
        <v>2</v>
      </c>
      <c r="C100" s="811">
        <v>1</v>
      </c>
      <c r="D100" s="811">
        <v>6</v>
      </c>
      <c r="E100" s="811" t="s">
        <v>2882</v>
      </c>
      <c r="F100" s="756" t="s">
        <v>2954</v>
      </c>
      <c r="G100" s="822"/>
      <c r="H100" s="822">
        <f>[5]PPNE4!N100</f>
        <v>2280000</v>
      </c>
      <c r="I100" s="822"/>
      <c r="J100" s="813">
        <f>SUBTOTAL(9,G100:I100)</f>
        <v>2280000</v>
      </c>
      <c r="K100" s="814">
        <f>IFERROR(J100/$J$18*100,"0.00")</f>
        <v>0.24940310081320191</v>
      </c>
    </row>
    <row r="101" spans="1:11" ht="12.75" x14ac:dyDescent="0.2">
      <c r="A101" s="816">
        <v>2</v>
      </c>
      <c r="B101" s="811">
        <v>2</v>
      </c>
      <c r="C101" s="811">
        <v>1</v>
      </c>
      <c r="D101" s="811">
        <v>6</v>
      </c>
      <c r="E101" s="811" t="s">
        <v>2884</v>
      </c>
      <c r="F101" s="756" t="s">
        <v>2955</v>
      </c>
      <c r="G101" s="822"/>
      <c r="H101" s="822"/>
      <c r="I101" s="822"/>
      <c r="J101" s="813">
        <f>SUBTOTAL(9,G101:I101)</f>
        <v>0</v>
      </c>
      <c r="K101" s="814">
        <f>IFERROR(J101/$J$18*100,"0.00")</f>
        <v>0</v>
      </c>
    </row>
    <row r="102" spans="1:11" ht="12.75" x14ac:dyDescent="0.2">
      <c r="A102" s="806">
        <v>2</v>
      </c>
      <c r="B102" s="807">
        <v>2</v>
      </c>
      <c r="C102" s="807">
        <v>1</v>
      </c>
      <c r="D102" s="807">
        <v>7</v>
      </c>
      <c r="E102" s="807"/>
      <c r="F102" s="742" t="s">
        <v>2956</v>
      </c>
      <c r="G102" s="808">
        <f>G103</f>
        <v>0</v>
      </c>
      <c r="H102" s="808">
        <f>H103</f>
        <v>156000</v>
      </c>
      <c r="I102" s="808">
        <f>I103</f>
        <v>0</v>
      </c>
      <c r="J102" s="808">
        <f>J103</f>
        <v>156000</v>
      </c>
      <c r="K102" s="809">
        <f>K103</f>
        <v>1.7064422687219079E-2</v>
      </c>
    </row>
    <row r="103" spans="1:11" ht="12.75" x14ac:dyDescent="0.2">
      <c r="A103" s="816">
        <v>2</v>
      </c>
      <c r="B103" s="811">
        <v>2</v>
      </c>
      <c r="C103" s="811">
        <v>1</v>
      </c>
      <c r="D103" s="811">
        <v>7</v>
      </c>
      <c r="E103" s="811" t="s">
        <v>2882</v>
      </c>
      <c r="F103" s="756" t="s">
        <v>2956</v>
      </c>
      <c r="G103" s="813"/>
      <c r="H103" s="813">
        <f>[5]PPNE4!N103</f>
        <v>156000</v>
      </c>
      <c r="I103" s="813"/>
      <c r="J103" s="813">
        <f>SUBTOTAL(9,G103:I103)</f>
        <v>156000</v>
      </c>
      <c r="K103" s="814">
        <f>IFERROR(J103/$J$18*100,"0.00")</f>
        <v>1.7064422687219079E-2</v>
      </c>
    </row>
    <row r="104" spans="1:11" ht="12.75" x14ac:dyDescent="0.2">
      <c r="A104" s="806">
        <v>2</v>
      </c>
      <c r="B104" s="807">
        <v>2</v>
      </c>
      <c r="C104" s="807">
        <v>1</v>
      </c>
      <c r="D104" s="807">
        <v>8</v>
      </c>
      <c r="E104" s="807"/>
      <c r="F104" s="742" t="s">
        <v>2957</v>
      </c>
      <c r="G104" s="808">
        <f>G105</f>
        <v>0</v>
      </c>
      <c r="H104" s="808">
        <f>H105</f>
        <v>1320000</v>
      </c>
      <c r="I104" s="808">
        <f>I105</f>
        <v>0</v>
      </c>
      <c r="J104" s="808">
        <f>J105</f>
        <v>1320000</v>
      </c>
      <c r="K104" s="809">
        <f>K105</f>
        <v>0.14439126889185375</v>
      </c>
    </row>
    <row r="105" spans="1:11" ht="12.75" x14ac:dyDescent="0.2">
      <c r="A105" s="810">
        <v>2</v>
      </c>
      <c r="B105" s="811">
        <v>2</v>
      </c>
      <c r="C105" s="811">
        <v>1</v>
      </c>
      <c r="D105" s="811">
        <v>8</v>
      </c>
      <c r="E105" s="811" t="s">
        <v>2882</v>
      </c>
      <c r="F105" s="750" t="s">
        <v>2957</v>
      </c>
      <c r="G105" s="813"/>
      <c r="H105" s="813">
        <f>[5]PPNE4!N105</f>
        <v>1320000</v>
      </c>
      <c r="I105" s="813"/>
      <c r="J105" s="813">
        <f>SUBTOTAL(9,G105:I105)</f>
        <v>1320000</v>
      </c>
      <c r="K105" s="814">
        <f>IFERROR(J105/$J$18*100,"0.00")</f>
        <v>0.14439126889185375</v>
      </c>
    </row>
    <row r="106" spans="1:11" ht="12.75" x14ac:dyDescent="0.2">
      <c r="A106" s="802">
        <v>2</v>
      </c>
      <c r="B106" s="803">
        <v>2</v>
      </c>
      <c r="C106" s="803">
        <v>2</v>
      </c>
      <c r="D106" s="803"/>
      <c r="E106" s="803"/>
      <c r="F106" s="737" t="s">
        <v>2958</v>
      </c>
      <c r="G106" s="804">
        <f>+G107+G109</f>
        <v>0</v>
      </c>
      <c r="H106" s="804">
        <f>+H107+H109</f>
        <v>223069.2</v>
      </c>
      <c r="I106" s="804">
        <f>+I107+I109</f>
        <v>0</v>
      </c>
      <c r="J106" s="804">
        <f>+J107+J109</f>
        <v>223069.2</v>
      </c>
      <c r="K106" s="805">
        <f>+K107+K109</f>
        <v>2.4400943059614166E-2</v>
      </c>
    </row>
    <row r="107" spans="1:11" ht="12.75" x14ac:dyDescent="0.2">
      <c r="A107" s="806">
        <v>2</v>
      </c>
      <c r="B107" s="807">
        <v>2</v>
      </c>
      <c r="C107" s="807">
        <v>2</v>
      </c>
      <c r="D107" s="807">
        <v>1</v>
      </c>
      <c r="E107" s="807"/>
      <c r="F107" s="742" t="s">
        <v>45</v>
      </c>
      <c r="G107" s="808">
        <f>G108</f>
        <v>0</v>
      </c>
      <c r="H107" s="808">
        <f>H108</f>
        <v>186000</v>
      </c>
      <c r="I107" s="808">
        <f>I108</f>
        <v>0</v>
      </c>
      <c r="J107" s="808">
        <f>J108</f>
        <v>186000</v>
      </c>
      <c r="K107" s="809">
        <f>K108</f>
        <v>2.0346042434761208E-2</v>
      </c>
    </row>
    <row r="108" spans="1:11" ht="12.75" x14ac:dyDescent="0.2">
      <c r="A108" s="810">
        <v>2</v>
      </c>
      <c r="B108" s="811">
        <v>2</v>
      </c>
      <c r="C108" s="811">
        <v>2</v>
      </c>
      <c r="D108" s="811">
        <v>1</v>
      </c>
      <c r="E108" s="811" t="s">
        <v>2882</v>
      </c>
      <c r="F108" s="750" t="s">
        <v>45</v>
      </c>
      <c r="G108" s="813"/>
      <c r="H108" s="813">
        <f>[5]PPNE4!N108</f>
        <v>186000</v>
      </c>
      <c r="I108" s="813"/>
      <c r="J108" s="813">
        <f>SUBTOTAL(9,G108:I108)</f>
        <v>186000</v>
      </c>
      <c r="K108" s="814">
        <f>IFERROR(J108/$J$18*100,"0.00")</f>
        <v>2.0346042434761208E-2</v>
      </c>
    </row>
    <row r="109" spans="1:11" ht="12.75" x14ac:dyDescent="0.2">
      <c r="A109" s="806">
        <v>2</v>
      </c>
      <c r="B109" s="807">
        <v>2</v>
      </c>
      <c r="C109" s="807">
        <v>2</v>
      </c>
      <c r="D109" s="807">
        <v>2</v>
      </c>
      <c r="E109" s="807"/>
      <c r="F109" s="742" t="s">
        <v>46</v>
      </c>
      <c r="G109" s="808">
        <f>G110</f>
        <v>0</v>
      </c>
      <c r="H109" s="808">
        <f>H110</f>
        <v>37069.199999999997</v>
      </c>
      <c r="I109" s="808">
        <f>I110</f>
        <v>0</v>
      </c>
      <c r="J109" s="808">
        <f>J110</f>
        <v>37069.199999999997</v>
      </c>
      <c r="K109" s="809">
        <f>K110</f>
        <v>4.0549006248529577E-3</v>
      </c>
    </row>
    <row r="110" spans="1:11" ht="12.75" x14ac:dyDescent="0.2">
      <c r="A110" s="810">
        <v>2</v>
      </c>
      <c r="B110" s="811">
        <v>2</v>
      </c>
      <c r="C110" s="811">
        <v>2</v>
      </c>
      <c r="D110" s="811">
        <v>2</v>
      </c>
      <c r="E110" s="811" t="s">
        <v>2882</v>
      </c>
      <c r="F110" s="750" t="s">
        <v>46</v>
      </c>
      <c r="G110" s="813"/>
      <c r="H110" s="813">
        <f>[5]PPNE4!N110</f>
        <v>37069.199999999997</v>
      </c>
      <c r="I110" s="813"/>
      <c r="J110" s="813">
        <f>SUBTOTAL(9,G110:I110)</f>
        <v>37069.199999999997</v>
      </c>
      <c r="K110" s="814">
        <f>IFERROR(J110/$J$18*100,"0.00")</f>
        <v>4.0549006248529577E-3</v>
      </c>
    </row>
    <row r="111" spans="1:11" ht="12.75" x14ac:dyDescent="0.2">
      <c r="A111" s="802">
        <v>2</v>
      </c>
      <c r="B111" s="803">
        <v>2</v>
      </c>
      <c r="C111" s="803">
        <v>3</v>
      </c>
      <c r="D111" s="803"/>
      <c r="E111" s="803"/>
      <c r="F111" s="737" t="s">
        <v>2959</v>
      </c>
      <c r="G111" s="804">
        <f>+G112+G114</f>
        <v>0</v>
      </c>
      <c r="H111" s="804">
        <f>+H112+H114</f>
        <v>75600</v>
      </c>
      <c r="I111" s="804">
        <f>+I112+I114</f>
        <v>0</v>
      </c>
      <c r="J111" s="804">
        <f>+J112+J114</f>
        <v>75600</v>
      </c>
      <c r="K111" s="805">
        <f>+K112+K114</f>
        <v>8.2696817638061686E-3</v>
      </c>
    </row>
    <row r="112" spans="1:11" ht="12.75" x14ac:dyDescent="0.2">
      <c r="A112" s="806">
        <v>2</v>
      </c>
      <c r="B112" s="807">
        <v>2</v>
      </c>
      <c r="C112" s="807">
        <v>3</v>
      </c>
      <c r="D112" s="807">
        <v>1</v>
      </c>
      <c r="E112" s="807"/>
      <c r="F112" s="742" t="s">
        <v>47</v>
      </c>
      <c r="G112" s="808">
        <f>G113</f>
        <v>0</v>
      </c>
      <c r="H112" s="808">
        <f>H113</f>
        <v>58800</v>
      </c>
      <c r="I112" s="808">
        <f>I113</f>
        <v>0</v>
      </c>
      <c r="J112" s="808">
        <f>J113</f>
        <v>58800</v>
      </c>
      <c r="K112" s="809">
        <f>K113</f>
        <v>6.4319747051825764E-3</v>
      </c>
    </row>
    <row r="113" spans="1:11" ht="12.75" x14ac:dyDescent="0.2">
      <c r="A113" s="810">
        <v>2</v>
      </c>
      <c r="B113" s="811">
        <v>2</v>
      </c>
      <c r="C113" s="811">
        <v>3</v>
      </c>
      <c r="D113" s="811">
        <v>1</v>
      </c>
      <c r="E113" s="811" t="s">
        <v>2882</v>
      </c>
      <c r="F113" s="750" t="s">
        <v>47</v>
      </c>
      <c r="G113" s="813"/>
      <c r="H113" s="813">
        <f>[5]PPNE4!N113</f>
        <v>58800</v>
      </c>
      <c r="I113" s="813"/>
      <c r="J113" s="813">
        <f>SUBTOTAL(9,G113:I113)</f>
        <v>58800</v>
      </c>
      <c r="K113" s="814">
        <f>IFERROR(J113/$J$18*100,"0.00")</f>
        <v>6.4319747051825764E-3</v>
      </c>
    </row>
    <row r="114" spans="1:11" ht="12.75" x14ac:dyDescent="0.2">
      <c r="A114" s="806">
        <v>2</v>
      </c>
      <c r="B114" s="807">
        <v>2</v>
      </c>
      <c r="C114" s="807">
        <v>3</v>
      </c>
      <c r="D114" s="807">
        <v>2</v>
      </c>
      <c r="E114" s="807"/>
      <c r="F114" s="742" t="s">
        <v>2960</v>
      </c>
      <c r="G114" s="808">
        <f>G115</f>
        <v>0</v>
      </c>
      <c r="H114" s="808">
        <f>H115</f>
        <v>16800</v>
      </c>
      <c r="I114" s="808">
        <f>I115</f>
        <v>0</v>
      </c>
      <c r="J114" s="808">
        <f>J115</f>
        <v>16800</v>
      </c>
      <c r="K114" s="809">
        <f>K115</f>
        <v>1.837707058623593E-3</v>
      </c>
    </row>
    <row r="115" spans="1:11" ht="12.75" x14ac:dyDescent="0.2">
      <c r="A115" s="816">
        <v>2</v>
      </c>
      <c r="B115" s="811">
        <v>2</v>
      </c>
      <c r="C115" s="811">
        <v>3</v>
      </c>
      <c r="D115" s="811">
        <v>2</v>
      </c>
      <c r="E115" s="811" t="s">
        <v>2882</v>
      </c>
      <c r="F115" s="756" t="s">
        <v>2960</v>
      </c>
      <c r="G115" s="813"/>
      <c r="H115" s="813">
        <f>[5]PPNE4!N115</f>
        <v>16800</v>
      </c>
      <c r="I115" s="813"/>
      <c r="J115" s="813">
        <f>SUBTOTAL(9,G115:I115)</f>
        <v>16800</v>
      </c>
      <c r="K115" s="814">
        <f>IFERROR(J115/$J$18*100,"0.00")</f>
        <v>1.837707058623593E-3</v>
      </c>
    </row>
    <row r="116" spans="1:11" ht="12.75" x14ac:dyDescent="0.2">
      <c r="A116" s="802">
        <v>2</v>
      </c>
      <c r="B116" s="803">
        <v>2</v>
      </c>
      <c r="C116" s="803">
        <v>4</v>
      </c>
      <c r="D116" s="803"/>
      <c r="E116" s="803"/>
      <c r="F116" s="737" t="s">
        <v>2961</v>
      </c>
      <c r="G116" s="804">
        <f>+G117+G119+G121+G123</f>
        <v>0</v>
      </c>
      <c r="H116" s="804">
        <f>+H117+H119+H121+H123</f>
        <v>907200</v>
      </c>
      <c r="I116" s="804">
        <f>+I117+I119+I121+I123</f>
        <v>0</v>
      </c>
      <c r="J116" s="804">
        <f>+J117+J119+J121+J123</f>
        <v>907200</v>
      </c>
      <c r="K116" s="805">
        <f>+K117+K119+K121+K123</f>
        <v>9.9236181165674023E-2</v>
      </c>
    </row>
    <row r="117" spans="1:11" ht="12.75" x14ac:dyDescent="0.2">
      <c r="A117" s="806">
        <v>2</v>
      </c>
      <c r="B117" s="807">
        <v>2</v>
      </c>
      <c r="C117" s="807">
        <v>4</v>
      </c>
      <c r="D117" s="807">
        <v>1</v>
      </c>
      <c r="E117" s="807"/>
      <c r="F117" s="815" t="s">
        <v>2962</v>
      </c>
      <c r="G117" s="808">
        <f>G118</f>
        <v>0</v>
      </c>
      <c r="H117" s="808">
        <f>H118</f>
        <v>130800</v>
      </c>
      <c r="I117" s="808">
        <f>I118</f>
        <v>0</v>
      </c>
      <c r="J117" s="808">
        <f>J118</f>
        <v>130800</v>
      </c>
      <c r="K117" s="809">
        <f>K118</f>
        <v>1.430786209928369E-2</v>
      </c>
    </row>
    <row r="118" spans="1:11" ht="12.75" x14ac:dyDescent="0.2">
      <c r="A118" s="810">
        <v>2</v>
      </c>
      <c r="B118" s="811">
        <v>2</v>
      </c>
      <c r="C118" s="811">
        <v>4</v>
      </c>
      <c r="D118" s="811">
        <v>1</v>
      </c>
      <c r="E118" s="811" t="s">
        <v>2882</v>
      </c>
      <c r="F118" s="750" t="s">
        <v>2962</v>
      </c>
      <c r="G118" s="813"/>
      <c r="H118" s="813">
        <f>[5]PPNE4!N118</f>
        <v>130800</v>
      </c>
      <c r="I118" s="813"/>
      <c r="J118" s="813">
        <f>SUBTOTAL(9,G118:I118)</f>
        <v>130800</v>
      </c>
      <c r="K118" s="814">
        <f>IFERROR(J118/$J$18*100,"0.00")</f>
        <v>1.430786209928369E-2</v>
      </c>
    </row>
    <row r="119" spans="1:11" ht="12.75" x14ac:dyDescent="0.2">
      <c r="A119" s="806">
        <v>2</v>
      </c>
      <c r="B119" s="807">
        <v>2</v>
      </c>
      <c r="C119" s="807">
        <v>4</v>
      </c>
      <c r="D119" s="807">
        <v>2</v>
      </c>
      <c r="E119" s="807"/>
      <c r="F119" s="815" t="s">
        <v>2963</v>
      </c>
      <c r="G119" s="808">
        <f>G120</f>
        <v>0</v>
      </c>
      <c r="H119" s="808">
        <f>H120</f>
        <v>600000</v>
      </c>
      <c r="I119" s="808">
        <f>I120</f>
        <v>0</v>
      </c>
      <c r="J119" s="808">
        <f>J120</f>
        <v>600000</v>
      </c>
      <c r="K119" s="809">
        <f>K120</f>
        <v>6.563239495084261E-2</v>
      </c>
    </row>
    <row r="120" spans="1:11" ht="12.75" x14ac:dyDescent="0.2">
      <c r="A120" s="816">
        <v>2</v>
      </c>
      <c r="B120" s="811">
        <v>2</v>
      </c>
      <c r="C120" s="811">
        <v>4</v>
      </c>
      <c r="D120" s="811">
        <v>2</v>
      </c>
      <c r="E120" s="811" t="s">
        <v>2882</v>
      </c>
      <c r="F120" s="756" t="s">
        <v>2963</v>
      </c>
      <c r="G120" s="813"/>
      <c r="H120" s="813">
        <f>[5]PPNE4!N120</f>
        <v>600000</v>
      </c>
      <c r="I120" s="813"/>
      <c r="J120" s="813">
        <f>SUBTOTAL(9,G120:I120)</f>
        <v>600000</v>
      </c>
      <c r="K120" s="814">
        <f>IFERROR(J120/$J$18*100,"0.00")</f>
        <v>6.563239495084261E-2</v>
      </c>
    </row>
    <row r="121" spans="1:11" ht="12.75" x14ac:dyDescent="0.2">
      <c r="A121" s="806">
        <v>2</v>
      </c>
      <c r="B121" s="807">
        <v>2</v>
      </c>
      <c r="C121" s="807">
        <v>4</v>
      </c>
      <c r="D121" s="807">
        <v>3</v>
      </c>
      <c r="E121" s="807"/>
      <c r="F121" s="815" t="s">
        <v>2964</v>
      </c>
      <c r="G121" s="808">
        <f>G122</f>
        <v>0</v>
      </c>
      <c r="H121" s="808">
        <f>H122</f>
        <v>162000</v>
      </c>
      <c r="I121" s="808">
        <f>I122</f>
        <v>0</v>
      </c>
      <c r="J121" s="808">
        <f>J122</f>
        <v>162000</v>
      </c>
      <c r="K121" s="809">
        <f>K122</f>
        <v>1.7720746636727503E-2</v>
      </c>
    </row>
    <row r="122" spans="1:11" ht="12.75" x14ac:dyDescent="0.2">
      <c r="A122" s="816">
        <v>2</v>
      </c>
      <c r="B122" s="811">
        <v>2</v>
      </c>
      <c r="C122" s="811">
        <v>4</v>
      </c>
      <c r="D122" s="811">
        <v>3</v>
      </c>
      <c r="E122" s="811" t="s">
        <v>2882</v>
      </c>
      <c r="F122" s="756" t="s">
        <v>2964</v>
      </c>
      <c r="G122" s="813"/>
      <c r="H122" s="813">
        <f>[5]PPNE4!N122</f>
        <v>162000</v>
      </c>
      <c r="I122" s="813"/>
      <c r="J122" s="813">
        <f>SUBTOTAL(9,G122:I122)</f>
        <v>162000</v>
      </c>
      <c r="K122" s="814">
        <f>IFERROR(J122/$J$18*100,"0.00")</f>
        <v>1.7720746636727503E-2</v>
      </c>
    </row>
    <row r="123" spans="1:11" ht="12.75" x14ac:dyDescent="0.2">
      <c r="A123" s="806">
        <v>2</v>
      </c>
      <c r="B123" s="807">
        <v>2</v>
      </c>
      <c r="C123" s="807">
        <v>4</v>
      </c>
      <c r="D123" s="807">
        <v>4</v>
      </c>
      <c r="E123" s="807"/>
      <c r="F123" s="815" t="s">
        <v>48</v>
      </c>
      <c r="G123" s="808">
        <f>G124</f>
        <v>0</v>
      </c>
      <c r="H123" s="808">
        <f>H124</f>
        <v>14400</v>
      </c>
      <c r="I123" s="808">
        <f>I124</f>
        <v>0</v>
      </c>
      <c r="J123" s="808">
        <f>J124</f>
        <v>14400</v>
      </c>
      <c r="K123" s="809">
        <f>K124</f>
        <v>1.5751774788202225E-3</v>
      </c>
    </row>
    <row r="124" spans="1:11" ht="12.75" x14ac:dyDescent="0.2">
      <c r="A124" s="816">
        <v>2</v>
      </c>
      <c r="B124" s="811">
        <v>2</v>
      </c>
      <c r="C124" s="811">
        <v>4</v>
      </c>
      <c r="D124" s="811">
        <v>4</v>
      </c>
      <c r="E124" s="811" t="s">
        <v>2882</v>
      </c>
      <c r="F124" s="756" t="s">
        <v>48</v>
      </c>
      <c r="G124" s="813"/>
      <c r="H124" s="813">
        <f>[5]PPNE4!N124</f>
        <v>14400</v>
      </c>
      <c r="I124" s="813"/>
      <c r="J124" s="813">
        <f>SUBTOTAL(9,G124:I124)</f>
        <v>14400</v>
      </c>
      <c r="K124" s="814">
        <f>IFERROR(J124/$J$18*100,"0.00")</f>
        <v>1.5751774788202225E-3</v>
      </c>
    </row>
    <row r="125" spans="1:11" ht="12.75" x14ac:dyDescent="0.2">
      <c r="A125" s="802">
        <v>2</v>
      </c>
      <c r="B125" s="803">
        <v>2</v>
      </c>
      <c r="C125" s="803">
        <v>5</v>
      </c>
      <c r="D125" s="803"/>
      <c r="E125" s="803"/>
      <c r="F125" s="737" t="s">
        <v>2965</v>
      </c>
      <c r="G125" s="804">
        <f>+G126+G128+G130+G136+G138+G140+G142+G144</f>
        <v>0</v>
      </c>
      <c r="H125" s="804">
        <f>+H126+H128+H130+H136+H138+H140+H142+H144</f>
        <v>2909000</v>
      </c>
      <c r="I125" s="804">
        <f>+I126+I128+I130+I136+I138+I140+I142+I144</f>
        <v>0</v>
      </c>
      <c r="J125" s="804">
        <f>+J126+J128+J130+J136+J138+J140+J142+J144</f>
        <v>2909000</v>
      </c>
      <c r="K125" s="805">
        <f>+K126+K128+K130+K136+K138+K140+K142+K144</f>
        <v>0.31820772818666859</v>
      </c>
    </row>
    <row r="126" spans="1:11" ht="12.75" x14ac:dyDescent="0.2">
      <c r="A126" s="806">
        <v>2</v>
      </c>
      <c r="B126" s="807">
        <v>2</v>
      </c>
      <c r="C126" s="807">
        <v>5</v>
      </c>
      <c r="D126" s="807">
        <v>1</v>
      </c>
      <c r="E126" s="807"/>
      <c r="F126" s="815" t="s">
        <v>2966</v>
      </c>
      <c r="G126" s="808">
        <f>G127</f>
        <v>0</v>
      </c>
      <c r="H126" s="808">
        <f>H127</f>
        <v>165000</v>
      </c>
      <c r="I126" s="808">
        <f>I127</f>
        <v>0</v>
      </c>
      <c r="J126" s="808">
        <f>J127</f>
        <v>165000</v>
      </c>
      <c r="K126" s="809">
        <f>K127</f>
        <v>1.8048908611481718E-2</v>
      </c>
    </row>
    <row r="127" spans="1:11" ht="12.75" x14ac:dyDescent="0.2">
      <c r="A127" s="816">
        <v>2</v>
      </c>
      <c r="B127" s="811">
        <v>2</v>
      </c>
      <c r="C127" s="811">
        <v>5</v>
      </c>
      <c r="D127" s="811">
        <v>1</v>
      </c>
      <c r="E127" s="811" t="s">
        <v>2882</v>
      </c>
      <c r="F127" s="756" t="s">
        <v>2966</v>
      </c>
      <c r="G127" s="813"/>
      <c r="H127" s="813">
        <f>[5]PPNE4!N127</f>
        <v>165000</v>
      </c>
      <c r="I127" s="813"/>
      <c r="J127" s="813">
        <f>SUBTOTAL(9,G127:I127)</f>
        <v>165000</v>
      </c>
      <c r="K127" s="814">
        <f>IFERROR(J127/$J$18*100,"0.00")</f>
        <v>1.8048908611481718E-2</v>
      </c>
    </row>
    <row r="128" spans="1:11" ht="12.75" x14ac:dyDescent="0.2">
      <c r="A128" s="823">
        <v>2</v>
      </c>
      <c r="B128" s="807">
        <v>2</v>
      </c>
      <c r="C128" s="807">
        <v>5</v>
      </c>
      <c r="D128" s="807">
        <v>2</v>
      </c>
      <c r="E128" s="807"/>
      <c r="F128" s="764" t="s">
        <v>2967</v>
      </c>
      <c r="G128" s="808">
        <f>G129</f>
        <v>0</v>
      </c>
      <c r="H128" s="808">
        <f>H129</f>
        <v>0</v>
      </c>
      <c r="I128" s="808">
        <f>I129</f>
        <v>0</v>
      </c>
      <c r="J128" s="808">
        <f>J129</f>
        <v>0</v>
      </c>
      <c r="K128" s="809">
        <f>K129</f>
        <v>0</v>
      </c>
    </row>
    <row r="129" spans="1:11" ht="12.75" x14ac:dyDescent="0.2">
      <c r="A129" s="816">
        <v>2</v>
      </c>
      <c r="B129" s="811">
        <v>2</v>
      </c>
      <c r="C129" s="811">
        <v>5</v>
      </c>
      <c r="D129" s="811">
        <v>2</v>
      </c>
      <c r="E129" s="811" t="s">
        <v>2882</v>
      </c>
      <c r="F129" s="756" t="s">
        <v>2967</v>
      </c>
      <c r="G129" s="813"/>
      <c r="H129" s="813"/>
      <c r="I129" s="813"/>
      <c r="J129" s="813">
        <f>SUBTOTAL(9,G129:I129)</f>
        <v>0</v>
      </c>
      <c r="K129" s="814">
        <f>IFERROR(J129/$J$18*100,"0.00")</f>
        <v>0</v>
      </c>
    </row>
    <row r="130" spans="1:11" ht="12.75" x14ac:dyDescent="0.2">
      <c r="A130" s="806">
        <v>2</v>
      </c>
      <c r="B130" s="807">
        <v>2</v>
      </c>
      <c r="C130" s="807">
        <v>5</v>
      </c>
      <c r="D130" s="807">
        <v>3</v>
      </c>
      <c r="E130" s="807"/>
      <c r="F130" s="815" t="s">
        <v>2968</v>
      </c>
      <c r="G130" s="808">
        <f>SUM(G131:G135)</f>
        <v>0</v>
      </c>
      <c r="H130" s="808">
        <f>SUM(H131:H135)</f>
        <v>2610000</v>
      </c>
      <c r="I130" s="808">
        <f>SUM(I131:I135)</f>
        <v>0</v>
      </c>
      <c r="J130" s="808">
        <f>SUM(J131:J135)</f>
        <v>2610000</v>
      </c>
      <c r="K130" s="809">
        <f>SUM(K131:K135)</f>
        <v>0.28550091803616534</v>
      </c>
    </row>
    <row r="131" spans="1:11" ht="12.75" x14ac:dyDescent="0.2">
      <c r="A131" s="816">
        <v>2</v>
      </c>
      <c r="B131" s="811">
        <v>2</v>
      </c>
      <c r="C131" s="811">
        <v>5</v>
      </c>
      <c r="D131" s="811">
        <v>3</v>
      </c>
      <c r="E131" s="811" t="s">
        <v>2882</v>
      </c>
      <c r="F131" s="756" t="s">
        <v>2969</v>
      </c>
      <c r="G131" s="813"/>
      <c r="H131" s="813"/>
      <c r="I131" s="813"/>
      <c r="J131" s="813">
        <f>SUBTOTAL(9,G131:I131)</f>
        <v>0</v>
      </c>
      <c r="K131" s="814">
        <f>IFERROR(J131/$J$18*100,"0.00")</f>
        <v>0</v>
      </c>
    </row>
    <row r="132" spans="1:11" ht="12.75" x14ac:dyDescent="0.2">
      <c r="A132" s="816">
        <v>2</v>
      </c>
      <c r="B132" s="811">
        <v>2</v>
      </c>
      <c r="C132" s="811">
        <v>5</v>
      </c>
      <c r="D132" s="811">
        <v>3</v>
      </c>
      <c r="E132" s="811" t="s">
        <v>2884</v>
      </c>
      <c r="F132" s="756" t="s">
        <v>2970</v>
      </c>
      <c r="G132" s="813"/>
      <c r="H132" s="813">
        <f>[5]PPNE4!N132</f>
        <v>2520000</v>
      </c>
      <c r="I132" s="813"/>
      <c r="J132" s="813">
        <f>SUBTOTAL(9,G132:I132)</f>
        <v>2520000</v>
      </c>
      <c r="K132" s="814">
        <f>IFERROR(J132/$J$18*100,"0.00")</f>
        <v>0.27565605879353894</v>
      </c>
    </row>
    <row r="133" spans="1:11" ht="12.75" x14ac:dyDescent="0.2">
      <c r="A133" s="816">
        <v>2</v>
      </c>
      <c r="B133" s="811">
        <v>2</v>
      </c>
      <c r="C133" s="811">
        <v>5</v>
      </c>
      <c r="D133" s="811">
        <v>3</v>
      </c>
      <c r="E133" s="811" t="s">
        <v>2886</v>
      </c>
      <c r="F133" s="756" t="s">
        <v>2971</v>
      </c>
      <c r="G133" s="813"/>
      <c r="H133" s="813">
        <f>[5]PPNE4!N133</f>
        <v>60000</v>
      </c>
      <c r="I133" s="813"/>
      <c r="J133" s="813">
        <f>SUBTOTAL(9,G133:I133)</f>
        <v>60000</v>
      </c>
      <c r="K133" s="814">
        <f>IFERROR(J133/$J$18*100,"0.00")</f>
        <v>6.5632394950842603E-3</v>
      </c>
    </row>
    <row r="134" spans="1:11" ht="12.75" x14ac:dyDescent="0.2">
      <c r="A134" s="816">
        <v>2</v>
      </c>
      <c r="B134" s="811">
        <v>2</v>
      </c>
      <c r="C134" s="811">
        <v>5</v>
      </c>
      <c r="D134" s="811">
        <v>3</v>
      </c>
      <c r="E134" s="811" t="s">
        <v>2888</v>
      </c>
      <c r="F134" s="756" t="s">
        <v>2972</v>
      </c>
      <c r="G134" s="813"/>
      <c r="H134" s="813">
        <f>[5]PPNE4!N134</f>
        <v>30000</v>
      </c>
      <c r="I134" s="813"/>
      <c r="J134" s="813">
        <f>SUBTOTAL(9,G134:I134)</f>
        <v>30000</v>
      </c>
      <c r="K134" s="814">
        <f>IFERROR(J134/$J$18*100,"0.00")</f>
        <v>3.2816197475421301E-3</v>
      </c>
    </row>
    <row r="135" spans="1:11" ht="12.75" x14ac:dyDescent="0.2">
      <c r="A135" s="816">
        <v>2</v>
      </c>
      <c r="B135" s="811">
        <v>2</v>
      </c>
      <c r="C135" s="811">
        <v>5</v>
      </c>
      <c r="D135" s="811">
        <v>3</v>
      </c>
      <c r="E135" s="811" t="s">
        <v>2890</v>
      </c>
      <c r="F135" s="756" t="s">
        <v>2973</v>
      </c>
      <c r="G135" s="813"/>
      <c r="H135" s="813"/>
      <c r="I135" s="813"/>
      <c r="J135" s="813">
        <f>SUBTOTAL(9,G135:I135)</f>
        <v>0</v>
      </c>
      <c r="K135" s="814">
        <f>IFERROR(J135/$J$18*100,"0.00")</f>
        <v>0</v>
      </c>
    </row>
    <row r="136" spans="1:11" ht="12.75" x14ac:dyDescent="0.2">
      <c r="A136" s="806">
        <v>2</v>
      </c>
      <c r="B136" s="807">
        <v>2</v>
      </c>
      <c r="C136" s="807">
        <v>5</v>
      </c>
      <c r="D136" s="807">
        <v>4</v>
      </c>
      <c r="E136" s="807"/>
      <c r="F136" s="815" t="s">
        <v>2974</v>
      </c>
      <c r="G136" s="808">
        <f>G137</f>
        <v>0</v>
      </c>
      <c r="H136" s="808">
        <f>H137</f>
        <v>84000</v>
      </c>
      <c r="I136" s="808">
        <f>I137</f>
        <v>0</v>
      </c>
      <c r="J136" s="808">
        <f>J137</f>
        <v>84000</v>
      </c>
      <c r="K136" s="809">
        <f>K137</f>
        <v>9.1885352931179651E-3</v>
      </c>
    </row>
    <row r="137" spans="1:11" ht="12.75" x14ac:dyDescent="0.2">
      <c r="A137" s="816">
        <v>2</v>
      </c>
      <c r="B137" s="811">
        <v>2</v>
      </c>
      <c r="C137" s="811">
        <v>5</v>
      </c>
      <c r="D137" s="811">
        <v>4</v>
      </c>
      <c r="E137" s="811" t="s">
        <v>2882</v>
      </c>
      <c r="F137" s="756" t="s">
        <v>2974</v>
      </c>
      <c r="G137" s="813"/>
      <c r="H137" s="813">
        <f>[5]PPNE4!N137</f>
        <v>84000</v>
      </c>
      <c r="I137" s="813"/>
      <c r="J137" s="813">
        <f>SUBTOTAL(9,G137:I137)</f>
        <v>84000</v>
      </c>
      <c r="K137" s="814">
        <f>IFERROR(J137/$J$18*100,"0.00")</f>
        <v>9.1885352931179651E-3</v>
      </c>
    </row>
    <row r="138" spans="1:11" ht="12.75" x14ac:dyDescent="0.2">
      <c r="A138" s="823">
        <v>2</v>
      </c>
      <c r="B138" s="807">
        <v>2</v>
      </c>
      <c r="C138" s="807">
        <v>5</v>
      </c>
      <c r="D138" s="807">
        <v>5</v>
      </c>
      <c r="E138" s="807"/>
      <c r="F138" s="764" t="s">
        <v>2975</v>
      </c>
      <c r="G138" s="824">
        <f>+G139</f>
        <v>0</v>
      </c>
      <c r="H138" s="824">
        <f>+H139</f>
        <v>0</v>
      </c>
      <c r="I138" s="824">
        <f>+I139</f>
        <v>0</v>
      </c>
      <c r="J138" s="824">
        <f>+J139</f>
        <v>0</v>
      </c>
      <c r="K138" s="825">
        <f>+K139</f>
        <v>0</v>
      </c>
    </row>
    <row r="139" spans="1:11" ht="12.75" x14ac:dyDescent="0.2">
      <c r="A139" s="816">
        <v>2</v>
      </c>
      <c r="B139" s="811">
        <v>2</v>
      </c>
      <c r="C139" s="811">
        <v>5</v>
      </c>
      <c r="D139" s="811">
        <v>5</v>
      </c>
      <c r="E139" s="811" t="s">
        <v>2882</v>
      </c>
      <c r="F139" s="756" t="s">
        <v>2975</v>
      </c>
      <c r="G139" s="813"/>
      <c r="H139" s="813"/>
      <c r="I139" s="813"/>
      <c r="J139" s="813">
        <f>SUBTOTAL(9,G139:I139)</f>
        <v>0</v>
      </c>
      <c r="K139" s="814">
        <f>IFERROR(J139/$J$18*100,"0.00")</f>
        <v>0</v>
      </c>
    </row>
    <row r="140" spans="1:11" ht="12.75" x14ac:dyDescent="0.2">
      <c r="A140" s="823">
        <v>2</v>
      </c>
      <c r="B140" s="807">
        <v>2</v>
      </c>
      <c r="C140" s="807">
        <v>5</v>
      </c>
      <c r="D140" s="807">
        <v>6</v>
      </c>
      <c r="E140" s="807"/>
      <c r="F140" s="764" t="s">
        <v>2976</v>
      </c>
      <c r="G140" s="808">
        <f>G141</f>
        <v>0</v>
      </c>
      <c r="H140" s="808">
        <f>H141</f>
        <v>0</v>
      </c>
      <c r="I140" s="808">
        <f>I141</f>
        <v>0</v>
      </c>
      <c r="J140" s="808">
        <f>J141</f>
        <v>0</v>
      </c>
      <c r="K140" s="809">
        <f>K141</f>
        <v>0</v>
      </c>
    </row>
    <row r="141" spans="1:11" ht="12.75" x14ac:dyDescent="0.2">
      <c r="A141" s="816">
        <v>2</v>
      </c>
      <c r="B141" s="811">
        <v>2</v>
      </c>
      <c r="C141" s="811">
        <v>5</v>
      </c>
      <c r="D141" s="811">
        <v>6</v>
      </c>
      <c r="E141" s="811" t="s">
        <v>2882</v>
      </c>
      <c r="F141" s="756" t="s">
        <v>2976</v>
      </c>
      <c r="G141" s="813"/>
      <c r="H141" s="813"/>
      <c r="I141" s="813"/>
      <c r="J141" s="813">
        <f>SUBTOTAL(9,G141:I141)</f>
        <v>0</v>
      </c>
      <c r="K141" s="814">
        <f>IFERROR(J141/$J$18*100,"0.00")</f>
        <v>0</v>
      </c>
    </row>
    <row r="142" spans="1:11" ht="12.75" x14ac:dyDescent="0.2">
      <c r="A142" s="823">
        <v>2</v>
      </c>
      <c r="B142" s="807">
        <v>2</v>
      </c>
      <c r="C142" s="807">
        <v>5</v>
      </c>
      <c r="D142" s="807">
        <v>7</v>
      </c>
      <c r="E142" s="807"/>
      <c r="F142" s="764" t="s">
        <v>2977</v>
      </c>
      <c r="G142" s="824">
        <f>+G143</f>
        <v>0</v>
      </c>
      <c r="H142" s="824">
        <f>+H143</f>
        <v>0</v>
      </c>
      <c r="I142" s="824">
        <f>+I143</f>
        <v>0</v>
      </c>
      <c r="J142" s="824">
        <f>+J143</f>
        <v>0</v>
      </c>
      <c r="K142" s="825">
        <f>+K143</f>
        <v>0</v>
      </c>
    </row>
    <row r="143" spans="1:11" ht="12.75" x14ac:dyDescent="0.2">
      <c r="A143" s="816">
        <v>2</v>
      </c>
      <c r="B143" s="811">
        <v>2</v>
      </c>
      <c r="C143" s="811">
        <v>5</v>
      </c>
      <c r="D143" s="811">
        <v>7</v>
      </c>
      <c r="E143" s="811" t="s">
        <v>2882</v>
      </c>
      <c r="F143" s="756" t="s">
        <v>2977</v>
      </c>
      <c r="G143" s="813"/>
      <c r="H143" s="813"/>
      <c r="I143" s="813"/>
      <c r="J143" s="813">
        <f>SUBTOTAL(9,G143:I143)</f>
        <v>0</v>
      </c>
      <c r="K143" s="814">
        <f>IFERROR(J143/$J$18*100,"0.00")</f>
        <v>0</v>
      </c>
    </row>
    <row r="144" spans="1:11" ht="12.75" x14ac:dyDescent="0.2">
      <c r="A144" s="823">
        <v>2</v>
      </c>
      <c r="B144" s="807">
        <v>2</v>
      </c>
      <c r="C144" s="807">
        <v>5</v>
      </c>
      <c r="D144" s="807">
        <v>8</v>
      </c>
      <c r="E144" s="807"/>
      <c r="F144" s="764" t="s">
        <v>2978</v>
      </c>
      <c r="G144" s="808">
        <f>G145</f>
        <v>0</v>
      </c>
      <c r="H144" s="808">
        <f>H145</f>
        <v>50000</v>
      </c>
      <c r="I144" s="808">
        <f>I145</f>
        <v>0</v>
      </c>
      <c r="J144" s="808">
        <f>J145</f>
        <v>50000</v>
      </c>
      <c r="K144" s="809">
        <f>K145</f>
        <v>5.4693662459035508E-3</v>
      </c>
    </row>
    <row r="145" spans="1:11" ht="12.75" x14ac:dyDescent="0.2">
      <c r="A145" s="816">
        <v>2</v>
      </c>
      <c r="B145" s="811">
        <v>2</v>
      </c>
      <c r="C145" s="811">
        <v>5</v>
      </c>
      <c r="D145" s="811">
        <v>8</v>
      </c>
      <c r="E145" s="811" t="s">
        <v>2882</v>
      </c>
      <c r="F145" s="756" t="s">
        <v>2978</v>
      </c>
      <c r="G145" s="813"/>
      <c r="H145" s="813">
        <f>[5]PPNE4!N145</f>
        <v>50000</v>
      </c>
      <c r="I145" s="813"/>
      <c r="J145" s="813">
        <f>SUBTOTAL(9,G145:I145)</f>
        <v>50000</v>
      </c>
      <c r="K145" s="814">
        <f>IFERROR(J145/$J$18*100,"0.00")</f>
        <v>5.4693662459035508E-3</v>
      </c>
    </row>
    <row r="146" spans="1:11" ht="12.75" x14ac:dyDescent="0.2">
      <c r="A146" s="802">
        <v>2</v>
      </c>
      <c r="B146" s="803">
        <v>2</v>
      </c>
      <c r="C146" s="803">
        <v>6</v>
      </c>
      <c r="D146" s="803"/>
      <c r="E146" s="803"/>
      <c r="F146" s="737" t="s">
        <v>2979</v>
      </c>
      <c r="G146" s="804">
        <f>+G147+G149+G151+G153+G155+G157+G159+G161+G163</f>
        <v>0</v>
      </c>
      <c r="H146" s="804">
        <f>+H147+H149+H151+H153+H155+H157+H159+H161+H163</f>
        <v>3000000</v>
      </c>
      <c r="I146" s="804">
        <f>+I147+I149+I151+I153+I155+I157+I159+I161+I163</f>
        <v>0</v>
      </c>
      <c r="J146" s="804">
        <f>+J147+J149+J151+J153+J155+J157+J159+J161+J163</f>
        <v>3000000</v>
      </c>
      <c r="K146" s="805">
        <f>+K147+K149+K151+K153+K155+K157+K159+K161+K163</f>
        <v>0.32816197475421305</v>
      </c>
    </row>
    <row r="147" spans="1:11" ht="12.75" x14ac:dyDescent="0.2">
      <c r="A147" s="806">
        <v>2</v>
      </c>
      <c r="B147" s="807">
        <v>2</v>
      </c>
      <c r="C147" s="807">
        <v>6</v>
      </c>
      <c r="D147" s="807">
        <v>1</v>
      </c>
      <c r="E147" s="807"/>
      <c r="F147" s="815" t="s">
        <v>2980</v>
      </c>
      <c r="G147" s="808">
        <f>G148</f>
        <v>0</v>
      </c>
      <c r="H147" s="808">
        <f>H148</f>
        <v>1500000</v>
      </c>
      <c r="I147" s="808">
        <f>I148</f>
        <v>0</v>
      </c>
      <c r="J147" s="808">
        <f>J148</f>
        <v>1500000</v>
      </c>
      <c r="K147" s="809">
        <f>K148</f>
        <v>0.16408098737710652</v>
      </c>
    </row>
    <row r="148" spans="1:11" ht="12.75" x14ac:dyDescent="0.2">
      <c r="A148" s="816">
        <v>2</v>
      </c>
      <c r="B148" s="811">
        <v>2</v>
      </c>
      <c r="C148" s="811">
        <v>6</v>
      </c>
      <c r="D148" s="811">
        <v>1</v>
      </c>
      <c r="E148" s="811" t="s">
        <v>2882</v>
      </c>
      <c r="F148" s="756" t="s">
        <v>2980</v>
      </c>
      <c r="G148" s="813"/>
      <c r="H148" s="813">
        <f>[5]PPNE4!N148</f>
        <v>1500000</v>
      </c>
      <c r="I148" s="813"/>
      <c r="J148" s="813">
        <f>SUBTOTAL(9,G148:I148)</f>
        <v>1500000</v>
      </c>
      <c r="K148" s="814">
        <f>IFERROR(J148/$J$18*100,"0.00")</f>
        <v>0.16408098737710652</v>
      </c>
    </row>
    <row r="149" spans="1:11" ht="12.75" x14ac:dyDescent="0.2">
      <c r="A149" s="806">
        <v>2</v>
      </c>
      <c r="B149" s="807">
        <v>2</v>
      </c>
      <c r="C149" s="807">
        <v>6</v>
      </c>
      <c r="D149" s="807">
        <v>2</v>
      </c>
      <c r="E149" s="807"/>
      <c r="F149" s="815" t="s">
        <v>2981</v>
      </c>
      <c r="G149" s="808">
        <f>G150</f>
        <v>0</v>
      </c>
      <c r="H149" s="808">
        <f>H150</f>
        <v>1500000</v>
      </c>
      <c r="I149" s="808">
        <f>I150</f>
        <v>0</v>
      </c>
      <c r="J149" s="808">
        <f>J150</f>
        <v>1500000</v>
      </c>
      <c r="K149" s="809">
        <f>K150</f>
        <v>0.16408098737710652</v>
      </c>
    </row>
    <row r="150" spans="1:11" ht="12.75" x14ac:dyDescent="0.2">
      <c r="A150" s="816">
        <v>2</v>
      </c>
      <c r="B150" s="811">
        <v>2</v>
      </c>
      <c r="C150" s="811">
        <v>6</v>
      </c>
      <c r="D150" s="811">
        <v>2</v>
      </c>
      <c r="E150" s="811" t="s">
        <v>2882</v>
      </c>
      <c r="F150" s="756" t="s">
        <v>2981</v>
      </c>
      <c r="G150" s="813"/>
      <c r="H150" s="813">
        <f>[5]PPNE4!N150</f>
        <v>1500000</v>
      </c>
      <c r="I150" s="813"/>
      <c r="J150" s="813">
        <f>SUBTOTAL(9,G150:I150)</f>
        <v>1500000</v>
      </c>
      <c r="K150" s="814">
        <f>IFERROR(J150/$J$18*100,"0.00")</f>
        <v>0.16408098737710652</v>
      </c>
    </row>
    <row r="151" spans="1:11" ht="12.75" x14ac:dyDescent="0.2">
      <c r="A151" s="806">
        <v>2</v>
      </c>
      <c r="B151" s="807">
        <v>2</v>
      </c>
      <c r="C151" s="807">
        <v>6</v>
      </c>
      <c r="D151" s="807">
        <v>3</v>
      </c>
      <c r="E151" s="807"/>
      <c r="F151" s="815" t="s">
        <v>2982</v>
      </c>
      <c r="G151" s="808">
        <f>G152</f>
        <v>0</v>
      </c>
      <c r="H151" s="808">
        <f>H152</f>
        <v>0</v>
      </c>
      <c r="I151" s="808">
        <f>I152</f>
        <v>0</v>
      </c>
      <c r="J151" s="808">
        <f>J152</f>
        <v>0</v>
      </c>
      <c r="K151" s="809">
        <f>K152</f>
        <v>0</v>
      </c>
    </row>
    <row r="152" spans="1:11" ht="12.75" x14ac:dyDescent="0.2">
      <c r="A152" s="816">
        <v>2</v>
      </c>
      <c r="B152" s="811">
        <v>2</v>
      </c>
      <c r="C152" s="811">
        <v>6</v>
      </c>
      <c r="D152" s="811">
        <v>3</v>
      </c>
      <c r="E152" s="811" t="s">
        <v>2882</v>
      </c>
      <c r="F152" s="756" t="s">
        <v>2982</v>
      </c>
      <c r="G152" s="813"/>
      <c r="H152" s="813"/>
      <c r="I152" s="813"/>
      <c r="J152" s="813">
        <f>SUBTOTAL(9,G152:I152)</f>
        <v>0</v>
      </c>
      <c r="K152" s="814">
        <f>IFERROR(J152/$J$18*100,"0.00")</f>
        <v>0</v>
      </c>
    </row>
    <row r="153" spans="1:11" ht="12.75" x14ac:dyDescent="0.2">
      <c r="A153" s="806">
        <v>2</v>
      </c>
      <c r="B153" s="807">
        <v>2</v>
      </c>
      <c r="C153" s="807">
        <v>6</v>
      </c>
      <c r="D153" s="807">
        <v>4</v>
      </c>
      <c r="E153" s="807"/>
      <c r="F153" s="815" t="s">
        <v>2983</v>
      </c>
      <c r="G153" s="808">
        <f>G154</f>
        <v>0</v>
      </c>
      <c r="H153" s="808">
        <f>H154</f>
        <v>0</v>
      </c>
      <c r="I153" s="808">
        <f>I154</f>
        <v>0</v>
      </c>
      <c r="J153" s="808">
        <f>J154</f>
        <v>0</v>
      </c>
      <c r="K153" s="809">
        <f>K154</f>
        <v>0</v>
      </c>
    </row>
    <row r="154" spans="1:11" ht="12.75" x14ac:dyDescent="0.2">
      <c r="A154" s="816">
        <v>2</v>
      </c>
      <c r="B154" s="811">
        <v>2</v>
      </c>
      <c r="C154" s="811">
        <v>6</v>
      </c>
      <c r="D154" s="811">
        <v>4</v>
      </c>
      <c r="E154" s="811" t="s">
        <v>2882</v>
      </c>
      <c r="F154" s="756" t="s">
        <v>2983</v>
      </c>
      <c r="G154" s="813"/>
      <c r="H154" s="813"/>
      <c r="I154" s="813"/>
      <c r="J154" s="813">
        <f>SUBTOTAL(9,G154:I154)</f>
        <v>0</v>
      </c>
      <c r="K154" s="814">
        <f>IFERROR(J154/$J$18*100,"0.00")</f>
        <v>0</v>
      </c>
    </row>
    <row r="155" spans="1:11" ht="12.75" x14ac:dyDescent="0.2">
      <c r="A155" s="823">
        <v>2</v>
      </c>
      <c r="B155" s="807">
        <v>2</v>
      </c>
      <c r="C155" s="807">
        <v>6</v>
      </c>
      <c r="D155" s="807">
        <v>5</v>
      </c>
      <c r="E155" s="807"/>
      <c r="F155" s="764" t="s">
        <v>2984</v>
      </c>
      <c r="G155" s="824">
        <f>+G156</f>
        <v>0</v>
      </c>
      <c r="H155" s="824">
        <f>+H156</f>
        <v>0</v>
      </c>
      <c r="I155" s="824">
        <f>+I156</f>
        <v>0</v>
      </c>
      <c r="J155" s="824">
        <f>+J156</f>
        <v>0</v>
      </c>
      <c r="K155" s="825">
        <f>+K156</f>
        <v>0</v>
      </c>
    </row>
    <row r="156" spans="1:11" ht="12.75" x14ac:dyDescent="0.2">
      <c r="A156" s="816">
        <v>2</v>
      </c>
      <c r="B156" s="811">
        <v>2</v>
      </c>
      <c r="C156" s="811">
        <v>6</v>
      </c>
      <c r="D156" s="811">
        <v>5</v>
      </c>
      <c r="E156" s="811" t="s">
        <v>2882</v>
      </c>
      <c r="F156" s="756" t="s">
        <v>2984</v>
      </c>
      <c r="G156" s="813"/>
      <c r="H156" s="813"/>
      <c r="I156" s="813"/>
      <c r="J156" s="813">
        <f>SUBTOTAL(9,G156:I156)</f>
        <v>0</v>
      </c>
      <c r="K156" s="814">
        <f>IFERROR(J156/$J$18*100,"0.00")</f>
        <v>0</v>
      </c>
    </row>
    <row r="157" spans="1:11" ht="12.75" x14ac:dyDescent="0.2">
      <c r="A157" s="823">
        <v>2</v>
      </c>
      <c r="B157" s="807">
        <v>2</v>
      </c>
      <c r="C157" s="807">
        <v>6</v>
      </c>
      <c r="D157" s="807">
        <v>6</v>
      </c>
      <c r="E157" s="807"/>
      <c r="F157" s="764" t="s">
        <v>2985</v>
      </c>
      <c r="G157" s="824">
        <f>+G158</f>
        <v>0</v>
      </c>
      <c r="H157" s="824">
        <f>+H158</f>
        <v>0</v>
      </c>
      <c r="I157" s="824">
        <f>+I158</f>
        <v>0</v>
      </c>
      <c r="J157" s="824">
        <f>+J158</f>
        <v>0</v>
      </c>
      <c r="K157" s="825">
        <f>+K158</f>
        <v>0</v>
      </c>
    </row>
    <row r="158" spans="1:11" ht="12.75" x14ac:dyDescent="0.2">
      <c r="A158" s="816">
        <v>2</v>
      </c>
      <c r="B158" s="811">
        <v>2</v>
      </c>
      <c r="C158" s="811">
        <v>6</v>
      </c>
      <c r="D158" s="811">
        <v>6</v>
      </c>
      <c r="E158" s="811" t="s">
        <v>2882</v>
      </c>
      <c r="F158" s="756" t="s">
        <v>2985</v>
      </c>
      <c r="G158" s="813"/>
      <c r="H158" s="813"/>
      <c r="I158" s="813"/>
      <c r="J158" s="813">
        <f>SUBTOTAL(9,G158:I158)</f>
        <v>0</v>
      </c>
      <c r="K158" s="814">
        <f>IFERROR(J158/$J$18*100,"0.00")</f>
        <v>0</v>
      </c>
    </row>
    <row r="159" spans="1:11" ht="12.75" x14ac:dyDescent="0.2">
      <c r="A159" s="823">
        <v>2</v>
      </c>
      <c r="B159" s="807">
        <v>2</v>
      </c>
      <c r="C159" s="807">
        <v>6</v>
      </c>
      <c r="D159" s="807">
        <v>7</v>
      </c>
      <c r="E159" s="807"/>
      <c r="F159" s="764" t="s">
        <v>2986</v>
      </c>
      <c r="G159" s="824">
        <f>+G160</f>
        <v>0</v>
      </c>
      <c r="H159" s="824">
        <f>+H160</f>
        <v>0</v>
      </c>
      <c r="I159" s="824">
        <f>+I160</f>
        <v>0</v>
      </c>
      <c r="J159" s="824">
        <f>+J160</f>
        <v>0</v>
      </c>
      <c r="K159" s="825">
        <f>+K160</f>
        <v>0</v>
      </c>
    </row>
    <row r="160" spans="1:11" ht="12.75" x14ac:dyDescent="0.2">
      <c r="A160" s="816">
        <v>2</v>
      </c>
      <c r="B160" s="811">
        <v>2</v>
      </c>
      <c r="C160" s="811">
        <v>6</v>
      </c>
      <c r="D160" s="811">
        <v>7</v>
      </c>
      <c r="E160" s="811" t="s">
        <v>2882</v>
      </c>
      <c r="F160" s="756" t="s">
        <v>2986</v>
      </c>
      <c r="G160" s="813"/>
      <c r="H160" s="813"/>
      <c r="I160" s="813"/>
      <c r="J160" s="813">
        <f>SUBTOTAL(9,G160:I160)</f>
        <v>0</v>
      </c>
      <c r="K160" s="814">
        <f>IFERROR(J160/$J$18*100,"0.00")</f>
        <v>0</v>
      </c>
    </row>
    <row r="161" spans="1:11" ht="12.75" x14ac:dyDescent="0.2">
      <c r="A161" s="823">
        <v>2</v>
      </c>
      <c r="B161" s="807">
        <v>2</v>
      </c>
      <c r="C161" s="807">
        <v>6</v>
      </c>
      <c r="D161" s="807">
        <v>8</v>
      </c>
      <c r="E161" s="807"/>
      <c r="F161" s="764" t="s">
        <v>2987</v>
      </c>
      <c r="G161" s="824">
        <f>+G162</f>
        <v>0</v>
      </c>
      <c r="H161" s="824">
        <f>+H162</f>
        <v>0</v>
      </c>
      <c r="I161" s="824">
        <f>+I162</f>
        <v>0</v>
      </c>
      <c r="J161" s="824">
        <f>+J162</f>
        <v>0</v>
      </c>
      <c r="K161" s="825">
        <f>+K162</f>
        <v>0</v>
      </c>
    </row>
    <row r="162" spans="1:11" ht="12.75" x14ac:dyDescent="0.2">
      <c r="A162" s="816">
        <v>2</v>
      </c>
      <c r="B162" s="811">
        <v>2</v>
      </c>
      <c r="C162" s="811">
        <v>6</v>
      </c>
      <c r="D162" s="811">
        <v>8</v>
      </c>
      <c r="E162" s="811" t="s">
        <v>2882</v>
      </c>
      <c r="F162" s="756" t="s">
        <v>2987</v>
      </c>
      <c r="G162" s="813"/>
      <c r="H162" s="813"/>
      <c r="I162" s="813"/>
      <c r="J162" s="813">
        <f>SUBTOTAL(9,G162:I162)</f>
        <v>0</v>
      </c>
      <c r="K162" s="814">
        <f>IFERROR(J162/$J$18*100,"0.00")</f>
        <v>0</v>
      </c>
    </row>
    <row r="163" spans="1:11" ht="12.75" x14ac:dyDescent="0.2">
      <c r="A163" s="823">
        <v>2</v>
      </c>
      <c r="B163" s="807">
        <v>2</v>
      </c>
      <c r="C163" s="807">
        <v>6</v>
      </c>
      <c r="D163" s="807">
        <v>9</v>
      </c>
      <c r="E163" s="807"/>
      <c r="F163" s="764" t="s">
        <v>2988</v>
      </c>
      <c r="G163" s="824">
        <f>+G164</f>
        <v>0</v>
      </c>
      <c r="H163" s="824">
        <f>+H164</f>
        <v>0</v>
      </c>
      <c r="I163" s="824">
        <f>+I164</f>
        <v>0</v>
      </c>
      <c r="J163" s="824">
        <f>+J164</f>
        <v>0</v>
      </c>
      <c r="K163" s="825">
        <f>+K164</f>
        <v>0</v>
      </c>
    </row>
    <row r="164" spans="1:11" ht="12.75" x14ac:dyDescent="0.2">
      <c r="A164" s="816">
        <v>2</v>
      </c>
      <c r="B164" s="811">
        <v>2</v>
      </c>
      <c r="C164" s="811">
        <v>6</v>
      </c>
      <c r="D164" s="811">
        <v>9</v>
      </c>
      <c r="E164" s="811" t="s">
        <v>2882</v>
      </c>
      <c r="F164" s="756" t="s">
        <v>2988</v>
      </c>
      <c r="G164" s="813"/>
      <c r="H164" s="813"/>
      <c r="I164" s="813"/>
      <c r="J164" s="813">
        <f>SUBTOTAL(9,G164:I164)</f>
        <v>0</v>
      </c>
      <c r="K164" s="814">
        <f>IFERROR(J164/$J$18*100,"0.00")</f>
        <v>0</v>
      </c>
    </row>
    <row r="165" spans="1:11" ht="12.75" x14ac:dyDescent="0.2">
      <c r="A165" s="802">
        <v>2</v>
      </c>
      <c r="B165" s="803">
        <v>2</v>
      </c>
      <c r="C165" s="803">
        <v>7</v>
      </c>
      <c r="D165" s="803"/>
      <c r="E165" s="803"/>
      <c r="F165" s="737" t="s">
        <v>2989</v>
      </c>
      <c r="G165" s="804">
        <f>+G166+G174+G181</f>
        <v>0</v>
      </c>
      <c r="H165" s="804">
        <f>+H166+H174+H181</f>
        <v>30015000</v>
      </c>
      <c r="I165" s="804">
        <f>+I166+I174+I181</f>
        <v>0</v>
      </c>
      <c r="J165" s="804">
        <f>+J166+J174+J181</f>
        <v>30015000</v>
      </c>
      <c r="K165" s="805">
        <f>+K166+K174+K181</f>
        <v>3.2832605574159017</v>
      </c>
    </row>
    <row r="166" spans="1:11" ht="12.75" x14ac:dyDescent="0.2">
      <c r="A166" s="823">
        <v>2</v>
      </c>
      <c r="B166" s="807">
        <v>2</v>
      </c>
      <c r="C166" s="807">
        <v>7</v>
      </c>
      <c r="D166" s="807">
        <v>1</v>
      </c>
      <c r="E166" s="807"/>
      <c r="F166" s="764" t="s">
        <v>2990</v>
      </c>
      <c r="G166" s="808">
        <f>SUM(G167:G173)</f>
        <v>0</v>
      </c>
      <c r="H166" s="808">
        <f>SUM(H167:H173)</f>
        <v>25690000</v>
      </c>
      <c r="I166" s="808">
        <f>SUM(I167:I173)</f>
        <v>0</v>
      </c>
      <c r="J166" s="808">
        <f>SUM(J167:J173)</f>
        <v>25690000</v>
      </c>
      <c r="K166" s="809">
        <f>SUM(K167:K173)</f>
        <v>2.8101603771452446</v>
      </c>
    </row>
    <row r="167" spans="1:11" ht="12.75" x14ac:dyDescent="0.2">
      <c r="A167" s="810">
        <v>2</v>
      </c>
      <c r="B167" s="811">
        <v>2</v>
      </c>
      <c r="C167" s="811">
        <v>7</v>
      </c>
      <c r="D167" s="811">
        <v>1</v>
      </c>
      <c r="E167" s="811" t="s">
        <v>2882</v>
      </c>
      <c r="F167" s="768" t="s">
        <v>49</v>
      </c>
      <c r="G167" s="813"/>
      <c r="H167" s="813">
        <f>[5]PPNE4!N167</f>
        <v>11000000</v>
      </c>
      <c r="I167" s="813"/>
      <c r="J167" s="813">
        <f t="shared" ref="J167:J173" si="6">SUBTOTAL(9,G167:I167)</f>
        <v>11000000</v>
      </c>
      <c r="K167" s="814">
        <f t="shared" ref="K167:K173" si="7">IFERROR(J167/$J$18*100,"0.00")</f>
        <v>1.2032605740987812</v>
      </c>
    </row>
    <row r="168" spans="1:11" ht="12.75" x14ac:dyDescent="0.2">
      <c r="A168" s="810">
        <v>2</v>
      </c>
      <c r="B168" s="811">
        <v>2</v>
      </c>
      <c r="C168" s="811">
        <v>7</v>
      </c>
      <c r="D168" s="811">
        <v>1</v>
      </c>
      <c r="E168" s="811" t="s">
        <v>2884</v>
      </c>
      <c r="F168" s="768" t="s">
        <v>2991</v>
      </c>
      <c r="G168" s="813"/>
      <c r="H168" s="813">
        <f>[5]PPNE4!N168</f>
        <v>12400000</v>
      </c>
      <c r="I168" s="813"/>
      <c r="J168" s="813">
        <f t="shared" si="6"/>
        <v>12400000</v>
      </c>
      <c r="K168" s="814">
        <f t="shared" si="7"/>
        <v>1.3564028289840806</v>
      </c>
    </row>
    <row r="169" spans="1:11" ht="12.75" x14ac:dyDescent="0.2">
      <c r="A169" s="810">
        <v>2</v>
      </c>
      <c r="B169" s="811">
        <v>2</v>
      </c>
      <c r="C169" s="811">
        <v>7</v>
      </c>
      <c r="D169" s="811">
        <v>1</v>
      </c>
      <c r="E169" s="811" t="s">
        <v>2886</v>
      </c>
      <c r="F169" s="768" t="s">
        <v>2992</v>
      </c>
      <c r="G169" s="813"/>
      <c r="H169" s="813"/>
      <c r="I169" s="813"/>
      <c r="J169" s="813">
        <f t="shared" si="6"/>
        <v>0</v>
      </c>
      <c r="K169" s="814">
        <f t="shared" si="7"/>
        <v>0</v>
      </c>
    </row>
    <row r="170" spans="1:11" ht="12.75" x14ac:dyDescent="0.2">
      <c r="A170" s="810">
        <v>2</v>
      </c>
      <c r="B170" s="811">
        <v>2</v>
      </c>
      <c r="C170" s="811">
        <v>7</v>
      </c>
      <c r="D170" s="811">
        <v>1</v>
      </c>
      <c r="E170" s="811" t="s">
        <v>2888</v>
      </c>
      <c r="F170" s="768" t="s">
        <v>2993</v>
      </c>
      <c r="G170" s="813"/>
      <c r="H170" s="813">
        <f>[5]PPNE4!N170</f>
        <v>200000</v>
      </c>
      <c r="I170" s="813"/>
      <c r="J170" s="813">
        <f t="shared" si="6"/>
        <v>200000</v>
      </c>
      <c r="K170" s="814">
        <f t="shared" si="7"/>
        <v>2.1877464983614203E-2</v>
      </c>
    </row>
    <row r="171" spans="1:11" ht="12.75" x14ac:dyDescent="0.2">
      <c r="A171" s="810">
        <v>2</v>
      </c>
      <c r="B171" s="811">
        <v>2</v>
      </c>
      <c r="C171" s="811">
        <v>7</v>
      </c>
      <c r="D171" s="811">
        <v>1</v>
      </c>
      <c r="E171" s="811" t="s">
        <v>2890</v>
      </c>
      <c r="F171" s="768" t="s">
        <v>2994</v>
      </c>
      <c r="G171" s="813"/>
      <c r="H171" s="813">
        <f>[5]PPNE4!N171</f>
        <v>90000</v>
      </c>
      <c r="I171" s="813"/>
      <c r="J171" s="813">
        <f t="shared" si="6"/>
        <v>90000</v>
      </c>
      <c r="K171" s="814">
        <f t="shared" si="7"/>
        <v>9.8448592426263921E-3</v>
      </c>
    </row>
    <row r="172" spans="1:11" ht="12.75" x14ac:dyDescent="0.2">
      <c r="A172" s="810">
        <v>2</v>
      </c>
      <c r="B172" s="811">
        <v>2</v>
      </c>
      <c r="C172" s="811">
        <v>7</v>
      </c>
      <c r="D172" s="811">
        <v>1</v>
      </c>
      <c r="E172" s="811" t="s">
        <v>2892</v>
      </c>
      <c r="F172" s="768" t="s">
        <v>2995</v>
      </c>
      <c r="G172" s="813"/>
      <c r="H172" s="813">
        <f>[5]PPNE4!N172</f>
        <v>1000000</v>
      </c>
      <c r="I172" s="813"/>
      <c r="J172" s="813">
        <f t="shared" si="6"/>
        <v>1000000</v>
      </c>
      <c r="K172" s="814">
        <f t="shared" si="7"/>
        <v>0.10938732491807102</v>
      </c>
    </row>
    <row r="173" spans="1:11" ht="12.75" x14ac:dyDescent="0.2">
      <c r="A173" s="810">
        <v>2</v>
      </c>
      <c r="B173" s="811">
        <v>2</v>
      </c>
      <c r="C173" s="811">
        <v>7</v>
      </c>
      <c r="D173" s="811">
        <v>1</v>
      </c>
      <c r="E173" s="811" t="s">
        <v>2901</v>
      </c>
      <c r="F173" s="768" t="s">
        <v>2996</v>
      </c>
      <c r="G173" s="813"/>
      <c r="H173" s="813">
        <f>[5]PPNE4!N173</f>
        <v>1000000</v>
      </c>
      <c r="I173" s="813"/>
      <c r="J173" s="813">
        <f t="shared" si="6"/>
        <v>1000000</v>
      </c>
      <c r="K173" s="814">
        <f t="shared" si="7"/>
        <v>0.10938732491807102</v>
      </c>
    </row>
    <row r="174" spans="1:11" ht="12.75" x14ac:dyDescent="0.2">
      <c r="A174" s="806">
        <v>2</v>
      </c>
      <c r="B174" s="807">
        <v>2</v>
      </c>
      <c r="C174" s="807">
        <v>7</v>
      </c>
      <c r="D174" s="807">
        <v>2</v>
      </c>
      <c r="E174" s="807"/>
      <c r="F174" s="815" t="s">
        <v>2997</v>
      </c>
      <c r="G174" s="808">
        <f>SUM(G175:G180)</f>
        <v>0</v>
      </c>
      <c r="H174" s="808">
        <f>SUM(H175:H180)</f>
        <v>4325000</v>
      </c>
      <c r="I174" s="808">
        <f>SUM(I175:I180)</f>
        <v>0</v>
      </c>
      <c r="J174" s="808">
        <f>SUM(J175:J180)</f>
        <v>4325000</v>
      </c>
      <c r="K174" s="809">
        <f>SUM(K175:K180)</f>
        <v>0.47310018027065709</v>
      </c>
    </row>
    <row r="175" spans="1:11" ht="12.75" x14ac:dyDescent="0.2">
      <c r="A175" s="810">
        <v>2</v>
      </c>
      <c r="B175" s="811">
        <v>2</v>
      </c>
      <c r="C175" s="811">
        <v>7</v>
      </c>
      <c r="D175" s="811">
        <v>2</v>
      </c>
      <c r="E175" s="811" t="s">
        <v>2882</v>
      </c>
      <c r="F175" s="768" t="s">
        <v>2998</v>
      </c>
      <c r="G175" s="813"/>
      <c r="H175" s="813">
        <f>[5]PPNE4!N175</f>
        <v>150000</v>
      </c>
      <c r="I175" s="813"/>
      <c r="J175" s="813">
        <f t="shared" ref="J175:J180" si="8">SUBTOTAL(9,G175:I175)</f>
        <v>150000</v>
      </c>
      <c r="K175" s="814">
        <f t="shared" ref="K175:K180" si="9">IFERROR(J175/$J$18*100,"0.00")</f>
        <v>1.6408098737710652E-2</v>
      </c>
    </row>
    <row r="176" spans="1:11" ht="12.75" x14ac:dyDescent="0.2">
      <c r="A176" s="810">
        <v>2</v>
      </c>
      <c r="B176" s="811">
        <v>2</v>
      </c>
      <c r="C176" s="811">
        <v>7</v>
      </c>
      <c r="D176" s="811">
        <v>2</v>
      </c>
      <c r="E176" s="811" t="s">
        <v>2884</v>
      </c>
      <c r="F176" s="768" t="s">
        <v>2999</v>
      </c>
      <c r="G176" s="813"/>
      <c r="H176" s="813">
        <f>[5]PPNE4!N176</f>
        <v>100000</v>
      </c>
      <c r="I176" s="813"/>
      <c r="J176" s="813">
        <f t="shared" si="8"/>
        <v>100000</v>
      </c>
      <c r="K176" s="814">
        <f t="shared" si="9"/>
        <v>1.0938732491807102E-2</v>
      </c>
    </row>
    <row r="177" spans="1:11" ht="12.75" x14ac:dyDescent="0.2">
      <c r="A177" s="810">
        <v>2</v>
      </c>
      <c r="B177" s="811">
        <v>2</v>
      </c>
      <c r="C177" s="811">
        <v>7</v>
      </c>
      <c r="D177" s="811">
        <v>2</v>
      </c>
      <c r="E177" s="811" t="s">
        <v>2886</v>
      </c>
      <c r="F177" s="768" t="s">
        <v>3000</v>
      </c>
      <c r="G177" s="813"/>
      <c r="H177" s="813"/>
      <c r="I177" s="813"/>
      <c r="J177" s="813">
        <f t="shared" si="8"/>
        <v>0</v>
      </c>
      <c r="K177" s="814">
        <f t="shared" si="9"/>
        <v>0</v>
      </c>
    </row>
    <row r="178" spans="1:11" ht="12.75" x14ac:dyDescent="0.2">
      <c r="A178" s="810">
        <v>2</v>
      </c>
      <c r="B178" s="811">
        <v>2</v>
      </c>
      <c r="C178" s="811">
        <v>7</v>
      </c>
      <c r="D178" s="811">
        <v>2</v>
      </c>
      <c r="E178" s="811" t="s">
        <v>2888</v>
      </c>
      <c r="F178" s="768" t="s">
        <v>50</v>
      </c>
      <c r="G178" s="813"/>
      <c r="H178" s="813">
        <f>[5]PPNE4!N178</f>
        <v>3625000</v>
      </c>
      <c r="I178" s="813"/>
      <c r="J178" s="813">
        <f t="shared" si="8"/>
        <v>3625000</v>
      </c>
      <c r="K178" s="814">
        <f t="shared" si="9"/>
        <v>0.39652905282800738</v>
      </c>
    </row>
    <row r="179" spans="1:11" ht="12.75" x14ac:dyDescent="0.2">
      <c r="A179" s="826">
        <v>2</v>
      </c>
      <c r="B179" s="827">
        <v>2</v>
      </c>
      <c r="C179" s="827">
        <v>7</v>
      </c>
      <c r="D179" s="827">
        <v>2</v>
      </c>
      <c r="E179" s="827" t="s">
        <v>2890</v>
      </c>
      <c r="F179" s="828" t="s">
        <v>3001</v>
      </c>
      <c r="G179" s="829"/>
      <c r="H179" s="829"/>
      <c r="I179" s="829"/>
      <c r="J179" s="829">
        <f t="shared" si="8"/>
        <v>0</v>
      </c>
      <c r="K179" s="830">
        <f t="shared" si="9"/>
        <v>0</v>
      </c>
    </row>
    <row r="180" spans="1:11" ht="12.75" x14ac:dyDescent="0.2">
      <c r="A180" s="810">
        <v>2</v>
      </c>
      <c r="B180" s="811">
        <v>2</v>
      </c>
      <c r="C180" s="811">
        <v>7</v>
      </c>
      <c r="D180" s="811">
        <v>2</v>
      </c>
      <c r="E180" s="811" t="s">
        <v>2892</v>
      </c>
      <c r="F180" s="831" t="s">
        <v>51</v>
      </c>
      <c r="G180" s="813"/>
      <c r="H180" s="813">
        <f>[5]PPNE4!N180</f>
        <v>450000</v>
      </c>
      <c r="I180" s="813"/>
      <c r="J180" s="813">
        <f t="shared" si="8"/>
        <v>450000</v>
      </c>
      <c r="K180" s="814">
        <f t="shared" si="9"/>
        <v>4.9224296213131957E-2</v>
      </c>
    </row>
    <row r="181" spans="1:11" ht="12.75" x14ac:dyDescent="0.2">
      <c r="A181" s="806">
        <v>2</v>
      </c>
      <c r="B181" s="807">
        <v>2</v>
      </c>
      <c r="C181" s="807">
        <v>7</v>
      </c>
      <c r="D181" s="807">
        <v>3</v>
      </c>
      <c r="E181" s="807"/>
      <c r="F181" s="815" t="s">
        <v>3002</v>
      </c>
      <c r="G181" s="808">
        <f>G182</f>
        <v>0</v>
      </c>
      <c r="H181" s="808">
        <f>H182</f>
        <v>0</v>
      </c>
      <c r="I181" s="808">
        <f>I182</f>
        <v>0</v>
      </c>
      <c r="J181" s="808">
        <f>J182</f>
        <v>0</v>
      </c>
      <c r="K181" s="809">
        <f>K182</f>
        <v>0</v>
      </c>
    </row>
    <row r="182" spans="1:11" ht="12.75" x14ac:dyDescent="0.2">
      <c r="A182" s="810">
        <v>2</v>
      </c>
      <c r="B182" s="811">
        <v>2</v>
      </c>
      <c r="C182" s="811">
        <v>7</v>
      </c>
      <c r="D182" s="811">
        <v>3</v>
      </c>
      <c r="E182" s="811" t="s">
        <v>2882</v>
      </c>
      <c r="F182" s="812" t="s">
        <v>3002</v>
      </c>
      <c r="G182" s="813"/>
      <c r="H182" s="813"/>
      <c r="I182" s="813"/>
      <c r="J182" s="813">
        <f>SUBTOTAL(9,G182:I182)</f>
        <v>0</v>
      </c>
      <c r="K182" s="814">
        <f>IFERROR(J182/$J$18*100,"0.00")</f>
        <v>0</v>
      </c>
    </row>
    <row r="183" spans="1:11" ht="12.75" x14ac:dyDescent="0.2">
      <c r="A183" s="802">
        <v>2</v>
      </c>
      <c r="B183" s="803">
        <v>2</v>
      </c>
      <c r="C183" s="803">
        <v>8</v>
      </c>
      <c r="D183" s="803"/>
      <c r="E183" s="803"/>
      <c r="F183" s="737" t="s">
        <v>3003</v>
      </c>
      <c r="G183" s="804">
        <f>+G184+G186+G188+G190+G192+G196+G201+G208+G212</f>
        <v>0</v>
      </c>
      <c r="H183" s="804">
        <f>+H184+H186+H188+H190+H192+H196+H201+H208+H212</f>
        <v>15618000</v>
      </c>
      <c r="I183" s="804">
        <f>+I184+I186+I188+I190+I192+I196+I201+I208+I212</f>
        <v>0</v>
      </c>
      <c r="J183" s="804">
        <f>+J184+J186+J188+J190+J192+J196+J201+J208+J212</f>
        <v>15618000</v>
      </c>
      <c r="K183" s="805">
        <f>+K184+K186+K188+K190+K192+K196+K201+K208+K212</f>
        <v>1.7084112405704333</v>
      </c>
    </row>
    <row r="184" spans="1:11" ht="12.75" x14ac:dyDescent="0.2">
      <c r="A184" s="806">
        <v>2</v>
      </c>
      <c r="B184" s="807">
        <v>2</v>
      </c>
      <c r="C184" s="807">
        <v>8</v>
      </c>
      <c r="D184" s="807">
        <v>1</v>
      </c>
      <c r="E184" s="807"/>
      <c r="F184" s="815" t="s">
        <v>3004</v>
      </c>
      <c r="G184" s="808">
        <f>G185</f>
        <v>0</v>
      </c>
      <c r="H184" s="808">
        <f>H185</f>
        <v>18000</v>
      </c>
      <c r="I184" s="808">
        <f>I185</f>
        <v>0</v>
      </c>
      <c r="J184" s="808">
        <f>J185</f>
        <v>18000</v>
      </c>
      <c r="K184" s="809">
        <f>K185</f>
        <v>1.9689718485252782E-3</v>
      </c>
    </row>
    <row r="185" spans="1:11" ht="12.75" x14ac:dyDescent="0.2">
      <c r="A185" s="810">
        <v>2</v>
      </c>
      <c r="B185" s="811">
        <v>2</v>
      </c>
      <c r="C185" s="811">
        <v>8</v>
      </c>
      <c r="D185" s="811">
        <v>1</v>
      </c>
      <c r="E185" s="811" t="s">
        <v>2882</v>
      </c>
      <c r="F185" s="812" t="s">
        <v>3004</v>
      </c>
      <c r="G185" s="813"/>
      <c r="H185" s="813">
        <f>[5]PPNE4!N185</f>
        <v>18000</v>
      </c>
      <c r="I185" s="813"/>
      <c r="J185" s="813">
        <f>SUBTOTAL(9,G185:I185)</f>
        <v>18000</v>
      </c>
      <c r="K185" s="814">
        <f>IFERROR(J185/$J$18*100,"0.00")</f>
        <v>1.9689718485252782E-3</v>
      </c>
    </row>
    <row r="186" spans="1:11" ht="12.75" x14ac:dyDescent="0.2">
      <c r="A186" s="806">
        <v>2</v>
      </c>
      <c r="B186" s="807">
        <v>2</v>
      </c>
      <c r="C186" s="807">
        <v>8</v>
      </c>
      <c r="D186" s="807">
        <v>2</v>
      </c>
      <c r="E186" s="807"/>
      <c r="F186" s="815" t="s">
        <v>3005</v>
      </c>
      <c r="G186" s="808">
        <f>G187</f>
        <v>0</v>
      </c>
      <c r="H186" s="808">
        <f>H187</f>
        <v>12000</v>
      </c>
      <c r="I186" s="808">
        <f>I187</f>
        <v>0</v>
      </c>
      <c r="J186" s="808">
        <f>J187</f>
        <v>12000</v>
      </c>
      <c r="K186" s="809">
        <f>K187</f>
        <v>1.3126478990168522E-3</v>
      </c>
    </row>
    <row r="187" spans="1:11" ht="12.75" x14ac:dyDescent="0.2">
      <c r="A187" s="810">
        <v>2</v>
      </c>
      <c r="B187" s="811">
        <v>2</v>
      </c>
      <c r="C187" s="811">
        <v>8</v>
      </c>
      <c r="D187" s="811">
        <v>2</v>
      </c>
      <c r="E187" s="811" t="s">
        <v>2882</v>
      </c>
      <c r="F187" s="812" t="s">
        <v>3005</v>
      </c>
      <c r="G187" s="813"/>
      <c r="H187" s="813">
        <f>[5]PPNE4!N187</f>
        <v>12000</v>
      </c>
      <c r="I187" s="813"/>
      <c r="J187" s="813">
        <f>SUBTOTAL(9,G187:I187)</f>
        <v>12000</v>
      </c>
      <c r="K187" s="814">
        <f>IFERROR(J187/$J$18*100,"0.00")</f>
        <v>1.3126478990168522E-3</v>
      </c>
    </row>
    <row r="188" spans="1:11" ht="12.75" x14ac:dyDescent="0.2">
      <c r="A188" s="806">
        <v>2</v>
      </c>
      <c r="B188" s="807">
        <v>2</v>
      </c>
      <c r="C188" s="807">
        <v>8</v>
      </c>
      <c r="D188" s="807">
        <v>3</v>
      </c>
      <c r="E188" s="807"/>
      <c r="F188" s="815" t="s">
        <v>3006</v>
      </c>
      <c r="G188" s="808">
        <f>G189</f>
        <v>0</v>
      </c>
      <c r="H188" s="808">
        <f>H189</f>
        <v>150000</v>
      </c>
      <c r="I188" s="808">
        <f>I189</f>
        <v>0</v>
      </c>
      <c r="J188" s="808">
        <f>J189</f>
        <v>150000</v>
      </c>
      <c r="K188" s="809">
        <f>K189</f>
        <v>1.6408098737710652E-2</v>
      </c>
    </row>
    <row r="189" spans="1:11" ht="12.75" x14ac:dyDescent="0.2">
      <c r="A189" s="810">
        <v>2</v>
      </c>
      <c r="B189" s="811">
        <v>2</v>
      </c>
      <c r="C189" s="811">
        <v>8</v>
      </c>
      <c r="D189" s="811">
        <v>3</v>
      </c>
      <c r="E189" s="811" t="s">
        <v>2882</v>
      </c>
      <c r="F189" s="831" t="s">
        <v>3006</v>
      </c>
      <c r="G189" s="813"/>
      <c r="H189" s="813">
        <f>[5]PPNE4!N189</f>
        <v>150000</v>
      </c>
      <c r="I189" s="813"/>
      <c r="J189" s="813">
        <f>SUBTOTAL(9,G189:I189)</f>
        <v>150000</v>
      </c>
      <c r="K189" s="814">
        <f>IFERROR(J189/$J$18*100,"0.00")</f>
        <v>1.6408098737710652E-2</v>
      </c>
    </row>
    <row r="190" spans="1:11" ht="12.75" x14ac:dyDescent="0.2">
      <c r="A190" s="806">
        <v>2</v>
      </c>
      <c r="B190" s="807">
        <v>2</v>
      </c>
      <c r="C190" s="807">
        <v>8</v>
      </c>
      <c r="D190" s="807">
        <v>4</v>
      </c>
      <c r="E190" s="807"/>
      <c r="F190" s="815" t="s">
        <v>3007</v>
      </c>
      <c r="G190" s="808">
        <f>G191</f>
        <v>0</v>
      </c>
      <c r="H190" s="808">
        <f>H191</f>
        <v>18000</v>
      </c>
      <c r="I190" s="808">
        <f>I191</f>
        <v>0</v>
      </c>
      <c r="J190" s="808">
        <f>J191</f>
        <v>18000</v>
      </c>
      <c r="K190" s="809">
        <f>K191</f>
        <v>1.9689718485252782E-3</v>
      </c>
    </row>
    <row r="191" spans="1:11" ht="12.75" x14ac:dyDescent="0.2">
      <c r="A191" s="810">
        <v>2</v>
      </c>
      <c r="B191" s="811">
        <v>2</v>
      </c>
      <c r="C191" s="811">
        <v>8</v>
      </c>
      <c r="D191" s="811">
        <v>4</v>
      </c>
      <c r="E191" s="811" t="s">
        <v>2882</v>
      </c>
      <c r="F191" s="812" t="s">
        <v>3007</v>
      </c>
      <c r="G191" s="813"/>
      <c r="H191" s="813">
        <f>[5]PPNE4!N191</f>
        <v>18000</v>
      </c>
      <c r="I191" s="813"/>
      <c r="J191" s="813">
        <f>SUBTOTAL(9,G191:I191)</f>
        <v>18000</v>
      </c>
      <c r="K191" s="814">
        <f>IFERROR(J191/$J$18*100,"0.00")</f>
        <v>1.9689718485252782E-3</v>
      </c>
    </row>
    <row r="192" spans="1:11" ht="12.75" x14ac:dyDescent="0.2">
      <c r="A192" s="806">
        <v>2</v>
      </c>
      <c r="B192" s="807">
        <v>2</v>
      </c>
      <c r="C192" s="807">
        <v>8</v>
      </c>
      <c r="D192" s="807">
        <v>5</v>
      </c>
      <c r="E192" s="807"/>
      <c r="F192" s="815" t="s">
        <v>3008</v>
      </c>
      <c r="G192" s="808">
        <f>SUM(G193:G195)</f>
        <v>0</v>
      </c>
      <c r="H192" s="808">
        <f>SUM(H193:H195)</f>
        <v>1437000</v>
      </c>
      <c r="I192" s="808">
        <f>SUM(I193:I195)</f>
        <v>0</v>
      </c>
      <c r="J192" s="808">
        <f>SUM(J193:J195)</f>
        <v>1437000</v>
      </c>
      <c r="K192" s="809">
        <f>SUM(K193:K195)</f>
        <v>0.15718958590726803</v>
      </c>
    </row>
    <row r="193" spans="1:11" ht="12.75" x14ac:dyDescent="0.2">
      <c r="A193" s="810">
        <v>2</v>
      </c>
      <c r="B193" s="811">
        <v>2</v>
      </c>
      <c r="C193" s="811">
        <v>8</v>
      </c>
      <c r="D193" s="811">
        <v>5</v>
      </c>
      <c r="E193" s="811" t="s">
        <v>2882</v>
      </c>
      <c r="F193" s="812" t="s">
        <v>3009</v>
      </c>
      <c r="G193" s="813"/>
      <c r="H193" s="813">
        <f>[5]PPNE4!N193</f>
        <v>1260000</v>
      </c>
      <c r="I193" s="813"/>
      <c r="J193" s="813">
        <f>SUBTOTAL(9,G193:I193)</f>
        <v>1260000</v>
      </c>
      <c r="K193" s="814">
        <f>IFERROR(J193/$J$18*100,"0.00")</f>
        <v>0.13782802939676947</v>
      </c>
    </row>
    <row r="194" spans="1:11" ht="12.75" x14ac:dyDescent="0.2">
      <c r="A194" s="810">
        <v>2</v>
      </c>
      <c r="B194" s="811">
        <v>2</v>
      </c>
      <c r="C194" s="811">
        <v>8</v>
      </c>
      <c r="D194" s="811">
        <v>5</v>
      </c>
      <c r="E194" s="811" t="s">
        <v>2884</v>
      </c>
      <c r="F194" s="812" t="s">
        <v>3010</v>
      </c>
      <c r="G194" s="813"/>
      <c r="H194" s="813">
        <f>[5]PPNE4!N194</f>
        <v>86400</v>
      </c>
      <c r="I194" s="813"/>
      <c r="J194" s="813">
        <f>SUBTOTAL(9,G194:I194)</f>
        <v>86400</v>
      </c>
      <c r="K194" s="814">
        <f>IFERROR(J194/$J$18*100,"0.00")</f>
        <v>9.4510648729213362E-3</v>
      </c>
    </row>
    <row r="195" spans="1:11" ht="12.75" x14ac:dyDescent="0.2">
      <c r="A195" s="810">
        <v>2</v>
      </c>
      <c r="B195" s="811">
        <v>2</v>
      </c>
      <c r="C195" s="811">
        <v>8</v>
      </c>
      <c r="D195" s="811">
        <v>5</v>
      </c>
      <c r="E195" s="811" t="s">
        <v>2886</v>
      </c>
      <c r="F195" s="812" t="s">
        <v>3011</v>
      </c>
      <c r="G195" s="813"/>
      <c r="H195" s="813">
        <f>[5]PPNE4!N195</f>
        <v>90600</v>
      </c>
      <c r="I195" s="813"/>
      <c r="J195" s="813">
        <f>SUBTOTAL(9,G195:I195)</f>
        <v>90600</v>
      </c>
      <c r="K195" s="814">
        <f>IFERROR(J195/$J$18*100,"0.00")</f>
        <v>9.9104916375772328E-3</v>
      </c>
    </row>
    <row r="196" spans="1:11" ht="12.75" x14ac:dyDescent="0.2">
      <c r="A196" s="806">
        <v>2</v>
      </c>
      <c r="B196" s="807">
        <v>2</v>
      </c>
      <c r="C196" s="807">
        <v>8</v>
      </c>
      <c r="D196" s="807">
        <v>6</v>
      </c>
      <c r="E196" s="807"/>
      <c r="F196" s="815" t="s">
        <v>3012</v>
      </c>
      <c r="G196" s="808">
        <f>SUM(G197:G200)</f>
        <v>0</v>
      </c>
      <c r="H196" s="808">
        <f>SUM(H197:H200)</f>
        <v>1590000</v>
      </c>
      <c r="I196" s="808">
        <f>SUM(I197:I200)</f>
        <v>0</v>
      </c>
      <c r="J196" s="808">
        <f>SUM(J197:J200)</f>
        <v>1590000</v>
      </c>
      <c r="K196" s="809">
        <f>SUM(K197:K200)</f>
        <v>0.1739258466197329</v>
      </c>
    </row>
    <row r="197" spans="1:11" ht="12.75" x14ac:dyDescent="0.2">
      <c r="A197" s="810">
        <v>2</v>
      </c>
      <c r="B197" s="811">
        <v>2</v>
      </c>
      <c r="C197" s="811">
        <v>8</v>
      </c>
      <c r="D197" s="811">
        <v>6</v>
      </c>
      <c r="E197" s="811" t="s">
        <v>2882</v>
      </c>
      <c r="F197" s="812" t="s">
        <v>3013</v>
      </c>
      <c r="G197" s="813"/>
      <c r="H197" s="813">
        <f>[5]PPNE4!N197</f>
        <v>1500000</v>
      </c>
      <c r="I197" s="813"/>
      <c r="J197" s="813">
        <f>SUBTOTAL(9,G197:I197)</f>
        <v>1500000</v>
      </c>
      <c r="K197" s="814">
        <f>IFERROR(J197/$J$18*100,"0.00")</f>
        <v>0.16408098737710652</v>
      </c>
    </row>
    <row r="198" spans="1:11" ht="12.75" x14ac:dyDescent="0.2">
      <c r="A198" s="810">
        <v>2</v>
      </c>
      <c r="B198" s="811">
        <v>2</v>
      </c>
      <c r="C198" s="811">
        <v>8</v>
      </c>
      <c r="D198" s="811">
        <v>6</v>
      </c>
      <c r="E198" s="811" t="s">
        <v>2884</v>
      </c>
      <c r="F198" s="812" t="s">
        <v>3014</v>
      </c>
      <c r="G198" s="813"/>
      <c r="H198" s="813">
        <f>[5]PPNE4!N198</f>
        <v>10000</v>
      </c>
      <c r="I198" s="813"/>
      <c r="J198" s="813">
        <f>SUBTOTAL(9,G198:I198)</f>
        <v>10000</v>
      </c>
      <c r="K198" s="814">
        <f>IFERROR(J198/$J$18*100,"0.00")</f>
        <v>1.0938732491807101E-3</v>
      </c>
    </row>
    <row r="199" spans="1:11" ht="12.75" x14ac:dyDescent="0.2">
      <c r="A199" s="810">
        <v>2</v>
      </c>
      <c r="B199" s="811">
        <v>2</v>
      </c>
      <c r="C199" s="811">
        <v>8</v>
      </c>
      <c r="D199" s="811">
        <v>6</v>
      </c>
      <c r="E199" s="811" t="s">
        <v>2886</v>
      </c>
      <c r="F199" s="812" t="s">
        <v>3015</v>
      </c>
      <c r="G199" s="813"/>
      <c r="H199" s="813"/>
      <c r="I199" s="813"/>
      <c r="J199" s="813">
        <f>SUBTOTAL(9,G199:I199)</f>
        <v>0</v>
      </c>
      <c r="K199" s="814">
        <f>IFERROR(J199/$J$18*100,"0.00")</f>
        <v>0</v>
      </c>
    </row>
    <row r="200" spans="1:11" ht="12.75" x14ac:dyDescent="0.2">
      <c r="A200" s="810">
        <v>2</v>
      </c>
      <c r="B200" s="811">
        <v>2</v>
      </c>
      <c r="C200" s="811">
        <v>8</v>
      </c>
      <c r="D200" s="811">
        <v>6</v>
      </c>
      <c r="E200" s="811" t="s">
        <v>2888</v>
      </c>
      <c r="F200" s="812" t="s">
        <v>3016</v>
      </c>
      <c r="G200" s="813"/>
      <c r="H200" s="813">
        <f>[5]PPNE4!N200</f>
        <v>80000</v>
      </c>
      <c r="I200" s="813"/>
      <c r="J200" s="813">
        <f>SUBTOTAL(9,G200:I200)</f>
        <v>80000</v>
      </c>
      <c r="K200" s="814">
        <f>IFERROR(J200/$J$18*100,"0.00")</f>
        <v>8.7509859934456809E-3</v>
      </c>
    </row>
    <row r="201" spans="1:11" ht="12.75" x14ac:dyDescent="0.2">
      <c r="A201" s="806">
        <v>2</v>
      </c>
      <c r="B201" s="807">
        <v>2</v>
      </c>
      <c r="C201" s="807">
        <v>8</v>
      </c>
      <c r="D201" s="807">
        <v>7</v>
      </c>
      <c r="E201" s="807"/>
      <c r="F201" s="815" t="s">
        <v>3017</v>
      </c>
      <c r="G201" s="808">
        <f>SUM(G202:G207)</f>
        <v>0</v>
      </c>
      <c r="H201" s="808">
        <f>SUM(H202:H207)</f>
        <v>7173000</v>
      </c>
      <c r="I201" s="808">
        <f>SUM(I202:I207)</f>
        <v>0</v>
      </c>
      <c r="J201" s="808">
        <f>SUM(J202:J207)</f>
        <v>7173000</v>
      </c>
      <c r="K201" s="809">
        <f>SUM(K202:K207)</f>
        <v>0.78463528163732343</v>
      </c>
    </row>
    <row r="202" spans="1:11" ht="12.75" x14ac:dyDescent="0.2">
      <c r="A202" s="810">
        <v>2</v>
      </c>
      <c r="B202" s="811">
        <v>2</v>
      </c>
      <c r="C202" s="811">
        <v>8</v>
      </c>
      <c r="D202" s="811">
        <v>7</v>
      </c>
      <c r="E202" s="811" t="s">
        <v>2882</v>
      </c>
      <c r="F202" s="831" t="s">
        <v>3018</v>
      </c>
      <c r="G202" s="813"/>
      <c r="H202" s="813"/>
      <c r="I202" s="813"/>
      <c r="J202" s="813">
        <f t="shared" ref="J202:J207" si="10">SUBTOTAL(9,G202:I202)</f>
        <v>0</v>
      </c>
      <c r="K202" s="814">
        <f t="shared" ref="K202:K207" si="11">IFERROR(J202/$J$18*100,"0.00")</f>
        <v>0</v>
      </c>
    </row>
    <row r="203" spans="1:11" ht="12.75" x14ac:dyDescent="0.2">
      <c r="A203" s="810">
        <v>2</v>
      </c>
      <c r="B203" s="811">
        <v>2</v>
      </c>
      <c r="C203" s="811">
        <v>8</v>
      </c>
      <c r="D203" s="811">
        <v>7</v>
      </c>
      <c r="E203" s="811" t="s">
        <v>2884</v>
      </c>
      <c r="F203" s="831" t="s">
        <v>3019</v>
      </c>
      <c r="G203" s="813"/>
      <c r="H203" s="813">
        <f>[5]PPNE4!N203</f>
        <v>360000</v>
      </c>
      <c r="I203" s="813"/>
      <c r="J203" s="813">
        <f t="shared" si="10"/>
        <v>360000</v>
      </c>
      <c r="K203" s="814">
        <f t="shared" si="11"/>
        <v>3.9379436970505569E-2</v>
      </c>
    </row>
    <row r="204" spans="1:11" ht="12.75" x14ac:dyDescent="0.2">
      <c r="A204" s="810">
        <v>2</v>
      </c>
      <c r="B204" s="811">
        <v>2</v>
      </c>
      <c r="C204" s="811">
        <v>8</v>
      </c>
      <c r="D204" s="811">
        <v>7</v>
      </c>
      <c r="E204" s="811" t="s">
        <v>2886</v>
      </c>
      <c r="F204" s="831" t="s">
        <v>3020</v>
      </c>
      <c r="G204" s="813"/>
      <c r="H204" s="813"/>
      <c r="I204" s="813"/>
      <c r="J204" s="813">
        <f t="shared" si="10"/>
        <v>0</v>
      </c>
      <c r="K204" s="814">
        <f t="shared" si="11"/>
        <v>0</v>
      </c>
    </row>
    <row r="205" spans="1:11" ht="12.75" x14ac:dyDescent="0.2">
      <c r="A205" s="810">
        <v>2</v>
      </c>
      <c r="B205" s="811">
        <v>2</v>
      </c>
      <c r="C205" s="811">
        <v>8</v>
      </c>
      <c r="D205" s="811">
        <v>7</v>
      </c>
      <c r="E205" s="811" t="s">
        <v>2888</v>
      </c>
      <c r="F205" s="831" t="s">
        <v>3021</v>
      </c>
      <c r="G205" s="813"/>
      <c r="H205" s="813">
        <f>[5]PPNE4!N205</f>
        <v>513000</v>
      </c>
      <c r="I205" s="813"/>
      <c r="J205" s="813">
        <f t="shared" si="10"/>
        <v>513000</v>
      </c>
      <c r="K205" s="814">
        <f t="shared" si="11"/>
        <v>5.6115697682970429E-2</v>
      </c>
    </row>
    <row r="206" spans="1:11" ht="12.75" x14ac:dyDescent="0.2">
      <c r="A206" s="810">
        <v>2</v>
      </c>
      <c r="B206" s="811">
        <v>2</v>
      </c>
      <c r="C206" s="811">
        <v>8</v>
      </c>
      <c r="D206" s="811">
        <v>7</v>
      </c>
      <c r="E206" s="811" t="s">
        <v>2890</v>
      </c>
      <c r="F206" s="831" t="s">
        <v>3022</v>
      </c>
      <c r="G206" s="813"/>
      <c r="H206" s="813">
        <f>[5]PPNE4!N206</f>
        <v>2000000</v>
      </c>
      <c r="I206" s="813"/>
      <c r="J206" s="813">
        <f t="shared" si="10"/>
        <v>2000000</v>
      </c>
      <c r="K206" s="814">
        <f t="shared" si="11"/>
        <v>0.21877464983614203</v>
      </c>
    </row>
    <row r="207" spans="1:11" ht="12.75" x14ac:dyDescent="0.2">
      <c r="A207" s="810">
        <v>2</v>
      </c>
      <c r="B207" s="811">
        <v>2</v>
      </c>
      <c r="C207" s="811">
        <v>8</v>
      </c>
      <c r="D207" s="811">
        <v>7</v>
      </c>
      <c r="E207" s="811" t="s">
        <v>2892</v>
      </c>
      <c r="F207" s="831" t="s">
        <v>3023</v>
      </c>
      <c r="G207" s="813"/>
      <c r="H207" s="813">
        <f>[5]PPNE4!N207</f>
        <v>4300000</v>
      </c>
      <c r="I207" s="813"/>
      <c r="J207" s="813">
        <f t="shared" si="10"/>
        <v>4300000</v>
      </c>
      <c r="K207" s="814">
        <f t="shared" si="11"/>
        <v>0.47036549714770542</v>
      </c>
    </row>
    <row r="208" spans="1:11" ht="12.75" x14ac:dyDescent="0.2">
      <c r="A208" s="806">
        <v>2</v>
      </c>
      <c r="B208" s="807">
        <v>2</v>
      </c>
      <c r="C208" s="807">
        <v>8</v>
      </c>
      <c r="D208" s="807">
        <v>8</v>
      </c>
      <c r="E208" s="807"/>
      <c r="F208" s="815" t="s">
        <v>3024</v>
      </c>
      <c r="G208" s="808">
        <f>SUM(G209:G211)</f>
        <v>0</v>
      </c>
      <c r="H208" s="808">
        <f>SUM(H209:H211)</f>
        <v>5100000</v>
      </c>
      <c r="I208" s="808">
        <f>SUM(I209:I211)</f>
        <v>0</v>
      </c>
      <c r="J208" s="808">
        <f>SUM(J209:J211)</f>
        <v>5100000</v>
      </c>
      <c r="K208" s="809">
        <f>SUM(K209:K211)</f>
        <v>0.55787535708216218</v>
      </c>
    </row>
    <row r="209" spans="1:11" ht="12.75" x14ac:dyDescent="0.2">
      <c r="A209" s="810">
        <v>2</v>
      </c>
      <c r="B209" s="811">
        <v>2</v>
      </c>
      <c r="C209" s="811">
        <v>8</v>
      </c>
      <c r="D209" s="811">
        <v>8</v>
      </c>
      <c r="E209" s="811" t="s">
        <v>2882</v>
      </c>
      <c r="F209" s="831" t="s">
        <v>3025</v>
      </c>
      <c r="G209" s="813"/>
      <c r="H209" s="813">
        <f>[5]PPNE4!N209</f>
        <v>5100000</v>
      </c>
      <c r="I209" s="813"/>
      <c r="J209" s="813">
        <f>SUBTOTAL(9,G209:I209)</f>
        <v>5100000</v>
      </c>
      <c r="K209" s="814">
        <f>IFERROR(J209/$J$18*100,"0.00")</f>
        <v>0.55787535708216218</v>
      </c>
    </row>
    <row r="210" spans="1:11" ht="12.75" x14ac:dyDescent="0.2">
      <c r="A210" s="810">
        <v>2</v>
      </c>
      <c r="B210" s="811">
        <v>2</v>
      </c>
      <c r="C210" s="811">
        <v>8</v>
      </c>
      <c r="D210" s="811">
        <v>8</v>
      </c>
      <c r="E210" s="811" t="s">
        <v>2884</v>
      </c>
      <c r="F210" s="831" t="s">
        <v>3026</v>
      </c>
      <c r="G210" s="813"/>
      <c r="H210" s="813"/>
      <c r="I210" s="813"/>
      <c r="J210" s="813">
        <f>SUBTOTAL(9,G210:I210)</f>
        <v>0</v>
      </c>
      <c r="K210" s="814">
        <f>IFERROR(J210/$J$18*100,"0.00")</f>
        <v>0</v>
      </c>
    </row>
    <row r="211" spans="1:11" ht="12.75" x14ac:dyDescent="0.2">
      <c r="A211" s="810">
        <v>2</v>
      </c>
      <c r="B211" s="811">
        <v>2</v>
      </c>
      <c r="C211" s="811">
        <v>8</v>
      </c>
      <c r="D211" s="811">
        <v>8</v>
      </c>
      <c r="E211" s="811" t="s">
        <v>2886</v>
      </c>
      <c r="F211" s="831" t="s">
        <v>3027</v>
      </c>
      <c r="G211" s="813"/>
      <c r="H211" s="813"/>
      <c r="I211" s="813"/>
      <c r="J211" s="813">
        <f>SUBTOTAL(9,G211:I211)</f>
        <v>0</v>
      </c>
      <c r="K211" s="814">
        <f>IFERROR(J211/$J$18*100,"0.00")</f>
        <v>0</v>
      </c>
    </row>
    <row r="212" spans="1:11" ht="12.75" x14ac:dyDescent="0.2">
      <c r="A212" s="806">
        <v>2</v>
      </c>
      <c r="B212" s="807">
        <v>2</v>
      </c>
      <c r="C212" s="807">
        <v>8</v>
      </c>
      <c r="D212" s="807">
        <v>9</v>
      </c>
      <c r="E212" s="807"/>
      <c r="F212" s="815" t="s">
        <v>3028</v>
      </c>
      <c r="G212" s="808">
        <f>SUM(G213:G217)</f>
        <v>0</v>
      </c>
      <c r="H212" s="808">
        <f>SUM(H213:H217)</f>
        <v>120000</v>
      </c>
      <c r="I212" s="808">
        <f>SUM(I213:I217)</f>
        <v>0</v>
      </c>
      <c r="J212" s="808">
        <f>SUM(J213:J217)</f>
        <v>120000</v>
      </c>
      <c r="K212" s="809">
        <f>SUM(K213:K217)</f>
        <v>1.3126478990168521E-2</v>
      </c>
    </row>
    <row r="213" spans="1:11" ht="12.75" x14ac:dyDescent="0.2">
      <c r="A213" s="811">
        <v>2</v>
      </c>
      <c r="B213" s="811">
        <v>2</v>
      </c>
      <c r="C213" s="811">
        <v>8</v>
      </c>
      <c r="D213" s="811">
        <v>9</v>
      </c>
      <c r="E213" s="811" t="s">
        <v>2882</v>
      </c>
      <c r="F213" s="831" t="s">
        <v>3029</v>
      </c>
      <c r="G213" s="813"/>
      <c r="H213" s="813"/>
      <c r="I213" s="813"/>
      <c r="J213" s="813">
        <f>SUBTOTAL(9,G213:I213)</f>
        <v>0</v>
      </c>
      <c r="K213" s="814">
        <f>IFERROR(J213/$J$18*100,"0.00")</f>
        <v>0</v>
      </c>
    </row>
    <row r="214" spans="1:11" ht="12.75" x14ac:dyDescent="0.2">
      <c r="A214" s="811">
        <v>2</v>
      </c>
      <c r="B214" s="811">
        <v>2</v>
      </c>
      <c r="C214" s="811">
        <v>8</v>
      </c>
      <c r="D214" s="811">
        <v>9</v>
      </c>
      <c r="E214" s="811" t="s">
        <v>2884</v>
      </c>
      <c r="F214" s="831" t="s">
        <v>3030</v>
      </c>
      <c r="G214" s="813"/>
      <c r="H214" s="813"/>
      <c r="I214" s="813"/>
      <c r="J214" s="813">
        <f>SUBTOTAL(9,G214:I214)</f>
        <v>0</v>
      </c>
      <c r="K214" s="814">
        <f>IFERROR(J214/$J$18*100,"0.00")</f>
        <v>0</v>
      </c>
    </row>
    <row r="215" spans="1:11" ht="12.75" x14ac:dyDescent="0.2">
      <c r="A215" s="811">
        <v>2</v>
      </c>
      <c r="B215" s="811">
        <v>2</v>
      </c>
      <c r="C215" s="811">
        <v>8</v>
      </c>
      <c r="D215" s="811">
        <v>9</v>
      </c>
      <c r="E215" s="811" t="s">
        <v>2886</v>
      </c>
      <c r="F215" s="831" t="s">
        <v>3031</v>
      </c>
      <c r="G215" s="813"/>
      <c r="H215" s="813"/>
      <c r="I215" s="813"/>
      <c r="J215" s="813">
        <f>SUBTOTAL(9,G215:I215)</f>
        <v>0</v>
      </c>
      <c r="K215" s="814">
        <f>IFERROR(J215/$J$18*100,"0.00")</f>
        <v>0</v>
      </c>
    </row>
    <row r="216" spans="1:11" ht="12.75" x14ac:dyDescent="0.2">
      <c r="A216" s="811">
        <v>2</v>
      </c>
      <c r="B216" s="811">
        <v>2</v>
      </c>
      <c r="C216" s="811">
        <v>8</v>
      </c>
      <c r="D216" s="811">
        <v>9</v>
      </c>
      <c r="E216" s="811" t="s">
        <v>2888</v>
      </c>
      <c r="F216" s="831" t="s">
        <v>3032</v>
      </c>
      <c r="G216" s="813"/>
      <c r="H216" s="813"/>
      <c r="I216" s="813"/>
      <c r="J216" s="813">
        <f>SUBTOTAL(9,G216:I216)</f>
        <v>0</v>
      </c>
      <c r="K216" s="814">
        <f>IFERROR(J216/$J$18*100,"0.00")</f>
        <v>0</v>
      </c>
    </row>
    <row r="217" spans="1:11" ht="12.75" x14ac:dyDescent="0.2">
      <c r="A217" s="810">
        <v>2</v>
      </c>
      <c r="B217" s="811">
        <v>2</v>
      </c>
      <c r="C217" s="811">
        <v>8</v>
      </c>
      <c r="D217" s="811">
        <v>9</v>
      </c>
      <c r="E217" s="811" t="s">
        <v>2890</v>
      </c>
      <c r="F217" s="831" t="s">
        <v>3033</v>
      </c>
      <c r="G217" s="813"/>
      <c r="H217" s="813">
        <f>[5]PPNE4!N217</f>
        <v>120000</v>
      </c>
      <c r="I217" s="813"/>
      <c r="J217" s="813">
        <f>SUBTOTAL(9,G217:I217)</f>
        <v>120000</v>
      </c>
      <c r="K217" s="814">
        <f>IFERROR(J217/$J$18*100,"0.00")</f>
        <v>1.3126478990168521E-2</v>
      </c>
    </row>
    <row r="218" spans="1:11" ht="12.75" x14ac:dyDescent="0.2">
      <c r="A218" s="797">
        <v>2</v>
      </c>
      <c r="B218" s="798">
        <v>3</v>
      </c>
      <c r="C218" s="799"/>
      <c r="D218" s="799"/>
      <c r="E218" s="799"/>
      <c r="F218" s="732" t="s">
        <v>3034</v>
      </c>
      <c r="G218" s="800">
        <f>+G219+G231+G240+G253+G258+G269+G297+G313+G318</f>
        <v>0</v>
      </c>
      <c r="H218" s="800">
        <f>+H219+H231+H240+H253+H258+H269+H297+H313+H318</f>
        <v>198029109.50999999</v>
      </c>
      <c r="I218" s="800">
        <f>+I219+I231+I240+I253+I258+I269+I297+I313+I318</f>
        <v>0</v>
      </c>
      <c r="J218" s="800">
        <f>+J219+J231+J240+J253+J258+J269+J297+J313+J318</f>
        <v>198029109.50999999</v>
      </c>
      <c r="K218" s="801">
        <f>+K219+K231+K240+K253+K258+K269+K297+K313+K318</f>
        <v>21.661874545206636</v>
      </c>
    </row>
    <row r="219" spans="1:11" ht="12.75" x14ac:dyDescent="0.2">
      <c r="A219" s="802">
        <v>2</v>
      </c>
      <c r="B219" s="803">
        <v>3</v>
      </c>
      <c r="C219" s="803">
        <v>1</v>
      </c>
      <c r="D219" s="803"/>
      <c r="E219" s="803"/>
      <c r="F219" s="737" t="s">
        <v>3035</v>
      </c>
      <c r="G219" s="804">
        <f>+G220+G223+G225+G229</f>
        <v>0</v>
      </c>
      <c r="H219" s="804">
        <f>+H220+H223+H225+H229</f>
        <v>14121583.280000001</v>
      </c>
      <c r="I219" s="804">
        <f>+I220+I223+I225+I229</f>
        <v>0</v>
      </c>
      <c r="J219" s="804">
        <f>+J220+J223+J225+J229</f>
        <v>14121583.280000001</v>
      </c>
      <c r="K219" s="805">
        <f>+K220+K223+K225+K229</f>
        <v>1.5447222186069591</v>
      </c>
    </row>
    <row r="220" spans="1:11" ht="12.75" x14ac:dyDescent="0.2">
      <c r="A220" s="806">
        <v>2</v>
      </c>
      <c r="B220" s="807">
        <v>3</v>
      </c>
      <c r="C220" s="807">
        <v>1</v>
      </c>
      <c r="D220" s="807">
        <v>1</v>
      </c>
      <c r="E220" s="807"/>
      <c r="F220" s="815" t="s">
        <v>52</v>
      </c>
      <c r="G220" s="808">
        <f>SUM(G221:G221)</f>
        <v>0</v>
      </c>
      <c r="H220" s="808">
        <f>SUM(H221:H221)</f>
        <v>13773583.280000001</v>
      </c>
      <c r="I220" s="808">
        <f>SUM(I221:I221)</f>
        <v>0</v>
      </c>
      <c r="J220" s="808">
        <f>SUM(J221:J221)</f>
        <v>13773583.280000001</v>
      </c>
      <c r="K220" s="809">
        <f>SUM(K221:K221)</f>
        <v>1.5066554295354704</v>
      </c>
    </row>
    <row r="221" spans="1:11" ht="12.75" x14ac:dyDescent="0.2">
      <c r="A221" s="816">
        <v>2</v>
      </c>
      <c r="B221" s="811">
        <v>3</v>
      </c>
      <c r="C221" s="811">
        <v>1</v>
      </c>
      <c r="D221" s="811">
        <v>1</v>
      </c>
      <c r="E221" s="811" t="s">
        <v>2882</v>
      </c>
      <c r="F221" s="812" t="s">
        <v>52</v>
      </c>
      <c r="G221" s="813"/>
      <c r="H221" s="813">
        <f>[5]PPNE4!N221</f>
        <v>13773583.280000001</v>
      </c>
      <c r="I221" s="813"/>
      <c r="J221" s="813">
        <f>SUBTOTAL(9,G221:I221)</f>
        <v>13773583.280000001</v>
      </c>
      <c r="K221" s="814">
        <f>IFERROR(J221/$J$18*100,"0.00")</f>
        <v>1.5066554295354704</v>
      </c>
    </row>
    <row r="222" spans="1:11" ht="12.75" x14ac:dyDescent="0.2">
      <c r="A222" s="816">
        <v>2</v>
      </c>
      <c r="B222" s="811">
        <v>3</v>
      </c>
      <c r="C222" s="811">
        <v>1</v>
      </c>
      <c r="D222" s="811">
        <v>1</v>
      </c>
      <c r="E222" s="811" t="s">
        <v>2884</v>
      </c>
      <c r="F222" s="812" t="s">
        <v>3036</v>
      </c>
      <c r="G222" s="822"/>
      <c r="H222" s="822"/>
      <c r="I222" s="822"/>
      <c r="J222" s="813">
        <f>SUBTOTAL(9,G222:I222)</f>
        <v>0</v>
      </c>
      <c r="K222" s="814">
        <f>IFERROR(J222/$J$18*100,"0.00")</f>
        <v>0</v>
      </c>
    </row>
    <row r="223" spans="1:11" ht="12.75" x14ac:dyDescent="0.2">
      <c r="A223" s="806">
        <v>2</v>
      </c>
      <c r="B223" s="807">
        <v>3</v>
      </c>
      <c r="C223" s="807">
        <v>1</v>
      </c>
      <c r="D223" s="807">
        <v>2</v>
      </c>
      <c r="E223" s="807"/>
      <c r="F223" s="815" t="s">
        <v>3037</v>
      </c>
      <c r="G223" s="824">
        <f>+G224</f>
        <v>0</v>
      </c>
      <c r="H223" s="824">
        <f>+H224</f>
        <v>0</v>
      </c>
      <c r="I223" s="824">
        <f>+I224</f>
        <v>0</v>
      </c>
      <c r="J223" s="824">
        <f>+J224</f>
        <v>0</v>
      </c>
      <c r="K223" s="825">
        <f>+K224</f>
        <v>0</v>
      </c>
    </row>
    <row r="224" spans="1:11" ht="12.75" x14ac:dyDescent="0.2">
      <c r="A224" s="816">
        <v>2</v>
      </c>
      <c r="B224" s="811">
        <v>3</v>
      </c>
      <c r="C224" s="811">
        <v>1</v>
      </c>
      <c r="D224" s="811">
        <v>2</v>
      </c>
      <c r="E224" s="811" t="s">
        <v>2882</v>
      </c>
      <c r="F224" s="812" t="s">
        <v>3037</v>
      </c>
      <c r="G224" s="822"/>
      <c r="H224" s="822"/>
      <c r="I224" s="822"/>
      <c r="J224" s="813">
        <f>SUBTOTAL(9,G224:I224)</f>
        <v>0</v>
      </c>
      <c r="K224" s="814">
        <f>IFERROR(J224/$J$18*100,"0.00")</f>
        <v>0</v>
      </c>
    </row>
    <row r="225" spans="1:11" ht="12.75" x14ac:dyDescent="0.2">
      <c r="A225" s="806">
        <v>2</v>
      </c>
      <c r="B225" s="807">
        <v>3</v>
      </c>
      <c r="C225" s="807">
        <v>1</v>
      </c>
      <c r="D225" s="807">
        <v>3</v>
      </c>
      <c r="E225" s="807"/>
      <c r="F225" s="815" t="s">
        <v>3038</v>
      </c>
      <c r="G225" s="808">
        <f>SUM(G226:G228)</f>
        <v>0</v>
      </c>
      <c r="H225" s="808">
        <f>SUM(H226:H228)</f>
        <v>144000</v>
      </c>
      <c r="I225" s="808">
        <f>SUM(I226:I228)</f>
        <v>0</v>
      </c>
      <c r="J225" s="808">
        <f>SUM(J226:J228)</f>
        <v>144000</v>
      </c>
      <c r="K225" s="809">
        <f>SUM(K226:K228)</f>
        <v>1.5751774788202225E-2</v>
      </c>
    </row>
    <row r="226" spans="1:11" ht="12.75" x14ac:dyDescent="0.2">
      <c r="A226" s="816">
        <v>2</v>
      </c>
      <c r="B226" s="811">
        <v>3</v>
      </c>
      <c r="C226" s="811">
        <v>1</v>
      </c>
      <c r="D226" s="811">
        <v>3</v>
      </c>
      <c r="E226" s="811" t="s">
        <v>2882</v>
      </c>
      <c r="F226" s="812" t="s">
        <v>3039</v>
      </c>
      <c r="G226" s="813"/>
      <c r="H226" s="813">
        <f>[5]PPNE4!N226</f>
        <v>0</v>
      </c>
      <c r="I226" s="813"/>
      <c r="J226" s="813">
        <f>SUBTOTAL(9,G226:I226)</f>
        <v>0</v>
      </c>
      <c r="K226" s="814">
        <f>IFERROR(J226/$J$18*100,"0.00")</f>
        <v>0</v>
      </c>
    </row>
    <row r="227" spans="1:11" ht="12.75" x14ac:dyDescent="0.2">
      <c r="A227" s="816">
        <v>2</v>
      </c>
      <c r="B227" s="811">
        <v>3</v>
      </c>
      <c r="C227" s="811">
        <v>1</v>
      </c>
      <c r="D227" s="811">
        <v>3</v>
      </c>
      <c r="E227" s="811" t="s">
        <v>2884</v>
      </c>
      <c r="F227" s="812" t="s">
        <v>3040</v>
      </c>
      <c r="G227" s="813"/>
      <c r="H227" s="813"/>
      <c r="I227" s="813"/>
      <c r="J227" s="813">
        <f>SUBTOTAL(9,G227:I227)</f>
        <v>0</v>
      </c>
      <c r="K227" s="814">
        <f>IFERROR(J227/$J$18*100,"0.00")</f>
        <v>0</v>
      </c>
    </row>
    <row r="228" spans="1:11" ht="12.75" x14ac:dyDescent="0.2">
      <c r="A228" s="816">
        <v>2</v>
      </c>
      <c r="B228" s="811">
        <v>3</v>
      </c>
      <c r="C228" s="811">
        <v>1</v>
      </c>
      <c r="D228" s="811">
        <v>3</v>
      </c>
      <c r="E228" s="811" t="s">
        <v>2886</v>
      </c>
      <c r="F228" s="812" t="s">
        <v>3041</v>
      </c>
      <c r="G228" s="822"/>
      <c r="H228" s="822">
        <f>[5]PPNE4!N228</f>
        <v>144000</v>
      </c>
      <c r="I228" s="822"/>
      <c r="J228" s="813">
        <f>SUBTOTAL(9,G228:I228)</f>
        <v>144000</v>
      </c>
      <c r="K228" s="814">
        <f>IFERROR(J228/$J$18*100,"0.00")</f>
        <v>1.5751774788202225E-2</v>
      </c>
    </row>
    <row r="229" spans="1:11" ht="12.75" x14ac:dyDescent="0.2">
      <c r="A229" s="806">
        <v>2</v>
      </c>
      <c r="B229" s="807">
        <v>3</v>
      </c>
      <c r="C229" s="807">
        <v>1</v>
      </c>
      <c r="D229" s="807">
        <v>4</v>
      </c>
      <c r="E229" s="807"/>
      <c r="F229" s="815" t="s">
        <v>3042</v>
      </c>
      <c r="G229" s="824">
        <f>+G230</f>
        <v>0</v>
      </c>
      <c r="H229" s="824">
        <f>+H230</f>
        <v>204000</v>
      </c>
      <c r="I229" s="824">
        <f>+I230</f>
        <v>0</v>
      </c>
      <c r="J229" s="824">
        <f>+J230</f>
        <v>204000</v>
      </c>
      <c r="K229" s="825">
        <f>+K230</f>
        <v>2.2315014283286486E-2</v>
      </c>
    </row>
    <row r="230" spans="1:11" ht="12.75" x14ac:dyDescent="0.2">
      <c r="A230" s="816">
        <v>2</v>
      </c>
      <c r="B230" s="811">
        <v>3</v>
      </c>
      <c r="C230" s="811">
        <v>1</v>
      </c>
      <c r="D230" s="811">
        <v>4</v>
      </c>
      <c r="E230" s="811" t="s">
        <v>2882</v>
      </c>
      <c r="F230" s="812" t="s">
        <v>3042</v>
      </c>
      <c r="G230" s="822"/>
      <c r="H230" s="822">
        <f>[5]PPNE4!N230</f>
        <v>204000</v>
      </c>
      <c r="I230" s="822"/>
      <c r="J230" s="813">
        <f>SUBTOTAL(9,G230:I230)</f>
        <v>204000</v>
      </c>
      <c r="K230" s="814">
        <f>IFERROR(J230/$J$18*100,"0.00")</f>
        <v>2.2315014283286486E-2</v>
      </c>
    </row>
    <row r="231" spans="1:11" ht="12.75" x14ac:dyDescent="0.2">
      <c r="A231" s="802">
        <v>2</v>
      </c>
      <c r="B231" s="803">
        <v>3</v>
      </c>
      <c r="C231" s="803">
        <v>2</v>
      </c>
      <c r="D231" s="803"/>
      <c r="E231" s="803"/>
      <c r="F231" s="737" t="s">
        <v>3043</v>
      </c>
      <c r="G231" s="804">
        <f>+G232+G234+G236+G238</f>
        <v>0</v>
      </c>
      <c r="H231" s="804">
        <f>+H232+H234+H236+H238</f>
        <v>2467124.1399999997</v>
      </c>
      <c r="I231" s="804">
        <f>+I232+I234+I236+I238</f>
        <v>0</v>
      </c>
      <c r="J231" s="804">
        <f>+J232+J234+J236+J238</f>
        <v>2467124.1399999997</v>
      </c>
      <c r="K231" s="805">
        <f>+K232+K234+K236+K238</f>
        <v>0.26987210991539651</v>
      </c>
    </row>
    <row r="232" spans="1:11" ht="12.75" x14ac:dyDescent="0.2">
      <c r="A232" s="806">
        <v>2</v>
      </c>
      <c r="B232" s="807">
        <v>3</v>
      </c>
      <c r="C232" s="807">
        <v>2</v>
      </c>
      <c r="D232" s="807">
        <v>1</v>
      </c>
      <c r="E232" s="807"/>
      <c r="F232" s="815" t="s">
        <v>3044</v>
      </c>
      <c r="G232" s="824">
        <f>+G233</f>
        <v>0</v>
      </c>
      <c r="H232" s="824">
        <f>+H233</f>
        <v>247750</v>
      </c>
      <c r="I232" s="824">
        <f>+I233</f>
        <v>0</v>
      </c>
      <c r="J232" s="824">
        <f>+J233</f>
        <v>247750</v>
      </c>
      <c r="K232" s="825">
        <f>+K233</f>
        <v>2.7100709748452093E-2</v>
      </c>
    </row>
    <row r="233" spans="1:11" ht="12.75" x14ac:dyDescent="0.2">
      <c r="A233" s="816">
        <v>2</v>
      </c>
      <c r="B233" s="811">
        <v>3</v>
      </c>
      <c r="C233" s="811">
        <v>2</v>
      </c>
      <c r="D233" s="811">
        <v>1</v>
      </c>
      <c r="E233" s="811" t="s">
        <v>2882</v>
      </c>
      <c r="F233" s="812" t="s">
        <v>3044</v>
      </c>
      <c r="G233" s="822"/>
      <c r="H233" s="822">
        <f>[5]PPNE4!N233</f>
        <v>247750</v>
      </c>
      <c r="I233" s="822"/>
      <c r="J233" s="813">
        <f>SUBTOTAL(9,G233:I233)</f>
        <v>247750</v>
      </c>
      <c r="K233" s="814">
        <f>IFERROR(J233/$J$18*100,"0.00")</f>
        <v>2.7100709748452093E-2</v>
      </c>
    </row>
    <row r="234" spans="1:11" ht="12.75" x14ac:dyDescent="0.2">
      <c r="A234" s="806">
        <v>2</v>
      </c>
      <c r="B234" s="807">
        <v>3</v>
      </c>
      <c r="C234" s="807">
        <v>2</v>
      </c>
      <c r="D234" s="807">
        <v>2</v>
      </c>
      <c r="E234" s="807"/>
      <c r="F234" s="815" t="s">
        <v>53</v>
      </c>
      <c r="G234" s="824">
        <f>+G235</f>
        <v>0</v>
      </c>
      <c r="H234" s="824">
        <f>+H235</f>
        <v>878824.1399999999</v>
      </c>
      <c r="I234" s="824">
        <f>+I235</f>
        <v>0</v>
      </c>
      <c r="J234" s="824">
        <f>+J235</f>
        <v>878824.1399999999</v>
      </c>
      <c r="K234" s="825">
        <f>+K235</f>
        <v>9.6132221748024313E-2</v>
      </c>
    </row>
    <row r="235" spans="1:11" ht="12.75" x14ac:dyDescent="0.2">
      <c r="A235" s="816">
        <v>2</v>
      </c>
      <c r="B235" s="811">
        <v>3</v>
      </c>
      <c r="C235" s="811">
        <v>2</v>
      </c>
      <c r="D235" s="811">
        <v>2</v>
      </c>
      <c r="E235" s="811" t="s">
        <v>2882</v>
      </c>
      <c r="F235" s="812" t="s">
        <v>53</v>
      </c>
      <c r="G235" s="822"/>
      <c r="H235" s="822">
        <f>[5]PPNE4!N235</f>
        <v>878824.1399999999</v>
      </c>
      <c r="I235" s="822"/>
      <c r="J235" s="813">
        <f>SUBTOTAL(9,G235:I235)</f>
        <v>878824.1399999999</v>
      </c>
      <c r="K235" s="814">
        <f>IFERROR(J235/$J$18*100,"0.00")</f>
        <v>9.6132221748024313E-2</v>
      </c>
    </row>
    <row r="236" spans="1:11" ht="12.75" x14ac:dyDescent="0.2">
      <c r="A236" s="806">
        <v>2</v>
      </c>
      <c r="B236" s="807">
        <v>3</v>
      </c>
      <c r="C236" s="807">
        <v>2</v>
      </c>
      <c r="D236" s="807">
        <v>3</v>
      </c>
      <c r="E236" s="807"/>
      <c r="F236" s="815" t="s">
        <v>3045</v>
      </c>
      <c r="G236" s="824">
        <f>+G237</f>
        <v>0</v>
      </c>
      <c r="H236" s="824">
        <f>+H237</f>
        <v>1340550</v>
      </c>
      <c r="I236" s="824">
        <f>+I237</f>
        <v>0</v>
      </c>
      <c r="J236" s="824">
        <f>+J237</f>
        <v>1340550</v>
      </c>
      <c r="K236" s="825">
        <f>+K237</f>
        <v>0.1466391784189201</v>
      </c>
    </row>
    <row r="237" spans="1:11" ht="12.75" x14ac:dyDescent="0.2">
      <c r="A237" s="816">
        <v>2</v>
      </c>
      <c r="B237" s="811">
        <v>3</v>
      </c>
      <c r="C237" s="811">
        <v>2</v>
      </c>
      <c r="D237" s="811">
        <v>3</v>
      </c>
      <c r="E237" s="811" t="s">
        <v>2882</v>
      </c>
      <c r="F237" s="812" t="s">
        <v>3045</v>
      </c>
      <c r="G237" s="822"/>
      <c r="H237" s="822">
        <f>[5]PPNE4!N237</f>
        <v>1340550</v>
      </c>
      <c r="I237" s="822"/>
      <c r="J237" s="813">
        <f>SUBTOTAL(9,G237:I237)</f>
        <v>1340550</v>
      </c>
      <c r="K237" s="814">
        <f>IFERROR(J237/$J$18*100,"0.00")</f>
        <v>0.1466391784189201</v>
      </c>
    </row>
    <row r="238" spans="1:11" ht="12.75" x14ac:dyDescent="0.2">
      <c r="A238" s="806">
        <v>2</v>
      </c>
      <c r="B238" s="807">
        <v>3</v>
      </c>
      <c r="C238" s="807">
        <v>2</v>
      </c>
      <c r="D238" s="807">
        <v>4</v>
      </c>
      <c r="E238" s="807"/>
      <c r="F238" s="815" t="s">
        <v>3046</v>
      </c>
      <c r="G238" s="824">
        <f>+G239</f>
        <v>0</v>
      </c>
      <c r="H238" s="824">
        <f>+H239</f>
        <v>0</v>
      </c>
      <c r="I238" s="824">
        <f>+I239</f>
        <v>0</v>
      </c>
      <c r="J238" s="824">
        <f>+J239</f>
        <v>0</v>
      </c>
      <c r="K238" s="825">
        <f>+K239</f>
        <v>0</v>
      </c>
    </row>
    <row r="239" spans="1:11" ht="12.75" x14ac:dyDescent="0.2">
      <c r="A239" s="816">
        <v>2</v>
      </c>
      <c r="B239" s="811">
        <v>3</v>
      </c>
      <c r="C239" s="811">
        <v>2</v>
      </c>
      <c r="D239" s="811">
        <v>4</v>
      </c>
      <c r="E239" s="811" t="s">
        <v>2882</v>
      </c>
      <c r="F239" s="812" t="s">
        <v>3046</v>
      </c>
      <c r="G239" s="822"/>
      <c r="H239" s="822"/>
      <c r="I239" s="822"/>
      <c r="J239" s="813">
        <f>SUBTOTAL(9,G239:I239)</f>
        <v>0</v>
      </c>
      <c r="K239" s="814">
        <f>IFERROR(J239/$J$18*100,"0.00")</f>
        <v>0</v>
      </c>
    </row>
    <row r="240" spans="1:11" ht="12.75" x14ac:dyDescent="0.2">
      <c r="A240" s="802">
        <v>2</v>
      </c>
      <c r="B240" s="803">
        <v>3</v>
      </c>
      <c r="C240" s="803">
        <v>3</v>
      </c>
      <c r="D240" s="803"/>
      <c r="E240" s="803"/>
      <c r="F240" s="737" t="s">
        <v>99</v>
      </c>
      <c r="G240" s="804">
        <f>+G241+G243+G245+G247+G249+G251</f>
        <v>0</v>
      </c>
      <c r="H240" s="804">
        <f>+H241+H243+H245+H247+H249+H251</f>
        <v>4972132.24</v>
      </c>
      <c r="I240" s="804">
        <f>+I241+I243+I245+I247+I249+I251</f>
        <v>0</v>
      </c>
      <c r="J240" s="804">
        <f>+J241+J243+J245+J247+J249+J251</f>
        <v>4972132.24</v>
      </c>
      <c r="K240" s="805">
        <f>+K241+K243+K245+K247+K249+K251</f>
        <v>0.54388824487249621</v>
      </c>
    </row>
    <row r="241" spans="1:11" ht="12.75" x14ac:dyDescent="0.2">
      <c r="A241" s="806">
        <v>2</v>
      </c>
      <c r="B241" s="807">
        <v>3</v>
      </c>
      <c r="C241" s="807">
        <v>3</v>
      </c>
      <c r="D241" s="807">
        <v>1</v>
      </c>
      <c r="E241" s="807"/>
      <c r="F241" s="815" t="s">
        <v>3047</v>
      </c>
      <c r="G241" s="808">
        <f>G242</f>
        <v>0</v>
      </c>
      <c r="H241" s="808">
        <f>H242</f>
        <v>1478407</v>
      </c>
      <c r="I241" s="808">
        <f>I242</f>
        <v>0</v>
      </c>
      <c r="J241" s="808">
        <f>J242</f>
        <v>1478407</v>
      </c>
      <c r="K241" s="809">
        <f>K242</f>
        <v>0.1617189868701506</v>
      </c>
    </row>
    <row r="242" spans="1:11" ht="12.75" x14ac:dyDescent="0.2">
      <c r="A242" s="816">
        <v>2</v>
      </c>
      <c r="B242" s="811">
        <v>3</v>
      </c>
      <c r="C242" s="811">
        <v>3</v>
      </c>
      <c r="D242" s="811">
        <v>1</v>
      </c>
      <c r="E242" s="811" t="s">
        <v>2882</v>
      </c>
      <c r="F242" s="812" t="s">
        <v>3047</v>
      </c>
      <c r="G242" s="813"/>
      <c r="H242" s="813">
        <f>[5]PPNE4!N242</f>
        <v>1478407</v>
      </c>
      <c r="I242" s="813"/>
      <c r="J242" s="813">
        <f>SUBTOTAL(9,G242:I242)</f>
        <v>1478407</v>
      </c>
      <c r="K242" s="814">
        <f>IFERROR(J242/$J$18*100,"0.00")</f>
        <v>0.1617189868701506</v>
      </c>
    </row>
    <row r="243" spans="1:11" ht="12.75" x14ac:dyDescent="0.2">
      <c r="A243" s="806">
        <v>2</v>
      </c>
      <c r="B243" s="807">
        <v>3</v>
      </c>
      <c r="C243" s="807">
        <v>3</v>
      </c>
      <c r="D243" s="807">
        <v>2</v>
      </c>
      <c r="E243" s="807"/>
      <c r="F243" s="815" t="s">
        <v>3048</v>
      </c>
      <c r="G243" s="824">
        <f>+G244</f>
        <v>0</v>
      </c>
      <c r="H243" s="824">
        <f>+H244</f>
        <v>1581145.26</v>
      </c>
      <c r="I243" s="824">
        <f>+I244</f>
        <v>0</v>
      </c>
      <c r="J243" s="824">
        <f>+J244</f>
        <v>1581145.26</v>
      </c>
      <c r="K243" s="825">
        <f>+K244</f>
        <v>0.17295725029828787</v>
      </c>
    </row>
    <row r="244" spans="1:11" ht="12.75" x14ac:dyDescent="0.2">
      <c r="A244" s="816">
        <v>2</v>
      </c>
      <c r="B244" s="811">
        <v>3</v>
      </c>
      <c r="C244" s="811">
        <v>3</v>
      </c>
      <c r="D244" s="811">
        <v>2</v>
      </c>
      <c r="E244" s="811" t="s">
        <v>2882</v>
      </c>
      <c r="F244" s="812" t="s">
        <v>3048</v>
      </c>
      <c r="G244" s="813"/>
      <c r="H244" s="813">
        <f>[5]PPNE4!N244</f>
        <v>1581145.26</v>
      </c>
      <c r="I244" s="813"/>
      <c r="J244" s="813">
        <f>SUBTOTAL(9,G244:I244)</f>
        <v>1581145.26</v>
      </c>
      <c r="K244" s="814">
        <f>IFERROR(J244/$J$18*100,"0.00")</f>
        <v>0.17295725029828787</v>
      </c>
    </row>
    <row r="245" spans="1:11" ht="12.75" x14ac:dyDescent="0.2">
      <c r="A245" s="806">
        <v>2</v>
      </c>
      <c r="B245" s="807">
        <v>3</v>
      </c>
      <c r="C245" s="807">
        <v>3</v>
      </c>
      <c r="D245" s="807">
        <v>3</v>
      </c>
      <c r="E245" s="807"/>
      <c r="F245" s="815" t="s">
        <v>54</v>
      </c>
      <c r="G245" s="824">
        <f>+G246</f>
        <v>0</v>
      </c>
      <c r="H245" s="824">
        <f>+H246</f>
        <v>1912579.98</v>
      </c>
      <c r="I245" s="824">
        <f>+I246</f>
        <v>0</v>
      </c>
      <c r="J245" s="824">
        <f>+J246</f>
        <v>1912579.98</v>
      </c>
      <c r="K245" s="825">
        <f>+K246</f>
        <v>0.20921200770405776</v>
      </c>
    </row>
    <row r="246" spans="1:11" ht="12.75" x14ac:dyDescent="0.2">
      <c r="A246" s="816">
        <v>2</v>
      </c>
      <c r="B246" s="811">
        <v>3</v>
      </c>
      <c r="C246" s="811">
        <v>3</v>
      </c>
      <c r="D246" s="811">
        <v>3</v>
      </c>
      <c r="E246" s="811" t="s">
        <v>2882</v>
      </c>
      <c r="F246" s="812" t="s">
        <v>54</v>
      </c>
      <c r="G246" s="813"/>
      <c r="H246" s="813">
        <f>[5]PPNE4!N246</f>
        <v>1912579.98</v>
      </c>
      <c r="I246" s="813"/>
      <c r="J246" s="813">
        <f>SUBTOTAL(9,G246:I246)</f>
        <v>1912579.98</v>
      </c>
      <c r="K246" s="814">
        <f>IFERROR(J246/$J$18*100,"0.00")</f>
        <v>0.20921200770405776</v>
      </c>
    </row>
    <row r="247" spans="1:11" ht="12.75" x14ac:dyDescent="0.2">
      <c r="A247" s="806">
        <v>2</v>
      </c>
      <c r="B247" s="807">
        <v>3</v>
      </c>
      <c r="C247" s="807">
        <v>3</v>
      </c>
      <c r="D247" s="807">
        <v>4</v>
      </c>
      <c r="E247" s="807"/>
      <c r="F247" s="815" t="s">
        <v>3049</v>
      </c>
      <c r="G247" s="824">
        <f>+G248</f>
        <v>0</v>
      </c>
      <c r="H247" s="824">
        <f>+H248</f>
        <v>0</v>
      </c>
      <c r="I247" s="824">
        <f>+I248</f>
        <v>0</v>
      </c>
      <c r="J247" s="824">
        <f>+J248</f>
        <v>0</v>
      </c>
      <c r="K247" s="825">
        <f>+K248</f>
        <v>0</v>
      </c>
    </row>
    <row r="248" spans="1:11" ht="12.75" x14ac:dyDescent="0.2">
      <c r="A248" s="816">
        <v>2</v>
      </c>
      <c r="B248" s="811">
        <v>3</v>
      </c>
      <c r="C248" s="811">
        <v>3</v>
      </c>
      <c r="D248" s="811">
        <v>4</v>
      </c>
      <c r="E248" s="811" t="s">
        <v>2882</v>
      </c>
      <c r="F248" s="812" t="s">
        <v>3049</v>
      </c>
      <c r="G248" s="822"/>
      <c r="H248" s="822"/>
      <c r="I248" s="822"/>
      <c r="J248" s="813">
        <f>SUBTOTAL(9,G248:I248)</f>
        <v>0</v>
      </c>
      <c r="K248" s="814">
        <f>IFERROR(J248/$J$18*100,"0.00")</f>
        <v>0</v>
      </c>
    </row>
    <row r="249" spans="1:11" ht="12.75" x14ac:dyDescent="0.2">
      <c r="A249" s="806">
        <v>2</v>
      </c>
      <c r="B249" s="807">
        <v>3</v>
      </c>
      <c r="C249" s="807">
        <v>3</v>
      </c>
      <c r="D249" s="807">
        <v>5</v>
      </c>
      <c r="E249" s="807"/>
      <c r="F249" s="815" t="s">
        <v>3050</v>
      </c>
      <c r="G249" s="824">
        <f>+G250</f>
        <v>0</v>
      </c>
      <c r="H249" s="824">
        <f>+H250</f>
        <v>0</v>
      </c>
      <c r="I249" s="824">
        <f>+I250</f>
        <v>0</v>
      </c>
      <c r="J249" s="824">
        <f>+J250</f>
        <v>0</v>
      </c>
      <c r="K249" s="825">
        <f>+K250</f>
        <v>0</v>
      </c>
    </row>
    <row r="250" spans="1:11" ht="12.75" x14ac:dyDescent="0.2">
      <c r="A250" s="816">
        <v>2</v>
      </c>
      <c r="B250" s="811">
        <v>3</v>
      </c>
      <c r="C250" s="811">
        <v>3</v>
      </c>
      <c r="D250" s="811">
        <v>5</v>
      </c>
      <c r="E250" s="811" t="s">
        <v>2882</v>
      </c>
      <c r="F250" s="812" t="s">
        <v>3050</v>
      </c>
      <c r="G250" s="822"/>
      <c r="H250" s="822"/>
      <c r="I250" s="822"/>
      <c r="J250" s="813">
        <f>SUBTOTAL(9,G250:I250)</f>
        <v>0</v>
      </c>
      <c r="K250" s="814">
        <f>IFERROR(J250/$J$18*100,"0.00")</f>
        <v>0</v>
      </c>
    </row>
    <row r="251" spans="1:11" ht="12.75" x14ac:dyDescent="0.2">
      <c r="A251" s="806">
        <v>2</v>
      </c>
      <c r="B251" s="807">
        <v>3</v>
      </c>
      <c r="C251" s="807">
        <v>3</v>
      </c>
      <c r="D251" s="807">
        <v>6</v>
      </c>
      <c r="E251" s="807"/>
      <c r="F251" s="815" t="s">
        <v>3051</v>
      </c>
      <c r="G251" s="824">
        <f>+G252</f>
        <v>0</v>
      </c>
      <c r="H251" s="824">
        <f>+H252</f>
        <v>0</v>
      </c>
      <c r="I251" s="824">
        <f>+I252</f>
        <v>0</v>
      </c>
      <c r="J251" s="824">
        <f>+J252</f>
        <v>0</v>
      </c>
      <c r="K251" s="825">
        <f>+K252</f>
        <v>0</v>
      </c>
    </row>
    <row r="252" spans="1:11" ht="12.75" x14ac:dyDescent="0.2">
      <c r="A252" s="816">
        <v>2</v>
      </c>
      <c r="B252" s="811">
        <v>3</v>
      </c>
      <c r="C252" s="811">
        <v>3</v>
      </c>
      <c r="D252" s="811">
        <v>6</v>
      </c>
      <c r="E252" s="811" t="s">
        <v>2882</v>
      </c>
      <c r="F252" s="812" t="s">
        <v>3051</v>
      </c>
      <c r="G252" s="813"/>
      <c r="H252" s="813"/>
      <c r="I252" s="813"/>
      <c r="J252" s="813">
        <f>SUBTOTAL(9,G252:I252)</f>
        <v>0</v>
      </c>
      <c r="K252" s="814">
        <f>IFERROR(J252/$J$18*100,"0.00")</f>
        <v>0</v>
      </c>
    </row>
    <row r="253" spans="1:11" ht="12.75" x14ac:dyDescent="0.2">
      <c r="A253" s="802">
        <v>2</v>
      </c>
      <c r="B253" s="803">
        <v>3</v>
      </c>
      <c r="C253" s="803">
        <v>4</v>
      </c>
      <c r="D253" s="803"/>
      <c r="E253" s="803"/>
      <c r="F253" s="737" t="s">
        <v>3052</v>
      </c>
      <c r="G253" s="804">
        <f>+G254+G256</f>
        <v>0</v>
      </c>
      <c r="H253" s="804">
        <f>+H254+H256</f>
        <v>68782034.629999995</v>
      </c>
      <c r="I253" s="804">
        <f>+I254+I256</f>
        <v>0</v>
      </c>
      <c r="J253" s="804">
        <f>+J254+J256</f>
        <v>68782034.629999995</v>
      </c>
      <c r="K253" s="805">
        <f>+K254+K256</f>
        <v>7.5238827705978215</v>
      </c>
    </row>
    <row r="254" spans="1:11" ht="12.75" x14ac:dyDescent="0.2">
      <c r="A254" s="806">
        <v>2</v>
      </c>
      <c r="B254" s="807">
        <v>3</v>
      </c>
      <c r="C254" s="807">
        <v>4</v>
      </c>
      <c r="D254" s="807">
        <v>1</v>
      </c>
      <c r="E254" s="807"/>
      <c r="F254" s="815" t="s">
        <v>55</v>
      </c>
      <c r="G254" s="824">
        <f>+G255</f>
        <v>0</v>
      </c>
      <c r="H254" s="824">
        <f>+H255</f>
        <v>68782034.629999995</v>
      </c>
      <c r="I254" s="824">
        <f>+I255</f>
        <v>0</v>
      </c>
      <c r="J254" s="824">
        <f>+J255</f>
        <v>68782034.629999995</v>
      </c>
      <c r="K254" s="825">
        <f>+K255</f>
        <v>7.5238827705978215</v>
      </c>
    </row>
    <row r="255" spans="1:11" ht="12.75" x14ac:dyDescent="0.2">
      <c r="A255" s="816">
        <v>2</v>
      </c>
      <c r="B255" s="811">
        <v>3</v>
      </c>
      <c r="C255" s="811">
        <v>4</v>
      </c>
      <c r="D255" s="811">
        <v>1</v>
      </c>
      <c r="E255" s="811" t="s">
        <v>2882</v>
      </c>
      <c r="F255" s="812" t="s">
        <v>55</v>
      </c>
      <c r="G255" s="813"/>
      <c r="H255" s="813">
        <f>[5]PPNE4!N255</f>
        <v>68782034.629999995</v>
      </c>
      <c r="I255" s="813"/>
      <c r="J255" s="813">
        <f>SUBTOTAL(9,G255:I255)</f>
        <v>68782034.629999995</v>
      </c>
      <c r="K255" s="814">
        <f>IFERROR(J255/$J$18*100,"0.00")</f>
        <v>7.5238827705978215</v>
      </c>
    </row>
    <row r="256" spans="1:11" ht="12.75" x14ac:dyDescent="0.2">
      <c r="A256" s="823">
        <v>2</v>
      </c>
      <c r="B256" s="807">
        <v>3</v>
      </c>
      <c r="C256" s="807">
        <v>4</v>
      </c>
      <c r="D256" s="807">
        <v>2</v>
      </c>
      <c r="E256" s="807"/>
      <c r="F256" s="815" t="s">
        <v>3053</v>
      </c>
      <c r="G256" s="824">
        <f>+G257</f>
        <v>0</v>
      </c>
      <c r="H256" s="824">
        <f>+H257</f>
        <v>0</v>
      </c>
      <c r="I256" s="824">
        <f>+I257</f>
        <v>0</v>
      </c>
      <c r="J256" s="824">
        <f>+J257</f>
        <v>0</v>
      </c>
      <c r="K256" s="825">
        <f>+K257</f>
        <v>0</v>
      </c>
    </row>
    <row r="257" spans="1:11" ht="12.75" x14ac:dyDescent="0.2">
      <c r="A257" s="832">
        <v>2</v>
      </c>
      <c r="B257" s="833">
        <v>3</v>
      </c>
      <c r="C257" s="833">
        <v>4</v>
      </c>
      <c r="D257" s="833">
        <v>2</v>
      </c>
      <c r="E257" s="811" t="s">
        <v>2882</v>
      </c>
      <c r="F257" s="812" t="s">
        <v>3053</v>
      </c>
      <c r="G257" s="822"/>
      <c r="H257" s="822"/>
      <c r="I257" s="822"/>
      <c r="J257" s="813">
        <f>SUBTOTAL(9,G257:I257)</f>
        <v>0</v>
      </c>
      <c r="K257" s="814">
        <f>IFERROR(J257/$J$18*100,"0.00")</f>
        <v>0</v>
      </c>
    </row>
    <row r="258" spans="1:11" ht="12.75" x14ac:dyDescent="0.2">
      <c r="A258" s="802">
        <v>2</v>
      </c>
      <c r="B258" s="803">
        <v>3</v>
      </c>
      <c r="C258" s="803">
        <v>5</v>
      </c>
      <c r="D258" s="803"/>
      <c r="E258" s="803"/>
      <c r="F258" s="737" t="s">
        <v>3054</v>
      </c>
      <c r="G258" s="804">
        <f>+G259+G261+G263+G265+G267</f>
        <v>0</v>
      </c>
      <c r="H258" s="804">
        <f>+H259+H261+H263+H265+H267</f>
        <v>2967470.48</v>
      </c>
      <c r="I258" s="804">
        <f>+I259+I261+I263+I265+I267</f>
        <v>0</v>
      </c>
      <c r="J258" s="804">
        <f>+J259+J261+J263+J265+J267</f>
        <v>2967470.48</v>
      </c>
      <c r="K258" s="805">
        <f>+K259+K261+K263+K265+K267</f>
        <v>0.32460365758054421</v>
      </c>
    </row>
    <row r="259" spans="1:11" ht="12.75" x14ac:dyDescent="0.2">
      <c r="A259" s="806">
        <v>2</v>
      </c>
      <c r="B259" s="807">
        <v>3</v>
      </c>
      <c r="C259" s="807">
        <v>5</v>
      </c>
      <c r="D259" s="807">
        <v>1</v>
      </c>
      <c r="E259" s="807"/>
      <c r="F259" s="815" t="s">
        <v>3055</v>
      </c>
      <c r="G259" s="824">
        <f>+G260</f>
        <v>0</v>
      </c>
      <c r="H259" s="824">
        <f>+H260</f>
        <v>500000</v>
      </c>
      <c r="I259" s="824">
        <f>+I260</f>
        <v>0</v>
      </c>
      <c r="J259" s="824">
        <f>+J260</f>
        <v>500000</v>
      </c>
      <c r="K259" s="825">
        <f>+K260</f>
        <v>5.4693662459035508E-2</v>
      </c>
    </row>
    <row r="260" spans="1:11" ht="12.75" x14ac:dyDescent="0.2">
      <c r="A260" s="816">
        <v>2</v>
      </c>
      <c r="B260" s="811">
        <v>3</v>
      </c>
      <c r="C260" s="811">
        <v>5</v>
      </c>
      <c r="D260" s="811">
        <v>1</v>
      </c>
      <c r="E260" s="811" t="s">
        <v>2882</v>
      </c>
      <c r="F260" s="812" t="s">
        <v>3055</v>
      </c>
      <c r="G260" s="822"/>
      <c r="H260" s="822">
        <f>[5]PPNE4!N260</f>
        <v>500000</v>
      </c>
      <c r="I260" s="822"/>
      <c r="J260" s="813">
        <f>SUBTOTAL(9,G260:I260)</f>
        <v>500000</v>
      </c>
      <c r="K260" s="814">
        <f>IFERROR(J260/$J$18*100,"0.00")</f>
        <v>5.4693662459035508E-2</v>
      </c>
    </row>
    <row r="261" spans="1:11" ht="12.75" x14ac:dyDescent="0.2">
      <c r="A261" s="806">
        <v>2</v>
      </c>
      <c r="B261" s="807">
        <v>3</v>
      </c>
      <c r="C261" s="807">
        <v>5</v>
      </c>
      <c r="D261" s="807">
        <v>2</v>
      </c>
      <c r="E261" s="807"/>
      <c r="F261" s="815" t="s">
        <v>3056</v>
      </c>
      <c r="G261" s="824">
        <f>+G262</f>
        <v>0</v>
      </c>
      <c r="H261" s="824">
        <f>+H262</f>
        <v>1400</v>
      </c>
      <c r="I261" s="824">
        <f>+I262</f>
        <v>0</v>
      </c>
      <c r="J261" s="824">
        <f>+J262</f>
        <v>1400</v>
      </c>
      <c r="K261" s="825">
        <f>+K262</f>
        <v>1.5314225488529944E-4</v>
      </c>
    </row>
    <row r="262" spans="1:11" ht="12.75" x14ac:dyDescent="0.2">
      <c r="A262" s="816">
        <v>2</v>
      </c>
      <c r="B262" s="811">
        <v>3</v>
      </c>
      <c r="C262" s="811">
        <v>5</v>
      </c>
      <c r="D262" s="811">
        <v>2</v>
      </c>
      <c r="E262" s="811" t="s">
        <v>2882</v>
      </c>
      <c r="F262" s="812" t="s">
        <v>3056</v>
      </c>
      <c r="G262" s="822"/>
      <c r="H262" s="822">
        <f>[5]PPNE4!N262</f>
        <v>1400</v>
      </c>
      <c r="I262" s="822"/>
      <c r="J262" s="813">
        <f>SUBTOTAL(9,G262:I262)</f>
        <v>1400</v>
      </c>
      <c r="K262" s="814">
        <f>IFERROR(J262/$J$18*100,"0.00")</f>
        <v>1.5314225488529944E-4</v>
      </c>
    </row>
    <row r="263" spans="1:11" ht="12.75" x14ac:dyDescent="0.2">
      <c r="A263" s="806">
        <v>2</v>
      </c>
      <c r="B263" s="807">
        <v>3</v>
      </c>
      <c r="C263" s="807">
        <v>5</v>
      </c>
      <c r="D263" s="807">
        <v>3</v>
      </c>
      <c r="E263" s="807"/>
      <c r="F263" s="815" t="s">
        <v>56</v>
      </c>
      <c r="G263" s="824">
        <f>+G264</f>
        <v>0</v>
      </c>
      <c r="H263" s="824">
        <f>+H264</f>
        <v>320000</v>
      </c>
      <c r="I263" s="824">
        <f>+I264</f>
        <v>0</v>
      </c>
      <c r="J263" s="824">
        <f>+J264</f>
        <v>320000</v>
      </c>
      <c r="K263" s="825">
        <f>+K264</f>
        <v>3.5003943973782724E-2</v>
      </c>
    </row>
    <row r="264" spans="1:11" ht="12.75" x14ac:dyDescent="0.2">
      <c r="A264" s="816">
        <v>2</v>
      </c>
      <c r="B264" s="811">
        <v>3</v>
      </c>
      <c r="C264" s="811">
        <v>5</v>
      </c>
      <c r="D264" s="811">
        <v>3</v>
      </c>
      <c r="E264" s="811" t="s">
        <v>2882</v>
      </c>
      <c r="F264" s="812" t="s">
        <v>56</v>
      </c>
      <c r="G264" s="813"/>
      <c r="H264" s="813">
        <f>[5]PPNE4!N264</f>
        <v>320000</v>
      </c>
      <c r="I264" s="813"/>
      <c r="J264" s="813">
        <f>SUBTOTAL(9,G264:I264)</f>
        <v>320000</v>
      </c>
      <c r="K264" s="814">
        <f>IFERROR(J264/$J$18*100,"0.00")</f>
        <v>3.5003943973782724E-2</v>
      </c>
    </row>
    <row r="265" spans="1:11" ht="12.75" x14ac:dyDescent="0.2">
      <c r="A265" s="806">
        <v>2</v>
      </c>
      <c r="B265" s="807">
        <v>3</v>
      </c>
      <c r="C265" s="807">
        <v>5</v>
      </c>
      <c r="D265" s="807">
        <v>4</v>
      </c>
      <c r="E265" s="807"/>
      <c r="F265" s="815" t="s">
        <v>3057</v>
      </c>
      <c r="G265" s="824">
        <f>+G266</f>
        <v>0</v>
      </c>
      <c r="H265" s="824">
        <f>+H266</f>
        <v>70000</v>
      </c>
      <c r="I265" s="824">
        <f>+I266</f>
        <v>0</v>
      </c>
      <c r="J265" s="824">
        <f>+J266</f>
        <v>70000</v>
      </c>
      <c r="K265" s="825">
        <f>+K266</f>
        <v>7.6571127442649706E-3</v>
      </c>
    </row>
    <row r="266" spans="1:11" ht="12.75" x14ac:dyDescent="0.2">
      <c r="A266" s="816">
        <v>2</v>
      </c>
      <c r="B266" s="811">
        <v>3</v>
      </c>
      <c r="C266" s="811">
        <v>5</v>
      </c>
      <c r="D266" s="811">
        <v>4</v>
      </c>
      <c r="E266" s="811" t="s">
        <v>2882</v>
      </c>
      <c r="F266" s="812" t="s">
        <v>3057</v>
      </c>
      <c r="G266" s="822"/>
      <c r="H266" s="822">
        <f>[5]PPNE4!N266</f>
        <v>70000</v>
      </c>
      <c r="I266" s="822"/>
      <c r="J266" s="813">
        <f>SUBTOTAL(9,G266:I266)</f>
        <v>70000</v>
      </c>
      <c r="K266" s="814">
        <f>IFERROR(J266/$J$18*100,"0.00")</f>
        <v>7.6571127442649706E-3</v>
      </c>
    </row>
    <row r="267" spans="1:11" ht="12.75" x14ac:dyDescent="0.2">
      <c r="A267" s="806">
        <v>2</v>
      </c>
      <c r="B267" s="807">
        <v>3</v>
      </c>
      <c r="C267" s="807">
        <v>5</v>
      </c>
      <c r="D267" s="807">
        <v>5</v>
      </c>
      <c r="E267" s="807"/>
      <c r="F267" s="815" t="s">
        <v>3058</v>
      </c>
      <c r="G267" s="824">
        <f>+G268</f>
        <v>0</v>
      </c>
      <c r="H267" s="824">
        <f>+H268</f>
        <v>2076070.48</v>
      </c>
      <c r="I267" s="824">
        <f>+I268</f>
        <v>0</v>
      </c>
      <c r="J267" s="824">
        <f>+J268</f>
        <v>2076070.48</v>
      </c>
      <c r="K267" s="825">
        <f>+K268</f>
        <v>0.22709579614857567</v>
      </c>
    </row>
    <row r="268" spans="1:11" ht="12.75" x14ac:dyDescent="0.2">
      <c r="A268" s="816">
        <v>2</v>
      </c>
      <c r="B268" s="811">
        <v>3</v>
      </c>
      <c r="C268" s="811">
        <v>5</v>
      </c>
      <c r="D268" s="811">
        <v>5</v>
      </c>
      <c r="E268" s="811" t="s">
        <v>2882</v>
      </c>
      <c r="F268" s="812" t="s">
        <v>57</v>
      </c>
      <c r="G268" s="813"/>
      <c r="H268" s="813">
        <f>[5]PPNE4!N268</f>
        <v>2076070.48</v>
      </c>
      <c r="I268" s="813"/>
      <c r="J268" s="813">
        <f>SUBTOTAL(9,G268:I268)</f>
        <v>2076070.48</v>
      </c>
      <c r="K268" s="814">
        <f>IFERROR(J268/$J$18*100,"0.00")</f>
        <v>0.22709579614857567</v>
      </c>
    </row>
    <row r="269" spans="1:11" ht="12.75" x14ac:dyDescent="0.2">
      <c r="A269" s="802">
        <v>2</v>
      </c>
      <c r="B269" s="803">
        <v>3</v>
      </c>
      <c r="C269" s="803">
        <v>6</v>
      </c>
      <c r="D269" s="803"/>
      <c r="E269" s="803"/>
      <c r="F269" s="737" t="s">
        <v>3059</v>
      </c>
      <c r="G269" s="804">
        <f>+G270+G276+G280+G287+G295</f>
        <v>0</v>
      </c>
      <c r="H269" s="804">
        <f>+H270+H276+H280+H287+H295</f>
        <v>2350505</v>
      </c>
      <c r="I269" s="804">
        <f>+I270+I276+I280+I287+I295</f>
        <v>0</v>
      </c>
      <c r="J269" s="804">
        <f>+J270+J276+J280+J287+J295</f>
        <v>2350505</v>
      </c>
      <c r="K269" s="804">
        <f>+K270+K276+K280+K287+K295</f>
        <v>0.25711545415655052</v>
      </c>
    </row>
    <row r="270" spans="1:11" ht="12.75" x14ac:dyDescent="0.2">
      <c r="A270" s="806">
        <v>2</v>
      </c>
      <c r="B270" s="807">
        <v>3</v>
      </c>
      <c r="C270" s="807">
        <v>6</v>
      </c>
      <c r="D270" s="807">
        <v>1</v>
      </c>
      <c r="E270" s="807"/>
      <c r="F270" s="815" t="s">
        <v>3060</v>
      </c>
      <c r="G270" s="824">
        <f>+G271+G272+G273+G274</f>
        <v>0</v>
      </c>
      <c r="H270" s="824">
        <f>+H271+H272+H273+H274</f>
        <v>158450</v>
      </c>
      <c r="I270" s="824">
        <f>+I271+I272+I273+I274</f>
        <v>0</v>
      </c>
      <c r="J270" s="824">
        <f>+J271+J272+J273+J274</f>
        <v>158450</v>
      </c>
      <c r="K270" s="825">
        <f>+K271+K272+K273+K274</f>
        <v>1.7332421633268352E-2</v>
      </c>
    </row>
    <row r="271" spans="1:11" ht="12.75" x14ac:dyDescent="0.2">
      <c r="A271" s="816">
        <v>2</v>
      </c>
      <c r="B271" s="811">
        <v>3</v>
      </c>
      <c r="C271" s="811">
        <v>6</v>
      </c>
      <c r="D271" s="811">
        <v>1</v>
      </c>
      <c r="E271" s="811" t="s">
        <v>2882</v>
      </c>
      <c r="F271" s="812" t="s">
        <v>58</v>
      </c>
      <c r="G271" s="813"/>
      <c r="H271" s="813">
        <f>[5]PPNE4!N271</f>
        <v>14450</v>
      </c>
      <c r="I271" s="813"/>
      <c r="J271" s="813">
        <f>SUBTOTAL(9,G271:I271)</f>
        <v>14450</v>
      </c>
      <c r="K271" s="814">
        <f>IFERROR(J271/$J$18*100,"0.00")</f>
        <v>1.5806468450661262E-3</v>
      </c>
    </row>
    <row r="272" spans="1:11" ht="12.75" x14ac:dyDescent="0.2">
      <c r="A272" s="816">
        <v>2</v>
      </c>
      <c r="B272" s="811">
        <v>3</v>
      </c>
      <c r="C272" s="811">
        <v>6</v>
      </c>
      <c r="D272" s="811">
        <v>1</v>
      </c>
      <c r="E272" s="811" t="s">
        <v>2884</v>
      </c>
      <c r="F272" s="812" t="s">
        <v>3061</v>
      </c>
      <c r="G272" s="813"/>
      <c r="H272" s="813">
        <f>[5]PPNE4!N272</f>
        <v>60000</v>
      </c>
      <c r="I272" s="813"/>
      <c r="J272" s="813">
        <f>SUBTOTAL(9,G272:I272)</f>
        <v>60000</v>
      </c>
      <c r="K272" s="814">
        <f>IFERROR(J272/$J$18*100,"0.00")</f>
        <v>6.5632394950842603E-3</v>
      </c>
    </row>
    <row r="273" spans="1:11" ht="12.75" x14ac:dyDescent="0.2">
      <c r="A273" s="816">
        <v>2</v>
      </c>
      <c r="B273" s="811">
        <v>3</v>
      </c>
      <c r="C273" s="811">
        <v>6</v>
      </c>
      <c r="D273" s="811">
        <v>1</v>
      </c>
      <c r="E273" s="811" t="s">
        <v>2886</v>
      </c>
      <c r="F273" s="812" t="s">
        <v>3062</v>
      </c>
      <c r="G273" s="813"/>
      <c r="H273" s="813">
        <f>[5]PPNE4!N273</f>
        <v>42000</v>
      </c>
      <c r="I273" s="813"/>
      <c r="J273" s="813">
        <f>SUBTOTAL(9,G273:I273)</f>
        <v>42000</v>
      </c>
      <c r="K273" s="814">
        <f>IFERROR(J273/$J$18*100,"0.00")</f>
        <v>4.5942676465589825E-3</v>
      </c>
    </row>
    <row r="274" spans="1:11" ht="12.75" x14ac:dyDescent="0.2">
      <c r="A274" s="816">
        <v>2</v>
      </c>
      <c r="B274" s="811">
        <v>3</v>
      </c>
      <c r="C274" s="811">
        <v>6</v>
      </c>
      <c r="D274" s="811">
        <v>1</v>
      </c>
      <c r="E274" s="811" t="s">
        <v>2888</v>
      </c>
      <c r="F274" s="812" t="s">
        <v>3063</v>
      </c>
      <c r="G274" s="813"/>
      <c r="H274" s="813">
        <f>[5]PPNE4!N274</f>
        <v>42000</v>
      </c>
      <c r="I274" s="813"/>
      <c r="J274" s="813">
        <f>SUBTOTAL(9,G274:I274)</f>
        <v>42000</v>
      </c>
      <c r="K274" s="814">
        <f>IFERROR(J274/$J$18*100,"0.00")</f>
        <v>4.5942676465589825E-3</v>
      </c>
    </row>
    <row r="275" spans="1:11" ht="12.75" x14ac:dyDescent="0.2">
      <c r="A275" s="816">
        <v>2</v>
      </c>
      <c r="B275" s="811">
        <v>3</v>
      </c>
      <c r="C275" s="811">
        <v>6</v>
      </c>
      <c r="D275" s="811">
        <v>1</v>
      </c>
      <c r="E275" s="811" t="s">
        <v>2890</v>
      </c>
      <c r="F275" s="812" t="s">
        <v>3064</v>
      </c>
      <c r="G275" s="822"/>
      <c r="H275" s="822"/>
      <c r="I275" s="822"/>
      <c r="J275" s="813">
        <f>SUBTOTAL(9,G275:I275)</f>
        <v>0</v>
      </c>
      <c r="K275" s="814">
        <f>IFERROR(J275/$J$18*100,"0.00")</f>
        <v>0</v>
      </c>
    </row>
    <row r="276" spans="1:11" ht="12.75" x14ac:dyDescent="0.2">
      <c r="A276" s="806">
        <v>2</v>
      </c>
      <c r="B276" s="807">
        <v>3</v>
      </c>
      <c r="C276" s="807">
        <v>6</v>
      </c>
      <c r="D276" s="807">
        <v>2</v>
      </c>
      <c r="E276" s="807"/>
      <c r="F276" s="815" t="s">
        <v>3065</v>
      </c>
      <c r="G276" s="824">
        <f>+G277+G278+G279</f>
        <v>0</v>
      </c>
      <c r="H276" s="824">
        <f>+H277+H278+H279</f>
        <v>838000</v>
      </c>
      <c r="I276" s="824">
        <f>+I277+I278+I279</f>
        <v>0</v>
      </c>
      <c r="J276" s="824">
        <f>+J277+J278+J279</f>
        <v>838000</v>
      </c>
      <c r="K276" s="825">
        <f>+K277+K278+K279</f>
        <v>9.1666578281343503E-2</v>
      </c>
    </row>
    <row r="277" spans="1:11" ht="12.75" x14ac:dyDescent="0.2">
      <c r="A277" s="816">
        <v>2</v>
      </c>
      <c r="B277" s="811">
        <v>3</v>
      </c>
      <c r="C277" s="811">
        <v>6</v>
      </c>
      <c r="D277" s="811">
        <v>2</v>
      </c>
      <c r="E277" s="811" t="s">
        <v>2882</v>
      </c>
      <c r="F277" s="812" t="s">
        <v>59</v>
      </c>
      <c r="G277" s="813"/>
      <c r="H277" s="813">
        <f>[5]PPNE4!N277</f>
        <v>354000</v>
      </c>
      <c r="I277" s="813"/>
      <c r="J277" s="813">
        <f>SUBTOTAL(9,G277:I277)</f>
        <v>354000</v>
      </c>
      <c r="K277" s="814">
        <f>IFERROR(J277/$J$18*100,"0.00")</f>
        <v>3.8723113020997138E-2</v>
      </c>
    </row>
    <row r="278" spans="1:11" ht="12.75" x14ac:dyDescent="0.2">
      <c r="A278" s="816">
        <v>2</v>
      </c>
      <c r="B278" s="811">
        <v>3</v>
      </c>
      <c r="C278" s="811">
        <v>6</v>
      </c>
      <c r="D278" s="811">
        <v>2</v>
      </c>
      <c r="E278" s="811" t="s">
        <v>2884</v>
      </c>
      <c r="F278" s="812" t="s">
        <v>60</v>
      </c>
      <c r="G278" s="813"/>
      <c r="H278" s="813">
        <f>[5]PPNE4!N278</f>
        <v>250000</v>
      </c>
      <c r="I278" s="813"/>
      <c r="J278" s="813">
        <f>SUBTOTAL(9,G278:I278)</f>
        <v>250000</v>
      </c>
      <c r="K278" s="814">
        <f>IFERROR(J278/$J$18*100,"0.00")</f>
        <v>2.7346831229517754E-2</v>
      </c>
    </row>
    <row r="279" spans="1:11" ht="12.75" x14ac:dyDescent="0.2">
      <c r="A279" s="816">
        <v>2</v>
      </c>
      <c r="B279" s="811">
        <v>3</v>
      </c>
      <c r="C279" s="811">
        <v>6</v>
      </c>
      <c r="D279" s="811">
        <v>2</v>
      </c>
      <c r="E279" s="811" t="s">
        <v>2886</v>
      </c>
      <c r="F279" s="812" t="s">
        <v>3066</v>
      </c>
      <c r="G279" s="822"/>
      <c r="H279" s="822">
        <f>[5]PPNE4!N279</f>
        <v>234000</v>
      </c>
      <c r="I279" s="822"/>
      <c r="J279" s="813">
        <f>SUBTOTAL(9,G279:I279)</f>
        <v>234000</v>
      </c>
      <c r="K279" s="814">
        <f>IFERROR(J279/$J$18*100,"0.00")</f>
        <v>2.5596634030828617E-2</v>
      </c>
    </row>
    <row r="280" spans="1:11" ht="12.75" x14ac:dyDescent="0.2">
      <c r="A280" s="806">
        <v>2</v>
      </c>
      <c r="B280" s="807">
        <v>3</v>
      </c>
      <c r="C280" s="807">
        <v>6</v>
      </c>
      <c r="D280" s="807">
        <v>3</v>
      </c>
      <c r="E280" s="807"/>
      <c r="F280" s="815" t="s">
        <v>61</v>
      </c>
      <c r="G280" s="824">
        <f>+G281+G282+G283+G284+G285+G286</f>
        <v>0</v>
      </c>
      <c r="H280" s="824">
        <f>+H281+H282+H283+H284+H285+H286</f>
        <v>1114055</v>
      </c>
      <c r="I280" s="824">
        <f>+I281+I282+I283+I284+I285+I286</f>
        <v>0</v>
      </c>
      <c r="J280" s="824">
        <f>+J281+J282+J283+J284+J285+J286</f>
        <v>1114055</v>
      </c>
      <c r="K280" s="825">
        <f>+K281+K282+K283+K284+K285+K286</f>
        <v>0.1218634962616016</v>
      </c>
    </row>
    <row r="281" spans="1:11" ht="12.75" x14ac:dyDescent="0.2">
      <c r="A281" s="816">
        <v>2</v>
      </c>
      <c r="B281" s="811">
        <v>3</v>
      </c>
      <c r="C281" s="811">
        <v>6</v>
      </c>
      <c r="D281" s="811">
        <v>3</v>
      </c>
      <c r="E281" s="811" t="s">
        <v>2882</v>
      </c>
      <c r="F281" s="812" t="s">
        <v>3067</v>
      </c>
      <c r="G281" s="813"/>
      <c r="H281" s="813">
        <f>[5]PPNE4!N281</f>
        <v>166250</v>
      </c>
      <c r="I281" s="813"/>
      <c r="J281" s="813">
        <f t="shared" ref="J281:J286" si="12">SUBTOTAL(9,G281:I281)</f>
        <v>166250</v>
      </c>
      <c r="K281" s="814">
        <f t="shared" ref="K281:K286" si="13">IFERROR(J281/$J$18*100,"0.00")</f>
        <v>1.8185642767629306E-2</v>
      </c>
    </row>
    <row r="282" spans="1:11" ht="12.75" x14ac:dyDescent="0.2">
      <c r="A282" s="816">
        <v>2</v>
      </c>
      <c r="B282" s="811">
        <v>3</v>
      </c>
      <c r="C282" s="811">
        <v>6</v>
      </c>
      <c r="D282" s="811">
        <v>3</v>
      </c>
      <c r="E282" s="811" t="s">
        <v>2884</v>
      </c>
      <c r="F282" s="812" t="s">
        <v>3068</v>
      </c>
      <c r="G282" s="813"/>
      <c r="H282" s="813">
        <f>[5]PPNE4!N282</f>
        <v>50000</v>
      </c>
      <c r="I282" s="813"/>
      <c r="J282" s="813">
        <f t="shared" si="12"/>
        <v>50000</v>
      </c>
      <c r="K282" s="814">
        <f t="shared" si="13"/>
        <v>5.4693662459035508E-3</v>
      </c>
    </row>
    <row r="283" spans="1:11" ht="12.75" x14ac:dyDescent="0.2">
      <c r="A283" s="816">
        <v>2</v>
      </c>
      <c r="B283" s="811">
        <v>3</v>
      </c>
      <c r="C283" s="811">
        <v>6</v>
      </c>
      <c r="D283" s="811">
        <v>3</v>
      </c>
      <c r="E283" s="811" t="s">
        <v>2886</v>
      </c>
      <c r="F283" s="812" t="s">
        <v>3069</v>
      </c>
      <c r="G283" s="813"/>
      <c r="H283" s="813">
        <f>[5]PPNE4!N283</f>
        <v>480000</v>
      </c>
      <c r="I283" s="813"/>
      <c r="J283" s="813">
        <f t="shared" si="12"/>
        <v>480000</v>
      </c>
      <c r="K283" s="814">
        <f t="shared" si="13"/>
        <v>5.2505915960674082E-2</v>
      </c>
    </row>
    <row r="284" spans="1:11" ht="12.75" x14ac:dyDescent="0.2">
      <c r="A284" s="816">
        <v>2</v>
      </c>
      <c r="B284" s="811">
        <v>3</v>
      </c>
      <c r="C284" s="811">
        <v>6</v>
      </c>
      <c r="D284" s="811">
        <v>3</v>
      </c>
      <c r="E284" s="811" t="s">
        <v>2888</v>
      </c>
      <c r="F284" s="831" t="s">
        <v>62</v>
      </c>
      <c r="G284" s="813"/>
      <c r="H284" s="813">
        <f>[5]PPNE4!N284</f>
        <v>242805</v>
      </c>
      <c r="I284" s="813"/>
      <c r="J284" s="813">
        <f t="shared" si="12"/>
        <v>242805</v>
      </c>
      <c r="K284" s="814">
        <f t="shared" si="13"/>
        <v>2.6559789426732233E-2</v>
      </c>
    </row>
    <row r="285" spans="1:11" ht="12.75" x14ac:dyDescent="0.2">
      <c r="A285" s="816">
        <v>2</v>
      </c>
      <c r="B285" s="811">
        <v>3</v>
      </c>
      <c r="C285" s="811">
        <v>6</v>
      </c>
      <c r="D285" s="811">
        <v>3</v>
      </c>
      <c r="E285" s="811" t="s">
        <v>2890</v>
      </c>
      <c r="F285" s="812" t="s">
        <v>3070</v>
      </c>
      <c r="G285" s="813"/>
      <c r="H285" s="813">
        <f>[5]PPNE4!N285</f>
        <v>45000</v>
      </c>
      <c r="I285" s="813"/>
      <c r="J285" s="813">
        <f t="shared" si="12"/>
        <v>45000</v>
      </c>
      <c r="K285" s="814">
        <f t="shared" si="13"/>
        <v>4.9224296213131961E-3</v>
      </c>
    </row>
    <row r="286" spans="1:11" ht="12.75" x14ac:dyDescent="0.2">
      <c r="A286" s="816">
        <v>2</v>
      </c>
      <c r="B286" s="811">
        <v>3</v>
      </c>
      <c r="C286" s="811">
        <v>6</v>
      </c>
      <c r="D286" s="811">
        <v>3</v>
      </c>
      <c r="E286" s="811" t="s">
        <v>2892</v>
      </c>
      <c r="F286" s="812" t="s">
        <v>3071</v>
      </c>
      <c r="G286" s="822"/>
      <c r="H286" s="822">
        <f>[5]PPNE4!N286</f>
        <v>130000</v>
      </c>
      <c r="I286" s="822"/>
      <c r="J286" s="813">
        <f t="shared" si="12"/>
        <v>130000</v>
      </c>
      <c r="K286" s="814">
        <f t="shared" si="13"/>
        <v>1.4220352239349232E-2</v>
      </c>
    </row>
    <row r="287" spans="1:11" ht="12.75" x14ac:dyDescent="0.2">
      <c r="A287" s="806">
        <v>2</v>
      </c>
      <c r="B287" s="807">
        <v>3</v>
      </c>
      <c r="C287" s="807">
        <v>6</v>
      </c>
      <c r="D287" s="807">
        <v>4</v>
      </c>
      <c r="E287" s="807"/>
      <c r="F287" s="815" t="s">
        <v>3072</v>
      </c>
      <c r="G287" s="824">
        <f>+G288+G289+G290+G291+G292+G293+G294</f>
        <v>0</v>
      </c>
      <c r="H287" s="824">
        <f>+H288+H289+H290+H291+H292+H293+H294</f>
        <v>240000</v>
      </c>
      <c r="I287" s="824">
        <f>+I288+I289+I290+I291+I292+I293+I294</f>
        <v>0</v>
      </c>
      <c r="J287" s="824">
        <f>+J288+J289+J290+J291+J292+J293+J294</f>
        <v>240000</v>
      </c>
      <c r="K287" s="825">
        <f>+K288+K289+K290+K291+K292+K293+K294</f>
        <v>2.6252957980337041E-2</v>
      </c>
    </row>
    <row r="288" spans="1:11" ht="12.75" x14ac:dyDescent="0.2">
      <c r="A288" s="816">
        <v>2</v>
      </c>
      <c r="B288" s="811">
        <v>3</v>
      </c>
      <c r="C288" s="811">
        <v>6</v>
      </c>
      <c r="D288" s="811">
        <v>4</v>
      </c>
      <c r="E288" s="811" t="s">
        <v>2882</v>
      </c>
      <c r="F288" s="812" t="s">
        <v>3073</v>
      </c>
      <c r="G288" s="813"/>
      <c r="H288" s="813"/>
      <c r="I288" s="813"/>
      <c r="J288" s="813">
        <f t="shared" ref="J288:J294" si="14">SUBTOTAL(9,G288:I288)</f>
        <v>0</v>
      </c>
      <c r="K288" s="814">
        <f t="shared" ref="K288:K294" si="15">IFERROR(J288/$J$18*100,"0.00")</f>
        <v>0</v>
      </c>
    </row>
    <row r="289" spans="1:11" ht="12.75" x14ac:dyDescent="0.2">
      <c r="A289" s="816">
        <v>2</v>
      </c>
      <c r="B289" s="811">
        <v>3</v>
      </c>
      <c r="C289" s="811">
        <v>6</v>
      </c>
      <c r="D289" s="811">
        <v>4</v>
      </c>
      <c r="E289" s="811" t="s">
        <v>2884</v>
      </c>
      <c r="F289" s="812" t="s">
        <v>3074</v>
      </c>
      <c r="G289" s="813"/>
      <c r="H289" s="813"/>
      <c r="I289" s="813"/>
      <c r="J289" s="813">
        <f t="shared" si="14"/>
        <v>0</v>
      </c>
      <c r="K289" s="814">
        <f t="shared" si="15"/>
        <v>0</v>
      </c>
    </row>
    <row r="290" spans="1:11" ht="12.75" x14ac:dyDescent="0.2">
      <c r="A290" s="816">
        <v>2</v>
      </c>
      <c r="B290" s="811">
        <v>3</v>
      </c>
      <c r="C290" s="811">
        <v>6</v>
      </c>
      <c r="D290" s="811">
        <v>4</v>
      </c>
      <c r="E290" s="811" t="s">
        <v>2886</v>
      </c>
      <c r="F290" s="812" t="s">
        <v>3075</v>
      </c>
      <c r="G290" s="813"/>
      <c r="H290" s="813"/>
      <c r="I290" s="813"/>
      <c r="J290" s="813">
        <f t="shared" si="14"/>
        <v>0</v>
      </c>
      <c r="K290" s="814">
        <f t="shared" si="15"/>
        <v>0</v>
      </c>
    </row>
    <row r="291" spans="1:11" ht="12.75" x14ac:dyDescent="0.2">
      <c r="A291" s="816">
        <v>2</v>
      </c>
      <c r="B291" s="811">
        <v>3</v>
      </c>
      <c r="C291" s="811">
        <v>6</v>
      </c>
      <c r="D291" s="811">
        <v>4</v>
      </c>
      <c r="E291" s="811" t="s">
        <v>2888</v>
      </c>
      <c r="F291" s="812" t="s">
        <v>3076</v>
      </c>
      <c r="G291" s="813"/>
      <c r="H291" s="813"/>
      <c r="I291" s="813"/>
      <c r="J291" s="813">
        <f t="shared" si="14"/>
        <v>0</v>
      </c>
      <c r="K291" s="814">
        <f t="shared" si="15"/>
        <v>0</v>
      </c>
    </row>
    <row r="292" spans="1:11" ht="12.75" x14ac:dyDescent="0.2">
      <c r="A292" s="816">
        <v>2</v>
      </c>
      <c r="B292" s="811">
        <v>3</v>
      </c>
      <c r="C292" s="811">
        <v>6</v>
      </c>
      <c r="D292" s="811">
        <v>4</v>
      </c>
      <c r="E292" s="811" t="s">
        <v>2890</v>
      </c>
      <c r="F292" s="812" t="s">
        <v>3077</v>
      </c>
      <c r="G292" s="813"/>
      <c r="H292" s="813"/>
      <c r="I292" s="813"/>
      <c r="J292" s="813">
        <f t="shared" si="14"/>
        <v>0</v>
      </c>
      <c r="K292" s="814">
        <f t="shared" si="15"/>
        <v>0</v>
      </c>
    </row>
    <row r="293" spans="1:11" ht="12.75" x14ac:dyDescent="0.2">
      <c r="A293" s="816">
        <v>2</v>
      </c>
      <c r="B293" s="811">
        <v>3</v>
      </c>
      <c r="C293" s="811">
        <v>6</v>
      </c>
      <c r="D293" s="811">
        <v>4</v>
      </c>
      <c r="E293" s="811" t="s">
        <v>2892</v>
      </c>
      <c r="F293" s="812" t="s">
        <v>3078</v>
      </c>
      <c r="G293" s="813"/>
      <c r="H293" s="813"/>
      <c r="I293" s="813"/>
      <c r="J293" s="813">
        <f t="shared" si="14"/>
        <v>0</v>
      </c>
      <c r="K293" s="814">
        <f t="shared" si="15"/>
        <v>0</v>
      </c>
    </row>
    <row r="294" spans="1:11" ht="12.75" x14ac:dyDescent="0.2">
      <c r="A294" s="816">
        <v>2</v>
      </c>
      <c r="B294" s="811">
        <v>3</v>
      </c>
      <c r="C294" s="811">
        <v>6</v>
      </c>
      <c r="D294" s="811">
        <v>4</v>
      </c>
      <c r="E294" s="811" t="s">
        <v>2901</v>
      </c>
      <c r="F294" s="812" t="s">
        <v>3079</v>
      </c>
      <c r="G294" s="822"/>
      <c r="H294" s="822">
        <f>[5]PPNE4!N294</f>
        <v>240000</v>
      </c>
      <c r="I294" s="822"/>
      <c r="J294" s="813">
        <f t="shared" si="14"/>
        <v>240000</v>
      </c>
      <c r="K294" s="814">
        <f t="shared" si="15"/>
        <v>2.6252957980337041E-2</v>
      </c>
    </row>
    <row r="295" spans="1:11" ht="12.75" x14ac:dyDescent="0.2">
      <c r="A295" s="806">
        <v>2</v>
      </c>
      <c r="B295" s="807">
        <v>3</v>
      </c>
      <c r="C295" s="807">
        <v>6</v>
      </c>
      <c r="D295" s="807">
        <v>9</v>
      </c>
      <c r="E295" s="807"/>
      <c r="F295" s="815" t="s">
        <v>3080</v>
      </c>
      <c r="G295" s="824">
        <f>+G296</f>
        <v>0</v>
      </c>
      <c r="H295" s="824">
        <f>+H296</f>
        <v>0</v>
      </c>
      <c r="I295" s="824">
        <f>+I296</f>
        <v>0</v>
      </c>
      <c r="J295" s="824">
        <f>+J296</f>
        <v>0</v>
      </c>
      <c r="K295" s="825">
        <f>+K296</f>
        <v>0</v>
      </c>
    </row>
    <row r="296" spans="1:11" ht="12.75" x14ac:dyDescent="0.2">
      <c r="A296" s="816">
        <v>2</v>
      </c>
      <c r="B296" s="811">
        <v>3</v>
      </c>
      <c r="C296" s="811">
        <v>6</v>
      </c>
      <c r="D296" s="811">
        <v>9</v>
      </c>
      <c r="E296" s="811" t="s">
        <v>2882</v>
      </c>
      <c r="F296" s="812" t="s">
        <v>3080</v>
      </c>
      <c r="G296" s="822"/>
      <c r="H296" s="822"/>
      <c r="I296" s="822"/>
      <c r="J296" s="813">
        <f>SUBTOTAL(9,G296:I296)</f>
        <v>0</v>
      </c>
      <c r="K296" s="814">
        <f>IFERROR(J296/$J$18*100,"0.00")</f>
        <v>0</v>
      </c>
    </row>
    <row r="297" spans="1:11" ht="12.75" x14ac:dyDescent="0.2">
      <c r="A297" s="802">
        <v>2</v>
      </c>
      <c r="B297" s="803">
        <v>3</v>
      </c>
      <c r="C297" s="803">
        <v>7</v>
      </c>
      <c r="D297" s="803"/>
      <c r="E297" s="803"/>
      <c r="F297" s="737" t="s">
        <v>3081</v>
      </c>
      <c r="G297" s="804">
        <f>+G298+G306</f>
        <v>0</v>
      </c>
      <c r="H297" s="804">
        <f>+H298+H306</f>
        <v>38571309.269999996</v>
      </c>
      <c r="I297" s="804">
        <f>+I298+I306</f>
        <v>0</v>
      </c>
      <c r="J297" s="804">
        <f>+J298+J306</f>
        <v>38571309.269999996</v>
      </c>
      <c r="K297" s="805">
        <f>+K298+K306</f>
        <v>4.2192123396328949</v>
      </c>
    </row>
    <row r="298" spans="1:11" ht="12.75" x14ac:dyDescent="0.2">
      <c r="A298" s="806">
        <v>2</v>
      </c>
      <c r="B298" s="807">
        <v>3</v>
      </c>
      <c r="C298" s="807">
        <v>7</v>
      </c>
      <c r="D298" s="807">
        <v>1</v>
      </c>
      <c r="E298" s="807"/>
      <c r="F298" s="815" t="s">
        <v>3082</v>
      </c>
      <c r="G298" s="824">
        <f>+G299+G300+G301+G302+G303+G304+G305</f>
        <v>0</v>
      </c>
      <c r="H298" s="824">
        <f>+H299+H300+H301+H302+H303+H304+H305</f>
        <v>3062100</v>
      </c>
      <c r="I298" s="824">
        <f>+I299+I300+I301+I302+I303+I304+I305</f>
        <v>0</v>
      </c>
      <c r="J298" s="824">
        <f>+J299+J300+J301+J302+J303+J304+J305</f>
        <v>3062100</v>
      </c>
      <c r="K298" s="825">
        <f>+K299+K300+K301+K302+K303+K304+K305</f>
        <v>0.33495492763162527</v>
      </c>
    </row>
    <row r="299" spans="1:11" ht="12.75" x14ac:dyDescent="0.2">
      <c r="A299" s="816">
        <v>2</v>
      </c>
      <c r="B299" s="811">
        <v>3</v>
      </c>
      <c r="C299" s="811">
        <v>7</v>
      </c>
      <c r="D299" s="811">
        <v>1</v>
      </c>
      <c r="E299" s="811" t="s">
        <v>2882</v>
      </c>
      <c r="F299" s="812" t="s">
        <v>3083</v>
      </c>
      <c r="G299" s="813"/>
      <c r="H299" s="813">
        <f>[5]PPNE4!N299</f>
        <v>99000</v>
      </c>
      <c r="I299" s="813"/>
      <c r="J299" s="813">
        <f t="shared" ref="J299:J305" si="16">SUBTOTAL(9,G299:I299)</f>
        <v>99000</v>
      </c>
      <c r="K299" s="814">
        <f t="shared" ref="K299:K305" si="17">IFERROR(J299/$J$18*100,"0.00")</f>
        <v>1.0829345166889031E-2</v>
      </c>
    </row>
    <row r="300" spans="1:11" ht="12.75" x14ac:dyDescent="0.2">
      <c r="A300" s="816">
        <v>2</v>
      </c>
      <c r="B300" s="811">
        <v>3</v>
      </c>
      <c r="C300" s="811">
        <v>7</v>
      </c>
      <c r="D300" s="811">
        <v>1</v>
      </c>
      <c r="E300" s="811" t="s">
        <v>2884</v>
      </c>
      <c r="F300" s="812" t="s">
        <v>63</v>
      </c>
      <c r="G300" s="813"/>
      <c r="H300" s="813">
        <f>[5]PPNE4!N300</f>
        <v>1566000</v>
      </c>
      <c r="I300" s="813"/>
      <c r="J300" s="813">
        <f t="shared" si="16"/>
        <v>1566000</v>
      </c>
      <c r="K300" s="814">
        <f t="shared" si="17"/>
        <v>0.1713005508216992</v>
      </c>
    </row>
    <row r="301" spans="1:11" ht="12.75" x14ac:dyDescent="0.2">
      <c r="A301" s="816">
        <v>2</v>
      </c>
      <c r="B301" s="811">
        <v>3</v>
      </c>
      <c r="C301" s="811">
        <v>7</v>
      </c>
      <c r="D301" s="811">
        <v>1</v>
      </c>
      <c r="E301" s="811" t="s">
        <v>2886</v>
      </c>
      <c r="F301" s="812" t="s">
        <v>3084</v>
      </c>
      <c r="G301" s="813"/>
      <c r="H301" s="813">
        <f>[5]PPNE4!N301</f>
        <v>0</v>
      </c>
      <c r="I301" s="813"/>
      <c r="J301" s="813">
        <f t="shared" si="16"/>
        <v>0</v>
      </c>
      <c r="K301" s="814">
        <f t="shared" si="17"/>
        <v>0</v>
      </c>
    </row>
    <row r="302" spans="1:11" ht="12.75" x14ac:dyDescent="0.2">
      <c r="A302" s="816">
        <v>2</v>
      </c>
      <c r="B302" s="811">
        <v>3</v>
      </c>
      <c r="C302" s="811">
        <v>7</v>
      </c>
      <c r="D302" s="811">
        <v>1</v>
      </c>
      <c r="E302" s="811" t="s">
        <v>2888</v>
      </c>
      <c r="F302" s="812" t="s">
        <v>3085</v>
      </c>
      <c r="G302" s="813"/>
      <c r="H302" s="813">
        <f>[5]PPNE4!N302</f>
        <v>1308000</v>
      </c>
      <c r="I302" s="813"/>
      <c r="J302" s="813">
        <f t="shared" si="16"/>
        <v>1308000</v>
      </c>
      <c r="K302" s="814">
        <f t="shared" si="17"/>
        <v>0.14307862099283689</v>
      </c>
    </row>
    <row r="303" spans="1:11" ht="12.75" x14ac:dyDescent="0.2">
      <c r="A303" s="816">
        <v>2</v>
      </c>
      <c r="B303" s="811">
        <v>3</v>
      </c>
      <c r="C303" s="811">
        <v>7</v>
      </c>
      <c r="D303" s="811">
        <v>1</v>
      </c>
      <c r="E303" s="811" t="s">
        <v>2890</v>
      </c>
      <c r="F303" s="812" t="s">
        <v>3086</v>
      </c>
      <c r="G303" s="813"/>
      <c r="H303" s="813">
        <f>[5]PPNE4!N303</f>
        <v>11600</v>
      </c>
      <c r="I303" s="813"/>
      <c r="J303" s="813">
        <f t="shared" si="16"/>
        <v>11600</v>
      </c>
      <c r="K303" s="814">
        <f t="shared" si="17"/>
        <v>1.2688929690496237E-3</v>
      </c>
    </row>
    <row r="304" spans="1:11" ht="12.75" x14ac:dyDescent="0.2">
      <c r="A304" s="816">
        <v>2</v>
      </c>
      <c r="B304" s="811">
        <v>3</v>
      </c>
      <c r="C304" s="811">
        <v>7</v>
      </c>
      <c r="D304" s="811">
        <v>1</v>
      </c>
      <c r="E304" s="811" t="s">
        <v>2892</v>
      </c>
      <c r="F304" s="812" t="s">
        <v>3087</v>
      </c>
      <c r="G304" s="813"/>
      <c r="H304" s="813">
        <f>[5]PPNE4!N304</f>
        <v>77500</v>
      </c>
      <c r="I304" s="813"/>
      <c r="J304" s="813">
        <f t="shared" si="16"/>
        <v>77500</v>
      </c>
      <c r="K304" s="814">
        <f t="shared" si="17"/>
        <v>8.4775176811505044E-3</v>
      </c>
    </row>
    <row r="305" spans="1:11" ht="12.75" x14ac:dyDescent="0.2">
      <c r="A305" s="816">
        <v>2</v>
      </c>
      <c r="B305" s="811">
        <v>3</v>
      </c>
      <c r="C305" s="811">
        <v>7</v>
      </c>
      <c r="D305" s="811">
        <v>1</v>
      </c>
      <c r="E305" s="811" t="s">
        <v>2901</v>
      </c>
      <c r="F305" s="812" t="s">
        <v>3088</v>
      </c>
      <c r="G305" s="822"/>
      <c r="H305" s="822"/>
      <c r="I305" s="822"/>
      <c r="J305" s="813">
        <f t="shared" si="16"/>
        <v>0</v>
      </c>
      <c r="K305" s="814">
        <f t="shared" si="17"/>
        <v>0</v>
      </c>
    </row>
    <row r="306" spans="1:11" ht="12.75" x14ac:dyDescent="0.2">
      <c r="A306" s="806">
        <v>2</v>
      </c>
      <c r="B306" s="807">
        <v>3</v>
      </c>
      <c r="C306" s="807">
        <v>7</v>
      </c>
      <c r="D306" s="807">
        <v>2</v>
      </c>
      <c r="E306" s="807"/>
      <c r="F306" s="815" t="s">
        <v>3089</v>
      </c>
      <c r="G306" s="824">
        <f>+G307+G308+G309+G310+G311+G312</f>
        <v>0</v>
      </c>
      <c r="H306" s="824">
        <f>+H307+H308+H309+H310+H311+H312</f>
        <v>35509209.269999996</v>
      </c>
      <c r="I306" s="824">
        <f>+I307+I308+I309+I310+I311+I312</f>
        <v>0</v>
      </c>
      <c r="J306" s="824">
        <f>+J307+J308+J309+J310+J311+J312</f>
        <v>35509209.269999996</v>
      </c>
      <c r="K306" s="825">
        <f>+K307+K308+K309+K310+K311+K312</f>
        <v>3.8842574120012694</v>
      </c>
    </row>
    <row r="307" spans="1:11" ht="12.75" x14ac:dyDescent="0.2">
      <c r="A307" s="810">
        <v>2</v>
      </c>
      <c r="B307" s="811">
        <v>3</v>
      </c>
      <c r="C307" s="811">
        <v>7</v>
      </c>
      <c r="D307" s="811">
        <v>2</v>
      </c>
      <c r="E307" s="811" t="s">
        <v>2882</v>
      </c>
      <c r="F307" s="812" t="s">
        <v>3090</v>
      </c>
      <c r="G307" s="813"/>
      <c r="H307" s="813"/>
      <c r="I307" s="813"/>
      <c r="J307" s="813">
        <f t="shared" ref="J307:J312" si="18">SUBTOTAL(9,G307:I307)</f>
        <v>0</v>
      </c>
      <c r="K307" s="814">
        <f t="shared" ref="K307:K312" si="19">IFERROR(J307/$J$18*100,"0.00")</f>
        <v>0</v>
      </c>
    </row>
    <row r="308" spans="1:11" ht="12.75" x14ac:dyDescent="0.2">
      <c r="A308" s="810">
        <v>2</v>
      </c>
      <c r="B308" s="811">
        <v>3</v>
      </c>
      <c r="C308" s="811">
        <v>7</v>
      </c>
      <c r="D308" s="811">
        <v>2</v>
      </c>
      <c r="E308" s="811" t="s">
        <v>2884</v>
      </c>
      <c r="F308" s="812" t="s">
        <v>3091</v>
      </c>
      <c r="G308" s="813"/>
      <c r="H308" s="813">
        <f>[5]PPNE4!N308</f>
        <v>7254144</v>
      </c>
      <c r="I308" s="813"/>
      <c r="J308" s="813">
        <f t="shared" si="18"/>
        <v>7254144</v>
      </c>
      <c r="K308" s="814">
        <f t="shared" si="19"/>
        <v>0.79351140673047538</v>
      </c>
    </row>
    <row r="309" spans="1:11" ht="12.75" x14ac:dyDescent="0.2">
      <c r="A309" s="810">
        <v>2</v>
      </c>
      <c r="B309" s="811">
        <v>3</v>
      </c>
      <c r="C309" s="811">
        <v>7</v>
      </c>
      <c r="D309" s="811">
        <v>2</v>
      </c>
      <c r="E309" s="811" t="s">
        <v>2886</v>
      </c>
      <c r="F309" s="812" t="s">
        <v>3092</v>
      </c>
      <c r="G309" s="813"/>
      <c r="H309" s="813">
        <f>[5]PPNE4!N309</f>
        <v>27698065.27</v>
      </c>
      <c r="I309" s="813"/>
      <c r="J309" s="813">
        <f t="shared" si="18"/>
        <v>27698065.27</v>
      </c>
      <c r="K309" s="814">
        <f t="shared" si="19"/>
        <v>3.0298172652914284</v>
      </c>
    </row>
    <row r="310" spans="1:11" ht="12.75" x14ac:dyDescent="0.2">
      <c r="A310" s="810">
        <v>2</v>
      </c>
      <c r="B310" s="811">
        <v>3</v>
      </c>
      <c r="C310" s="811">
        <v>7</v>
      </c>
      <c r="D310" s="811">
        <v>2</v>
      </c>
      <c r="E310" s="811" t="s">
        <v>2888</v>
      </c>
      <c r="F310" s="812" t="s">
        <v>3093</v>
      </c>
      <c r="G310" s="813"/>
      <c r="H310" s="813">
        <f>[5]PPNE4!N310</f>
        <v>4000</v>
      </c>
      <c r="I310" s="813"/>
      <c r="J310" s="813">
        <f t="shared" si="18"/>
        <v>4000</v>
      </c>
      <c r="K310" s="814">
        <f t="shared" si="19"/>
        <v>4.3754929967228403E-4</v>
      </c>
    </row>
    <row r="311" spans="1:11" ht="12.75" x14ac:dyDescent="0.2">
      <c r="A311" s="810">
        <v>2</v>
      </c>
      <c r="B311" s="811">
        <v>3</v>
      </c>
      <c r="C311" s="811">
        <v>7</v>
      </c>
      <c r="D311" s="811">
        <v>2</v>
      </c>
      <c r="E311" s="811" t="s">
        <v>2890</v>
      </c>
      <c r="F311" s="812" t="s">
        <v>3094</v>
      </c>
      <c r="G311" s="822"/>
      <c r="H311" s="822">
        <f>[5]PPNE4!N311</f>
        <v>52500</v>
      </c>
      <c r="I311" s="822"/>
      <c r="J311" s="813">
        <f t="shared" si="18"/>
        <v>52500</v>
      </c>
      <c r="K311" s="814">
        <f t="shared" si="19"/>
        <v>5.7428345581987282E-3</v>
      </c>
    </row>
    <row r="312" spans="1:11" ht="12.75" x14ac:dyDescent="0.2">
      <c r="A312" s="831">
        <v>2</v>
      </c>
      <c r="B312" s="831">
        <v>3</v>
      </c>
      <c r="C312" s="831">
        <v>7</v>
      </c>
      <c r="D312" s="831">
        <v>2</v>
      </c>
      <c r="E312" s="831" t="s">
        <v>2892</v>
      </c>
      <c r="F312" s="750" t="s">
        <v>3095</v>
      </c>
      <c r="G312" s="822"/>
      <c r="H312" s="822">
        <f>[5]PPNE4!N312</f>
        <v>500500</v>
      </c>
      <c r="I312" s="822"/>
      <c r="J312" s="813">
        <f t="shared" si="18"/>
        <v>500500</v>
      </c>
      <c r="K312" s="814">
        <f t="shared" si="19"/>
        <v>5.4748356121494549E-2</v>
      </c>
    </row>
    <row r="313" spans="1:11" ht="12.75" x14ac:dyDescent="0.2">
      <c r="A313" s="802">
        <v>2</v>
      </c>
      <c r="B313" s="803">
        <v>3</v>
      </c>
      <c r="C313" s="803">
        <v>8</v>
      </c>
      <c r="D313" s="803"/>
      <c r="E313" s="803"/>
      <c r="F313" s="737" t="s">
        <v>3096</v>
      </c>
      <c r="G313" s="804">
        <f>+G314+G316</f>
        <v>0</v>
      </c>
      <c r="H313" s="804">
        <f>+H314+H316</f>
        <v>0</v>
      </c>
      <c r="I313" s="804">
        <f>+I314+I316</f>
        <v>0</v>
      </c>
      <c r="J313" s="804">
        <f>+J314+J316</f>
        <v>0</v>
      </c>
      <c r="K313" s="805">
        <f>+K314+K316</f>
        <v>0</v>
      </c>
    </row>
    <row r="314" spans="1:11" ht="12.75" x14ac:dyDescent="0.2">
      <c r="A314" s="834">
        <v>2</v>
      </c>
      <c r="B314" s="834">
        <v>3</v>
      </c>
      <c r="C314" s="834">
        <v>8</v>
      </c>
      <c r="D314" s="834">
        <v>1</v>
      </c>
      <c r="E314" s="834"/>
      <c r="F314" s="742" t="s">
        <v>3097</v>
      </c>
      <c r="G314" s="808">
        <f>+G315</f>
        <v>0</v>
      </c>
      <c r="H314" s="808">
        <f>+H315</f>
        <v>0</v>
      </c>
      <c r="I314" s="808">
        <f>+I315</f>
        <v>0</v>
      </c>
      <c r="J314" s="808">
        <f>+J315</f>
        <v>0</v>
      </c>
      <c r="K314" s="809">
        <f>+K315</f>
        <v>0</v>
      </c>
    </row>
    <row r="315" spans="1:11" ht="12.75" x14ac:dyDescent="0.2">
      <c r="A315" s="831">
        <v>2</v>
      </c>
      <c r="B315" s="831">
        <v>3</v>
      </c>
      <c r="C315" s="831">
        <v>8</v>
      </c>
      <c r="D315" s="831">
        <v>1</v>
      </c>
      <c r="E315" s="831" t="s">
        <v>2882</v>
      </c>
      <c r="F315" s="750" t="s">
        <v>3097</v>
      </c>
      <c r="G315" s="822"/>
      <c r="H315" s="822"/>
      <c r="I315" s="822"/>
      <c r="J315" s="813">
        <f>SUBTOTAL(9,G315:I315)</f>
        <v>0</v>
      </c>
      <c r="K315" s="814">
        <f>IFERROR(J315/$J$18*100,"0.00")</f>
        <v>0</v>
      </c>
    </row>
    <row r="316" spans="1:11" ht="12.75" x14ac:dyDescent="0.2">
      <c r="A316" s="834">
        <v>2</v>
      </c>
      <c r="B316" s="834">
        <v>3</v>
      </c>
      <c r="C316" s="834">
        <v>8</v>
      </c>
      <c r="D316" s="834">
        <v>2</v>
      </c>
      <c r="E316" s="834"/>
      <c r="F316" s="742" t="s">
        <v>3098</v>
      </c>
      <c r="G316" s="808">
        <f>+G317</f>
        <v>0</v>
      </c>
      <c r="H316" s="808">
        <f>+H317</f>
        <v>0</v>
      </c>
      <c r="I316" s="808">
        <f>+I317</f>
        <v>0</v>
      </c>
      <c r="J316" s="808">
        <f>+J317</f>
        <v>0</v>
      </c>
      <c r="K316" s="809">
        <f>+K317</f>
        <v>0</v>
      </c>
    </row>
    <row r="317" spans="1:11" ht="12.75" x14ac:dyDescent="0.2">
      <c r="A317" s="831">
        <v>2</v>
      </c>
      <c r="B317" s="831">
        <v>3</v>
      </c>
      <c r="C317" s="831">
        <v>8</v>
      </c>
      <c r="D317" s="831">
        <v>2</v>
      </c>
      <c r="E317" s="831" t="s">
        <v>2882</v>
      </c>
      <c r="F317" s="750" t="s">
        <v>3098</v>
      </c>
      <c r="G317" s="822"/>
      <c r="H317" s="822"/>
      <c r="I317" s="822"/>
      <c r="J317" s="813">
        <f>SUBTOTAL(9,G317:I317)</f>
        <v>0</v>
      </c>
      <c r="K317" s="814">
        <f>IFERROR(J317/$J$18*100,"0.00")</f>
        <v>0</v>
      </c>
    </row>
    <row r="318" spans="1:11" ht="12.75" x14ac:dyDescent="0.2">
      <c r="A318" s="802">
        <v>2</v>
      </c>
      <c r="B318" s="803">
        <v>3</v>
      </c>
      <c r="C318" s="803">
        <v>9</v>
      </c>
      <c r="D318" s="803"/>
      <c r="E318" s="803"/>
      <c r="F318" s="737" t="s">
        <v>3099</v>
      </c>
      <c r="G318" s="804">
        <f>+G319+G321+G323+G325+G327+G329+G331+G333+G335</f>
        <v>0</v>
      </c>
      <c r="H318" s="804">
        <f>+H319+H321+H323+H325+H327+H329+H331+H333+H335</f>
        <v>63796950.470000006</v>
      </c>
      <c r="I318" s="804">
        <f>+I319+I321+I323+I325+I327+I329+I331+I333+I335</f>
        <v>0</v>
      </c>
      <c r="J318" s="804">
        <f>+J319+J321+J323+J325+J327+J329+J331+J333+J335</f>
        <v>63796950.470000006</v>
      </c>
      <c r="K318" s="805">
        <f>+K319+K321+K323+K325+K327+K329+K331+K333+K335</f>
        <v>6.9785777498439732</v>
      </c>
    </row>
    <row r="319" spans="1:11" ht="12.75" x14ac:dyDescent="0.2">
      <c r="A319" s="806">
        <v>2</v>
      </c>
      <c r="B319" s="807">
        <v>3</v>
      </c>
      <c r="C319" s="807">
        <v>9</v>
      </c>
      <c r="D319" s="807">
        <v>1</v>
      </c>
      <c r="E319" s="807"/>
      <c r="F319" s="815" t="s">
        <v>64</v>
      </c>
      <c r="G319" s="824">
        <f>+G320</f>
        <v>0</v>
      </c>
      <c r="H319" s="824">
        <f>+H320</f>
        <v>6262903.2400000002</v>
      </c>
      <c r="I319" s="824">
        <f>+I320</f>
        <v>0</v>
      </c>
      <c r="J319" s="824">
        <f>+J320</f>
        <v>6262903.2400000002</v>
      </c>
      <c r="K319" s="825">
        <f>+K320</f>
        <v>0.68508223164431969</v>
      </c>
    </row>
    <row r="320" spans="1:11" ht="12.75" x14ac:dyDescent="0.2">
      <c r="A320" s="816">
        <v>2</v>
      </c>
      <c r="B320" s="811">
        <v>3</v>
      </c>
      <c r="C320" s="811">
        <v>9</v>
      </c>
      <c r="D320" s="811">
        <v>1</v>
      </c>
      <c r="E320" s="811" t="s">
        <v>2882</v>
      </c>
      <c r="F320" s="812" t="s">
        <v>64</v>
      </c>
      <c r="G320" s="813"/>
      <c r="H320" s="813">
        <f>[5]PPNE4!N320</f>
        <v>6262903.2400000002</v>
      </c>
      <c r="I320" s="813"/>
      <c r="J320" s="813">
        <f>SUBTOTAL(9,G320:I320)</f>
        <v>6262903.2400000002</v>
      </c>
      <c r="K320" s="814">
        <f>IFERROR(J320/$J$18*100,"0.00")</f>
        <v>0.68508223164431969</v>
      </c>
    </row>
    <row r="321" spans="1:11" ht="12.75" x14ac:dyDescent="0.2">
      <c r="A321" s="806">
        <v>2</v>
      </c>
      <c r="B321" s="807">
        <v>3</v>
      </c>
      <c r="C321" s="807">
        <v>9</v>
      </c>
      <c r="D321" s="807">
        <v>2</v>
      </c>
      <c r="E321" s="807"/>
      <c r="F321" s="815" t="s">
        <v>3100</v>
      </c>
      <c r="G321" s="824">
        <f>+G322</f>
        <v>0</v>
      </c>
      <c r="H321" s="824">
        <f>+H322</f>
        <v>2469105.4700000002</v>
      </c>
      <c r="I321" s="824">
        <f>+I322</f>
        <v>0</v>
      </c>
      <c r="J321" s="824">
        <f>+J322</f>
        <v>2469105.4700000002</v>
      </c>
      <c r="K321" s="825">
        <f>+K322</f>
        <v>0.27008884230387648</v>
      </c>
    </row>
    <row r="322" spans="1:11" ht="12.75" x14ac:dyDescent="0.2">
      <c r="A322" s="816">
        <v>2</v>
      </c>
      <c r="B322" s="811">
        <v>3</v>
      </c>
      <c r="C322" s="811">
        <v>9</v>
      </c>
      <c r="D322" s="811">
        <v>2</v>
      </c>
      <c r="E322" s="811" t="s">
        <v>2882</v>
      </c>
      <c r="F322" s="812" t="s">
        <v>3100</v>
      </c>
      <c r="G322" s="813"/>
      <c r="H322" s="813">
        <f>[5]PPNE4!N322</f>
        <v>2469105.4700000002</v>
      </c>
      <c r="I322" s="813"/>
      <c r="J322" s="813">
        <f>SUBTOTAL(9,G322:I322)</f>
        <v>2469105.4700000002</v>
      </c>
      <c r="K322" s="814">
        <f>IFERROR(J322/$J$18*100,"0.00")</f>
        <v>0.27008884230387648</v>
      </c>
    </row>
    <row r="323" spans="1:11" ht="12.75" x14ac:dyDescent="0.2">
      <c r="A323" s="806">
        <v>2</v>
      </c>
      <c r="B323" s="807">
        <v>3</v>
      </c>
      <c r="C323" s="807">
        <v>9</v>
      </c>
      <c r="D323" s="807">
        <v>3</v>
      </c>
      <c r="E323" s="807"/>
      <c r="F323" s="815" t="s">
        <v>3101</v>
      </c>
      <c r="G323" s="824">
        <f>+G324</f>
        <v>0</v>
      </c>
      <c r="H323" s="824">
        <f>+H324</f>
        <v>48275531.760000005</v>
      </c>
      <c r="I323" s="824">
        <f>+I324</f>
        <v>0</v>
      </c>
      <c r="J323" s="824">
        <f>+J324</f>
        <v>48275531.760000005</v>
      </c>
      <c r="K323" s="825">
        <f>+K324</f>
        <v>5.2807312782237767</v>
      </c>
    </row>
    <row r="324" spans="1:11" ht="12.75" x14ac:dyDescent="0.2">
      <c r="A324" s="816">
        <v>2</v>
      </c>
      <c r="B324" s="811">
        <v>3</v>
      </c>
      <c r="C324" s="811">
        <v>9</v>
      </c>
      <c r="D324" s="811">
        <v>3</v>
      </c>
      <c r="E324" s="811" t="s">
        <v>2882</v>
      </c>
      <c r="F324" s="812" t="s">
        <v>3101</v>
      </c>
      <c r="G324" s="813"/>
      <c r="H324" s="813">
        <f>[5]PPNE4!N324</f>
        <v>48275531.760000005</v>
      </c>
      <c r="I324" s="813"/>
      <c r="J324" s="813">
        <f>SUBTOTAL(9,G324:I324)</f>
        <v>48275531.760000005</v>
      </c>
      <c r="K324" s="814">
        <f>IFERROR(J324/$J$18*100,"0.00")</f>
        <v>5.2807312782237767</v>
      </c>
    </row>
    <row r="325" spans="1:11" ht="12.75" x14ac:dyDescent="0.2">
      <c r="A325" s="806">
        <v>2</v>
      </c>
      <c r="B325" s="807">
        <v>3</v>
      </c>
      <c r="C325" s="807">
        <v>9</v>
      </c>
      <c r="D325" s="807">
        <v>4</v>
      </c>
      <c r="E325" s="807"/>
      <c r="F325" s="815" t="s">
        <v>3102</v>
      </c>
      <c r="G325" s="824">
        <f>+G326</f>
        <v>0</v>
      </c>
      <c r="H325" s="824">
        <f>+H326</f>
        <v>0</v>
      </c>
      <c r="I325" s="824">
        <f>+I326</f>
        <v>0</v>
      </c>
      <c r="J325" s="824">
        <f>+J326</f>
        <v>0</v>
      </c>
      <c r="K325" s="825">
        <f>+K326</f>
        <v>0</v>
      </c>
    </row>
    <row r="326" spans="1:11" ht="12.75" x14ac:dyDescent="0.2">
      <c r="A326" s="816">
        <v>2</v>
      </c>
      <c r="B326" s="811">
        <v>3</v>
      </c>
      <c r="C326" s="811">
        <v>9</v>
      </c>
      <c r="D326" s="811">
        <v>4</v>
      </c>
      <c r="E326" s="811" t="s">
        <v>2882</v>
      </c>
      <c r="F326" s="812" t="s">
        <v>3102</v>
      </c>
      <c r="G326" s="822"/>
      <c r="H326" s="822"/>
      <c r="I326" s="822"/>
      <c r="J326" s="813">
        <f>SUBTOTAL(9,G326:I326)</f>
        <v>0</v>
      </c>
      <c r="K326" s="814">
        <f>IFERROR(J326/$J$18*100,"0.00")</f>
        <v>0</v>
      </c>
    </row>
    <row r="327" spans="1:11" ht="12.75" x14ac:dyDescent="0.2">
      <c r="A327" s="806">
        <v>2</v>
      </c>
      <c r="B327" s="807">
        <v>3</v>
      </c>
      <c r="C327" s="807">
        <v>9</v>
      </c>
      <c r="D327" s="807">
        <v>5</v>
      </c>
      <c r="E327" s="807"/>
      <c r="F327" s="815" t="s">
        <v>3103</v>
      </c>
      <c r="G327" s="824">
        <f>+G328</f>
        <v>0</v>
      </c>
      <c r="H327" s="824">
        <f>+H328</f>
        <v>600000</v>
      </c>
      <c r="I327" s="824">
        <f>+I328</f>
        <v>0</v>
      </c>
      <c r="J327" s="824">
        <f>+J328</f>
        <v>600000</v>
      </c>
      <c r="K327" s="825">
        <f>+K328</f>
        <v>6.563239495084261E-2</v>
      </c>
    </row>
    <row r="328" spans="1:11" ht="12.75" x14ac:dyDescent="0.2">
      <c r="A328" s="816">
        <v>2</v>
      </c>
      <c r="B328" s="811">
        <v>3</v>
      </c>
      <c r="C328" s="811">
        <v>9</v>
      </c>
      <c r="D328" s="811">
        <v>5</v>
      </c>
      <c r="E328" s="811" t="s">
        <v>2882</v>
      </c>
      <c r="F328" s="812" t="s">
        <v>3103</v>
      </c>
      <c r="G328" s="822"/>
      <c r="H328" s="822">
        <f>[5]PPNE4!N328</f>
        <v>600000</v>
      </c>
      <c r="I328" s="822"/>
      <c r="J328" s="813">
        <f>SUBTOTAL(9,G328:I328)</f>
        <v>600000</v>
      </c>
      <c r="K328" s="814">
        <f>IFERROR(J328/$J$18*100,"0.00")</f>
        <v>6.563239495084261E-2</v>
      </c>
    </row>
    <row r="329" spans="1:11" ht="12.75" x14ac:dyDescent="0.2">
      <c r="A329" s="806">
        <v>2</v>
      </c>
      <c r="B329" s="807">
        <v>3</v>
      </c>
      <c r="C329" s="807">
        <v>9</v>
      </c>
      <c r="D329" s="807">
        <v>6</v>
      </c>
      <c r="E329" s="807"/>
      <c r="F329" s="815" t="s">
        <v>65</v>
      </c>
      <c r="G329" s="824">
        <f>+G330</f>
        <v>0</v>
      </c>
      <c r="H329" s="824">
        <f>+H330</f>
        <v>1379410</v>
      </c>
      <c r="I329" s="824">
        <f>+I330</f>
        <v>0</v>
      </c>
      <c r="J329" s="824">
        <f>+J330</f>
        <v>1379410</v>
      </c>
      <c r="K329" s="825">
        <f>+K330</f>
        <v>0.15088996986523634</v>
      </c>
    </row>
    <row r="330" spans="1:11" ht="12.75" x14ac:dyDescent="0.2">
      <c r="A330" s="816">
        <v>2</v>
      </c>
      <c r="B330" s="811">
        <v>3</v>
      </c>
      <c r="C330" s="811">
        <v>9</v>
      </c>
      <c r="D330" s="811">
        <v>6</v>
      </c>
      <c r="E330" s="811" t="s">
        <v>2882</v>
      </c>
      <c r="F330" s="812" t="s">
        <v>65</v>
      </c>
      <c r="G330" s="813"/>
      <c r="H330" s="813">
        <f>[5]PPNE4!N330</f>
        <v>1379410</v>
      </c>
      <c r="I330" s="813"/>
      <c r="J330" s="813">
        <f>SUBTOTAL(9,G330:I330)</f>
        <v>1379410</v>
      </c>
      <c r="K330" s="814">
        <f>IFERROR(J330/$J$18*100,"0.00")</f>
        <v>0.15088996986523634</v>
      </c>
    </row>
    <row r="331" spans="1:11" ht="12.75" x14ac:dyDescent="0.2">
      <c r="A331" s="806">
        <v>2</v>
      </c>
      <c r="B331" s="807">
        <v>3</v>
      </c>
      <c r="C331" s="807">
        <v>9</v>
      </c>
      <c r="D331" s="807">
        <v>7</v>
      </c>
      <c r="E331" s="807"/>
      <c r="F331" s="815" t="s">
        <v>3104</v>
      </c>
      <c r="G331" s="824">
        <f>+G332</f>
        <v>0</v>
      </c>
      <c r="H331" s="824">
        <f>+H332</f>
        <v>0</v>
      </c>
      <c r="I331" s="824">
        <f>+I332</f>
        <v>0</v>
      </c>
      <c r="J331" s="824">
        <f>+J332</f>
        <v>0</v>
      </c>
      <c r="K331" s="825">
        <f>+K332</f>
        <v>0</v>
      </c>
    </row>
    <row r="332" spans="1:11" ht="12.75" x14ac:dyDescent="0.2">
      <c r="A332" s="816">
        <v>2</v>
      </c>
      <c r="B332" s="811">
        <v>3</v>
      </c>
      <c r="C332" s="811">
        <v>9</v>
      </c>
      <c r="D332" s="811">
        <v>7</v>
      </c>
      <c r="E332" s="811" t="s">
        <v>2882</v>
      </c>
      <c r="F332" s="812" t="s">
        <v>3104</v>
      </c>
      <c r="G332" s="822"/>
      <c r="H332" s="822"/>
      <c r="I332" s="822"/>
      <c r="J332" s="813">
        <f>SUBTOTAL(9,G332:I332)</f>
        <v>0</v>
      </c>
      <c r="K332" s="814">
        <f>IFERROR(J332/$J$18*100,"0.00")</f>
        <v>0</v>
      </c>
    </row>
    <row r="333" spans="1:11" ht="12.75" x14ac:dyDescent="0.2">
      <c r="A333" s="806">
        <v>2</v>
      </c>
      <c r="B333" s="807">
        <v>3</v>
      </c>
      <c r="C333" s="807">
        <v>9</v>
      </c>
      <c r="D333" s="807">
        <v>8</v>
      </c>
      <c r="E333" s="807"/>
      <c r="F333" s="815" t="s">
        <v>3105</v>
      </c>
      <c r="G333" s="824">
        <f>+G334</f>
        <v>0</v>
      </c>
      <c r="H333" s="824">
        <f>+H334</f>
        <v>1320000</v>
      </c>
      <c r="I333" s="824">
        <f>+I334</f>
        <v>0</v>
      </c>
      <c r="J333" s="824">
        <f>+J334</f>
        <v>1320000</v>
      </c>
      <c r="K333" s="825">
        <f>+K334</f>
        <v>0.14439126889185375</v>
      </c>
    </row>
    <row r="334" spans="1:11" ht="12.75" x14ac:dyDescent="0.2">
      <c r="A334" s="816">
        <v>2</v>
      </c>
      <c r="B334" s="811">
        <v>3</v>
      </c>
      <c r="C334" s="811">
        <v>9</v>
      </c>
      <c r="D334" s="811">
        <v>8</v>
      </c>
      <c r="E334" s="811" t="s">
        <v>2882</v>
      </c>
      <c r="F334" s="812" t="s">
        <v>3105</v>
      </c>
      <c r="G334" s="822"/>
      <c r="H334" s="822">
        <f>[5]PPNE4!N334</f>
        <v>1320000</v>
      </c>
      <c r="I334" s="822"/>
      <c r="J334" s="813">
        <f>SUBTOTAL(9,G334:I334)</f>
        <v>1320000</v>
      </c>
      <c r="K334" s="814">
        <f>IFERROR(J334/$J$18*100,"0.00")</f>
        <v>0.14439126889185375</v>
      </c>
    </row>
    <row r="335" spans="1:11" ht="12.75" x14ac:dyDescent="0.2">
      <c r="A335" s="806">
        <v>2</v>
      </c>
      <c r="B335" s="807">
        <v>3</v>
      </c>
      <c r="C335" s="807">
        <v>9</v>
      </c>
      <c r="D335" s="807">
        <v>9</v>
      </c>
      <c r="E335" s="807"/>
      <c r="F335" s="815" t="s">
        <v>3106</v>
      </c>
      <c r="G335" s="824">
        <f>+G336</f>
        <v>0</v>
      </c>
      <c r="H335" s="824">
        <f>+H336</f>
        <v>3490000</v>
      </c>
      <c r="I335" s="824">
        <f>+I336</f>
        <v>0</v>
      </c>
      <c r="J335" s="824">
        <f>+J336</f>
        <v>3490000</v>
      </c>
      <c r="K335" s="825">
        <f>+K336</f>
        <v>0.3817617639640678</v>
      </c>
    </row>
    <row r="336" spans="1:11" ht="12.75" x14ac:dyDescent="0.2">
      <c r="A336" s="816">
        <v>2</v>
      </c>
      <c r="B336" s="811">
        <v>3</v>
      </c>
      <c r="C336" s="811">
        <v>9</v>
      </c>
      <c r="D336" s="811">
        <v>9</v>
      </c>
      <c r="E336" s="811" t="s">
        <v>2882</v>
      </c>
      <c r="F336" s="812" t="s">
        <v>3106</v>
      </c>
      <c r="G336" s="813"/>
      <c r="H336" s="813">
        <f>[5]PPNE4!N336</f>
        <v>3490000</v>
      </c>
      <c r="I336" s="813"/>
      <c r="J336" s="813">
        <f>SUBTOTAL(9,G336:I336)</f>
        <v>3490000</v>
      </c>
      <c r="K336" s="814">
        <f>IFERROR(J336/$J$18*100,"0.00")</f>
        <v>0.3817617639640678</v>
      </c>
    </row>
    <row r="337" spans="1:11" ht="12.75" x14ac:dyDescent="0.2">
      <c r="A337" s="797">
        <v>2</v>
      </c>
      <c r="B337" s="798">
        <v>4</v>
      </c>
      <c r="C337" s="799"/>
      <c r="D337" s="799"/>
      <c r="E337" s="799"/>
      <c r="F337" s="732" t="s">
        <v>3107</v>
      </c>
      <c r="G337" s="800">
        <f>+G338+G354+G365+G370+G379+G386</f>
        <v>0</v>
      </c>
      <c r="H337" s="800">
        <f>+H338+H354+H365+H370+H379+H386</f>
        <v>0</v>
      </c>
      <c r="I337" s="800">
        <f>+I338+I354+I365+I370+I379+I386</f>
        <v>0</v>
      </c>
      <c r="J337" s="800">
        <f>+J338+J354+J365+J370+J379+J386</f>
        <v>0</v>
      </c>
      <c r="K337" s="801">
        <f>+K338+K354+K365+K370+K379+K386</f>
        <v>0</v>
      </c>
    </row>
    <row r="338" spans="1:11" ht="12.75" x14ac:dyDescent="0.2">
      <c r="A338" s="802">
        <v>2</v>
      </c>
      <c r="B338" s="803">
        <v>4</v>
      </c>
      <c r="C338" s="803">
        <v>1</v>
      </c>
      <c r="D338" s="803"/>
      <c r="E338" s="803"/>
      <c r="F338" s="737" t="s">
        <v>3108</v>
      </c>
      <c r="G338" s="804">
        <f>+G339+G343+G347+G350+G352</f>
        <v>0</v>
      </c>
      <c r="H338" s="804">
        <f>+H339+H343+H347+H350+H352</f>
        <v>0</v>
      </c>
      <c r="I338" s="804">
        <f>+I339+I343+I347+I350+I352</f>
        <v>0</v>
      </c>
      <c r="J338" s="804">
        <f>+J339+J343+J347+J350+J352</f>
        <v>0</v>
      </c>
      <c r="K338" s="805">
        <f>+K339+K343+K347+K350+K352</f>
        <v>0</v>
      </c>
    </row>
    <row r="339" spans="1:11" ht="12.75" x14ac:dyDescent="0.2">
      <c r="A339" s="806">
        <v>2</v>
      </c>
      <c r="B339" s="807">
        <v>4</v>
      </c>
      <c r="C339" s="807">
        <v>1</v>
      </c>
      <c r="D339" s="807">
        <v>1</v>
      </c>
      <c r="E339" s="807"/>
      <c r="F339" s="815" t="s">
        <v>3109</v>
      </c>
      <c r="G339" s="824">
        <f>+G340+G341+G342</f>
        <v>0</v>
      </c>
      <c r="H339" s="824">
        <f>+H340+H341+H342</f>
        <v>0</v>
      </c>
      <c r="I339" s="824">
        <f>+I340+I341+I342</f>
        <v>0</v>
      </c>
      <c r="J339" s="824">
        <f>+J340+J341+J342</f>
        <v>0</v>
      </c>
      <c r="K339" s="825">
        <f>+K340+K341+K342</f>
        <v>0</v>
      </c>
    </row>
    <row r="340" spans="1:11" ht="12.75" x14ac:dyDescent="0.2">
      <c r="A340" s="816">
        <v>2</v>
      </c>
      <c r="B340" s="811">
        <v>4</v>
      </c>
      <c r="C340" s="811">
        <v>1</v>
      </c>
      <c r="D340" s="811">
        <v>1</v>
      </c>
      <c r="E340" s="811" t="s">
        <v>2882</v>
      </c>
      <c r="F340" s="753" t="s">
        <v>3110</v>
      </c>
      <c r="G340" s="813"/>
      <c r="H340" s="813"/>
      <c r="I340" s="813"/>
      <c r="J340" s="813">
        <f>SUBTOTAL(9,G340:I340)</f>
        <v>0</v>
      </c>
      <c r="K340" s="814">
        <f>IFERROR(J340/$J$18*100,"0.00")</f>
        <v>0</v>
      </c>
    </row>
    <row r="341" spans="1:11" ht="12.75" x14ac:dyDescent="0.2">
      <c r="A341" s="816">
        <v>2</v>
      </c>
      <c r="B341" s="811">
        <v>4</v>
      </c>
      <c r="C341" s="811">
        <v>1</v>
      </c>
      <c r="D341" s="811">
        <v>1</v>
      </c>
      <c r="E341" s="811" t="s">
        <v>2884</v>
      </c>
      <c r="F341" s="753" t="s">
        <v>3111</v>
      </c>
      <c r="G341" s="813"/>
      <c r="H341" s="813"/>
      <c r="I341" s="813"/>
      <c r="J341" s="813">
        <f>SUBTOTAL(9,G341:I341)</f>
        <v>0</v>
      </c>
      <c r="K341" s="814">
        <f>IFERROR(J341/$J$18*100,"0.00")</f>
        <v>0</v>
      </c>
    </row>
    <row r="342" spans="1:11" ht="12.75" x14ac:dyDescent="0.2">
      <c r="A342" s="816">
        <v>2</v>
      </c>
      <c r="B342" s="811">
        <v>4</v>
      </c>
      <c r="C342" s="811">
        <v>1</v>
      </c>
      <c r="D342" s="811">
        <v>1</v>
      </c>
      <c r="E342" s="811" t="s">
        <v>2886</v>
      </c>
      <c r="F342" s="753" t="s">
        <v>3112</v>
      </c>
      <c r="G342" s="822"/>
      <c r="H342" s="822"/>
      <c r="I342" s="822"/>
      <c r="J342" s="813">
        <f>SUBTOTAL(9,G342:I342)</f>
        <v>0</v>
      </c>
      <c r="K342" s="814">
        <f>IFERROR(J342/$J$18*100,"0.00")</f>
        <v>0</v>
      </c>
    </row>
    <row r="343" spans="1:11" ht="12.75" x14ac:dyDescent="0.2">
      <c r="A343" s="806">
        <v>2</v>
      </c>
      <c r="B343" s="807">
        <v>4</v>
      </c>
      <c r="C343" s="807">
        <v>1</v>
      </c>
      <c r="D343" s="807">
        <v>2</v>
      </c>
      <c r="E343" s="807"/>
      <c r="F343" s="815" t="s">
        <v>3113</v>
      </c>
      <c r="G343" s="824">
        <f>+G344+G345+G346</f>
        <v>0</v>
      </c>
      <c r="H343" s="824">
        <f>+H344+H345+H346</f>
        <v>0</v>
      </c>
      <c r="I343" s="824">
        <f>+I344+I345+I346</f>
        <v>0</v>
      </c>
      <c r="J343" s="824">
        <f>+J344+J345+J346</f>
        <v>0</v>
      </c>
      <c r="K343" s="825">
        <f>+K344+K345+K346</f>
        <v>0</v>
      </c>
    </row>
    <row r="344" spans="1:11" ht="12.75" x14ac:dyDescent="0.2">
      <c r="A344" s="816">
        <v>2</v>
      </c>
      <c r="B344" s="811">
        <v>4</v>
      </c>
      <c r="C344" s="811">
        <v>1</v>
      </c>
      <c r="D344" s="811">
        <v>2</v>
      </c>
      <c r="E344" s="811" t="s">
        <v>2882</v>
      </c>
      <c r="F344" s="753" t="s">
        <v>3114</v>
      </c>
      <c r="G344" s="813"/>
      <c r="H344" s="813"/>
      <c r="I344" s="813"/>
      <c r="J344" s="813">
        <f>SUBTOTAL(9,G344:I344)</f>
        <v>0</v>
      </c>
      <c r="K344" s="814">
        <f>IFERROR(J344/$J$18*100,"0.00")</f>
        <v>0</v>
      </c>
    </row>
    <row r="345" spans="1:11" ht="12.75" x14ac:dyDescent="0.2">
      <c r="A345" s="816">
        <v>2</v>
      </c>
      <c r="B345" s="811">
        <v>4</v>
      </c>
      <c r="C345" s="811">
        <v>1</v>
      </c>
      <c r="D345" s="811">
        <v>2</v>
      </c>
      <c r="E345" s="811" t="s">
        <v>2884</v>
      </c>
      <c r="F345" s="753" t="s">
        <v>3115</v>
      </c>
      <c r="G345" s="813"/>
      <c r="H345" s="813"/>
      <c r="I345" s="813"/>
      <c r="J345" s="813">
        <f>SUBTOTAL(9,G345:I345)</f>
        <v>0</v>
      </c>
      <c r="K345" s="814">
        <f>IFERROR(J345/$J$18*100,"0.00")</f>
        <v>0</v>
      </c>
    </row>
    <row r="346" spans="1:11" ht="12.75" x14ac:dyDescent="0.2">
      <c r="A346" s="816">
        <v>2</v>
      </c>
      <c r="B346" s="811">
        <v>4</v>
      </c>
      <c r="C346" s="811">
        <v>1</v>
      </c>
      <c r="D346" s="811">
        <v>2</v>
      </c>
      <c r="E346" s="811" t="s">
        <v>2886</v>
      </c>
      <c r="F346" s="753" t="s">
        <v>3116</v>
      </c>
      <c r="G346" s="822"/>
      <c r="H346" s="822"/>
      <c r="I346" s="822"/>
      <c r="J346" s="813">
        <f>SUBTOTAL(9,G346:I346)</f>
        <v>0</v>
      </c>
      <c r="K346" s="814">
        <f>IFERROR(J346/$J$18*100,"0.00")</f>
        <v>0</v>
      </c>
    </row>
    <row r="347" spans="1:11" ht="12.75" x14ac:dyDescent="0.2">
      <c r="A347" s="806">
        <v>2</v>
      </c>
      <c r="B347" s="807">
        <v>4</v>
      </c>
      <c r="C347" s="807">
        <v>1</v>
      </c>
      <c r="D347" s="807">
        <v>4</v>
      </c>
      <c r="E347" s="811"/>
      <c r="F347" s="774" t="s">
        <v>3117</v>
      </c>
      <c r="G347" s="824">
        <f>+G348+G349</f>
        <v>0</v>
      </c>
      <c r="H347" s="824">
        <f>+H348+H349</f>
        <v>0</v>
      </c>
      <c r="I347" s="824">
        <f>+I348+I349</f>
        <v>0</v>
      </c>
      <c r="J347" s="824">
        <f>+J348+J349</f>
        <v>0</v>
      </c>
      <c r="K347" s="825">
        <f>+K348+K349</f>
        <v>0</v>
      </c>
    </row>
    <row r="348" spans="1:11" ht="12.75" x14ac:dyDescent="0.2">
      <c r="A348" s="835">
        <v>2</v>
      </c>
      <c r="B348" s="836">
        <v>4</v>
      </c>
      <c r="C348" s="836">
        <v>1</v>
      </c>
      <c r="D348" s="836">
        <v>4</v>
      </c>
      <c r="E348" s="811" t="s">
        <v>2882</v>
      </c>
      <c r="F348" s="777" t="s">
        <v>3118</v>
      </c>
      <c r="G348" s="813"/>
      <c r="H348" s="813"/>
      <c r="I348" s="813"/>
      <c r="J348" s="813">
        <f>SUBTOTAL(9,G348:I348)</f>
        <v>0</v>
      </c>
      <c r="K348" s="814">
        <f>IFERROR(J348/$J$18*100,"0.00")</f>
        <v>0</v>
      </c>
    </row>
    <row r="349" spans="1:11" ht="12.75" x14ac:dyDescent="0.2">
      <c r="A349" s="816">
        <v>2</v>
      </c>
      <c r="B349" s="811">
        <v>4</v>
      </c>
      <c r="C349" s="811">
        <v>1</v>
      </c>
      <c r="D349" s="811">
        <v>4</v>
      </c>
      <c r="E349" s="811" t="s">
        <v>2884</v>
      </c>
      <c r="F349" s="753" t="s">
        <v>3119</v>
      </c>
      <c r="G349" s="822"/>
      <c r="H349" s="822"/>
      <c r="I349" s="822"/>
      <c r="J349" s="813">
        <f>SUBTOTAL(9,G349:I349)</f>
        <v>0</v>
      </c>
      <c r="K349" s="814">
        <f>IFERROR(J349/$J$18*100,"0.00")</f>
        <v>0</v>
      </c>
    </row>
    <row r="350" spans="1:11" ht="12.75" x14ac:dyDescent="0.2">
      <c r="A350" s="823">
        <v>2</v>
      </c>
      <c r="B350" s="807">
        <v>4</v>
      </c>
      <c r="C350" s="807">
        <v>1</v>
      </c>
      <c r="D350" s="807">
        <v>5</v>
      </c>
      <c r="E350" s="807"/>
      <c r="F350" s="774" t="s">
        <v>3120</v>
      </c>
      <c r="G350" s="808">
        <f>+G351</f>
        <v>0</v>
      </c>
      <c r="H350" s="808">
        <f>+H351</f>
        <v>0</v>
      </c>
      <c r="I350" s="808">
        <f>+I351</f>
        <v>0</v>
      </c>
      <c r="J350" s="808">
        <f>+J351</f>
        <v>0</v>
      </c>
      <c r="K350" s="809">
        <f>+K351</f>
        <v>0</v>
      </c>
    </row>
    <row r="351" spans="1:11" ht="12.75" x14ac:dyDescent="0.2">
      <c r="A351" s="816">
        <v>2</v>
      </c>
      <c r="B351" s="811">
        <v>4</v>
      </c>
      <c r="C351" s="811">
        <v>1</v>
      </c>
      <c r="D351" s="811">
        <v>5</v>
      </c>
      <c r="E351" s="811" t="s">
        <v>2882</v>
      </c>
      <c r="F351" s="753" t="s">
        <v>3120</v>
      </c>
      <c r="G351" s="822"/>
      <c r="H351" s="822"/>
      <c r="I351" s="822"/>
      <c r="J351" s="813">
        <f>SUBTOTAL(9,G351:I351)</f>
        <v>0</v>
      </c>
      <c r="K351" s="814">
        <f>IFERROR(J351/$J$18*100,"0.00")</f>
        <v>0</v>
      </c>
    </row>
    <row r="352" spans="1:11" ht="12.75" x14ac:dyDescent="0.2">
      <c r="A352" s="806">
        <v>2</v>
      </c>
      <c r="B352" s="807">
        <v>4</v>
      </c>
      <c r="C352" s="807">
        <v>1</v>
      </c>
      <c r="D352" s="807">
        <v>6</v>
      </c>
      <c r="E352" s="811"/>
      <c r="F352" s="774" t="s">
        <v>3121</v>
      </c>
      <c r="G352" s="824">
        <f>+G353</f>
        <v>0</v>
      </c>
      <c r="H352" s="824">
        <f>+H353</f>
        <v>0</v>
      </c>
      <c r="I352" s="824">
        <f>+I353</f>
        <v>0</v>
      </c>
      <c r="J352" s="824">
        <f>+J353</f>
        <v>0</v>
      </c>
      <c r="K352" s="825">
        <f>+K353</f>
        <v>0</v>
      </c>
    </row>
    <row r="353" spans="1:11" ht="12.75" x14ac:dyDescent="0.2">
      <c r="A353" s="816">
        <v>2</v>
      </c>
      <c r="B353" s="811">
        <v>4</v>
      </c>
      <c r="C353" s="811">
        <v>1</v>
      </c>
      <c r="D353" s="811">
        <v>6</v>
      </c>
      <c r="E353" s="811" t="s">
        <v>2882</v>
      </c>
      <c r="F353" s="753" t="s">
        <v>3122</v>
      </c>
      <c r="G353" s="822"/>
      <c r="H353" s="822"/>
      <c r="I353" s="822"/>
      <c r="J353" s="813">
        <f>SUBTOTAL(9,G353:I353)</f>
        <v>0</v>
      </c>
      <c r="K353" s="814">
        <f>IFERROR(J353/$J$18*100,"0.00")</f>
        <v>0</v>
      </c>
    </row>
    <row r="354" spans="1:11" ht="12.75" x14ac:dyDescent="0.2">
      <c r="A354" s="802">
        <v>2</v>
      </c>
      <c r="B354" s="803">
        <v>4</v>
      </c>
      <c r="C354" s="803">
        <v>2</v>
      </c>
      <c r="D354" s="803"/>
      <c r="E354" s="803"/>
      <c r="F354" s="737" t="s">
        <v>3123</v>
      </c>
      <c r="G354" s="804">
        <f>+G355+G357+G361</f>
        <v>0</v>
      </c>
      <c r="H354" s="804">
        <f>+H355+H357+H361</f>
        <v>0</v>
      </c>
      <c r="I354" s="804">
        <f>+I355+I357+I361</f>
        <v>0</v>
      </c>
      <c r="J354" s="804">
        <f>+J355+J357+J361</f>
        <v>0</v>
      </c>
      <c r="K354" s="805">
        <f>+K355+K357+K361</f>
        <v>0</v>
      </c>
    </row>
    <row r="355" spans="1:11" ht="12.75" x14ac:dyDescent="0.2">
      <c r="A355" s="806">
        <v>2</v>
      </c>
      <c r="B355" s="807">
        <v>4</v>
      </c>
      <c r="C355" s="807">
        <v>2</v>
      </c>
      <c r="D355" s="807">
        <v>1</v>
      </c>
      <c r="E355" s="811"/>
      <c r="F355" s="815" t="s">
        <v>3124</v>
      </c>
      <c r="G355" s="824">
        <f>+G356</f>
        <v>0</v>
      </c>
      <c r="H355" s="824">
        <f>+H356</f>
        <v>0</v>
      </c>
      <c r="I355" s="824">
        <f>+I356</f>
        <v>0</v>
      </c>
      <c r="J355" s="824">
        <f>+J356</f>
        <v>0</v>
      </c>
      <c r="K355" s="825">
        <f>+K356</f>
        <v>0</v>
      </c>
    </row>
    <row r="356" spans="1:11" ht="12.75" x14ac:dyDescent="0.2">
      <c r="A356" s="810">
        <v>2</v>
      </c>
      <c r="B356" s="811">
        <v>4</v>
      </c>
      <c r="C356" s="811">
        <v>2</v>
      </c>
      <c r="D356" s="811">
        <v>1</v>
      </c>
      <c r="E356" s="811" t="s">
        <v>2882</v>
      </c>
      <c r="F356" s="753" t="s">
        <v>3125</v>
      </c>
      <c r="G356" s="822"/>
      <c r="H356" s="822"/>
      <c r="I356" s="822"/>
      <c r="J356" s="813">
        <f>SUBTOTAL(9,G356:I356)</f>
        <v>0</v>
      </c>
      <c r="K356" s="814">
        <f>IFERROR(J356/$J$18*100,"0.00")</f>
        <v>0</v>
      </c>
    </row>
    <row r="357" spans="1:11" ht="22.5" x14ac:dyDescent="0.2">
      <c r="A357" s="806">
        <v>2</v>
      </c>
      <c r="B357" s="807">
        <v>4</v>
      </c>
      <c r="C357" s="807">
        <v>2</v>
      </c>
      <c r="D357" s="807">
        <v>2</v>
      </c>
      <c r="E357" s="811"/>
      <c r="F357" s="774" t="s">
        <v>3126</v>
      </c>
      <c r="G357" s="808">
        <f>+G358+G359+G360</f>
        <v>0</v>
      </c>
      <c r="H357" s="808">
        <f>+H358+H359+H360</f>
        <v>0</v>
      </c>
      <c r="I357" s="808">
        <f>+I358+I359+I360</f>
        <v>0</v>
      </c>
      <c r="J357" s="808">
        <f>+J358+J359+J360</f>
        <v>0</v>
      </c>
      <c r="K357" s="809">
        <f>+K358+K359+K360</f>
        <v>0</v>
      </c>
    </row>
    <row r="358" spans="1:11" ht="22.5" x14ac:dyDescent="0.2">
      <c r="A358" s="810">
        <v>2</v>
      </c>
      <c r="B358" s="811">
        <v>4</v>
      </c>
      <c r="C358" s="811">
        <v>2</v>
      </c>
      <c r="D358" s="811">
        <v>2</v>
      </c>
      <c r="E358" s="811" t="s">
        <v>2882</v>
      </c>
      <c r="F358" s="753" t="s">
        <v>3127</v>
      </c>
      <c r="G358" s="822"/>
      <c r="H358" s="822"/>
      <c r="I358" s="822"/>
      <c r="J358" s="813">
        <f>SUBTOTAL(9,G358:I358)</f>
        <v>0</v>
      </c>
      <c r="K358" s="814">
        <f>IFERROR(J358/$J$18*100,"0.00")</f>
        <v>0</v>
      </c>
    </row>
    <row r="359" spans="1:11" ht="22.5" x14ac:dyDescent="0.2">
      <c r="A359" s="810">
        <v>2</v>
      </c>
      <c r="B359" s="811">
        <v>4</v>
      </c>
      <c r="C359" s="811">
        <v>2</v>
      </c>
      <c r="D359" s="811">
        <v>2</v>
      </c>
      <c r="E359" s="811" t="s">
        <v>2884</v>
      </c>
      <c r="F359" s="753" t="s">
        <v>3128</v>
      </c>
      <c r="G359" s="822"/>
      <c r="H359" s="822"/>
      <c r="I359" s="822"/>
      <c r="J359" s="813">
        <f>SUBTOTAL(9,G359:I359)</f>
        <v>0</v>
      </c>
      <c r="K359" s="814">
        <f>IFERROR(J359/$J$18*100,"0.00")</f>
        <v>0</v>
      </c>
    </row>
    <row r="360" spans="1:11" ht="22.5" x14ac:dyDescent="0.2">
      <c r="A360" s="810">
        <v>2</v>
      </c>
      <c r="B360" s="811">
        <v>4</v>
      </c>
      <c r="C360" s="811">
        <v>2</v>
      </c>
      <c r="D360" s="811">
        <v>2</v>
      </c>
      <c r="E360" s="811" t="s">
        <v>2886</v>
      </c>
      <c r="F360" s="753" t="s">
        <v>3129</v>
      </c>
      <c r="G360" s="822"/>
      <c r="H360" s="822"/>
      <c r="I360" s="822"/>
      <c r="J360" s="813">
        <f>SUBTOTAL(9,G360:I360)</f>
        <v>0</v>
      </c>
      <c r="K360" s="814">
        <f>IFERROR(J360/$J$18*100,"0.00")</f>
        <v>0</v>
      </c>
    </row>
    <row r="361" spans="1:11" ht="12.75" x14ac:dyDescent="0.2">
      <c r="A361" s="815">
        <v>2</v>
      </c>
      <c r="B361" s="807">
        <v>4</v>
      </c>
      <c r="C361" s="807">
        <v>2</v>
      </c>
      <c r="D361" s="807">
        <v>3</v>
      </c>
      <c r="E361" s="807"/>
      <c r="F361" s="774" t="s">
        <v>3130</v>
      </c>
      <c r="G361" s="822">
        <f>G362+G363+G364</f>
        <v>0</v>
      </c>
      <c r="H361" s="822">
        <f>H362+H363+H364</f>
        <v>0</v>
      </c>
      <c r="I361" s="822">
        <f>I362+I363+I364</f>
        <v>0</v>
      </c>
      <c r="J361" s="822">
        <f>J362+J363+J364</f>
        <v>0</v>
      </c>
      <c r="K361" s="837">
        <f>K362+K363+K364</f>
        <v>0</v>
      </c>
    </row>
    <row r="362" spans="1:11" ht="22.5" x14ac:dyDescent="0.2">
      <c r="A362" s="812">
        <v>2</v>
      </c>
      <c r="B362" s="811">
        <v>4</v>
      </c>
      <c r="C362" s="811">
        <v>2</v>
      </c>
      <c r="D362" s="811">
        <v>3</v>
      </c>
      <c r="E362" s="811" t="s">
        <v>2882</v>
      </c>
      <c r="F362" s="753" t="s">
        <v>3131</v>
      </c>
      <c r="G362" s="813"/>
      <c r="H362" s="813"/>
      <c r="I362" s="813"/>
      <c r="J362" s="813">
        <f>SUBTOTAL(9,G362:I362)</f>
        <v>0</v>
      </c>
      <c r="K362" s="814">
        <f>IFERROR(J362/$J$18*100,"0.00")</f>
        <v>0</v>
      </c>
    </row>
    <row r="363" spans="1:11" ht="12.75" x14ac:dyDescent="0.2">
      <c r="A363" s="812">
        <v>2</v>
      </c>
      <c r="B363" s="811">
        <v>4</v>
      </c>
      <c r="C363" s="811">
        <v>2</v>
      </c>
      <c r="D363" s="811">
        <v>3</v>
      </c>
      <c r="E363" s="811" t="s">
        <v>2884</v>
      </c>
      <c r="F363" s="753" t="s">
        <v>3132</v>
      </c>
      <c r="G363" s="813"/>
      <c r="H363" s="813"/>
      <c r="I363" s="813"/>
      <c r="J363" s="813">
        <f>SUBTOTAL(9,G363:I363)</f>
        <v>0</v>
      </c>
      <c r="K363" s="814">
        <f>IFERROR(J363/$J$18*100,"0.00")</f>
        <v>0</v>
      </c>
    </row>
    <row r="364" spans="1:11" ht="22.5" x14ac:dyDescent="0.2">
      <c r="A364" s="812">
        <v>2</v>
      </c>
      <c r="B364" s="811">
        <v>4</v>
      </c>
      <c r="C364" s="811">
        <v>2</v>
      </c>
      <c r="D364" s="811">
        <v>3</v>
      </c>
      <c r="E364" s="811" t="s">
        <v>2886</v>
      </c>
      <c r="F364" s="753" t="s">
        <v>3133</v>
      </c>
      <c r="G364" s="813"/>
      <c r="H364" s="813"/>
      <c r="I364" s="813"/>
      <c r="J364" s="813">
        <f>SUBTOTAL(9,G364:I364)</f>
        <v>0</v>
      </c>
      <c r="K364" s="814">
        <f>IFERROR(J364/$J$18*100,"0.00")</f>
        <v>0</v>
      </c>
    </row>
    <row r="365" spans="1:11" ht="12.75" x14ac:dyDescent="0.2">
      <c r="A365" s="802">
        <v>2</v>
      </c>
      <c r="B365" s="803">
        <v>4</v>
      </c>
      <c r="C365" s="803">
        <v>4</v>
      </c>
      <c r="D365" s="803"/>
      <c r="E365" s="803"/>
      <c r="F365" s="737" t="s">
        <v>3134</v>
      </c>
      <c r="G365" s="804">
        <f>+G366</f>
        <v>0</v>
      </c>
      <c r="H365" s="804">
        <f>+H366</f>
        <v>0</v>
      </c>
      <c r="I365" s="804">
        <f>+I366</f>
        <v>0</v>
      </c>
      <c r="J365" s="804">
        <f>+J366</f>
        <v>0</v>
      </c>
      <c r="K365" s="805">
        <f>+K366</f>
        <v>0</v>
      </c>
    </row>
    <row r="366" spans="1:11" ht="12.75" x14ac:dyDescent="0.2">
      <c r="A366" s="815">
        <v>2</v>
      </c>
      <c r="B366" s="807">
        <v>4</v>
      </c>
      <c r="C366" s="807">
        <v>4</v>
      </c>
      <c r="D366" s="807">
        <v>1</v>
      </c>
      <c r="E366" s="807"/>
      <c r="F366" s="774" t="s">
        <v>3135</v>
      </c>
      <c r="G366" s="822">
        <f>+G367+G368+G369</f>
        <v>0</v>
      </c>
      <c r="H366" s="822">
        <f>+H367+H368+H369</f>
        <v>0</v>
      </c>
      <c r="I366" s="822">
        <f>+I367+I368+I369</f>
        <v>0</v>
      </c>
      <c r="J366" s="822">
        <f>+J367+J368+J369</f>
        <v>0</v>
      </c>
      <c r="K366" s="837">
        <f>+K367+K368+K369</f>
        <v>0</v>
      </c>
    </row>
    <row r="367" spans="1:11" ht="22.5" x14ac:dyDescent="0.2">
      <c r="A367" s="812">
        <v>2</v>
      </c>
      <c r="B367" s="811">
        <v>4</v>
      </c>
      <c r="C367" s="811">
        <v>4</v>
      </c>
      <c r="D367" s="811">
        <v>1</v>
      </c>
      <c r="E367" s="811" t="s">
        <v>2882</v>
      </c>
      <c r="F367" s="753" t="s">
        <v>3136</v>
      </c>
      <c r="G367" s="813"/>
      <c r="H367" s="813"/>
      <c r="I367" s="813"/>
      <c r="J367" s="813">
        <f>SUBTOTAL(9,G367:I367)</f>
        <v>0</v>
      </c>
      <c r="K367" s="814">
        <f>IFERROR(J367/$J$18*100,"0.00")</f>
        <v>0</v>
      </c>
    </row>
    <row r="368" spans="1:11" ht="22.5" x14ac:dyDescent="0.2">
      <c r="A368" s="812">
        <v>2</v>
      </c>
      <c r="B368" s="811">
        <v>4</v>
      </c>
      <c r="C368" s="811">
        <v>4</v>
      </c>
      <c r="D368" s="811">
        <v>1</v>
      </c>
      <c r="E368" s="811" t="s">
        <v>2884</v>
      </c>
      <c r="F368" s="753" t="s">
        <v>3137</v>
      </c>
      <c r="G368" s="813"/>
      <c r="H368" s="813"/>
      <c r="I368" s="813"/>
      <c r="J368" s="813">
        <f>SUBTOTAL(9,G368:I368)</f>
        <v>0</v>
      </c>
      <c r="K368" s="814">
        <f>IFERROR(J368/$J$18*100,"0.00")</f>
        <v>0</v>
      </c>
    </row>
    <row r="369" spans="1:11" ht="22.5" x14ac:dyDescent="0.2">
      <c r="A369" s="812">
        <v>2</v>
      </c>
      <c r="B369" s="811">
        <v>4</v>
      </c>
      <c r="C369" s="811">
        <v>4</v>
      </c>
      <c r="D369" s="811">
        <v>1</v>
      </c>
      <c r="E369" s="811" t="s">
        <v>2886</v>
      </c>
      <c r="F369" s="753" t="s">
        <v>3138</v>
      </c>
      <c r="G369" s="813"/>
      <c r="H369" s="813"/>
      <c r="I369" s="813"/>
      <c r="J369" s="813">
        <f>SUBTOTAL(9,G369:I369)</f>
        <v>0</v>
      </c>
      <c r="K369" s="814">
        <f>IFERROR(J369/$J$18*100,"0.00")</f>
        <v>0</v>
      </c>
    </row>
    <row r="370" spans="1:11" ht="12.75" x14ac:dyDescent="0.2">
      <c r="A370" s="802">
        <v>2</v>
      </c>
      <c r="B370" s="803">
        <v>4</v>
      </c>
      <c r="C370" s="803">
        <v>6</v>
      </c>
      <c r="D370" s="803"/>
      <c r="E370" s="803"/>
      <c r="F370" s="737" t="s">
        <v>3139</v>
      </c>
      <c r="G370" s="804">
        <f>+G371+G373+G375+G377</f>
        <v>0</v>
      </c>
      <c r="H370" s="804">
        <f>+H371+H373+H375+H377</f>
        <v>0</v>
      </c>
      <c r="I370" s="804">
        <f>+I371+I373+I375+I377</f>
        <v>0</v>
      </c>
      <c r="J370" s="804">
        <f>+J371+J373+J375+J377</f>
        <v>0</v>
      </c>
      <c r="K370" s="805">
        <f>+K371+K373+K375+K377</f>
        <v>0</v>
      </c>
    </row>
    <row r="371" spans="1:11" ht="12.75" x14ac:dyDescent="0.2">
      <c r="A371" s="823">
        <v>2</v>
      </c>
      <c r="B371" s="807">
        <v>4</v>
      </c>
      <c r="C371" s="807">
        <v>6</v>
      </c>
      <c r="D371" s="807">
        <v>1</v>
      </c>
      <c r="E371" s="807"/>
      <c r="F371" s="774" t="s">
        <v>3140</v>
      </c>
      <c r="G371" s="824">
        <f>+G372</f>
        <v>0</v>
      </c>
      <c r="H371" s="824">
        <f>+H372</f>
        <v>0</v>
      </c>
      <c r="I371" s="824">
        <f>+I372</f>
        <v>0</v>
      </c>
      <c r="J371" s="824">
        <f>+J372</f>
        <v>0</v>
      </c>
      <c r="K371" s="825">
        <f>+K372</f>
        <v>0</v>
      </c>
    </row>
    <row r="372" spans="1:11" ht="12.75" x14ac:dyDescent="0.2">
      <c r="A372" s="816">
        <v>2</v>
      </c>
      <c r="B372" s="811">
        <v>4</v>
      </c>
      <c r="C372" s="811">
        <v>6</v>
      </c>
      <c r="D372" s="811">
        <v>1</v>
      </c>
      <c r="E372" s="811" t="s">
        <v>2882</v>
      </c>
      <c r="F372" s="753" t="s">
        <v>3140</v>
      </c>
      <c r="G372" s="822"/>
      <c r="H372" s="822"/>
      <c r="I372" s="822"/>
      <c r="J372" s="813">
        <f>SUBTOTAL(9,G372:I372)</f>
        <v>0</v>
      </c>
      <c r="K372" s="814">
        <f>IFERROR(J372/$J$18*100,"0.00")</f>
        <v>0</v>
      </c>
    </row>
    <row r="373" spans="1:11" ht="12.75" x14ac:dyDescent="0.2">
      <c r="A373" s="823">
        <v>2</v>
      </c>
      <c r="B373" s="807">
        <v>4</v>
      </c>
      <c r="C373" s="807">
        <v>6</v>
      </c>
      <c r="D373" s="807">
        <v>2</v>
      </c>
      <c r="E373" s="807"/>
      <c r="F373" s="774" t="s">
        <v>3141</v>
      </c>
      <c r="G373" s="808">
        <f>+G374</f>
        <v>0</v>
      </c>
      <c r="H373" s="808">
        <f>+H374</f>
        <v>0</v>
      </c>
      <c r="I373" s="808">
        <f>+I374</f>
        <v>0</v>
      </c>
      <c r="J373" s="808">
        <f>+J374</f>
        <v>0</v>
      </c>
      <c r="K373" s="809">
        <f>+K374</f>
        <v>0</v>
      </c>
    </row>
    <row r="374" spans="1:11" ht="12.75" x14ac:dyDescent="0.2">
      <c r="A374" s="816">
        <v>2</v>
      </c>
      <c r="B374" s="811">
        <v>4</v>
      </c>
      <c r="C374" s="811">
        <v>6</v>
      </c>
      <c r="D374" s="811">
        <v>2</v>
      </c>
      <c r="E374" s="811" t="s">
        <v>2882</v>
      </c>
      <c r="F374" s="753" t="s">
        <v>3141</v>
      </c>
      <c r="G374" s="822"/>
      <c r="H374" s="822"/>
      <c r="I374" s="822"/>
      <c r="J374" s="813">
        <f>SUBTOTAL(9,G374:I374)</f>
        <v>0</v>
      </c>
      <c r="K374" s="814">
        <f>IFERROR(J374/$J$18*100,"0.00")</f>
        <v>0</v>
      </c>
    </row>
    <row r="375" spans="1:11" ht="12.75" x14ac:dyDescent="0.2">
      <c r="A375" s="823">
        <v>2</v>
      </c>
      <c r="B375" s="807">
        <v>4</v>
      </c>
      <c r="C375" s="807">
        <v>6</v>
      </c>
      <c r="D375" s="807">
        <v>3</v>
      </c>
      <c r="E375" s="811"/>
      <c r="F375" s="774" t="s">
        <v>3142</v>
      </c>
      <c r="G375" s="808">
        <f>+G376</f>
        <v>0</v>
      </c>
      <c r="H375" s="808">
        <f>+H376</f>
        <v>0</v>
      </c>
      <c r="I375" s="808">
        <f>+I376</f>
        <v>0</v>
      </c>
      <c r="J375" s="808">
        <f>+J376</f>
        <v>0</v>
      </c>
      <c r="K375" s="809">
        <f>+K376</f>
        <v>0</v>
      </c>
    </row>
    <row r="376" spans="1:11" ht="12.75" x14ac:dyDescent="0.2">
      <c r="A376" s="816">
        <v>2</v>
      </c>
      <c r="B376" s="811">
        <v>4</v>
      </c>
      <c r="C376" s="811">
        <v>6</v>
      </c>
      <c r="D376" s="811">
        <v>3</v>
      </c>
      <c r="E376" s="811" t="s">
        <v>2882</v>
      </c>
      <c r="F376" s="753" t="s">
        <v>3142</v>
      </c>
      <c r="G376" s="822"/>
      <c r="H376" s="822"/>
      <c r="I376" s="822"/>
      <c r="J376" s="813">
        <f>SUBTOTAL(9,G376:I376)</f>
        <v>0</v>
      </c>
      <c r="K376" s="814">
        <f>IFERROR(J376/$J$18*100,"0.00")</f>
        <v>0</v>
      </c>
    </row>
    <row r="377" spans="1:11" ht="12.75" x14ac:dyDescent="0.2">
      <c r="A377" s="823">
        <v>2</v>
      </c>
      <c r="B377" s="807">
        <v>4</v>
      </c>
      <c r="C377" s="807">
        <v>6</v>
      </c>
      <c r="D377" s="807">
        <v>4</v>
      </c>
      <c r="E377" s="807"/>
      <c r="F377" s="774" t="s">
        <v>3143</v>
      </c>
      <c r="G377" s="808">
        <f>+G378</f>
        <v>0</v>
      </c>
      <c r="H377" s="808">
        <f>+H378</f>
        <v>0</v>
      </c>
      <c r="I377" s="808">
        <f>+I378</f>
        <v>0</v>
      </c>
      <c r="J377" s="808">
        <f>+J378</f>
        <v>0</v>
      </c>
      <c r="K377" s="809">
        <f>+K378</f>
        <v>0</v>
      </c>
    </row>
    <row r="378" spans="1:11" ht="12.75" x14ac:dyDescent="0.2">
      <c r="A378" s="816">
        <v>2</v>
      </c>
      <c r="B378" s="811">
        <v>4</v>
      </c>
      <c r="C378" s="811">
        <v>6</v>
      </c>
      <c r="D378" s="811">
        <v>4</v>
      </c>
      <c r="E378" s="811" t="s">
        <v>2882</v>
      </c>
      <c r="F378" s="753" t="s">
        <v>3143</v>
      </c>
      <c r="G378" s="822"/>
      <c r="H378" s="822"/>
      <c r="I378" s="822"/>
      <c r="J378" s="813">
        <f>SUBTOTAL(9,G378:I378)</f>
        <v>0</v>
      </c>
      <c r="K378" s="814">
        <f>IFERROR(J378/$J$18*100,"0.00")</f>
        <v>0</v>
      </c>
    </row>
    <row r="379" spans="1:11" ht="12.75" x14ac:dyDescent="0.2">
      <c r="A379" s="802">
        <v>2</v>
      </c>
      <c r="B379" s="803">
        <v>4</v>
      </c>
      <c r="C379" s="803">
        <v>7</v>
      </c>
      <c r="D379" s="803"/>
      <c r="E379" s="803"/>
      <c r="F379" s="737" t="s">
        <v>3144</v>
      </c>
      <c r="G379" s="804">
        <f>+G380+G382+G384</f>
        <v>0</v>
      </c>
      <c r="H379" s="804">
        <f>+H380+H382+H384</f>
        <v>0</v>
      </c>
      <c r="I379" s="804">
        <f>+I380+I382+I384</f>
        <v>0</v>
      </c>
      <c r="J379" s="804">
        <f>+J380+J382+J384</f>
        <v>0</v>
      </c>
      <c r="K379" s="805">
        <f>+K380+K382+K384</f>
        <v>0</v>
      </c>
    </row>
    <row r="380" spans="1:11" ht="22.5" x14ac:dyDescent="0.2">
      <c r="A380" s="806">
        <v>2</v>
      </c>
      <c r="B380" s="807">
        <v>4</v>
      </c>
      <c r="C380" s="807">
        <v>7</v>
      </c>
      <c r="D380" s="807">
        <v>1</v>
      </c>
      <c r="E380" s="807"/>
      <c r="F380" s="774" t="s">
        <v>3145</v>
      </c>
      <c r="G380" s="824">
        <f>+G381</f>
        <v>0</v>
      </c>
      <c r="H380" s="824">
        <f>+H381</f>
        <v>0</v>
      </c>
      <c r="I380" s="824">
        <f>+I381</f>
        <v>0</v>
      </c>
      <c r="J380" s="824">
        <f>+J381</f>
        <v>0</v>
      </c>
      <c r="K380" s="825">
        <f>+K381</f>
        <v>0</v>
      </c>
    </row>
    <row r="381" spans="1:11" ht="12.75" x14ac:dyDescent="0.2">
      <c r="A381" s="816">
        <v>2</v>
      </c>
      <c r="B381" s="811">
        <v>4</v>
      </c>
      <c r="C381" s="811">
        <v>7</v>
      </c>
      <c r="D381" s="811">
        <v>1</v>
      </c>
      <c r="E381" s="811" t="s">
        <v>2882</v>
      </c>
      <c r="F381" s="753" t="s">
        <v>3146</v>
      </c>
      <c r="G381" s="822"/>
      <c r="H381" s="822"/>
      <c r="I381" s="822"/>
      <c r="J381" s="813">
        <f>SUBTOTAL(9,G381:I381)</f>
        <v>0</v>
      </c>
      <c r="K381" s="814">
        <f>IFERROR(J381/$J$18*100,"0.00")</f>
        <v>0</v>
      </c>
    </row>
    <row r="382" spans="1:11" ht="12.75" x14ac:dyDescent="0.2">
      <c r="A382" s="823">
        <v>2</v>
      </c>
      <c r="B382" s="807">
        <v>4</v>
      </c>
      <c r="C382" s="807">
        <v>7</v>
      </c>
      <c r="D382" s="807">
        <v>2</v>
      </c>
      <c r="E382" s="807"/>
      <c r="F382" s="774" t="s">
        <v>3147</v>
      </c>
      <c r="G382" s="808">
        <f>+G383</f>
        <v>0</v>
      </c>
      <c r="H382" s="808">
        <f>+H383</f>
        <v>0</v>
      </c>
      <c r="I382" s="808">
        <f>+I383</f>
        <v>0</v>
      </c>
      <c r="J382" s="808">
        <f>+J383</f>
        <v>0</v>
      </c>
      <c r="K382" s="809">
        <f>+K383</f>
        <v>0</v>
      </c>
    </row>
    <row r="383" spans="1:11" ht="12.75" x14ac:dyDescent="0.2">
      <c r="A383" s="816">
        <v>2</v>
      </c>
      <c r="B383" s="811">
        <v>4</v>
      </c>
      <c r="C383" s="811">
        <v>7</v>
      </c>
      <c r="D383" s="811">
        <v>2</v>
      </c>
      <c r="E383" s="811" t="s">
        <v>2882</v>
      </c>
      <c r="F383" s="753" t="s">
        <v>3148</v>
      </c>
      <c r="G383" s="822"/>
      <c r="H383" s="822"/>
      <c r="I383" s="822"/>
      <c r="J383" s="813">
        <f>SUBTOTAL(9,G383:I383)</f>
        <v>0</v>
      </c>
      <c r="K383" s="814">
        <f>IFERROR(J383/$J$18*100,"0.00")</f>
        <v>0</v>
      </c>
    </row>
    <row r="384" spans="1:11" ht="12.75" x14ac:dyDescent="0.2">
      <c r="A384" s="823">
        <v>2</v>
      </c>
      <c r="B384" s="807">
        <v>4</v>
      </c>
      <c r="C384" s="807">
        <v>7</v>
      </c>
      <c r="D384" s="807">
        <v>3</v>
      </c>
      <c r="E384" s="807"/>
      <c r="F384" s="774" t="s">
        <v>3149</v>
      </c>
      <c r="G384" s="808">
        <f>+G385</f>
        <v>0</v>
      </c>
      <c r="H384" s="808">
        <f>+H385</f>
        <v>0</v>
      </c>
      <c r="I384" s="808">
        <f>+I385</f>
        <v>0</v>
      </c>
      <c r="J384" s="808">
        <f>+J385</f>
        <v>0</v>
      </c>
      <c r="K384" s="809">
        <f>+K385</f>
        <v>0</v>
      </c>
    </row>
    <row r="385" spans="1:11" ht="12.75" x14ac:dyDescent="0.2">
      <c r="A385" s="816">
        <v>2</v>
      </c>
      <c r="B385" s="811">
        <v>4</v>
      </c>
      <c r="C385" s="811">
        <v>7</v>
      </c>
      <c r="D385" s="811">
        <v>3</v>
      </c>
      <c r="E385" s="811" t="s">
        <v>2882</v>
      </c>
      <c r="F385" s="753" t="s">
        <v>3149</v>
      </c>
      <c r="G385" s="822"/>
      <c r="H385" s="822"/>
      <c r="I385" s="822"/>
      <c r="J385" s="813">
        <f>SUBTOTAL(9,G385:I385)</f>
        <v>0</v>
      </c>
      <c r="K385" s="814">
        <f>IFERROR(J385/$J$18*100,"0.00")</f>
        <v>0</v>
      </c>
    </row>
    <row r="386" spans="1:11" ht="12.75" x14ac:dyDescent="0.2">
      <c r="A386" s="802">
        <v>2</v>
      </c>
      <c r="B386" s="803">
        <v>4</v>
      </c>
      <c r="C386" s="803">
        <v>9</v>
      </c>
      <c r="D386" s="803"/>
      <c r="E386" s="803"/>
      <c r="F386" s="737" t="s">
        <v>3150</v>
      </c>
      <c r="G386" s="804">
        <f>+G387+G389+G391+G393</f>
        <v>0</v>
      </c>
      <c r="H386" s="804">
        <f>+H387+H389+H391+H393</f>
        <v>0</v>
      </c>
      <c r="I386" s="804">
        <f>+I387+I389+I391+I393</f>
        <v>0</v>
      </c>
      <c r="J386" s="804">
        <f>+J387+J389+J391+J393</f>
        <v>0</v>
      </c>
      <c r="K386" s="805">
        <f>+K387+K389+K391+K393</f>
        <v>0</v>
      </c>
    </row>
    <row r="387" spans="1:11" ht="12.75" x14ac:dyDescent="0.2">
      <c r="A387" s="823">
        <v>2</v>
      </c>
      <c r="B387" s="807">
        <v>4</v>
      </c>
      <c r="C387" s="807">
        <v>9</v>
      </c>
      <c r="D387" s="807">
        <v>1</v>
      </c>
      <c r="E387" s="807"/>
      <c r="F387" s="774" t="s">
        <v>3150</v>
      </c>
      <c r="G387" s="824">
        <f>+G388</f>
        <v>0</v>
      </c>
      <c r="H387" s="824">
        <f>+H388</f>
        <v>0</v>
      </c>
      <c r="I387" s="824">
        <f>+I388</f>
        <v>0</v>
      </c>
      <c r="J387" s="824">
        <f>+J388</f>
        <v>0</v>
      </c>
      <c r="K387" s="825">
        <f>+K388</f>
        <v>0</v>
      </c>
    </row>
    <row r="388" spans="1:11" ht="12.75" x14ac:dyDescent="0.2">
      <c r="A388" s="816">
        <v>2</v>
      </c>
      <c r="B388" s="811">
        <v>4</v>
      </c>
      <c r="C388" s="811">
        <v>9</v>
      </c>
      <c r="D388" s="811">
        <v>1</v>
      </c>
      <c r="E388" s="811" t="s">
        <v>2882</v>
      </c>
      <c r="F388" s="753" t="s">
        <v>3150</v>
      </c>
      <c r="G388" s="822"/>
      <c r="H388" s="822"/>
      <c r="I388" s="822"/>
      <c r="J388" s="813">
        <f>SUBTOTAL(9,G388:I388)</f>
        <v>0</v>
      </c>
      <c r="K388" s="814">
        <f>IFERROR(J388/$J$18*100,"0.00")</f>
        <v>0</v>
      </c>
    </row>
    <row r="389" spans="1:11" ht="12.75" x14ac:dyDescent="0.2">
      <c r="A389" s="823">
        <v>2</v>
      </c>
      <c r="B389" s="807">
        <v>4</v>
      </c>
      <c r="C389" s="807">
        <v>9</v>
      </c>
      <c r="D389" s="807">
        <v>2</v>
      </c>
      <c r="E389" s="807"/>
      <c r="F389" s="774" t="s">
        <v>3151</v>
      </c>
      <c r="G389" s="824">
        <f>+G390</f>
        <v>0</v>
      </c>
      <c r="H389" s="824">
        <f>+H390</f>
        <v>0</v>
      </c>
      <c r="I389" s="824">
        <f>+I390</f>
        <v>0</v>
      </c>
      <c r="J389" s="824">
        <f>+J390</f>
        <v>0</v>
      </c>
      <c r="K389" s="825">
        <f>+K390</f>
        <v>0</v>
      </c>
    </row>
    <row r="390" spans="1:11" ht="12.75" x14ac:dyDescent="0.2">
      <c r="A390" s="816">
        <v>2</v>
      </c>
      <c r="B390" s="811">
        <v>4</v>
      </c>
      <c r="C390" s="811">
        <v>9</v>
      </c>
      <c r="D390" s="811">
        <v>2</v>
      </c>
      <c r="E390" s="811" t="s">
        <v>2882</v>
      </c>
      <c r="F390" s="753" t="s">
        <v>3151</v>
      </c>
      <c r="G390" s="822"/>
      <c r="H390" s="822"/>
      <c r="I390" s="822"/>
      <c r="J390" s="813">
        <f>SUBTOTAL(9,G390:I390)</f>
        <v>0</v>
      </c>
      <c r="K390" s="814">
        <f>IFERROR(J390/$J$18*100,"0.00")</f>
        <v>0</v>
      </c>
    </row>
    <row r="391" spans="1:11" ht="12.75" x14ac:dyDescent="0.2">
      <c r="A391" s="823">
        <v>2</v>
      </c>
      <c r="B391" s="807">
        <v>4</v>
      </c>
      <c r="C391" s="807">
        <v>9</v>
      </c>
      <c r="D391" s="807">
        <v>3</v>
      </c>
      <c r="E391" s="807"/>
      <c r="F391" s="774" t="s">
        <v>3152</v>
      </c>
      <c r="G391" s="824">
        <f>+G392</f>
        <v>0</v>
      </c>
      <c r="H391" s="824">
        <f>+H392</f>
        <v>0</v>
      </c>
      <c r="I391" s="824">
        <f>+I392</f>
        <v>0</v>
      </c>
      <c r="J391" s="824">
        <f>+J392</f>
        <v>0</v>
      </c>
      <c r="K391" s="825">
        <f>+K392</f>
        <v>0</v>
      </c>
    </row>
    <row r="392" spans="1:11" ht="12.75" x14ac:dyDescent="0.2">
      <c r="A392" s="816">
        <v>2</v>
      </c>
      <c r="B392" s="811">
        <v>4</v>
      </c>
      <c r="C392" s="811">
        <v>9</v>
      </c>
      <c r="D392" s="811">
        <v>3</v>
      </c>
      <c r="E392" s="811" t="s">
        <v>2882</v>
      </c>
      <c r="F392" s="753" t="s">
        <v>3152</v>
      </c>
      <c r="G392" s="822"/>
      <c r="H392" s="822"/>
      <c r="I392" s="822"/>
      <c r="J392" s="813">
        <f>SUBTOTAL(9,G392:I392)</f>
        <v>0</v>
      </c>
      <c r="K392" s="814">
        <f>IFERROR(J392/$J$18*100,"0.00")</f>
        <v>0</v>
      </c>
    </row>
    <row r="393" spans="1:11" ht="12.75" x14ac:dyDescent="0.2">
      <c r="A393" s="823">
        <v>2</v>
      </c>
      <c r="B393" s="807">
        <v>4</v>
      </c>
      <c r="C393" s="807">
        <v>9</v>
      </c>
      <c r="D393" s="807">
        <v>4</v>
      </c>
      <c r="E393" s="807"/>
      <c r="F393" s="774" t="s">
        <v>3153</v>
      </c>
      <c r="G393" s="824">
        <f>+G394</f>
        <v>0</v>
      </c>
      <c r="H393" s="824">
        <f>+H394</f>
        <v>0</v>
      </c>
      <c r="I393" s="824">
        <f>+I394</f>
        <v>0</v>
      </c>
      <c r="J393" s="824">
        <f>+J394</f>
        <v>0</v>
      </c>
      <c r="K393" s="825">
        <f>+K394</f>
        <v>0</v>
      </c>
    </row>
    <row r="394" spans="1:11" ht="12.75" x14ac:dyDescent="0.2">
      <c r="A394" s="810">
        <v>2</v>
      </c>
      <c r="B394" s="811">
        <v>4</v>
      </c>
      <c r="C394" s="811">
        <v>9</v>
      </c>
      <c r="D394" s="811">
        <v>4</v>
      </c>
      <c r="E394" s="811" t="s">
        <v>2882</v>
      </c>
      <c r="F394" s="753" t="s">
        <v>3153</v>
      </c>
      <c r="G394" s="822"/>
      <c r="H394" s="822"/>
      <c r="I394" s="822"/>
      <c r="J394" s="813">
        <f>SUBTOTAL(9,G394:I394)</f>
        <v>0</v>
      </c>
      <c r="K394" s="814">
        <f>IFERROR(J394/$J$18*100,"0.00")</f>
        <v>0</v>
      </c>
    </row>
    <row r="395" spans="1:11" ht="12.75" x14ac:dyDescent="0.2">
      <c r="A395" s="797">
        <v>2</v>
      </c>
      <c r="B395" s="798">
        <v>5</v>
      </c>
      <c r="C395" s="799"/>
      <c r="D395" s="799"/>
      <c r="E395" s="799"/>
      <c r="F395" s="732" t="s">
        <v>3154</v>
      </c>
      <c r="G395" s="800">
        <f>+G396+G398+G400</f>
        <v>0</v>
      </c>
      <c r="H395" s="800">
        <f>+H396+H398+H400</f>
        <v>0</v>
      </c>
      <c r="I395" s="800">
        <f>+I396+I398+I400</f>
        <v>0</v>
      </c>
      <c r="J395" s="800">
        <f>+J396+J398+J400</f>
        <v>0</v>
      </c>
      <c r="K395" s="801">
        <f>+K396+K398+K400</f>
        <v>0</v>
      </c>
    </row>
    <row r="396" spans="1:11" ht="12.75" x14ac:dyDescent="0.2">
      <c r="A396" s="802">
        <v>2</v>
      </c>
      <c r="B396" s="803">
        <v>5</v>
      </c>
      <c r="C396" s="803">
        <v>1</v>
      </c>
      <c r="D396" s="803"/>
      <c r="E396" s="803"/>
      <c r="F396" s="737" t="s">
        <v>3155</v>
      </c>
      <c r="G396" s="804">
        <f>+G397</f>
        <v>0</v>
      </c>
      <c r="H396" s="804">
        <f>+H397</f>
        <v>0</v>
      </c>
      <c r="I396" s="804">
        <f>+I397</f>
        <v>0</v>
      </c>
      <c r="J396" s="804">
        <f>+J397</f>
        <v>0</v>
      </c>
      <c r="K396" s="805">
        <f>+K397</f>
        <v>0</v>
      </c>
    </row>
    <row r="397" spans="1:11" ht="12.75" x14ac:dyDescent="0.2">
      <c r="A397" s="835">
        <v>2</v>
      </c>
      <c r="B397" s="836">
        <v>5</v>
      </c>
      <c r="C397" s="836">
        <v>1</v>
      </c>
      <c r="D397" s="836">
        <v>1</v>
      </c>
      <c r="E397" s="836" t="s">
        <v>2882</v>
      </c>
      <c r="F397" s="777" t="s">
        <v>3156</v>
      </c>
      <c r="G397" s="822"/>
      <c r="H397" s="822"/>
      <c r="I397" s="822"/>
      <c r="J397" s="813">
        <f>SUBTOTAL(9,G397:I397)</f>
        <v>0</v>
      </c>
      <c r="K397" s="814">
        <f>IFERROR(J397/$J$18*100,"0.00")</f>
        <v>0</v>
      </c>
    </row>
    <row r="398" spans="1:11" ht="12.75" x14ac:dyDescent="0.2">
      <c r="A398" s="806">
        <v>2</v>
      </c>
      <c r="B398" s="807">
        <v>5</v>
      </c>
      <c r="C398" s="807">
        <v>1</v>
      </c>
      <c r="D398" s="807">
        <v>2</v>
      </c>
      <c r="E398" s="807"/>
      <c r="F398" s="774" t="s">
        <v>3157</v>
      </c>
      <c r="G398" s="824">
        <f>+G399</f>
        <v>0</v>
      </c>
      <c r="H398" s="824">
        <f>+H399</f>
        <v>0</v>
      </c>
      <c r="I398" s="824">
        <f>+I399</f>
        <v>0</v>
      </c>
      <c r="J398" s="824">
        <f>+J399</f>
        <v>0</v>
      </c>
      <c r="K398" s="825">
        <f>+K399</f>
        <v>0</v>
      </c>
    </row>
    <row r="399" spans="1:11" ht="12.75" x14ac:dyDescent="0.2">
      <c r="A399" s="810">
        <v>2</v>
      </c>
      <c r="B399" s="811">
        <v>5</v>
      </c>
      <c r="C399" s="811">
        <v>1</v>
      </c>
      <c r="D399" s="811">
        <v>2</v>
      </c>
      <c r="E399" s="811" t="s">
        <v>2882</v>
      </c>
      <c r="F399" s="753" t="s">
        <v>3157</v>
      </c>
      <c r="G399" s="822"/>
      <c r="H399" s="822"/>
      <c r="I399" s="822"/>
      <c r="J399" s="813">
        <f>SUBTOTAL(9,G399:I399)</f>
        <v>0</v>
      </c>
      <c r="K399" s="814">
        <f>IFERROR(J399/$J$18*100,"0.00")</f>
        <v>0</v>
      </c>
    </row>
    <row r="400" spans="1:11" ht="12.75" x14ac:dyDescent="0.2">
      <c r="A400" s="806">
        <v>2</v>
      </c>
      <c r="B400" s="807">
        <v>5</v>
      </c>
      <c r="C400" s="807">
        <v>1</v>
      </c>
      <c r="D400" s="807">
        <v>3</v>
      </c>
      <c r="E400" s="807"/>
      <c r="F400" s="774" t="s">
        <v>3158</v>
      </c>
      <c r="G400" s="808">
        <f>+G401</f>
        <v>0</v>
      </c>
      <c r="H400" s="808">
        <f>+H401</f>
        <v>0</v>
      </c>
      <c r="I400" s="808">
        <f>+I401</f>
        <v>0</v>
      </c>
      <c r="J400" s="808">
        <f>+J401</f>
        <v>0</v>
      </c>
      <c r="K400" s="809">
        <f>+K401</f>
        <v>0</v>
      </c>
    </row>
    <row r="401" spans="1:11" ht="12.75" x14ac:dyDescent="0.2">
      <c r="A401" s="810">
        <v>2</v>
      </c>
      <c r="B401" s="811">
        <v>5</v>
      </c>
      <c r="C401" s="811">
        <v>1</v>
      </c>
      <c r="D401" s="811">
        <v>3</v>
      </c>
      <c r="E401" s="811" t="s">
        <v>2882</v>
      </c>
      <c r="F401" s="753" t="s">
        <v>3158</v>
      </c>
      <c r="G401" s="822"/>
      <c r="H401" s="822"/>
      <c r="I401" s="822"/>
      <c r="J401" s="813">
        <f>SUBTOTAL(9,G401:I401)</f>
        <v>0</v>
      </c>
      <c r="K401" s="814">
        <f>IFERROR(J401/$J$18*100,"0.00")</f>
        <v>0</v>
      </c>
    </row>
    <row r="402" spans="1:11" ht="12.75" x14ac:dyDescent="0.2">
      <c r="A402" s="797">
        <v>2</v>
      </c>
      <c r="B402" s="798">
        <v>6</v>
      </c>
      <c r="C402" s="799"/>
      <c r="D402" s="799"/>
      <c r="E402" s="799"/>
      <c r="F402" s="732" t="s">
        <v>3159</v>
      </c>
      <c r="G402" s="800">
        <f>+G403+G414+G423+G432+G439+G454+G459+G478</f>
        <v>0</v>
      </c>
      <c r="H402" s="800">
        <f>+H403+H414+H423+H432+H439+H454+H459+H478</f>
        <v>39346640</v>
      </c>
      <c r="I402" s="800">
        <f>+I403+I414+I423+I432+I439+I454+I459+I478</f>
        <v>0</v>
      </c>
      <c r="J402" s="800">
        <f>+J403+J414+J423+J432+J439+J454+J459+J478</f>
        <v>39346640</v>
      </c>
      <c r="K402" s="801">
        <f>+K403+K414+K423+K432+K439+K454+K459+K478</f>
        <v>4.3040236941143704</v>
      </c>
    </row>
    <row r="403" spans="1:11" ht="12.75" x14ac:dyDescent="0.2">
      <c r="A403" s="802">
        <v>2</v>
      </c>
      <c r="B403" s="803">
        <v>6</v>
      </c>
      <c r="C403" s="803">
        <v>1</v>
      </c>
      <c r="D403" s="803"/>
      <c r="E403" s="803"/>
      <c r="F403" s="737" t="s">
        <v>3160</v>
      </c>
      <c r="G403" s="804">
        <f>+G404+G406+G408+G410+G412</f>
        <v>0</v>
      </c>
      <c r="H403" s="804">
        <f>+H404+H406+H408+H410+H412</f>
        <v>5977290</v>
      </c>
      <c r="I403" s="804">
        <f>+I404+I406+I408+I410+I412</f>
        <v>0</v>
      </c>
      <c r="J403" s="804">
        <f>+J404+J406+J408+J410+J412</f>
        <v>5977290</v>
      </c>
      <c r="K403" s="805">
        <f>+K404+K406+K408+K410+K412</f>
        <v>0.65383976335953675</v>
      </c>
    </row>
    <row r="404" spans="1:11" ht="12.75" x14ac:dyDescent="0.2">
      <c r="A404" s="806">
        <v>2</v>
      </c>
      <c r="B404" s="807">
        <v>6</v>
      </c>
      <c r="C404" s="807">
        <v>1</v>
      </c>
      <c r="D404" s="807">
        <v>1</v>
      </c>
      <c r="E404" s="807"/>
      <c r="F404" s="815" t="s">
        <v>66</v>
      </c>
      <c r="G404" s="824">
        <f>+G405</f>
        <v>0</v>
      </c>
      <c r="H404" s="824">
        <f>+H405</f>
        <v>1906300</v>
      </c>
      <c r="I404" s="824">
        <f>+I405</f>
        <v>0</v>
      </c>
      <c r="J404" s="824">
        <f>+J405</f>
        <v>1906300</v>
      </c>
      <c r="K404" s="825">
        <f>+K405</f>
        <v>0.20852505749131878</v>
      </c>
    </row>
    <row r="405" spans="1:11" ht="12.75" x14ac:dyDescent="0.2">
      <c r="A405" s="810">
        <v>2</v>
      </c>
      <c r="B405" s="811">
        <v>6</v>
      </c>
      <c r="C405" s="811">
        <v>1</v>
      </c>
      <c r="D405" s="811">
        <v>1</v>
      </c>
      <c r="E405" s="811" t="s">
        <v>2882</v>
      </c>
      <c r="F405" s="753" t="s">
        <v>66</v>
      </c>
      <c r="G405" s="822"/>
      <c r="H405" s="822">
        <f>[5]PPNE4!N405</f>
        <v>1906300</v>
      </c>
      <c r="I405" s="822"/>
      <c r="J405" s="813">
        <f>SUBTOTAL(9,G405:I405)</f>
        <v>1906300</v>
      </c>
      <c r="K405" s="814">
        <f>IFERROR(J405/$J$18*100,"0.00")</f>
        <v>0.20852505749131878</v>
      </c>
    </row>
    <row r="406" spans="1:11" ht="12.75" x14ac:dyDescent="0.2">
      <c r="A406" s="806">
        <v>2</v>
      </c>
      <c r="B406" s="807">
        <v>6</v>
      </c>
      <c r="C406" s="807">
        <v>1</v>
      </c>
      <c r="D406" s="807">
        <v>2</v>
      </c>
      <c r="E406" s="807"/>
      <c r="F406" s="815" t="s">
        <v>3161</v>
      </c>
      <c r="G406" s="824">
        <f>+G407</f>
        <v>0</v>
      </c>
      <c r="H406" s="824">
        <f>+H407</f>
        <v>420000</v>
      </c>
      <c r="I406" s="824">
        <f>+I407</f>
        <v>0</v>
      </c>
      <c r="J406" s="824">
        <f>+J407</f>
        <v>420000</v>
      </c>
      <c r="K406" s="825">
        <f>+K407</f>
        <v>4.5942676465589825E-2</v>
      </c>
    </row>
    <row r="407" spans="1:11" ht="12.75" x14ac:dyDescent="0.2">
      <c r="A407" s="810">
        <v>2</v>
      </c>
      <c r="B407" s="811">
        <v>6</v>
      </c>
      <c r="C407" s="811">
        <v>1</v>
      </c>
      <c r="D407" s="811">
        <v>2</v>
      </c>
      <c r="E407" s="811" t="s">
        <v>2882</v>
      </c>
      <c r="F407" s="753" t="s">
        <v>3161</v>
      </c>
      <c r="G407" s="822"/>
      <c r="H407" s="822">
        <f>[5]PPNE4!N407</f>
        <v>420000</v>
      </c>
      <c r="I407" s="822"/>
      <c r="J407" s="813">
        <f>SUBTOTAL(9,G407:I407)</f>
        <v>420000</v>
      </c>
      <c r="K407" s="814">
        <f>IFERROR(J407/$J$18*100,"0.00")</f>
        <v>4.5942676465589825E-2</v>
      </c>
    </row>
    <row r="408" spans="1:11" ht="12.75" x14ac:dyDescent="0.2">
      <c r="A408" s="806">
        <v>2</v>
      </c>
      <c r="B408" s="807">
        <v>6</v>
      </c>
      <c r="C408" s="807">
        <v>1</v>
      </c>
      <c r="D408" s="807">
        <v>3</v>
      </c>
      <c r="E408" s="807"/>
      <c r="F408" s="774" t="s">
        <v>3162</v>
      </c>
      <c r="G408" s="824">
        <f>+G409</f>
        <v>0</v>
      </c>
      <c r="H408" s="824">
        <f>+H409</f>
        <v>2471490</v>
      </c>
      <c r="I408" s="824">
        <f>+I409</f>
        <v>0</v>
      </c>
      <c r="J408" s="824">
        <f>+J409</f>
        <v>2471490</v>
      </c>
      <c r="K408" s="825">
        <f>+K409</f>
        <v>0.27034967966176338</v>
      </c>
    </row>
    <row r="409" spans="1:11" ht="12.75" x14ac:dyDescent="0.2">
      <c r="A409" s="810">
        <v>2</v>
      </c>
      <c r="B409" s="811">
        <v>6</v>
      </c>
      <c r="C409" s="811">
        <v>1</v>
      </c>
      <c r="D409" s="811">
        <v>3</v>
      </c>
      <c r="E409" s="811" t="s">
        <v>2882</v>
      </c>
      <c r="F409" s="753" t="s">
        <v>3162</v>
      </c>
      <c r="G409" s="822"/>
      <c r="H409" s="822">
        <f>[5]PPNE4!N409</f>
        <v>2471490</v>
      </c>
      <c r="I409" s="822"/>
      <c r="J409" s="813">
        <f>SUBTOTAL(9,G409:I409)</f>
        <v>2471490</v>
      </c>
      <c r="K409" s="814">
        <f>IFERROR(J409/$J$18*100,"0.00")</f>
        <v>0.27034967966176338</v>
      </c>
    </row>
    <row r="410" spans="1:11" ht="12.75" x14ac:dyDescent="0.2">
      <c r="A410" s="806">
        <v>2</v>
      </c>
      <c r="B410" s="807">
        <v>6</v>
      </c>
      <c r="C410" s="807">
        <v>1</v>
      </c>
      <c r="D410" s="807">
        <v>4</v>
      </c>
      <c r="E410" s="807"/>
      <c r="F410" s="815" t="s">
        <v>3163</v>
      </c>
      <c r="G410" s="824">
        <f>+G411</f>
        <v>0</v>
      </c>
      <c r="H410" s="824">
        <f>+H411</f>
        <v>1119500</v>
      </c>
      <c r="I410" s="824">
        <f>+I411</f>
        <v>0</v>
      </c>
      <c r="J410" s="824">
        <f>+J411</f>
        <v>1119500</v>
      </c>
      <c r="K410" s="825">
        <f>+K411</f>
        <v>0.12245911024578049</v>
      </c>
    </row>
    <row r="411" spans="1:11" ht="12.75" x14ac:dyDescent="0.2">
      <c r="A411" s="810">
        <v>2</v>
      </c>
      <c r="B411" s="811">
        <v>6</v>
      </c>
      <c r="C411" s="811">
        <v>1</v>
      </c>
      <c r="D411" s="811">
        <v>4</v>
      </c>
      <c r="E411" s="811" t="s">
        <v>2882</v>
      </c>
      <c r="F411" s="753" t="s">
        <v>3163</v>
      </c>
      <c r="G411" s="822"/>
      <c r="H411" s="822">
        <f>[5]PPNE4!N411</f>
        <v>1119500</v>
      </c>
      <c r="I411" s="822"/>
      <c r="J411" s="813">
        <f>SUBTOTAL(9,G411:I411)</f>
        <v>1119500</v>
      </c>
      <c r="K411" s="814">
        <f>IFERROR(J411/$J$18*100,"0.00")</f>
        <v>0.12245911024578049</v>
      </c>
    </row>
    <row r="412" spans="1:11" ht="12.75" x14ac:dyDescent="0.2">
      <c r="A412" s="806">
        <v>2</v>
      </c>
      <c r="B412" s="807">
        <v>6</v>
      </c>
      <c r="C412" s="807">
        <v>1</v>
      </c>
      <c r="D412" s="807">
        <v>9</v>
      </c>
      <c r="E412" s="807"/>
      <c r="F412" s="815" t="s">
        <v>3164</v>
      </c>
      <c r="G412" s="824">
        <f>+G413</f>
        <v>0</v>
      </c>
      <c r="H412" s="824">
        <f>+H413</f>
        <v>60000</v>
      </c>
      <c r="I412" s="824">
        <f>+I413</f>
        <v>0</v>
      </c>
      <c r="J412" s="824">
        <f>+J413</f>
        <v>60000</v>
      </c>
      <c r="K412" s="825">
        <f>+K413</f>
        <v>6.5632394950842603E-3</v>
      </c>
    </row>
    <row r="413" spans="1:11" ht="12.75" x14ac:dyDescent="0.2">
      <c r="A413" s="810">
        <v>2</v>
      </c>
      <c r="B413" s="811">
        <v>6</v>
      </c>
      <c r="C413" s="811">
        <v>1</v>
      </c>
      <c r="D413" s="811">
        <v>9</v>
      </c>
      <c r="E413" s="811" t="s">
        <v>2882</v>
      </c>
      <c r="F413" s="753" t="s">
        <v>3164</v>
      </c>
      <c r="G413" s="822"/>
      <c r="H413" s="822">
        <f>[5]PPNE4!N413</f>
        <v>60000</v>
      </c>
      <c r="I413" s="822"/>
      <c r="J413" s="813">
        <f>SUBTOTAL(9,G413:I413)</f>
        <v>60000</v>
      </c>
      <c r="K413" s="814">
        <f>IFERROR(J413/$J$18*100,"0.00")</f>
        <v>6.5632394950842603E-3</v>
      </c>
    </row>
    <row r="414" spans="1:11" ht="12.75" x14ac:dyDescent="0.2">
      <c r="A414" s="802">
        <v>2</v>
      </c>
      <c r="B414" s="803">
        <v>6</v>
      </c>
      <c r="C414" s="803">
        <v>2</v>
      </c>
      <c r="D414" s="803"/>
      <c r="E414" s="803"/>
      <c r="F414" s="737" t="s">
        <v>3165</v>
      </c>
      <c r="G414" s="804">
        <f>+G415+G417+G419+G421</f>
        <v>0</v>
      </c>
      <c r="H414" s="804">
        <f>+H415+H417+H419+H421</f>
        <v>130000</v>
      </c>
      <c r="I414" s="804">
        <f>+I415+I417+I419+I421</f>
        <v>0</v>
      </c>
      <c r="J414" s="804">
        <f>+J415+J417+J419+J421</f>
        <v>130000</v>
      </c>
      <c r="K414" s="805">
        <f>+K415+K417+K419+K421</f>
        <v>1.4220352239349232E-2</v>
      </c>
    </row>
    <row r="415" spans="1:11" ht="12.75" x14ac:dyDescent="0.2">
      <c r="A415" s="806">
        <v>2</v>
      </c>
      <c r="B415" s="807">
        <v>6</v>
      </c>
      <c r="C415" s="807">
        <v>2</v>
      </c>
      <c r="D415" s="807">
        <v>1</v>
      </c>
      <c r="E415" s="807"/>
      <c r="F415" s="815" t="s">
        <v>3166</v>
      </c>
      <c r="G415" s="824">
        <f>+G416</f>
        <v>0</v>
      </c>
      <c r="H415" s="824">
        <f>+H416</f>
        <v>80000</v>
      </c>
      <c r="I415" s="824">
        <f>+I416</f>
        <v>0</v>
      </c>
      <c r="J415" s="824">
        <f>+J416</f>
        <v>80000</v>
      </c>
      <c r="K415" s="825">
        <f>+K416</f>
        <v>8.7509859934456809E-3</v>
      </c>
    </row>
    <row r="416" spans="1:11" ht="12.75" x14ac:dyDescent="0.2">
      <c r="A416" s="816">
        <v>2</v>
      </c>
      <c r="B416" s="811">
        <v>6</v>
      </c>
      <c r="C416" s="811">
        <v>2</v>
      </c>
      <c r="D416" s="811">
        <v>1</v>
      </c>
      <c r="E416" s="811" t="s">
        <v>2882</v>
      </c>
      <c r="F416" s="753" t="s">
        <v>3166</v>
      </c>
      <c r="G416" s="822"/>
      <c r="H416" s="822">
        <f>[5]PPNE4!N416</f>
        <v>80000</v>
      </c>
      <c r="I416" s="822"/>
      <c r="J416" s="813">
        <f>SUBTOTAL(9,G416:I416)</f>
        <v>80000</v>
      </c>
      <c r="K416" s="814">
        <f>IFERROR(J416/$J$18*100,"0.00")</f>
        <v>8.7509859934456809E-3</v>
      </c>
    </row>
    <row r="417" spans="1:11" ht="12.75" x14ac:dyDescent="0.2">
      <c r="A417" s="823">
        <v>2</v>
      </c>
      <c r="B417" s="807">
        <v>6</v>
      </c>
      <c r="C417" s="807">
        <v>2</v>
      </c>
      <c r="D417" s="807">
        <v>2</v>
      </c>
      <c r="E417" s="807"/>
      <c r="F417" s="774" t="s">
        <v>3167</v>
      </c>
      <c r="G417" s="808">
        <f>+G418</f>
        <v>0</v>
      </c>
      <c r="H417" s="808">
        <f>+H418</f>
        <v>0</v>
      </c>
      <c r="I417" s="808">
        <f>+I418</f>
        <v>0</v>
      </c>
      <c r="J417" s="808">
        <f>+J418</f>
        <v>0</v>
      </c>
      <c r="K417" s="809">
        <f>+K418</f>
        <v>0</v>
      </c>
    </row>
    <row r="418" spans="1:11" ht="12.75" x14ac:dyDescent="0.2">
      <c r="A418" s="816">
        <v>2</v>
      </c>
      <c r="B418" s="811">
        <v>6</v>
      </c>
      <c r="C418" s="811">
        <v>2</v>
      </c>
      <c r="D418" s="811">
        <v>2</v>
      </c>
      <c r="E418" s="811" t="s">
        <v>2882</v>
      </c>
      <c r="F418" s="753" t="s">
        <v>3167</v>
      </c>
      <c r="G418" s="822"/>
      <c r="H418" s="822"/>
      <c r="I418" s="822"/>
      <c r="J418" s="813">
        <f>SUBTOTAL(9,G418:I418)</f>
        <v>0</v>
      </c>
      <c r="K418" s="814">
        <f>IFERROR(J418/$J$18*100,"0.00")</f>
        <v>0</v>
      </c>
    </row>
    <row r="419" spans="1:11" ht="12.75" x14ac:dyDescent="0.2">
      <c r="A419" s="806">
        <v>2</v>
      </c>
      <c r="B419" s="807">
        <v>6</v>
      </c>
      <c r="C419" s="807">
        <v>2</v>
      </c>
      <c r="D419" s="807">
        <v>3</v>
      </c>
      <c r="E419" s="807"/>
      <c r="F419" s="815" t="s">
        <v>3168</v>
      </c>
      <c r="G419" s="824">
        <f>+G420</f>
        <v>0</v>
      </c>
      <c r="H419" s="824">
        <f>+H420</f>
        <v>50000</v>
      </c>
      <c r="I419" s="824">
        <f>+I420</f>
        <v>0</v>
      </c>
      <c r="J419" s="824">
        <f>+J420</f>
        <v>50000</v>
      </c>
      <c r="K419" s="825">
        <f>+K420</f>
        <v>5.4693662459035508E-3</v>
      </c>
    </row>
    <row r="420" spans="1:11" ht="12.75" x14ac:dyDescent="0.2">
      <c r="A420" s="816">
        <v>2</v>
      </c>
      <c r="B420" s="811">
        <v>6</v>
      </c>
      <c r="C420" s="811">
        <v>2</v>
      </c>
      <c r="D420" s="811">
        <v>3</v>
      </c>
      <c r="E420" s="811" t="s">
        <v>2882</v>
      </c>
      <c r="F420" s="753" t="s">
        <v>3168</v>
      </c>
      <c r="G420" s="822"/>
      <c r="H420" s="822">
        <f>[5]PPNE4!N420</f>
        <v>50000</v>
      </c>
      <c r="I420" s="822"/>
      <c r="J420" s="813">
        <f>SUBTOTAL(9,G420:I420)</f>
        <v>50000</v>
      </c>
      <c r="K420" s="814">
        <f>IFERROR(J420/$J$18*100,"0.00")</f>
        <v>5.4693662459035508E-3</v>
      </c>
    </row>
    <row r="421" spans="1:11" ht="12.75" x14ac:dyDescent="0.2">
      <c r="A421" s="806">
        <v>2</v>
      </c>
      <c r="B421" s="807">
        <v>6</v>
      </c>
      <c r="C421" s="807">
        <v>2</v>
      </c>
      <c r="D421" s="807">
        <v>4</v>
      </c>
      <c r="E421" s="807"/>
      <c r="F421" s="815" t="s">
        <v>3169</v>
      </c>
      <c r="G421" s="824">
        <f>+G422</f>
        <v>0</v>
      </c>
      <c r="H421" s="824">
        <f>+H422</f>
        <v>0</v>
      </c>
      <c r="I421" s="824">
        <f>+I422</f>
        <v>0</v>
      </c>
      <c r="J421" s="824">
        <f>+J422</f>
        <v>0</v>
      </c>
      <c r="K421" s="825">
        <f>+K422</f>
        <v>0</v>
      </c>
    </row>
    <row r="422" spans="1:11" ht="12.75" x14ac:dyDescent="0.2">
      <c r="A422" s="816">
        <v>2</v>
      </c>
      <c r="B422" s="811">
        <v>6</v>
      </c>
      <c r="C422" s="811">
        <v>2</v>
      </c>
      <c r="D422" s="811">
        <v>4</v>
      </c>
      <c r="E422" s="811" t="s">
        <v>2882</v>
      </c>
      <c r="F422" s="753" t="s">
        <v>3169</v>
      </c>
      <c r="G422" s="822"/>
      <c r="H422" s="822"/>
      <c r="I422" s="822"/>
      <c r="J422" s="813">
        <f>SUBTOTAL(9,G422:I422)</f>
        <v>0</v>
      </c>
      <c r="K422" s="814">
        <f>IFERROR(J422/$J$18*100,"0.00")</f>
        <v>0</v>
      </c>
    </row>
    <row r="423" spans="1:11" ht="12.75" x14ac:dyDescent="0.2">
      <c r="A423" s="802">
        <v>2</v>
      </c>
      <c r="B423" s="803">
        <v>6</v>
      </c>
      <c r="C423" s="803">
        <v>3</v>
      </c>
      <c r="D423" s="803"/>
      <c r="E423" s="803"/>
      <c r="F423" s="737" t="s">
        <v>3170</v>
      </c>
      <c r="G423" s="804">
        <f>+G424+G426+G428+G430</f>
        <v>0</v>
      </c>
      <c r="H423" s="804">
        <f>+H424+H426+H428+H430</f>
        <v>22200000</v>
      </c>
      <c r="I423" s="804">
        <f>+I424+I426+I428+I430</f>
        <v>0</v>
      </c>
      <c r="J423" s="804">
        <f>+J424+J426+J428+J430</f>
        <v>22200000</v>
      </c>
      <c r="K423" s="805">
        <f>+K424+K426+K428+K430</f>
        <v>2.4283986131811766</v>
      </c>
    </row>
    <row r="424" spans="1:11" ht="12.75" x14ac:dyDescent="0.2">
      <c r="A424" s="823">
        <v>2</v>
      </c>
      <c r="B424" s="807">
        <v>6</v>
      </c>
      <c r="C424" s="807">
        <v>3</v>
      </c>
      <c r="D424" s="807">
        <v>1</v>
      </c>
      <c r="E424" s="807"/>
      <c r="F424" s="774" t="s">
        <v>67</v>
      </c>
      <c r="G424" s="824">
        <f>+G425</f>
        <v>0</v>
      </c>
      <c r="H424" s="824">
        <f>+H425</f>
        <v>18000000</v>
      </c>
      <c r="I424" s="824">
        <f>+I425</f>
        <v>0</v>
      </c>
      <c r="J424" s="824">
        <f>+J425</f>
        <v>18000000</v>
      </c>
      <c r="K424" s="825">
        <f>+K425</f>
        <v>1.9689718485252785</v>
      </c>
    </row>
    <row r="425" spans="1:11" ht="12.75" x14ac:dyDescent="0.2">
      <c r="A425" s="810">
        <v>2</v>
      </c>
      <c r="B425" s="811">
        <v>6</v>
      </c>
      <c r="C425" s="811">
        <v>3</v>
      </c>
      <c r="D425" s="811">
        <v>1</v>
      </c>
      <c r="E425" s="811" t="s">
        <v>2882</v>
      </c>
      <c r="F425" s="812" t="s">
        <v>67</v>
      </c>
      <c r="G425" s="822"/>
      <c r="H425" s="822">
        <f>[5]PPNE4!N425</f>
        <v>18000000</v>
      </c>
      <c r="I425" s="822"/>
      <c r="J425" s="813">
        <f>SUBTOTAL(9,G425:I425)</f>
        <v>18000000</v>
      </c>
      <c r="K425" s="814">
        <f>IFERROR(J425/$J$18*100,"0.00")</f>
        <v>1.9689718485252785</v>
      </c>
    </row>
    <row r="426" spans="1:11" ht="12.75" x14ac:dyDescent="0.2">
      <c r="A426" s="806">
        <v>2</v>
      </c>
      <c r="B426" s="807">
        <v>6</v>
      </c>
      <c r="C426" s="807">
        <v>3</v>
      </c>
      <c r="D426" s="807">
        <v>2</v>
      </c>
      <c r="E426" s="807"/>
      <c r="F426" s="815" t="s">
        <v>3171</v>
      </c>
      <c r="G426" s="824">
        <f>+G427</f>
        <v>0</v>
      </c>
      <c r="H426" s="824">
        <f>+H427</f>
        <v>4200000</v>
      </c>
      <c r="I426" s="824">
        <f>+I427</f>
        <v>0</v>
      </c>
      <c r="J426" s="824">
        <f>+J427</f>
        <v>4200000</v>
      </c>
      <c r="K426" s="825">
        <f>+K427</f>
        <v>0.45942676465589827</v>
      </c>
    </row>
    <row r="427" spans="1:11" ht="12.75" x14ac:dyDescent="0.2">
      <c r="A427" s="816">
        <v>2</v>
      </c>
      <c r="B427" s="811">
        <v>6</v>
      </c>
      <c r="C427" s="811">
        <v>3</v>
      </c>
      <c r="D427" s="811">
        <v>2</v>
      </c>
      <c r="E427" s="811" t="s">
        <v>2882</v>
      </c>
      <c r="F427" s="753" t="s">
        <v>3171</v>
      </c>
      <c r="G427" s="822"/>
      <c r="H427" s="822">
        <f>[5]PPNE4!N427</f>
        <v>4200000</v>
      </c>
      <c r="I427" s="822"/>
      <c r="J427" s="813">
        <f>SUBTOTAL(9,G427:I427)</f>
        <v>4200000</v>
      </c>
      <c r="K427" s="814">
        <f>IFERROR(J427/$J$18*100,"0.00")</f>
        <v>0.45942676465589827</v>
      </c>
    </row>
    <row r="428" spans="1:11" ht="12.75" x14ac:dyDescent="0.2">
      <c r="A428" s="806">
        <v>2</v>
      </c>
      <c r="B428" s="807">
        <v>6</v>
      </c>
      <c r="C428" s="807">
        <v>3</v>
      </c>
      <c r="D428" s="807">
        <v>3</v>
      </c>
      <c r="E428" s="807"/>
      <c r="F428" s="815" t="s">
        <v>3172</v>
      </c>
      <c r="G428" s="824">
        <f>+G429</f>
        <v>0</v>
      </c>
      <c r="H428" s="824">
        <f>+H429</f>
        <v>0</v>
      </c>
      <c r="I428" s="824">
        <f>+I429</f>
        <v>0</v>
      </c>
      <c r="J428" s="824">
        <f>+J429</f>
        <v>0</v>
      </c>
      <c r="K428" s="825">
        <f>+K429</f>
        <v>0</v>
      </c>
    </row>
    <row r="429" spans="1:11" ht="12.75" x14ac:dyDescent="0.2">
      <c r="A429" s="816">
        <v>2</v>
      </c>
      <c r="B429" s="811">
        <v>6</v>
      </c>
      <c r="C429" s="811">
        <v>3</v>
      </c>
      <c r="D429" s="811">
        <v>3</v>
      </c>
      <c r="E429" s="811" t="s">
        <v>2882</v>
      </c>
      <c r="F429" s="753" t="s">
        <v>3172</v>
      </c>
      <c r="G429" s="822"/>
      <c r="H429" s="822"/>
      <c r="I429" s="822"/>
      <c r="J429" s="813">
        <f>SUBTOTAL(9,G429:I429)</f>
        <v>0</v>
      </c>
      <c r="K429" s="814">
        <f>IFERROR(J429/$J$18*100,"0.00")</f>
        <v>0</v>
      </c>
    </row>
    <row r="430" spans="1:11" ht="12.75" x14ac:dyDescent="0.2">
      <c r="A430" s="806">
        <v>2</v>
      </c>
      <c r="B430" s="807">
        <v>6</v>
      </c>
      <c r="C430" s="807">
        <v>3</v>
      </c>
      <c r="D430" s="807">
        <v>4</v>
      </c>
      <c r="E430" s="807"/>
      <c r="F430" s="815" t="s">
        <v>3173</v>
      </c>
      <c r="G430" s="824">
        <f>+G431</f>
        <v>0</v>
      </c>
      <c r="H430" s="824">
        <f>+H431</f>
        <v>0</v>
      </c>
      <c r="I430" s="824">
        <f>+I431</f>
        <v>0</v>
      </c>
      <c r="J430" s="824">
        <f>+J431</f>
        <v>0</v>
      </c>
      <c r="K430" s="825">
        <f>+K431</f>
        <v>0</v>
      </c>
    </row>
    <row r="431" spans="1:11" ht="12.75" x14ac:dyDescent="0.2">
      <c r="A431" s="816">
        <v>2</v>
      </c>
      <c r="B431" s="811">
        <v>6</v>
      </c>
      <c r="C431" s="811">
        <v>3</v>
      </c>
      <c r="D431" s="811">
        <v>4</v>
      </c>
      <c r="E431" s="811" t="s">
        <v>2882</v>
      </c>
      <c r="F431" s="753" t="s">
        <v>3173</v>
      </c>
      <c r="G431" s="822"/>
      <c r="H431" s="822"/>
      <c r="I431" s="822"/>
      <c r="J431" s="813">
        <f>SUBTOTAL(9,G431:I431)</f>
        <v>0</v>
      </c>
      <c r="K431" s="814">
        <f>IFERROR(J431/$J$18*100,"0.00")</f>
        <v>0</v>
      </c>
    </row>
    <row r="432" spans="1:11" ht="12.75" x14ac:dyDescent="0.2">
      <c r="A432" s="802">
        <v>2</v>
      </c>
      <c r="B432" s="803">
        <v>6</v>
      </c>
      <c r="C432" s="803">
        <v>4</v>
      </c>
      <c r="D432" s="803"/>
      <c r="E432" s="803"/>
      <c r="F432" s="737" t="s">
        <v>3174</v>
      </c>
      <c r="G432" s="804">
        <f>+G433+G435+G437</f>
        <v>0</v>
      </c>
      <c r="H432" s="804">
        <f>+H433+H435+H437</f>
        <v>0</v>
      </c>
      <c r="I432" s="804">
        <f>+I433+I435+I437</f>
        <v>0</v>
      </c>
      <c r="J432" s="804">
        <f>+J433+J435+J437</f>
        <v>0</v>
      </c>
      <c r="K432" s="805">
        <f>+K433+K435+K437</f>
        <v>0</v>
      </c>
    </row>
    <row r="433" spans="1:11" ht="12.75" x14ac:dyDescent="0.2">
      <c r="A433" s="806">
        <v>2</v>
      </c>
      <c r="B433" s="807">
        <v>6</v>
      </c>
      <c r="C433" s="807">
        <v>4</v>
      </c>
      <c r="D433" s="807">
        <v>1</v>
      </c>
      <c r="E433" s="807"/>
      <c r="F433" s="815" t="s">
        <v>68</v>
      </c>
      <c r="G433" s="824">
        <f>+G434</f>
        <v>0</v>
      </c>
      <c r="H433" s="824">
        <f>+H434</f>
        <v>0</v>
      </c>
      <c r="I433" s="824">
        <f>+I434</f>
        <v>0</v>
      </c>
      <c r="J433" s="824">
        <f>+J434</f>
        <v>0</v>
      </c>
      <c r="K433" s="825">
        <f>+K434</f>
        <v>0</v>
      </c>
    </row>
    <row r="434" spans="1:11" ht="12.75" x14ac:dyDescent="0.2">
      <c r="A434" s="816">
        <v>2</v>
      </c>
      <c r="B434" s="811">
        <v>6</v>
      </c>
      <c r="C434" s="811">
        <v>4</v>
      </c>
      <c r="D434" s="811">
        <v>1</v>
      </c>
      <c r="E434" s="811" t="s">
        <v>2882</v>
      </c>
      <c r="F434" s="753" t="s">
        <v>68</v>
      </c>
      <c r="G434" s="822"/>
      <c r="H434" s="822"/>
      <c r="I434" s="822"/>
      <c r="J434" s="813">
        <f>SUBTOTAL(9,G434:I434)</f>
        <v>0</v>
      </c>
      <c r="K434" s="814">
        <f>IFERROR(J434/$J$18*100,"0.00")</f>
        <v>0</v>
      </c>
    </row>
    <row r="435" spans="1:11" ht="12.75" x14ac:dyDescent="0.2">
      <c r="A435" s="806">
        <v>2</v>
      </c>
      <c r="B435" s="807">
        <v>6</v>
      </c>
      <c r="C435" s="807">
        <v>4</v>
      </c>
      <c r="D435" s="807">
        <v>2</v>
      </c>
      <c r="E435" s="807"/>
      <c r="F435" s="815" t="s">
        <v>69</v>
      </c>
      <c r="G435" s="824">
        <f>+G436</f>
        <v>0</v>
      </c>
      <c r="H435" s="824">
        <f>+H436</f>
        <v>0</v>
      </c>
      <c r="I435" s="824">
        <f>+I436</f>
        <v>0</v>
      </c>
      <c r="J435" s="824">
        <f>+J436</f>
        <v>0</v>
      </c>
      <c r="K435" s="825">
        <f>+K436</f>
        <v>0</v>
      </c>
    </row>
    <row r="436" spans="1:11" ht="12.75" x14ac:dyDescent="0.2">
      <c r="A436" s="816">
        <v>2</v>
      </c>
      <c r="B436" s="811">
        <v>6</v>
      </c>
      <c r="C436" s="811">
        <v>4</v>
      </c>
      <c r="D436" s="811">
        <v>2</v>
      </c>
      <c r="E436" s="811" t="s">
        <v>2882</v>
      </c>
      <c r="F436" s="753" t="s">
        <v>69</v>
      </c>
      <c r="G436" s="822"/>
      <c r="H436" s="822"/>
      <c r="I436" s="822"/>
      <c r="J436" s="813">
        <f>SUBTOTAL(9,G436:I436)</f>
        <v>0</v>
      </c>
      <c r="K436" s="814">
        <f>IFERROR(J436/$J$18*100,"0.00")</f>
        <v>0</v>
      </c>
    </row>
    <row r="437" spans="1:11" ht="12.75" x14ac:dyDescent="0.2">
      <c r="A437" s="806">
        <v>2</v>
      </c>
      <c r="B437" s="807">
        <v>6</v>
      </c>
      <c r="C437" s="807">
        <v>4</v>
      </c>
      <c r="D437" s="807">
        <v>8</v>
      </c>
      <c r="E437" s="807"/>
      <c r="F437" s="815" t="s">
        <v>70</v>
      </c>
      <c r="G437" s="824">
        <f>+G438</f>
        <v>0</v>
      </c>
      <c r="H437" s="824">
        <f>+H438</f>
        <v>0</v>
      </c>
      <c r="I437" s="824">
        <f>+I438</f>
        <v>0</v>
      </c>
      <c r="J437" s="824">
        <f>+J438</f>
        <v>0</v>
      </c>
      <c r="K437" s="825">
        <f>+K438</f>
        <v>0</v>
      </c>
    </row>
    <row r="438" spans="1:11" ht="12.75" x14ac:dyDescent="0.2">
      <c r="A438" s="816">
        <v>2</v>
      </c>
      <c r="B438" s="811">
        <v>6</v>
      </c>
      <c r="C438" s="811">
        <v>4</v>
      </c>
      <c r="D438" s="811">
        <v>8</v>
      </c>
      <c r="E438" s="811" t="s">
        <v>2882</v>
      </c>
      <c r="F438" s="753" t="s">
        <v>70</v>
      </c>
      <c r="G438" s="822"/>
      <c r="H438" s="822"/>
      <c r="I438" s="822"/>
      <c r="J438" s="813">
        <f>SUBTOTAL(9,G438:I438)</f>
        <v>0</v>
      </c>
      <c r="K438" s="814">
        <f>IFERROR(J438/$J$18*100,"0.00")</f>
        <v>0</v>
      </c>
    </row>
    <row r="439" spans="1:11" ht="12.75" x14ac:dyDescent="0.2">
      <c r="A439" s="802">
        <v>2</v>
      </c>
      <c r="B439" s="803">
        <v>6</v>
      </c>
      <c r="C439" s="803">
        <v>5</v>
      </c>
      <c r="D439" s="803"/>
      <c r="E439" s="803"/>
      <c r="F439" s="737" t="s">
        <v>3175</v>
      </c>
      <c r="G439" s="804">
        <f>+G440+G442+G444+G446+G448+G450+G452</f>
        <v>0</v>
      </c>
      <c r="H439" s="804">
        <f>+H440+H442+H444+H446+H448+H450+H452</f>
        <v>5649350</v>
      </c>
      <c r="I439" s="804">
        <f>+I440+I442+I444+I446+I448+I450+I452</f>
        <v>0</v>
      </c>
      <c r="J439" s="804">
        <f>+J440+J442+J444+J446+J448+J450+J452</f>
        <v>5649350</v>
      </c>
      <c r="K439" s="805">
        <f>+K440+K442+K444+K446+K448+K450+K452</f>
        <v>0.61796728402590451</v>
      </c>
    </row>
    <row r="440" spans="1:11" ht="12.75" x14ac:dyDescent="0.2">
      <c r="A440" s="806">
        <v>2</v>
      </c>
      <c r="B440" s="807">
        <v>6</v>
      </c>
      <c r="C440" s="807">
        <v>5</v>
      </c>
      <c r="D440" s="807">
        <v>2</v>
      </c>
      <c r="E440" s="807"/>
      <c r="F440" s="815" t="s">
        <v>3176</v>
      </c>
      <c r="G440" s="824">
        <f>+G441</f>
        <v>0</v>
      </c>
      <c r="H440" s="824">
        <f>+H441</f>
        <v>400000</v>
      </c>
      <c r="I440" s="824">
        <f>+I441</f>
        <v>0</v>
      </c>
      <c r="J440" s="824">
        <f>+J441</f>
        <v>400000</v>
      </c>
      <c r="K440" s="825">
        <f>+K441</f>
        <v>4.3754929967228406E-2</v>
      </c>
    </row>
    <row r="441" spans="1:11" ht="12.75" x14ac:dyDescent="0.2">
      <c r="A441" s="810">
        <v>2</v>
      </c>
      <c r="B441" s="811">
        <v>6</v>
      </c>
      <c r="C441" s="811">
        <v>5</v>
      </c>
      <c r="D441" s="811">
        <v>2</v>
      </c>
      <c r="E441" s="811" t="s">
        <v>2882</v>
      </c>
      <c r="F441" s="753" t="s">
        <v>3176</v>
      </c>
      <c r="G441" s="822"/>
      <c r="H441" s="822">
        <f>[5]PPNE4!N441</f>
        <v>400000</v>
      </c>
      <c r="I441" s="822"/>
      <c r="J441" s="813">
        <f>SUBTOTAL(9,G441:I441)</f>
        <v>400000</v>
      </c>
      <c r="K441" s="814">
        <f>IFERROR(J441/$J$18*100,"0.00")</f>
        <v>4.3754929967228406E-2</v>
      </c>
    </row>
    <row r="442" spans="1:11" ht="12.75" x14ac:dyDescent="0.2">
      <c r="A442" s="806">
        <v>2</v>
      </c>
      <c r="B442" s="807">
        <v>6</v>
      </c>
      <c r="C442" s="807">
        <v>5</v>
      </c>
      <c r="D442" s="807">
        <v>3</v>
      </c>
      <c r="E442" s="807"/>
      <c r="F442" s="815" t="s">
        <v>3177</v>
      </c>
      <c r="G442" s="824">
        <f>+G443</f>
        <v>0</v>
      </c>
      <c r="H442" s="824">
        <f>+H443</f>
        <v>0</v>
      </c>
      <c r="I442" s="824">
        <f>+I443</f>
        <v>0</v>
      </c>
      <c r="J442" s="824">
        <f>+J443</f>
        <v>0</v>
      </c>
      <c r="K442" s="825">
        <f>+K443</f>
        <v>0</v>
      </c>
    </row>
    <row r="443" spans="1:11" ht="12.75" x14ac:dyDescent="0.2">
      <c r="A443" s="810">
        <v>2</v>
      </c>
      <c r="B443" s="811">
        <v>6</v>
      </c>
      <c r="C443" s="811">
        <v>5</v>
      </c>
      <c r="D443" s="811">
        <v>3</v>
      </c>
      <c r="E443" s="811" t="s">
        <v>2882</v>
      </c>
      <c r="F443" s="753" t="s">
        <v>3177</v>
      </c>
      <c r="G443" s="822"/>
      <c r="H443" s="822"/>
      <c r="I443" s="822"/>
      <c r="J443" s="813">
        <f>SUBTOTAL(9,G443:I443)</f>
        <v>0</v>
      </c>
      <c r="K443" s="814">
        <f>IFERROR(J443/$J$18*100,"0.00")</f>
        <v>0</v>
      </c>
    </row>
    <row r="444" spans="1:11" ht="12.75" x14ac:dyDescent="0.2">
      <c r="A444" s="806">
        <v>2</v>
      </c>
      <c r="B444" s="807">
        <v>6</v>
      </c>
      <c r="C444" s="807">
        <v>5</v>
      </c>
      <c r="D444" s="807">
        <v>4</v>
      </c>
      <c r="E444" s="807"/>
      <c r="F444" s="815" t="s">
        <v>3178</v>
      </c>
      <c r="G444" s="824">
        <f>+G445</f>
        <v>0</v>
      </c>
      <c r="H444" s="824">
        <f>+H445</f>
        <v>600000</v>
      </c>
      <c r="I444" s="824">
        <f>+I445</f>
        <v>0</v>
      </c>
      <c r="J444" s="824">
        <f>+J445</f>
        <v>600000</v>
      </c>
      <c r="K444" s="825">
        <f>+K445</f>
        <v>6.563239495084261E-2</v>
      </c>
    </row>
    <row r="445" spans="1:11" ht="12.75" x14ac:dyDescent="0.2">
      <c r="A445" s="810">
        <v>2</v>
      </c>
      <c r="B445" s="811">
        <v>6</v>
      </c>
      <c r="C445" s="811">
        <v>5</v>
      </c>
      <c r="D445" s="811">
        <v>4</v>
      </c>
      <c r="E445" s="811" t="s">
        <v>2882</v>
      </c>
      <c r="F445" s="753" t="s">
        <v>3178</v>
      </c>
      <c r="G445" s="822"/>
      <c r="H445" s="822">
        <f>[5]PPNE4!N445</f>
        <v>600000</v>
      </c>
      <c r="I445" s="822"/>
      <c r="J445" s="813">
        <f>SUBTOTAL(9,G445:I445)</f>
        <v>600000</v>
      </c>
      <c r="K445" s="814">
        <f>IFERROR(J445/$J$18*100,"0.00")</f>
        <v>6.563239495084261E-2</v>
      </c>
    </row>
    <row r="446" spans="1:11" ht="12.75" x14ac:dyDescent="0.2">
      <c r="A446" s="806">
        <v>2</v>
      </c>
      <c r="B446" s="807">
        <v>6</v>
      </c>
      <c r="C446" s="807">
        <v>5</v>
      </c>
      <c r="D446" s="807">
        <v>5</v>
      </c>
      <c r="E446" s="807"/>
      <c r="F446" s="815" t="s">
        <v>71</v>
      </c>
      <c r="G446" s="824">
        <f>+G447</f>
        <v>0</v>
      </c>
      <c r="H446" s="824">
        <f>+H447</f>
        <v>750000</v>
      </c>
      <c r="I446" s="824">
        <f>+I447</f>
        <v>0</v>
      </c>
      <c r="J446" s="824">
        <f>+J447</f>
        <v>750000</v>
      </c>
      <c r="K446" s="825">
        <f>+K447</f>
        <v>8.2040493688553262E-2</v>
      </c>
    </row>
    <row r="447" spans="1:11" ht="12.75" x14ac:dyDescent="0.2">
      <c r="A447" s="810">
        <v>2</v>
      </c>
      <c r="B447" s="811">
        <v>6</v>
      </c>
      <c r="C447" s="811">
        <v>5</v>
      </c>
      <c r="D447" s="811">
        <v>5</v>
      </c>
      <c r="E447" s="811" t="s">
        <v>2882</v>
      </c>
      <c r="F447" s="753" t="s">
        <v>71</v>
      </c>
      <c r="G447" s="822"/>
      <c r="H447" s="822">
        <f>[5]PPNE4!N447</f>
        <v>750000</v>
      </c>
      <c r="I447" s="822"/>
      <c r="J447" s="813">
        <f>SUBTOTAL(9,G447:I447)</f>
        <v>750000</v>
      </c>
      <c r="K447" s="814">
        <f>IFERROR(J447/$J$18*100,"0.00")</f>
        <v>8.2040493688553262E-2</v>
      </c>
    </row>
    <row r="448" spans="1:11" ht="12.75" x14ac:dyDescent="0.2">
      <c r="A448" s="806">
        <v>2</v>
      </c>
      <c r="B448" s="807">
        <v>6</v>
      </c>
      <c r="C448" s="807">
        <v>5</v>
      </c>
      <c r="D448" s="807">
        <v>6</v>
      </c>
      <c r="E448" s="807"/>
      <c r="F448" s="815" t="s">
        <v>3179</v>
      </c>
      <c r="G448" s="824">
        <f>+G449</f>
        <v>0</v>
      </c>
      <c r="H448" s="824">
        <f>+H449</f>
        <v>1900000</v>
      </c>
      <c r="I448" s="824">
        <f>+I449</f>
        <v>0</v>
      </c>
      <c r="J448" s="824">
        <f>+J449</f>
        <v>1900000</v>
      </c>
      <c r="K448" s="825">
        <f>+K449</f>
        <v>0.20783591734433493</v>
      </c>
    </row>
    <row r="449" spans="1:11" ht="12.75" x14ac:dyDescent="0.2">
      <c r="A449" s="810">
        <v>2</v>
      </c>
      <c r="B449" s="811">
        <v>6</v>
      </c>
      <c r="C449" s="811">
        <v>5</v>
      </c>
      <c r="D449" s="811">
        <v>6</v>
      </c>
      <c r="E449" s="811" t="s">
        <v>2882</v>
      </c>
      <c r="F449" s="753" t="s">
        <v>3179</v>
      </c>
      <c r="G449" s="822"/>
      <c r="H449" s="822">
        <f>[5]PPNE4!N449</f>
        <v>1900000</v>
      </c>
      <c r="I449" s="822"/>
      <c r="J449" s="813">
        <f>SUBTOTAL(9,G449:I449)</f>
        <v>1900000</v>
      </c>
      <c r="K449" s="814">
        <f>IFERROR(J449/$J$18*100,"0.00")</f>
        <v>0.20783591734433493</v>
      </c>
    </row>
    <row r="450" spans="1:11" ht="12.75" x14ac:dyDescent="0.2">
      <c r="A450" s="806">
        <v>2</v>
      </c>
      <c r="B450" s="807">
        <v>6</v>
      </c>
      <c r="C450" s="807">
        <v>5</v>
      </c>
      <c r="D450" s="807">
        <v>7</v>
      </c>
      <c r="E450" s="807"/>
      <c r="F450" s="815" t="s">
        <v>3180</v>
      </c>
      <c r="G450" s="824">
        <f>+G451</f>
        <v>0</v>
      </c>
      <c r="H450" s="824">
        <f>+H451</f>
        <v>1984350</v>
      </c>
      <c r="I450" s="824">
        <f>+I451</f>
        <v>0</v>
      </c>
      <c r="J450" s="824">
        <f>+J451</f>
        <v>1984350</v>
      </c>
      <c r="K450" s="825">
        <f>+K451</f>
        <v>0.21706273820117422</v>
      </c>
    </row>
    <row r="451" spans="1:11" ht="12.75" x14ac:dyDescent="0.2">
      <c r="A451" s="810">
        <v>2</v>
      </c>
      <c r="B451" s="811">
        <v>6</v>
      </c>
      <c r="C451" s="811">
        <v>5</v>
      </c>
      <c r="D451" s="811">
        <v>7</v>
      </c>
      <c r="E451" s="811" t="s">
        <v>2882</v>
      </c>
      <c r="F451" s="753" t="s">
        <v>3180</v>
      </c>
      <c r="G451" s="822"/>
      <c r="H451" s="822">
        <f>[5]PPNE4!N451</f>
        <v>1984350</v>
      </c>
      <c r="I451" s="822"/>
      <c r="J451" s="813">
        <f>SUBTOTAL(9,G451:I451)</f>
        <v>1984350</v>
      </c>
      <c r="K451" s="814">
        <f>IFERROR(J451/$J$18*100,"0.00")</f>
        <v>0.21706273820117422</v>
      </c>
    </row>
    <row r="452" spans="1:11" ht="12.75" x14ac:dyDescent="0.2">
      <c r="A452" s="806">
        <v>2</v>
      </c>
      <c r="B452" s="807">
        <v>6</v>
      </c>
      <c r="C452" s="807">
        <v>5</v>
      </c>
      <c r="D452" s="807">
        <v>8</v>
      </c>
      <c r="E452" s="807"/>
      <c r="F452" s="815" t="s">
        <v>72</v>
      </c>
      <c r="G452" s="824">
        <f>+G453</f>
        <v>0</v>
      </c>
      <c r="H452" s="824">
        <f>+H453</f>
        <v>15000</v>
      </c>
      <c r="I452" s="824">
        <f>+I453</f>
        <v>0</v>
      </c>
      <c r="J452" s="824">
        <f>+J453</f>
        <v>15000</v>
      </c>
      <c r="K452" s="825">
        <f>+K453</f>
        <v>1.6408098737710651E-3</v>
      </c>
    </row>
    <row r="453" spans="1:11" ht="12.75" x14ac:dyDescent="0.2">
      <c r="A453" s="810">
        <v>2</v>
      </c>
      <c r="B453" s="811">
        <v>6</v>
      </c>
      <c r="C453" s="811">
        <v>5</v>
      </c>
      <c r="D453" s="811">
        <v>8</v>
      </c>
      <c r="E453" s="811" t="s">
        <v>2882</v>
      </c>
      <c r="F453" s="753" t="s">
        <v>72</v>
      </c>
      <c r="G453" s="822"/>
      <c r="H453" s="822">
        <f>[5]PPNE4!N453</f>
        <v>15000</v>
      </c>
      <c r="I453" s="822"/>
      <c r="J453" s="813">
        <f>SUBTOTAL(9,G453:I453)</f>
        <v>15000</v>
      </c>
      <c r="K453" s="814">
        <f>IFERROR(J453/$J$18*100,"0.00")</f>
        <v>1.6408098737710651E-3</v>
      </c>
    </row>
    <row r="454" spans="1:11" ht="12.75" x14ac:dyDescent="0.2">
      <c r="A454" s="802">
        <v>2</v>
      </c>
      <c r="B454" s="803">
        <v>6</v>
      </c>
      <c r="C454" s="803">
        <v>6</v>
      </c>
      <c r="D454" s="803"/>
      <c r="E454" s="803"/>
      <c r="F454" s="737" t="s">
        <v>3181</v>
      </c>
      <c r="G454" s="804">
        <f>+G455+G457</f>
        <v>0</v>
      </c>
      <c r="H454" s="804">
        <f>+H455+H457</f>
        <v>360000</v>
      </c>
      <c r="I454" s="804">
        <f>+I455+I457</f>
        <v>0</v>
      </c>
      <c r="J454" s="804">
        <f>+J455+J457</f>
        <v>360000</v>
      </c>
      <c r="K454" s="805">
        <f>+K455+K457</f>
        <v>3.9379436970505569E-2</v>
      </c>
    </row>
    <row r="455" spans="1:11" ht="12.75" x14ac:dyDescent="0.2">
      <c r="A455" s="806">
        <v>2</v>
      </c>
      <c r="B455" s="807">
        <v>6</v>
      </c>
      <c r="C455" s="807">
        <v>6</v>
      </c>
      <c r="D455" s="807">
        <v>1</v>
      </c>
      <c r="E455" s="807"/>
      <c r="F455" s="774" t="s">
        <v>3182</v>
      </c>
      <c r="G455" s="808">
        <f>+G456</f>
        <v>0</v>
      </c>
      <c r="H455" s="808">
        <f>+H456</f>
        <v>0</v>
      </c>
      <c r="I455" s="808">
        <f>+I456</f>
        <v>0</v>
      </c>
      <c r="J455" s="808">
        <f>+J456</f>
        <v>0</v>
      </c>
      <c r="K455" s="809">
        <f>+K456</f>
        <v>0</v>
      </c>
    </row>
    <row r="456" spans="1:11" ht="12.75" x14ac:dyDescent="0.2">
      <c r="A456" s="810">
        <v>2</v>
      </c>
      <c r="B456" s="811">
        <v>6</v>
      </c>
      <c r="C456" s="811">
        <v>6</v>
      </c>
      <c r="D456" s="811">
        <v>1</v>
      </c>
      <c r="E456" s="811" t="s">
        <v>2882</v>
      </c>
      <c r="F456" s="753" t="s">
        <v>3182</v>
      </c>
      <c r="G456" s="822"/>
      <c r="H456" s="822"/>
      <c r="I456" s="822"/>
      <c r="J456" s="813">
        <f>SUBTOTAL(9,G456:I456)</f>
        <v>0</v>
      </c>
      <c r="K456" s="814">
        <f>IFERROR(J456/$J$18*100,"0.00")</f>
        <v>0</v>
      </c>
    </row>
    <row r="457" spans="1:11" ht="12.75" x14ac:dyDescent="0.2">
      <c r="A457" s="806">
        <v>2</v>
      </c>
      <c r="B457" s="807">
        <v>6</v>
      </c>
      <c r="C457" s="807">
        <v>6</v>
      </c>
      <c r="D457" s="807">
        <v>2</v>
      </c>
      <c r="E457" s="807"/>
      <c r="F457" s="774" t="s">
        <v>100</v>
      </c>
      <c r="G457" s="824">
        <f>+G458</f>
        <v>0</v>
      </c>
      <c r="H457" s="824">
        <f>+H458</f>
        <v>360000</v>
      </c>
      <c r="I457" s="824">
        <f>+I458</f>
        <v>0</v>
      </c>
      <c r="J457" s="824">
        <f>+J458</f>
        <v>360000</v>
      </c>
      <c r="K457" s="825">
        <f>+K458</f>
        <v>3.9379436970505569E-2</v>
      </c>
    </row>
    <row r="458" spans="1:11" ht="12.75" x14ac:dyDescent="0.2">
      <c r="A458" s="810">
        <v>2</v>
      </c>
      <c r="B458" s="811">
        <v>6</v>
      </c>
      <c r="C458" s="811">
        <v>6</v>
      </c>
      <c r="D458" s="811">
        <v>2</v>
      </c>
      <c r="E458" s="811" t="s">
        <v>2882</v>
      </c>
      <c r="F458" s="753" t="s">
        <v>100</v>
      </c>
      <c r="G458" s="822"/>
      <c r="H458" s="822">
        <f>[5]PPNE4!N458</f>
        <v>360000</v>
      </c>
      <c r="I458" s="822"/>
      <c r="J458" s="813">
        <f>SUBTOTAL(9,G458:I458)</f>
        <v>360000</v>
      </c>
      <c r="K458" s="814">
        <f>IFERROR(J458/$J$18*100,"0.00")</f>
        <v>3.9379436970505569E-2</v>
      </c>
    </row>
    <row r="459" spans="1:11" ht="12.75" x14ac:dyDescent="0.2">
      <c r="A459" s="802">
        <v>2</v>
      </c>
      <c r="B459" s="803">
        <v>6</v>
      </c>
      <c r="C459" s="803">
        <v>8</v>
      </c>
      <c r="D459" s="803"/>
      <c r="E459" s="803"/>
      <c r="F459" s="737" t="s">
        <v>3183</v>
      </c>
      <c r="G459" s="804">
        <f>+G460+G462+G465+G467+G469+G471+G476</f>
        <v>0</v>
      </c>
      <c r="H459" s="804">
        <f>+H460+H462+H465+H467+H469+H471+H476</f>
        <v>5000000</v>
      </c>
      <c r="I459" s="804">
        <f>+I460+I462+I465+I467+I469+I471+I476</f>
        <v>0</v>
      </c>
      <c r="J459" s="804">
        <f>+J460+J462+J465+J467+J469+J471+J476</f>
        <v>5000000</v>
      </c>
      <c r="K459" s="805">
        <f>+K460+K462+K465+K467+K469+K471+K476</f>
        <v>0.54693662459035508</v>
      </c>
    </row>
    <row r="460" spans="1:11" ht="12.75" x14ac:dyDescent="0.2">
      <c r="A460" s="806">
        <v>2</v>
      </c>
      <c r="B460" s="807">
        <v>6</v>
      </c>
      <c r="C460" s="807">
        <v>8</v>
      </c>
      <c r="D460" s="807">
        <v>1</v>
      </c>
      <c r="E460" s="807"/>
      <c r="F460" s="815" t="s">
        <v>3184</v>
      </c>
      <c r="G460" s="824">
        <f>+G461</f>
        <v>0</v>
      </c>
      <c r="H460" s="824">
        <f>+H461</f>
        <v>0</v>
      </c>
      <c r="I460" s="824">
        <f>+I461</f>
        <v>0</v>
      </c>
      <c r="J460" s="824">
        <f>+J461</f>
        <v>0</v>
      </c>
      <c r="K460" s="825">
        <f>+K461</f>
        <v>0</v>
      </c>
    </row>
    <row r="461" spans="1:11" ht="12.75" x14ac:dyDescent="0.2">
      <c r="A461" s="810">
        <v>2</v>
      </c>
      <c r="B461" s="811">
        <v>6</v>
      </c>
      <c r="C461" s="811">
        <v>8</v>
      </c>
      <c r="D461" s="811">
        <v>1</v>
      </c>
      <c r="E461" s="811" t="s">
        <v>2882</v>
      </c>
      <c r="F461" s="753" t="s">
        <v>3184</v>
      </c>
      <c r="G461" s="822"/>
      <c r="H461" s="822"/>
      <c r="I461" s="822"/>
      <c r="J461" s="813">
        <f>SUBTOTAL(9,G461:I461)</f>
        <v>0</v>
      </c>
      <c r="K461" s="814">
        <f>IFERROR(J461/$J$18*100,"0.00")</f>
        <v>0</v>
      </c>
    </row>
    <row r="462" spans="1:11" ht="12.75" x14ac:dyDescent="0.2">
      <c r="A462" s="806">
        <v>2</v>
      </c>
      <c r="B462" s="807">
        <v>6</v>
      </c>
      <c r="C462" s="807">
        <v>8</v>
      </c>
      <c r="D462" s="807">
        <v>3</v>
      </c>
      <c r="E462" s="807"/>
      <c r="F462" s="815" t="s">
        <v>3185</v>
      </c>
      <c r="G462" s="824">
        <f>+G463+G464</f>
        <v>0</v>
      </c>
      <c r="H462" s="824">
        <f>+H463+H464</f>
        <v>3000000</v>
      </c>
      <c r="I462" s="824">
        <f>+I463+I464</f>
        <v>0</v>
      </c>
      <c r="J462" s="824">
        <f>+J463+J464</f>
        <v>3000000</v>
      </c>
      <c r="K462" s="825">
        <f>+K463+K464</f>
        <v>0.32816197475421305</v>
      </c>
    </row>
    <row r="463" spans="1:11" ht="12.75" x14ac:dyDescent="0.2">
      <c r="A463" s="816">
        <v>2</v>
      </c>
      <c r="B463" s="811">
        <v>6</v>
      </c>
      <c r="C463" s="811">
        <v>8</v>
      </c>
      <c r="D463" s="811">
        <v>3</v>
      </c>
      <c r="E463" s="811" t="s">
        <v>2882</v>
      </c>
      <c r="F463" s="753" t="s">
        <v>3186</v>
      </c>
      <c r="G463" s="813"/>
      <c r="H463" s="813">
        <f>[5]PPNE4!N463</f>
        <v>3000000</v>
      </c>
      <c r="I463" s="813"/>
      <c r="J463" s="813">
        <f>SUBTOTAL(9,G463:I463)</f>
        <v>3000000</v>
      </c>
      <c r="K463" s="814">
        <f>IFERROR(J463/$J$18*100,"0.00")</f>
        <v>0.32816197475421305</v>
      </c>
    </row>
    <row r="464" spans="1:11" ht="12.75" x14ac:dyDescent="0.2">
      <c r="A464" s="816">
        <v>2</v>
      </c>
      <c r="B464" s="811">
        <v>6</v>
      </c>
      <c r="C464" s="811">
        <v>8</v>
      </c>
      <c r="D464" s="811">
        <v>3</v>
      </c>
      <c r="E464" s="811" t="s">
        <v>2884</v>
      </c>
      <c r="F464" s="753" t="s">
        <v>73</v>
      </c>
      <c r="G464" s="822"/>
      <c r="H464" s="822"/>
      <c r="I464" s="822"/>
      <c r="J464" s="813">
        <f>SUBTOTAL(9,G464:I464)</f>
        <v>0</v>
      </c>
      <c r="K464" s="814">
        <f>IFERROR(J464/$J$18*100,"0.00")</f>
        <v>0</v>
      </c>
    </row>
    <row r="465" spans="1:11" ht="12.75" x14ac:dyDescent="0.2">
      <c r="A465" s="806">
        <v>2</v>
      </c>
      <c r="B465" s="807">
        <v>6</v>
      </c>
      <c r="C465" s="807">
        <v>8</v>
      </c>
      <c r="D465" s="807">
        <v>5</v>
      </c>
      <c r="E465" s="807"/>
      <c r="F465" s="815" t="s">
        <v>3187</v>
      </c>
      <c r="G465" s="824">
        <f>+G466</f>
        <v>0</v>
      </c>
      <c r="H465" s="824">
        <f>+H466</f>
        <v>0</v>
      </c>
      <c r="I465" s="824">
        <f>+I466</f>
        <v>0</v>
      </c>
      <c r="J465" s="824">
        <f>+J466</f>
        <v>0</v>
      </c>
      <c r="K465" s="825">
        <f>+K466</f>
        <v>0</v>
      </c>
    </row>
    <row r="466" spans="1:11" ht="12.75" x14ac:dyDescent="0.2">
      <c r="A466" s="816">
        <v>2</v>
      </c>
      <c r="B466" s="811">
        <v>6</v>
      </c>
      <c r="C466" s="811">
        <v>8</v>
      </c>
      <c r="D466" s="811">
        <v>5</v>
      </c>
      <c r="E466" s="811" t="s">
        <v>2882</v>
      </c>
      <c r="F466" s="753" t="s">
        <v>3187</v>
      </c>
      <c r="G466" s="822"/>
      <c r="H466" s="822"/>
      <c r="I466" s="822"/>
      <c r="J466" s="813">
        <f>SUBTOTAL(9,G466:I466)</f>
        <v>0</v>
      </c>
      <c r="K466" s="814">
        <f>IFERROR(J466/$J$18*100,"0.00")</f>
        <v>0</v>
      </c>
    </row>
    <row r="467" spans="1:11" ht="12.75" x14ac:dyDescent="0.2">
      <c r="A467" s="806">
        <v>2</v>
      </c>
      <c r="B467" s="807">
        <v>6</v>
      </c>
      <c r="C467" s="807">
        <v>8</v>
      </c>
      <c r="D467" s="807">
        <v>6</v>
      </c>
      <c r="E467" s="807"/>
      <c r="F467" s="815" t="s">
        <v>3188</v>
      </c>
      <c r="G467" s="824">
        <f>+G468</f>
        <v>0</v>
      </c>
      <c r="H467" s="824">
        <f>+H468</f>
        <v>0</v>
      </c>
      <c r="I467" s="824">
        <f>+I468</f>
        <v>0</v>
      </c>
      <c r="J467" s="824">
        <f>+J468</f>
        <v>0</v>
      </c>
      <c r="K467" s="825">
        <f>+K468</f>
        <v>0</v>
      </c>
    </row>
    <row r="468" spans="1:11" ht="12.75" x14ac:dyDescent="0.2">
      <c r="A468" s="816">
        <v>2</v>
      </c>
      <c r="B468" s="811">
        <v>6</v>
      </c>
      <c r="C468" s="811">
        <v>8</v>
      </c>
      <c r="D468" s="811">
        <v>6</v>
      </c>
      <c r="E468" s="811" t="s">
        <v>2882</v>
      </c>
      <c r="F468" s="753" t="s">
        <v>3188</v>
      </c>
      <c r="G468" s="822"/>
      <c r="H468" s="822"/>
      <c r="I468" s="822"/>
      <c r="J468" s="813">
        <f>SUBTOTAL(9,G468:I468)</f>
        <v>0</v>
      </c>
      <c r="K468" s="814">
        <f>IFERROR(J468/$J$18*100,"0.00")</f>
        <v>0</v>
      </c>
    </row>
    <row r="469" spans="1:11" ht="12.75" x14ac:dyDescent="0.2">
      <c r="A469" s="823">
        <v>2</v>
      </c>
      <c r="B469" s="807">
        <v>6</v>
      </c>
      <c r="C469" s="807">
        <v>8</v>
      </c>
      <c r="D469" s="807">
        <v>7</v>
      </c>
      <c r="E469" s="807"/>
      <c r="F469" s="774" t="s">
        <v>3189</v>
      </c>
      <c r="G469" s="824">
        <f>+G470</f>
        <v>0</v>
      </c>
      <c r="H469" s="824">
        <f>+H470</f>
        <v>0</v>
      </c>
      <c r="I469" s="824">
        <f>+I470</f>
        <v>0</v>
      </c>
      <c r="J469" s="824">
        <f>+J470</f>
        <v>0</v>
      </c>
      <c r="K469" s="825">
        <f>+K470</f>
        <v>0</v>
      </c>
    </row>
    <row r="470" spans="1:11" ht="12.75" x14ac:dyDescent="0.2">
      <c r="A470" s="816">
        <v>2</v>
      </c>
      <c r="B470" s="811">
        <v>6</v>
      </c>
      <c r="C470" s="811">
        <v>8</v>
      </c>
      <c r="D470" s="811">
        <v>7</v>
      </c>
      <c r="E470" s="811" t="s">
        <v>2882</v>
      </c>
      <c r="F470" s="753" t="s">
        <v>3189</v>
      </c>
      <c r="G470" s="822"/>
      <c r="H470" s="822"/>
      <c r="I470" s="822"/>
      <c r="J470" s="813">
        <f>SUBTOTAL(9,G470:I470)</f>
        <v>0</v>
      </c>
      <c r="K470" s="814">
        <f>IFERROR(J470/$J$18*100,"0.00")</f>
        <v>0</v>
      </c>
    </row>
    <row r="471" spans="1:11" ht="12.75" x14ac:dyDescent="0.2">
      <c r="A471" s="806">
        <v>2</v>
      </c>
      <c r="B471" s="807">
        <v>6</v>
      </c>
      <c r="C471" s="807">
        <v>8</v>
      </c>
      <c r="D471" s="807">
        <v>8</v>
      </c>
      <c r="E471" s="807"/>
      <c r="F471" s="774" t="s">
        <v>3190</v>
      </c>
      <c r="G471" s="824">
        <f>+G472+G473+G474+G475</f>
        <v>0</v>
      </c>
      <c r="H471" s="824">
        <f>+H472+H473+H474+H475</f>
        <v>2000000</v>
      </c>
      <c r="I471" s="824">
        <f>+I472+I473+I474+I475</f>
        <v>0</v>
      </c>
      <c r="J471" s="824">
        <f>+J472+J473+J474+J475</f>
        <v>2000000</v>
      </c>
      <c r="K471" s="825">
        <f>+K472+K473+K474+K475</f>
        <v>0.21877464983614203</v>
      </c>
    </row>
    <row r="472" spans="1:11" ht="12.75" x14ac:dyDescent="0.2">
      <c r="A472" s="816">
        <v>2</v>
      </c>
      <c r="B472" s="811">
        <v>6</v>
      </c>
      <c r="C472" s="811">
        <v>8</v>
      </c>
      <c r="D472" s="811">
        <v>8</v>
      </c>
      <c r="E472" s="811" t="s">
        <v>2882</v>
      </c>
      <c r="F472" s="753" t="s">
        <v>3191</v>
      </c>
      <c r="G472" s="813"/>
      <c r="H472" s="813">
        <f>[5]PPNE4!N472</f>
        <v>2000000</v>
      </c>
      <c r="I472" s="813"/>
      <c r="J472" s="813">
        <f>SUBTOTAL(9,G472:I472)</f>
        <v>2000000</v>
      </c>
      <c r="K472" s="814">
        <f>IFERROR(J472/$J$18*100,"0.00")</f>
        <v>0.21877464983614203</v>
      </c>
    </row>
    <row r="473" spans="1:11" ht="12.75" x14ac:dyDescent="0.2">
      <c r="A473" s="816">
        <v>2</v>
      </c>
      <c r="B473" s="811">
        <v>6</v>
      </c>
      <c r="C473" s="811">
        <v>8</v>
      </c>
      <c r="D473" s="811">
        <v>8</v>
      </c>
      <c r="E473" s="811" t="s">
        <v>2884</v>
      </c>
      <c r="F473" s="753" t="s">
        <v>3192</v>
      </c>
      <c r="G473" s="813"/>
      <c r="H473" s="813"/>
      <c r="I473" s="813"/>
      <c r="J473" s="813">
        <f>SUBTOTAL(9,G473:I473)</f>
        <v>0</v>
      </c>
      <c r="K473" s="814">
        <f>IFERROR(J473/$J$18*100,"0.00")</f>
        <v>0</v>
      </c>
    </row>
    <row r="474" spans="1:11" ht="12.75" x14ac:dyDescent="0.2">
      <c r="A474" s="816">
        <v>2</v>
      </c>
      <c r="B474" s="811">
        <v>6</v>
      </c>
      <c r="C474" s="811">
        <v>8</v>
      </c>
      <c r="D474" s="811">
        <v>8</v>
      </c>
      <c r="E474" s="811" t="s">
        <v>2886</v>
      </c>
      <c r="F474" s="753" t="s">
        <v>3193</v>
      </c>
      <c r="G474" s="813"/>
      <c r="H474" s="813"/>
      <c r="I474" s="813"/>
      <c r="J474" s="813">
        <f>SUBTOTAL(9,G474:I474)</f>
        <v>0</v>
      </c>
      <c r="K474" s="814">
        <f>IFERROR(J474/$J$18*100,"0.00")</f>
        <v>0</v>
      </c>
    </row>
    <row r="475" spans="1:11" ht="12.75" x14ac:dyDescent="0.2">
      <c r="A475" s="816">
        <v>2</v>
      </c>
      <c r="B475" s="811">
        <v>6</v>
      </c>
      <c r="C475" s="811">
        <v>8</v>
      </c>
      <c r="D475" s="811">
        <v>8</v>
      </c>
      <c r="E475" s="811" t="s">
        <v>2888</v>
      </c>
      <c r="F475" s="753" t="s">
        <v>3194</v>
      </c>
      <c r="G475" s="822"/>
      <c r="H475" s="822"/>
      <c r="I475" s="822"/>
      <c r="J475" s="813">
        <f>SUBTOTAL(9,G475:I475)</f>
        <v>0</v>
      </c>
      <c r="K475" s="814">
        <f>IFERROR(J475/$J$18*100,"0.00")</f>
        <v>0</v>
      </c>
    </row>
    <row r="476" spans="1:11" ht="12.75" x14ac:dyDescent="0.2">
      <c r="A476" s="806">
        <v>2</v>
      </c>
      <c r="B476" s="807">
        <v>6</v>
      </c>
      <c r="C476" s="807">
        <v>8</v>
      </c>
      <c r="D476" s="807">
        <v>9</v>
      </c>
      <c r="E476" s="807"/>
      <c r="F476" s="774" t="s">
        <v>3195</v>
      </c>
      <c r="G476" s="824">
        <f>+G477</f>
        <v>0</v>
      </c>
      <c r="H476" s="824">
        <f>+H477</f>
        <v>0</v>
      </c>
      <c r="I476" s="824">
        <f>+I477</f>
        <v>0</v>
      </c>
      <c r="J476" s="824">
        <f>+J477</f>
        <v>0</v>
      </c>
      <c r="K476" s="825">
        <f>+K477</f>
        <v>0</v>
      </c>
    </row>
    <row r="477" spans="1:11" ht="12.75" x14ac:dyDescent="0.2">
      <c r="A477" s="816">
        <v>2</v>
      </c>
      <c r="B477" s="811">
        <v>6</v>
      </c>
      <c r="C477" s="811">
        <v>8</v>
      </c>
      <c r="D477" s="811">
        <v>9</v>
      </c>
      <c r="E477" s="811" t="s">
        <v>2882</v>
      </c>
      <c r="F477" s="753" t="s">
        <v>3195</v>
      </c>
      <c r="G477" s="822"/>
      <c r="H477" s="822"/>
      <c r="I477" s="822"/>
      <c r="J477" s="813">
        <f>SUBTOTAL(9,G477:I477)</f>
        <v>0</v>
      </c>
      <c r="K477" s="814">
        <f>IFERROR(J477/$J$18*100,"0.00")</f>
        <v>0</v>
      </c>
    </row>
    <row r="478" spans="1:11" ht="12.75" x14ac:dyDescent="0.2">
      <c r="A478" s="802">
        <v>2</v>
      </c>
      <c r="B478" s="803">
        <v>6</v>
      </c>
      <c r="C478" s="803">
        <v>9</v>
      </c>
      <c r="D478" s="803"/>
      <c r="E478" s="803"/>
      <c r="F478" s="737" t="s">
        <v>3196</v>
      </c>
      <c r="G478" s="804">
        <f>+G479+G481+G483</f>
        <v>0</v>
      </c>
      <c r="H478" s="804">
        <f>+H479+H481+H483</f>
        <v>30000</v>
      </c>
      <c r="I478" s="804">
        <f>+I479+I481+I483</f>
        <v>0</v>
      </c>
      <c r="J478" s="804">
        <f>+J479+J481+J483</f>
        <v>30000</v>
      </c>
      <c r="K478" s="805">
        <f>+K479+K481+K483</f>
        <v>3.2816197475421301E-3</v>
      </c>
    </row>
    <row r="479" spans="1:11" ht="12.75" x14ac:dyDescent="0.2">
      <c r="A479" s="823">
        <v>2</v>
      </c>
      <c r="B479" s="807">
        <v>6</v>
      </c>
      <c r="C479" s="807">
        <v>9</v>
      </c>
      <c r="D479" s="807">
        <v>1</v>
      </c>
      <c r="E479" s="807"/>
      <c r="F479" s="774" t="s">
        <v>3197</v>
      </c>
      <c r="G479" s="808">
        <f>+G480</f>
        <v>0</v>
      </c>
      <c r="H479" s="808">
        <f>+H480</f>
        <v>0</v>
      </c>
      <c r="I479" s="808">
        <f>+I480</f>
        <v>0</v>
      </c>
      <c r="J479" s="808">
        <f>+J480</f>
        <v>0</v>
      </c>
      <c r="K479" s="809">
        <f>+K480</f>
        <v>0</v>
      </c>
    </row>
    <row r="480" spans="1:11" ht="12.75" x14ac:dyDescent="0.2">
      <c r="A480" s="816">
        <v>2</v>
      </c>
      <c r="B480" s="811">
        <v>6</v>
      </c>
      <c r="C480" s="811">
        <v>9</v>
      </c>
      <c r="D480" s="811">
        <v>1</v>
      </c>
      <c r="E480" s="811" t="s">
        <v>2882</v>
      </c>
      <c r="F480" s="753" t="s">
        <v>3197</v>
      </c>
      <c r="G480" s="822"/>
      <c r="H480" s="822"/>
      <c r="I480" s="822"/>
      <c r="J480" s="813">
        <f>SUBTOTAL(9,G480:I480)</f>
        <v>0</v>
      </c>
      <c r="K480" s="814">
        <f>IFERROR(J480/$J$18*100,"0.00")</f>
        <v>0</v>
      </c>
    </row>
    <row r="481" spans="1:11" ht="12.75" x14ac:dyDescent="0.2">
      <c r="A481" s="823">
        <v>2</v>
      </c>
      <c r="B481" s="807">
        <v>6</v>
      </c>
      <c r="C481" s="807">
        <v>9</v>
      </c>
      <c r="D481" s="807">
        <v>2</v>
      </c>
      <c r="E481" s="807"/>
      <c r="F481" s="774" t="s">
        <v>3198</v>
      </c>
      <c r="G481" s="808">
        <f>+G482</f>
        <v>0</v>
      </c>
      <c r="H481" s="808">
        <f>+H482</f>
        <v>30000</v>
      </c>
      <c r="I481" s="808">
        <f>+I482</f>
        <v>0</v>
      </c>
      <c r="J481" s="808">
        <f>+J482</f>
        <v>30000</v>
      </c>
      <c r="K481" s="809">
        <f>+K482</f>
        <v>3.2816197475421301E-3</v>
      </c>
    </row>
    <row r="482" spans="1:11" ht="12.75" x14ac:dyDescent="0.2">
      <c r="A482" s="816">
        <v>2</v>
      </c>
      <c r="B482" s="811">
        <v>6</v>
      </c>
      <c r="C482" s="811">
        <v>9</v>
      </c>
      <c r="D482" s="811">
        <v>2</v>
      </c>
      <c r="E482" s="811" t="s">
        <v>2882</v>
      </c>
      <c r="F482" s="753" t="s">
        <v>3198</v>
      </c>
      <c r="G482" s="822"/>
      <c r="H482" s="822">
        <f>[5]PPNE4!N482</f>
        <v>30000</v>
      </c>
      <c r="I482" s="822"/>
      <c r="J482" s="813">
        <f>SUBTOTAL(9,G482:I482)</f>
        <v>30000</v>
      </c>
      <c r="K482" s="814">
        <f>IFERROR(J482/$J$18*100,"0.00")</f>
        <v>3.2816197475421301E-3</v>
      </c>
    </row>
    <row r="483" spans="1:11" ht="12.75" x14ac:dyDescent="0.2">
      <c r="A483" s="823">
        <v>2</v>
      </c>
      <c r="B483" s="807">
        <v>6</v>
      </c>
      <c r="C483" s="807">
        <v>9</v>
      </c>
      <c r="D483" s="807">
        <v>9</v>
      </c>
      <c r="E483" s="807"/>
      <c r="F483" s="774" t="s">
        <v>3199</v>
      </c>
      <c r="G483" s="808">
        <f>+G484</f>
        <v>0</v>
      </c>
      <c r="H483" s="808">
        <f>+H484</f>
        <v>0</v>
      </c>
      <c r="I483" s="808">
        <f>+I484</f>
        <v>0</v>
      </c>
      <c r="J483" s="808">
        <f>+J484</f>
        <v>0</v>
      </c>
      <c r="K483" s="809">
        <f>+K484</f>
        <v>0</v>
      </c>
    </row>
    <row r="484" spans="1:11" ht="12.75" x14ac:dyDescent="0.2">
      <c r="A484" s="816">
        <v>2</v>
      </c>
      <c r="B484" s="811">
        <v>6</v>
      </c>
      <c r="C484" s="811">
        <v>9</v>
      </c>
      <c r="D484" s="811">
        <v>9</v>
      </c>
      <c r="E484" s="811" t="s">
        <v>2882</v>
      </c>
      <c r="F484" s="753" t="s">
        <v>3199</v>
      </c>
      <c r="G484" s="822"/>
      <c r="H484" s="822"/>
      <c r="I484" s="822"/>
      <c r="J484" s="813">
        <f>SUBTOTAL(9,G484:I484)</f>
        <v>0</v>
      </c>
      <c r="K484" s="814">
        <f>IFERROR(J484/$J$18*100,"0.00")</f>
        <v>0</v>
      </c>
    </row>
    <row r="485" spans="1:11" ht="12.75" x14ac:dyDescent="0.2">
      <c r="A485" s="797">
        <v>2</v>
      </c>
      <c r="B485" s="798">
        <v>7</v>
      </c>
      <c r="C485" s="799"/>
      <c r="D485" s="799"/>
      <c r="E485" s="799"/>
      <c r="F485" s="732" t="s">
        <v>3200</v>
      </c>
      <c r="G485" s="800">
        <f>+G486+G497+G510</f>
        <v>0</v>
      </c>
      <c r="H485" s="800">
        <f>+H486+H497+H510</f>
        <v>500000</v>
      </c>
      <c r="I485" s="800">
        <f>+I486+I497+I510</f>
        <v>0</v>
      </c>
      <c r="J485" s="800">
        <f>+J486+J497+J510</f>
        <v>500000</v>
      </c>
      <c r="K485" s="801">
        <f>+K486+K497+K510</f>
        <v>5.4693662459035508E-2</v>
      </c>
    </row>
    <row r="486" spans="1:11" ht="12.75" x14ac:dyDescent="0.2">
      <c r="A486" s="802">
        <v>2</v>
      </c>
      <c r="B486" s="803">
        <v>7</v>
      </c>
      <c r="C486" s="803">
        <v>1</v>
      </c>
      <c r="D486" s="803"/>
      <c r="E486" s="803"/>
      <c r="F486" s="737" t="s">
        <v>3201</v>
      </c>
      <c r="G486" s="804">
        <f>+G487+G489+G491+G493+G495</f>
        <v>0</v>
      </c>
      <c r="H486" s="804">
        <f>+H487+H489+H491+H493+H495</f>
        <v>500000</v>
      </c>
      <c r="I486" s="804">
        <f>+I487+I489+I491+I493+I495</f>
        <v>0</v>
      </c>
      <c r="J486" s="804">
        <f>+J487+J489+J491+J493+J495</f>
        <v>500000</v>
      </c>
      <c r="K486" s="805">
        <f>+K487+K489+K491+K493+K495</f>
        <v>5.4693662459035508E-2</v>
      </c>
    </row>
    <row r="487" spans="1:11" ht="12.75" x14ac:dyDescent="0.2">
      <c r="A487" s="806">
        <v>2</v>
      </c>
      <c r="B487" s="807">
        <v>7</v>
      </c>
      <c r="C487" s="807">
        <v>1</v>
      </c>
      <c r="D487" s="807">
        <v>1</v>
      </c>
      <c r="E487" s="807"/>
      <c r="F487" s="815" t="s">
        <v>3202</v>
      </c>
      <c r="G487" s="824">
        <f>+G488</f>
        <v>0</v>
      </c>
      <c r="H487" s="824">
        <f>+H488</f>
        <v>0</v>
      </c>
      <c r="I487" s="824">
        <f>+I488</f>
        <v>0</v>
      </c>
      <c r="J487" s="824">
        <f>+J488</f>
        <v>0</v>
      </c>
      <c r="K487" s="825">
        <f>+K488</f>
        <v>0</v>
      </c>
    </row>
    <row r="488" spans="1:11" ht="12.75" x14ac:dyDescent="0.2">
      <c r="A488" s="816">
        <v>2</v>
      </c>
      <c r="B488" s="811">
        <v>7</v>
      </c>
      <c r="C488" s="811">
        <v>1</v>
      </c>
      <c r="D488" s="811">
        <v>1</v>
      </c>
      <c r="E488" s="811" t="s">
        <v>2882</v>
      </c>
      <c r="F488" s="753" t="s">
        <v>3202</v>
      </c>
      <c r="G488" s="822"/>
      <c r="H488" s="822"/>
      <c r="I488" s="822"/>
      <c r="J488" s="813">
        <f>SUBTOTAL(9,G488:I488)</f>
        <v>0</v>
      </c>
      <c r="K488" s="814">
        <f>IFERROR(J488/$J$18*100,"0.00")</f>
        <v>0</v>
      </c>
    </row>
    <row r="489" spans="1:11" ht="12.75" x14ac:dyDescent="0.2">
      <c r="A489" s="806">
        <v>2</v>
      </c>
      <c r="B489" s="807">
        <v>7</v>
      </c>
      <c r="C489" s="807">
        <v>1</v>
      </c>
      <c r="D489" s="807">
        <v>2</v>
      </c>
      <c r="E489" s="807"/>
      <c r="F489" s="815" t="s">
        <v>3203</v>
      </c>
      <c r="G489" s="824">
        <f>+G490</f>
        <v>0</v>
      </c>
      <c r="H489" s="824">
        <f>+H490</f>
        <v>500000</v>
      </c>
      <c r="I489" s="824">
        <f>+I490</f>
        <v>0</v>
      </c>
      <c r="J489" s="824">
        <f>+J490</f>
        <v>500000</v>
      </c>
      <c r="K489" s="825">
        <f>+K490</f>
        <v>5.4693662459035508E-2</v>
      </c>
    </row>
    <row r="490" spans="1:11" ht="12.75" x14ac:dyDescent="0.2">
      <c r="A490" s="816">
        <v>2</v>
      </c>
      <c r="B490" s="811">
        <v>7</v>
      </c>
      <c r="C490" s="811">
        <v>1</v>
      </c>
      <c r="D490" s="811">
        <v>2</v>
      </c>
      <c r="E490" s="811" t="s">
        <v>2882</v>
      </c>
      <c r="F490" s="753" t="s">
        <v>3203</v>
      </c>
      <c r="G490" s="822"/>
      <c r="H490" s="822">
        <f>[5]PPNE4!N490</f>
        <v>500000</v>
      </c>
      <c r="I490" s="822"/>
      <c r="J490" s="813">
        <f>SUBTOTAL(9,G490:I490)</f>
        <v>500000</v>
      </c>
      <c r="K490" s="814">
        <f>IFERROR(J490/$J$18*100,"0.00")</f>
        <v>5.4693662459035508E-2</v>
      </c>
    </row>
    <row r="491" spans="1:11" ht="12.75" x14ac:dyDescent="0.2">
      <c r="A491" s="806">
        <v>2</v>
      </c>
      <c r="B491" s="807">
        <v>7</v>
      </c>
      <c r="C491" s="807">
        <v>1</v>
      </c>
      <c r="D491" s="807">
        <v>3</v>
      </c>
      <c r="E491" s="807"/>
      <c r="F491" s="815" t="s">
        <v>3204</v>
      </c>
      <c r="G491" s="824">
        <f>+G492</f>
        <v>0</v>
      </c>
      <c r="H491" s="824">
        <f>+H492</f>
        <v>0</v>
      </c>
      <c r="I491" s="824">
        <f>+I492</f>
        <v>0</v>
      </c>
      <c r="J491" s="824">
        <f>+J492</f>
        <v>0</v>
      </c>
      <c r="K491" s="825">
        <f>+K492</f>
        <v>0</v>
      </c>
    </row>
    <row r="492" spans="1:11" ht="12.75" x14ac:dyDescent="0.2">
      <c r="A492" s="816">
        <v>2</v>
      </c>
      <c r="B492" s="811">
        <v>7</v>
      </c>
      <c r="C492" s="811">
        <v>1</v>
      </c>
      <c r="D492" s="811">
        <v>3</v>
      </c>
      <c r="E492" s="811" t="s">
        <v>2882</v>
      </c>
      <c r="F492" s="753" t="s">
        <v>3204</v>
      </c>
      <c r="G492" s="822"/>
      <c r="H492" s="822"/>
      <c r="I492" s="822"/>
      <c r="J492" s="813">
        <f>SUBTOTAL(9,G492:I492)</f>
        <v>0</v>
      </c>
      <c r="K492" s="814">
        <f>IFERROR(J492/$J$18*100,"0.00")</f>
        <v>0</v>
      </c>
    </row>
    <row r="493" spans="1:11" ht="12.75" x14ac:dyDescent="0.2">
      <c r="A493" s="806">
        <v>2</v>
      </c>
      <c r="B493" s="807">
        <v>7</v>
      </c>
      <c r="C493" s="807">
        <v>1</v>
      </c>
      <c r="D493" s="807">
        <v>4</v>
      </c>
      <c r="E493" s="807"/>
      <c r="F493" s="815" t="s">
        <v>3205</v>
      </c>
      <c r="G493" s="824">
        <f>+G494</f>
        <v>0</v>
      </c>
      <c r="H493" s="824">
        <f>+H494</f>
        <v>0</v>
      </c>
      <c r="I493" s="824">
        <f>+I494</f>
        <v>0</v>
      </c>
      <c r="J493" s="824">
        <f>+J494</f>
        <v>0</v>
      </c>
      <c r="K493" s="825">
        <f>+K494</f>
        <v>0</v>
      </c>
    </row>
    <row r="494" spans="1:11" ht="12.75" x14ac:dyDescent="0.2">
      <c r="A494" s="816">
        <v>2</v>
      </c>
      <c r="B494" s="811">
        <v>7</v>
      </c>
      <c r="C494" s="811">
        <v>1</v>
      </c>
      <c r="D494" s="811">
        <v>4</v>
      </c>
      <c r="E494" s="811" t="s">
        <v>2882</v>
      </c>
      <c r="F494" s="753" t="s">
        <v>3205</v>
      </c>
      <c r="G494" s="822"/>
      <c r="H494" s="822"/>
      <c r="I494" s="822"/>
      <c r="J494" s="813">
        <f>SUBTOTAL(9,G494:I494)</f>
        <v>0</v>
      </c>
      <c r="K494" s="814">
        <f>IFERROR(J494/$J$18*100,"0.00")</f>
        <v>0</v>
      </c>
    </row>
    <row r="495" spans="1:11" ht="12.75" x14ac:dyDescent="0.2">
      <c r="A495" s="823">
        <v>2</v>
      </c>
      <c r="B495" s="807">
        <v>7</v>
      </c>
      <c r="C495" s="807">
        <v>1</v>
      </c>
      <c r="D495" s="807">
        <v>5</v>
      </c>
      <c r="E495" s="807"/>
      <c r="F495" s="774" t="s">
        <v>3206</v>
      </c>
      <c r="G495" s="824">
        <f>+G496</f>
        <v>0</v>
      </c>
      <c r="H495" s="824">
        <f>+H496</f>
        <v>0</v>
      </c>
      <c r="I495" s="824">
        <f>+I496</f>
        <v>0</v>
      </c>
      <c r="J495" s="824">
        <f>+J496</f>
        <v>0</v>
      </c>
      <c r="K495" s="825">
        <f>+K496</f>
        <v>0</v>
      </c>
    </row>
    <row r="496" spans="1:11" ht="12.75" x14ac:dyDescent="0.2">
      <c r="A496" s="816">
        <v>2</v>
      </c>
      <c r="B496" s="811">
        <v>7</v>
      </c>
      <c r="C496" s="811">
        <v>1</v>
      </c>
      <c r="D496" s="811">
        <v>5</v>
      </c>
      <c r="E496" s="811" t="s">
        <v>2882</v>
      </c>
      <c r="F496" s="753" t="s">
        <v>3206</v>
      </c>
      <c r="G496" s="822"/>
      <c r="H496" s="822"/>
      <c r="I496" s="822"/>
      <c r="J496" s="813">
        <f>SUBTOTAL(9,G496:I496)</f>
        <v>0</v>
      </c>
      <c r="K496" s="814">
        <f>IFERROR(J496/$J$18*100,"0.00")</f>
        <v>0</v>
      </c>
    </row>
    <row r="497" spans="1:11" ht="12.75" x14ac:dyDescent="0.2">
      <c r="A497" s="802">
        <v>2</v>
      </c>
      <c r="B497" s="803">
        <v>7</v>
      </c>
      <c r="C497" s="803">
        <v>2</v>
      </c>
      <c r="D497" s="803"/>
      <c r="E497" s="803"/>
      <c r="F497" s="737" t="s">
        <v>3207</v>
      </c>
      <c r="G497" s="804">
        <f>+G498+G500+G502+G504+G506+G508</f>
        <v>0</v>
      </c>
      <c r="H497" s="804">
        <f>+H498+H500+H502+H504+H506+H508</f>
        <v>0</v>
      </c>
      <c r="I497" s="804">
        <f>+I498+I500+I502+I504+I506+I508</f>
        <v>0</v>
      </c>
      <c r="J497" s="804">
        <f>+J498+J500+J502+J504+J506+J508</f>
        <v>0</v>
      </c>
      <c r="K497" s="805">
        <f>+K498+K500+K502+K504+K506+K508</f>
        <v>0</v>
      </c>
    </row>
    <row r="498" spans="1:11" ht="12.75" x14ac:dyDescent="0.2">
      <c r="A498" s="806">
        <v>2</v>
      </c>
      <c r="B498" s="807">
        <v>7</v>
      </c>
      <c r="C498" s="807">
        <v>2</v>
      </c>
      <c r="D498" s="807">
        <v>1</v>
      </c>
      <c r="E498" s="807"/>
      <c r="F498" s="815" t="s">
        <v>3208</v>
      </c>
      <c r="G498" s="824">
        <f>+G499</f>
        <v>0</v>
      </c>
      <c r="H498" s="824">
        <f>+H499</f>
        <v>0</v>
      </c>
      <c r="I498" s="824">
        <f>+I499</f>
        <v>0</v>
      </c>
      <c r="J498" s="824">
        <f>+J499</f>
        <v>0</v>
      </c>
      <c r="K498" s="825">
        <f>+K499</f>
        <v>0</v>
      </c>
    </row>
    <row r="499" spans="1:11" ht="12.75" x14ac:dyDescent="0.2">
      <c r="A499" s="816">
        <v>2</v>
      </c>
      <c r="B499" s="811">
        <v>7</v>
      </c>
      <c r="C499" s="811">
        <v>2</v>
      </c>
      <c r="D499" s="811">
        <v>1</v>
      </c>
      <c r="E499" s="811" t="s">
        <v>2882</v>
      </c>
      <c r="F499" s="753" t="s">
        <v>3208</v>
      </c>
      <c r="G499" s="822"/>
      <c r="H499" s="822"/>
      <c r="I499" s="822"/>
      <c r="J499" s="813">
        <f>SUBTOTAL(9,G499:I499)</f>
        <v>0</v>
      </c>
      <c r="K499" s="814">
        <f>IFERROR(J499/$J$18*100,"0.00")</f>
        <v>0</v>
      </c>
    </row>
    <row r="500" spans="1:11" ht="12.75" x14ac:dyDescent="0.2">
      <c r="A500" s="806">
        <v>2</v>
      </c>
      <c r="B500" s="807">
        <v>7</v>
      </c>
      <c r="C500" s="807">
        <v>2</v>
      </c>
      <c r="D500" s="807">
        <v>2</v>
      </c>
      <c r="E500" s="807"/>
      <c r="F500" s="815" t="s">
        <v>3209</v>
      </c>
      <c r="G500" s="824">
        <f>+G501</f>
        <v>0</v>
      </c>
      <c r="H500" s="824">
        <f>+H501</f>
        <v>0</v>
      </c>
      <c r="I500" s="824">
        <f>+I501</f>
        <v>0</v>
      </c>
      <c r="J500" s="824">
        <f>+J501</f>
        <v>0</v>
      </c>
      <c r="K500" s="825">
        <f>+K501</f>
        <v>0</v>
      </c>
    </row>
    <row r="501" spans="1:11" ht="12.75" x14ac:dyDescent="0.2">
      <c r="A501" s="816">
        <v>2</v>
      </c>
      <c r="B501" s="811">
        <v>7</v>
      </c>
      <c r="C501" s="811">
        <v>2</v>
      </c>
      <c r="D501" s="811">
        <v>2</v>
      </c>
      <c r="E501" s="811" t="s">
        <v>2882</v>
      </c>
      <c r="F501" s="753" t="s">
        <v>3209</v>
      </c>
      <c r="G501" s="822"/>
      <c r="H501" s="822"/>
      <c r="I501" s="822"/>
      <c r="J501" s="813">
        <f>SUBTOTAL(9,G501:I501)</f>
        <v>0</v>
      </c>
      <c r="K501" s="814">
        <f>IFERROR(J501/$J$18*100,"0.00")</f>
        <v>0</v>
      </c>
    </row>
    <row r="502" spans="1:11" ht="12.75" x14ac:dyDescent="0.2">
      <c r="A502" s="806">
        <v>2</v>
      </c>
      <c r="B502" s="807">
        <v>7</v>
      </c>
      <c r="C502" s="807">
        <v>2</v>
      </c>
      <c r="D502" s="807">
        <v>3</v>
      </c>
      <c r="E502" s="807"/>
      <c r="F502" s="815" t="s">
        <v>3210</v>
      </c>
      <c r="G502" s="824">
        <f>+G503</f>
        <v>0</v>
      </c>
      <c r="H502" s="824">
        <f>+H503</f>
        <v>0</v>
      </c>
      <c r="I502" s="824">
        <f>+I503</f>
        <v>0</v>
      </c>
      <c r="J502" s="824">
        <f>+J503</f>
        <v>0</v>
      </c>
      <c r="K502" s="825">
        <f>+K503</f>
        <v>0</v>
      </c>
    </row>
    <row r="503" spans="1:11" ht="12.75" x14ac:dyDescent="0.2">
      <c r="A503" s="816">
        <v>2</v>
      </c>
      <c r="B503" s="811">
        <v>7</v>
      </c>
      <c r="C503" s="811">
        <v>2</v>
      </c>
      <c r="D503" s="811">
        <v>3</v>
      </c>
      <c r="E503" s="811" t="s">
        <v>2882</v>
      </c>
      <c r="F503" s="753" t="s">
        <v>3210</v>
      </c>
      <c r="G503" s="822"/>
      <c r="H503" s="822"/>
      <c r="I503" s="822"/>
      <c r="J503" s="813">
        <f>SUBTOTAL(9,G503:I503)</f>
        <v>0</v>
      </c>
      <c r="K503" s="814">
        <f>IFERROR(J503/$J$18*100,"0.00")</f>
        <v>0</v>
      </c>
    </row>
    <row r="504" spans="1:11" ht="12.75" x14ac:dyDescent="0.2">
      <c r="A504" s="806">
        <v>2</v>
      </c>
      <c r="B504" s="807">
        <v>7</v>
      </c>
      <c r="C504" s="807">
        <v>2</v>
      </c>
      <c r="D504" s="807">
        <v>4</v>
      </c>
      <c r="E504" s="807"/>
      <c r="F504" s="815" t="s">
        <v>3211</v>
      </c>
      <c r="G504" s="824">
        <f>+G505</f>
        <v>0</v>
      </c>
      <c r="H504" s="824">
        <f>+H505</f>
        <v>0</v>
      </c>
      <c r="I504" s="824">
        <f>+I505</f>
        <v>0</v>
      </c>
      <c r="J504" s="824">
        <f>+J505</f>
        <v>0</v>
      </c>
      <c r="K504" s="825">
        <f>+K505</f>
        <v>0</v>
      </c>
    </row>
    <row r="505" spans="1:11" ht="12.75" x14ac:dyDescent="0.2">
      <c r="A505" s="816">
        <v>2</v>
      </c>
      <c r="B505" s="811">
        <v>7</v>
      </c>
      <c r="C505" s="811">
        <v>2</v>
      </c>
      <c r="D505" s="811">
        <v>4</v>
      </c>
      <c r="E505" s="811" t="s">
        <v>2882</v>
      </c>
      <c r="F505" s="753" t="s">
        <v>3211</v>
      </c>
      <c r="G505" s="822"/>
      <c r="H505" s="822"/>
      <c r="I505" s="822"/>
      <c r="J505" s="813">
        <f>SUBTOTAL(9,G505:I505)</f>
        <v>0</v>
      </c>
      <c r="K505" s="814">
        <f>IFERROR(J505/$J$18*100,"0.00")</f>
        <v>0</v>
      </c>
    </row>
    <row r="506" spans="1:11" ht="12.75" x14ac:dyDescent="0.2">
      <c r="A506" s="806">
        <v>2</v>
      </c>
      <c r="B506" s="807">
        <v>7</v>
      </c>
      <c r="C506" s="807">
        <v>2</v>
      </c>
      <c r="D506" s="807">
        <v>7</v>
      </c>
      <c r="E506" s="807"/>
      <c r="F506" s="815" t="s">
        <v>3212</v>
      </c>
      <c r="G506" s="824">
        <f>+G507</f>
        <v>0</v>
      </c>
      <c r="H506" s="824">
        <f>+H507</f>
        <v>0</v>
      </c>
      <c r="I506" s="824">
        <f>+I507</f>
        <v>0</v>
      </c>
      <c r="J506" s="824">
        <f>+J507</f>
        <v>0</v>
      </c>
      <c r="K506" s="825">
        <f>+K507</f>
        <v>0</v>
      </c>
    </row>
    <row r="507" spans="1:11" ht="12.75" x14ac:dyDescent="0.2">
      <c r="A507" s="816">
        <v>2</v>
      </c>
      <c r="B507" s="811">
        <v>7</v>
      </c>
      <c r="C507" s="811">
        <v>2</v>
      </c>
      <c r="D507" s="811">
        <v>7</v>
      </c>
      <c r="E507" s="811" t="s">
        <v>2882</v>
      </c>
      <c r="F507" s="753" t="s">
        <v>3212</v>
      </c>
      <c r="G507" s="822"/>
      <c r="H507" s="822"/>
      <c r="I507" s="822"/>
      <c r="J507" s="813">
        <f>SUBTOTAL(9,G507:I507)</f>
        <v>0</v>
      </c>
      <c r="K507" s="814">
        <f>IFERROR(J507/$J$18*100,"0.00")</f>
        <v>0</v>
      </c>
    </row>
    <row r="508" spans="1:11" ht="12.75" x14ac:dyDescent="0.2">
      <c r="A508" s="806">
        <v>2</v>
      </c>
      <c r="B508" s="807">
        <v>7</v>
      </c>
      <c r="C508" s="807">
        <v>2</v>
      </c>
      <c r="D508" s="807">
        <v>8</v>
      </c>
      <c r="E508" s="807"/>
      <c r="F508" s="815" t="s">
        <v>3213</v>
      </c>
      <c r="G508" s="824">
        <f>+G509</f>
        <v>0</v>
      </c>
      <c r="H508" s="824">
        <f>+H509</f>
        <v>0</v>
      </c>
      <c r="I508" s="824">
        <f>+I509</f>
        <v>0</v>
      </c>
      <c r="J508" s="824">
        <f>+J509</f>
        <v>0</v>
      </c>
      <c r="K508" s="825">
        <f>+K509</f>
        <v>0</v>
      </c>
    </row>
    <row r="509" spans="1:11" ht="12.75" x14ac:dyDescent="0.2">
      <c r="A509" s="816">
        <v>2</v>
      </c>
      <c r="B509" s="811">
        <v>7</v>
      </c>
      <c r="C509" s="811">
        <v>2</v>
      </c>
      <c r="D509" s="811">
        <v>8</v>
      </c>
      <c r="E509" s="811" t="s">
        <v>2882</v>
      </c>
      <c r="F509" s="753" t="s">
        <v>3213</v>
      </c>
      <c r="G509" s="822"/>
      <c r="H509" s="822"/>
      <c r="I509" s="822"/>
      <c r="J509" s="813">
        <f>SUBTOTAL(9,G509:I509)</f>
        <v>0</v>
      </c>
      <c r="K509" s="814">
        <f>IFERROR(J509/$J$18*100,"0.00")</f>
        <v>0</v>
      </c>
    </row>
    <row r="510" spans="1:11" ht="12.75" x14ac:dyDescent="0.2">
      <c r="A510" s="802">
        <v>2</v>
      </c>
      <c r="B510" s="803">
        <v>7</v>
      </c>
      <c r="C510" s="803">
        <v>3</v>
      </c>
      <c r="D510" s="803"/>
      <c r="E510" s="803"/>
      <c r="F510" s="737" t="s">
        <v>3214</v>
      </c>
      <c r="G510" s="804">
        <f>+G511+G513</f>
        <v>0</v>
      </c>
      <c r="H510" s="804">
        <f>+H511+H513</f>
        <v>0</v>
      </c>
      <c r="I510" s="804">
        <f>+I511+I513</f>
        <v>0</v>
      </c>
      <c r="J510" s="804">
        <f>+J511+J513</f>
        <v>0</v>
      </c>
      <c r="K510" s="805">
        <f>+K511+K513</f>
        <v>0</v>
      </c>
    </row>
    <row r="511" spans="1:11" ht="12.75" x14ac:dyDescent="0.2">
      <c r="A511" s="806">
        <v>2</v>
      </c>
      <c r="B511" s="807">
        <v>7</v>
      </c>
      <c r="C511" s="807">
        <v>3</v>
      </c>
      <c r="D511" s="807">
        <v>1</v>
      </c>
      <c r="E511" s="807"/>
      <c r="F511" s="815" t="s">
        <v>3215</v>
      </c>
      <c r="G511" s="824">
        <f>+G512</f>
        <v>0</v>
      </c>
      <c r="H511" s="824">
        <f>+H512</f>
        <v>0</v>
      </c>
      <c r="I511" s="824">
        <f>+I512</f>
        <v>0</v>
      </c>
      <c r="J511" s="824">
        <f>+J512</f>
        <v>0</v>
      </c>
      <c r="K511" s="825">
        <f>+K512</f>
        <v>0</v>
      </c>
    </row>
    <row r="512" spans="1:11" ht="12.75" x14ac:dyDescent="0.2">
      <c r="A512" s="816">
        <v>2</v>
      </c>
      <c r="B512" s="811">
        <v>7</v>
      </c>
      <c r="C512" s="811">
        <v>3</v>
      </c>
      <c r="D512" s="811">
        <v>1</v>
      </c>
      <c r="E512" s="811" t="s">
        <v>2882</v>
      </c>
      <c r="F512" s="753" t="s">
        <v>3215</v>
      </c>
      <c r="G512" s="822"/>
      <c r="H512" s="822"/>
      <c r="I512" s="822"/>
      <c r="J512" s="813">
        <f>SUBTOTAL(9,G512:I512)</f>
        <v>0</v>
      </c>
      <c r="K512" s="814">
        <f>IFERROR(J512/$J$18*100,"0.00")</f>
        <v>0</v>
      </c>
    </row>
    <row r="513" spans="1:11" ht="12.75" x14ac:dyDescent="0.2">
      <c r="A513" s="806">
        <v>2</v>
      </c>
      <c r="B513" s="807">
        <v>7</v>
      </c>
      <c r="C513" s="807">
        <v>3</v>
      </c>
      <c r="D513" s="807">
        <v>2</v>
      </c>
      <c r="E513" s="807"/>
      <c r="F513" s="815" t="s">
        <v>3216</v>
      </c>
      <c r="G513" s="824">
        <f>+G514</f>
        <v>0</v>
      </c>
      <c r="H513" s="824">
        <f>+H514</f>
        <v>0</v>
      </c>
      <c r="I513" s="824">
        <f>+I514</f>
        <v>0</v>
      </c>
      <c r="J513" s="824">
        <f>+J514</f>
        <v>0</v>
      </c>
      <c r="K513" s="825">
        <f>+K514</f>
        <v>0</v>
      </c>
    </row>
    <row r="514" spans="1:11" ht="12.75" x14ac:dyDescent="0.2">
      <c r="A514" s="826">
        <v>2</v>
      </c>
      <c r="B514" s="827">
        <v>7</v>
      </c>
      <c r="C514" s="827">
        <v>3</v>
      </c>
      <c r="D514" s="827">
        <v>2</v>
      </c>
      <c r="E514" s="827" t="s">
        <v>2882</v>
      </c>
      <c r="F514" s="787" t="s">
        <v>3216</v>
      </c>
      <c r="G514" s="788"/>
      <c r="H514" s="788"/>
      <c r="I514" s="788"/>
      <c r="J514" s="829">
        <f>SUBTOTAL(9,G514:I514)</f>
        <v>0</v>
      </c>
      <c r="K514" s="830">
        <f>IFERROR(J514/$J$18*100,"0.00")</f>
        <v>0</v>
      </c>
    </row>
    <row r="515" spans="1:11" s="700" customFormat="1" x14ac:dyDescent="0.3">
      <c r="A515" s="789"/>
      <c r="B515" s="789"/>
      <c r="C515" s="789"/>
      <c r="D515" s="789"/>
      <c r="E515" s="789"/>
      <c r="F515" s="789"/>
      <c r="G515" s="789"/>
      <c r="H515" s="789"/>
      <c r="I515" s="789"/>
      <c r="J515" s="789"/>
    </row>
    <row r="516" spans="1:11" s="700" customFormat="1" x14ac:dyDescent="0.3">
      <c r="A516" s="789"/>
      <c r="B516" s="789"/>
      <c r="C516" s="789"/>
      <c r="D516" s="789"/>
      <c r="E516" s="789"/>
      <c r="F516" s="789"/>
      <c r="G516" s="789"/>
      <c r="H516" s="789"/>
      <c r="I516" s="789"/>
      <c r="J516" s="789"/>
    </row>
    <row r="517" spans="1:11" s="700" customFormat="1" x14ac:dyDescent="0.3">
      <c r="A517" s="789"/>
      <c r="B517" s="789"/>
      <c r="C517" s="789"/>
      <c r="D517" s="789"/>
      <c r="E517" s="789"/>
      <c r="F517" s="789"/>
      <c r="G517" s="789"/>
      <c r="H517" s="789"/>
      <c r="I517" s="789"/>
      <c r="J517" s="789"/>
    </row>
    <row r="518" spans="1:11" s="700" customFormat="1" x14ac:dyDescent="0.3">
      <c r="A518" s="789"/>
      <c r="B518" s="789"/>
      <c r="C518" s="789"/>
      <c r="D518" s="789"/>
      <c r="E518" s="789"/>
      <c r="F518" s="789"/>
      <c r="G518" s="789"/>
      <c r="H518" s="789"/>
      <c r="I518" s="789"/>
      <c r="J518" s="789"/>
    </row>
    <row r="519" spans="1:11" s="700" customFormat="1" x14ac:dyDescent="0.3">
      <c r="A519" s="789"/>
      <c r="B519" s="789"/>
      <c r="C519" s="789"/>
      <c r="D519" s="789"/>
      <c r="E519" s="789"/>
      <c r="F519" s="789"/>
      <c r="G519" s="789"/>
      <c r="H519" s="789"/>
      <c r="I519" s="789"/>
      <c r="J519" s="789"/>
    </row>
    <row r="520" spans="1:11" s="700" customFormat="1" x14ac:dyDescent="0.3">
      <c r="A520" s="789"/>
      <c r="B520" s="789"/>
      <c r="C520" s="789"/>
      <c r="D520" s="789"/>
      <c r="E520" s="789"/>
      <c r="F520" s="789"/>
      <c r="G520" s="789"/>
      <c r="H520" s="789"/>
      <c r="I520" s="789"/>
      <c r="J520" s="789"/>
    </row>
    <row r="521" spans="1:11" s="700" customFormat="1" x14ac:dyDescent="0.3">
      <c r="A521" s="789"/>
      <c r="B521" s="789"/>
      <c r="C521" s="789"/>
      <c r="D521" s="789"/>
      <c r="E521" s="789"/>
      <c r="F521" s="789"/>
      <c r="G521" s="789"/>
      <c r="H521" s="789"/>
      <c r="I521" s="789"/>
      <c r="J521" s="789"/>
    </row>
    <row r="522" spans="1:11" s="700" customFormat="1" x14ac:dyDescent="0.3">
      <c r="A522" s="789"/>
      <c r="B522" s="789"/>
      <c r="C522" s="789"/>
      <c r="D522" s="789"/>
      <c r="E522" s="789"/>
      <c r="F522" s="789"/>
      <c r="G522" s="789"/>
      <c r="H522" s="789"/>
      <c r="I522" s="789"/>
      <c r="J522" s="789"/>
    </row>
    <row r="523" spans="1:11" s="700" customFormat="1" x14ac:dyDescent="0.3">
      <c r="A523" s="789"/>
      <c r="B523" s="789"/>
      <c r="C523" s="789"/>
      <c r="D523" s="789"/>
      <c r="E523" s="789"/>
      <c r="F523" s="789"/>
      <c r="G523" s="789"/>
      <c r="H523" s="789"/>
      <c r="I523" s="789"/>
      <c r="J523" s="789"/>
    </row>
    <row r="524" spans="1:11" s="700" customFormat="1" x14ac:dyDescent="0.3">
      <c r="A524" s="789"/>
      <c r="B524" s="789"/>
      <c r="C524" s="789"/>
      <c r="D524" s="789"/>
      <c r="E524" s="789"/>
      <c r="F524" s="789"/>
      <c r="G524" s="789"/>
      <c r="H524" s="789"/>
      <c r="I524" s="789"/>
      <c r="J524" s="789"/>
    </row>
    <row r="525" spans="1:11" s="700" customFormat="1" x14ac:dyDescent="0.3">
      <c r="A525" s="789"/>
      <c r="B525" s="789"/>
      <c r="C525" s="789"/>
      <c r="D525" s="789"/>
      <c r="E525" s="789"/>
      <c r="F525" s="789"/>
      <c r="G525" s="789"/>
      <c r="H525" s="789"/>
      <c r="I525" s="789"/>
      <c r="J525" s="789"/>
    </row>
    <row r="526" spans="1:11" s="700" customFormat="1" x14ac:dyDescent="0.3">
      <c r="A526" s="789"/>
      <c r="B526" s="789"/>
      <c r="C526" s="789"/>
      <c r="D526" s="789"/>
      <c r="E526" s="789"/>
      <c r="F526" s="789"/>
      <c r="G526" s="789"/>
      <c r="H526" s="789"/>
      <c r="I526" s="789"/>
      <c r="J526" s="789"/>
    </row>
    <row r="527" spans="1:11" s="700" customFormat="1" x14ac:dyDescent="0.3">
      <c r="A527" s="789"/>
      <c r="B527" s="789"/>
      <c r="C527" s="789"/>
      <c r="D527" s="789"/>
      <c r="E527" s="789"/>
      <c r="F527" s="789"/>
      <c r="G527" s="789"/>
      <c r="H527" s="789"/>
      <c r="I527" s="789"/>
      <c r="J527" s="789"/>
    </row>
    <row r="528" spans="1:11" s="700" customFormat="1" x14ac:dyDescent="0.3">
      <c r="A528" s="789"/>
      <c r="B528" s="789"/>
      <c r="C528" s="789"/>
      <c r="D528" s="789"/>
      <c r="E528" s="789"/>
      <c r="F528" s="789"/>
      <c r="G528" s="789"/>
      <c r="H528" s="789"/>
      <c r="I528" s="789"/>
      <c r="J528" s="789"/>
    </row>
    <row r="529" spans="1:10" s="700" customFormat="1" x14ac:dyDescent="0.3">
      <c r="A529" s="789"/>
      <c r="B529" s="789"/>
      <c r="C529" s="789"/>
      <c r="D529" s="789"/>
      <c r="E529" s="789"/>
      <c r="F529" s="789"/>
      <c r="G529" s="789"/>
      <c r="H529" s="789"/>
      <c r="I529" s="789"/>
      <c r="J529" s="789"/>
    </row>
    <row r="530" spans="1:10" s="700" customFormat="1" x14ac:dyDescent="0.3">
      <c r="A530" s="789"/>
      <c r="B530" s="789"/>
      <c r="C530" s="789"/>
      <c r="D530" s="789"/>
      <c r="E530" s="789"/>
      <c r="F530" s="789"/>
      <c r="G530" s="789"/>
      <c r="H530" s="789"/>
      <c r="I530" s="789"/>
      <c r="J530" s="789"/>
    </row>
    <row r="531" spans="1:10" s="700" customFormat="1" x14ac:dyDescent="0.3">
      <c r="A531" s="789"/>
      <c r="B531" s="789"/>
      <c r="C531" s="789"/>
      <c r="D531" s="789"/>
      <c r="E531" s="789"/>
      <c r="F531" s="789"/>
      <c r="G531" s="789"/>
      <c r="H531" s="789"/>
      <c r="I531" s="789"/>
      <c r="J531" s="789"/>
    </row>
    <row r="532" spans="1:10" s="700" customFormat="1" x14ac:dyDescent="0.3">
      <c r="A532" s="789"/>
      <c r="B532" s="789"/>
      <c r="C532" s="789"/>
      <c r="D532" s="789"/>
      <c r="E532" s="789"/>
      <c r="F532" s="789"/>
      <c r="G532" s="789"/>
      <c r="H532" s="789"/>
      <c r="I532" s="789"/>
      <c r="J532" s="789"/>
    </row>
    <row r="533" spans="1:10" s="700" customFormat="1" x14ac:dyDescent="0.3">
      <c r="A533" s="789"/>
      <c r="B533" s="789"/>
      <c r="C533" s="789"/>
      <c r="D533" s="789"/>
      <c r="E533" s="789"/>
      <c r="F533" s="789"/>
      <c r="G533" s="789"/>
      <c r="H533" s="789"/>
      <c r="I533" s="789"/>
      <c r="J533" s="789"/>
    </row>
    <row r="534" spans="1:10" s="700" customFormat="1" x14ac:dyDescent="0.3">
      <c r="A534" s="789"/>
      <c r="B534" s="789"/>
      <c r="C534" s="789"/>
      <c r="D534" s="789"/>
      <c r="E534" s="789"/>
      <c r="F534" s="789"/>
      <c r="G534" s="789"/>
      <c r="H534" s="789"/>
      <c r="I534" s="789"/>
      <c r="J534" s="789"/>
    </row>
    <row r="535" spans="1:10" s="700" customFormat="1" x14ac:dyDescent="0.3">
      <c r="A535" s="789"/>
      <c r="B535" s="789"/>
      <c r="C535" s="789"/>
      <c r="D535" s="789"/>
      <c r="E535" s="789"/>
      <c r="F535" s="789"/>
      <c r="G535" s="789"/>
      <c r="H535" s="789"/>
      <c r="I535" s="789"/>
      <c r="J535" s="789"/>
    </row>
    <row r="536" spans="1:10" s="700" customFormat="1" x14ac:dyDescent="0.3">
      <c r="A536" s="789"/>
      <c r="B536" s="789"/>
      <c r="C536" s="789"/>
      <c r="D536" s="789"/>
      <c r="E536" s="789"/>
      <c r="F536" s="789"/>
      <c r="G536" s="789"/>
      <c r="H536" s="789"/>
      <c r="I536" s="789"/>
      <c r="J536" s="789"/>
    </row>
    <row r="537" spans="1:10" s="700" customFormat="1" x14ac:dyDescent="0.3">
      <c r="A537" s="789"/>
      <c r="B537" s="789"/>
      <c r="C537" s="789"/>
      <c r="D537" s="789"/>
      <c r="E537" s="789"/>
      <c r="F537" s="789"/>
      <c r="G537" s="789"/>
      <c r="H537" s="789"/>
      <c r="I537" s="789"/>
      <c r="J537" s="789"/>
    </row>
    <row r="538" spans="1:10" s="700" customFormat="1" x14ac:dyDescent="0.3">
      <c r="A538" s="789"/>
      <c r="B538" s="789"/>
      <c r="C538" s="789"/>
      <c r="D538" s="789"/>
      <c r="E538" s="789"/>
      <c r="F538" s="789"/>
      <c r="G538" s="789"/>
      <c r="H538" s="789"/>
      <c r="I538" s="789"/>
      <c r="J538" s="789"/>
    </row>
    <row r="539" spans="1:10" s="700" customFormat="1" x14ac:dyDescent="0.3">
      <c r="A539" s="789"/>
      <c r="B539" s="789"/>
      <c r="C539" s="789"/>
      <c r="D539" s="789"/>
      <c r="E539" s="789"/>
      <c r="F539" s="789"/>
      <c r="G539" s="789"/>
      <c r="H539" s="789"/>
      <c r="I539" s="789"/>
      <c r="J539" s="789"/>
    </row>
    <row r="540" spans="1:10" s="700" customFormat="1" x14ac:dyDescent="0.3">
      <c r="A540" s="789"/>
      <c r="B540" s="789"/>
      <c r="C540" s="789"/>
      <c r="D540" s="789"/>
      <c r="E540" s="789"/>
      <c r="F540" s="789"/>
      <c r="G540" s="789"/>
      <c r="H540" s="789"/>
      <c r="I540" s="789"/>
      <c r="J540" s="789"/>
    </row>
    <row r="541" spans="1:10" s="700" customFormat="1" x14ac:dyDescent="0.3">
      <c r="A541" s="789"/>
      <c r="B541" s="789"/>
      <c r="C541" s="789"/>
      <c r="D541" s="789"/>
      <c r="E541" s="789"/>
      <c r="F541" s="789"/>
      <c r="G541" s="789"/>
      <c r="H541" s="789"/>
      <c r="I541" s="789"/>
      <c r="J541" s="789"/>
    </row>
    <row r="542" spans="1:10" s="700" customFormat="1" x14ac:dyDescent="0.3">
      <c r="A542" s="789"/>
      <c r="B542" s="789"/>
      <c r="C542" s="789"/>
      <c r="D542" s="789"/>
      <c r="E542" s="789"/>
      <c r="F542" s="789"/>
      <c r="G542" s="789"/>
      <c r="H542" s="789"/>
      <c r="I542" s="789"/>
      <c r="J542" s="789"/>
    </row>
    <row r="543" spans="1:10" s="700" customFormat="1" x14ac:dyDescent="0.3">
      <c r="A543" s="789"/>
      <c r="B543" s="789"/>
      <c r="C543" s="789"/>
      <c r="D543" s="789"/>
      <c r="E543" s="789"/>
      <c r="F543" s="789"/>
      <c r="G543" s="789"/>
      <c r="H543" s="789"/>
      <c r="I543" s="789"/>
      <c r="J543" s="789"/>
    </row>
    <row r="544" spans="1:10" s="700" customFormat="1" x14ac:dyDescent="0.3">
      <c r="A544" s="789"/>
      <c r="B544" s="789"/>
      <c r="C544" s="789"/>
      <c r="D544" s="789"/>
      <c r="E544" s="789"/>
      <c r="F544" s="789"/>
      <c r="G544" s="789"/>
      <c r="H544" s="789"/>
      <c r="I544" s="789"/>
      <c r="J544" s="789"/>
    </row>
    <row r="545" spans="1:10" s="700" customFormat="1" x14ac:dyDescent="0.3">
      <c r="A545" s="789"/>
      <c r="B545" s="789"/>
      <c r="C545" s="789"/>
      <c r="D545" s="789"/>
      <c r="E545" s="789"/>
      <c r="F545" s="789"/>
      <c r="G545" s="789"/>
      <c r="H545" s="789"/>
      <c r="I545" s="789"/>
      <c r="J545" s="789"/>
    </row>
    <row r="546" spans="1:10" s="700" customFormat="1" x14ac:dyDescent="0.3">
      <c r="A546" s="789"/>
      <c r="B546" s="789"/>
      <c r="C546" s="789"/>
      <c r="D546" s="789"/>
      <c r="E546" s="789"/>
      <c r="F546" s="789"/>
      <c r="G546" s="789"/>
      <c r="H546" s="789"/>
      <c r="I546" s="789"/>
      <c r="J546" s="789"/>
    </row>
    <row r="547" spans="1:10" s="700" customFormat="1" x14ac:dyDescent="0.3">
      <c r="A547" s="789"/>
      <c r="B547" s="789"/>
      <c r="C547" s="789"/>
      <c r="D547" s="789"/>
      <c r="E547" s="789"/>
      <c r="F547" s="789"/>
      <c r="G547" s="789"/>
      <c r="H547" s="789"/>
      <c r="I547" s="789"/>
      <c r="J547" s="789"/>
    </row>
    <row r="548" spans="1:10" s="700" customFormat="1" x14ac:dyDescent="0.3">
      <c r="A548" s="789"/>
      <c r="B548" s="789"/>
      <c r="C548" s="789"/>
      <c r="D548" s="789"/>
      <c r="E548" s="789"/>
      <c r="F548" s="789"/>
      <c r="G548" s="789"/>
      <c r="H548" s="789"/>
      <c r="I548" s="789"/>
      <c r="J548" s="789"/>
    </row>
    <row r="549" spans="1:10" s="700" customFormat="1" x14ac:dyDescent="0.3">
      <c r="A549" s="789"/>
      <c r="B549" s="789"/>
      <c r="C549" s="789"/>
      <c r="D549" s="789"/>
      <c r="E549" s="789"/>
      <c r="F549" s="789"/>
      <c r="G549" s="789"/>
      <c r="H549" s="789"/>
      <c r="I549" s="789"/>
      <c r="J549" s="789"/>
    </row>
    <row r="550" spans="1:10" s="700" customFormat="1" x14ac:dyDescent="0.3">
      <c r="A550" s="789"/>
      <c r="B550" s="789"/>
      <c r="C550" s="789"/>
      <c r="D550" s="789"/>
      <c r="E550" s="789"/>
      <c r="F550" s="789"/>
      <c r="G550" s="789"/>
      <c r="H550" s="789"/>
      <c r="I550" s="789"/>
      <c r="J550" s="789"/>
    </row>
    <row r="551" spans="1:10" s="700" customFormat="1" x14ac:dyDescent="0.3">
      <c r="A551" s="789"/>
      <c r="B551" s="789"/>
      <c r="C551" s="789"/>
      <c r="D551" s="789"/>
      <c r="E551" s="789"/>
      <c r="F551" s="789"/>
      <c r="G551" s="789"/>
      <c r="H551" s="789"/>
      <c r="I551" s="789"/>
      <c r="J551" s="789"/>
    </row>
    <row r="552" spans="1:10" s="700" customFormat="1" x14ac:dyDescent="0.3">
      <c r="A552" s="789"/>
      <c r="B552" s="789"/>
      <c r="C552" s="789"/>
      <c r="D552" s="789"/>
      <c r="E552" s="789"/>
      <c r="F552" s="789"/>
      <c r="G552" s="789"/>
      <c r="H552" s="789"/>
      <c r="I552" s="789"/>
      <c r="J552" s="789"/>
    </row>
    <row r="553" spans="1:10" s="700" customFormat="1" x14ac:dyDescent="0.3">
      <c r="A553" s="789"/>
      <c r="B553" s="789"/>
      <c r="C553" s="789"/>
      <c r="D553" s="789"/>
      <c r="E553" s="789"/>
      <c r="F553" s="789"/>
      <c r="G553" s="789"/>
      <c r="H553" s="789"/>
      <c r="I553" s="789"/>
      <c r="J553" s="789"/>
    </row>
    <row r="554" spans="1:10" s="700" customFormat="1" x14ac:dyDescent="0.3">
      <c r="A554" s="789"/>
      <c r="B554" s="789"/>
      <c r="C554" s="789"/>
      <c r="D554" s="789"/>
      <c r="E554" s="789"/>
      <c r="F554" s="789"/>
      <c r="G554" s="789"/>
      <c r="H554" s="789"/>
      <c r="I554" s="789"/>
      <c r="J554" s="789"/>
    </row>
    <row r="555" spans="1:10" s="700" customFormat="1" x14ac:dyDescent="0.3">
      <c r="A555" s="789"/>
      <c r="B555" s="789"/>
      <c r="C555" s="789"/>
      <c r="D555" s="789"/>
      <c r="E555" s="789"/>
      <c r="F555" s="789"/>
      <c r="G555" s="789"/>
      <c r="H555" s="789"/>
      <c r="I555" s="789"/>
      <c r="J555" s="789"/>
    </row>
    <row r="556" spans="1:10" s="700" customFormat="1" x14ac:dyDescent="0.3">
      <c r="A556" s="789"/>
      <c r="B556" s="789"/>
      <c r="C556" s="789"/>
      <c r="D556" s="789"/>
      <c r="E556" s="789"/>
      <c r="F556" s="789"/>
      <c r="G556" s="789"/>
      <c r="H556" s="789"/>
      <c r="I556" s="789"/>
      <c r="J556" s="789"/>
    </row>
    <row r="557" spans="1:10" s="700" customFormat="1" x14ac:dyDescent="0.3">
      <c r="A557" s="789"/>
      <c r="B557" s="789"/>
      <c r="C557" s="789"/>
      <c r="D557" s="789"/>
      <c r="E557" s="789"/>
      <c r="F557" s="789"/>
      <c r="G557" s="789"/>
      <c r="H557" s="789"/>
      <c r="I557" s="789"/>
      <c r="J557" s="789"/>
    </row>
    <row r="558" spans="1:10" s="700" customFormat="1" x14ac:dyDescent="0.3">
      <c r="A558" s="789"/>
      <c r="B558" s="789"/>
      <c r="C558" s="789"/>
      <c r="D558" s="789"/>
      <c r="E558" s="789"/>
      <c r="F558" s="789"/>
      <c r="G558" s="789"/>
      <c r="H558" s="789"/>
      <c r="I558" s="789"/>
      <c r="J558" s="789"/>
    </row>
    <row r="559" spans="1:10" s="700" customFormat="1" x14ac:dyDescent="0.3">
      <c r="A559" s="789"/>
      <c r="B559" s="789"/>
      <c r="C559" s="789"/>
      <c r="D559" s="789"/>
      <c r="E559" s="789"/>
      <c r="F559" s="789"/>
      <c r="G559" s="789"/>
      <c r="H559" s="789"/>
      <c r="I559" s="789"/>
      <c r="J559" s="789"/>
    </row>
    <row r="560" spans="1:10" s="700" customFormat="1" x14ac:dyDescent="0.3">
      <c r="A560" s="789"/>
      <c r="B560" s="789"/>
      <c r="C560" s="789"/>
      <c r="D560" s="789"/>
      <c r="E560" s="789"/>
      <c r="F560" s="789"/>
      <c r="G560" s="789"/>
      <c r="H560" s="789"/>
      <c r="I560" s="789"/>
      <c r="J560" s="789"/>
    </row>
    <row r="561" spans="1:10" s="700" customFormat="1" x14ac:dyDescent="0.3">
      <c r="A561" s="789"/>
      <c r="B561" s="789"/>
      <c r="C561" s="789"/>
      <c r="D561" s="789"/>
      <c r="E561" s="789"/>
      <c r="F561" s="789"/>
      <c r="G561" s="789"/>
      <c r="H561" s="789"/>
      <c r="I561" s="789"/>
      <c r="J561" s="789"/>
    </row>
    <row r="562" spans="1:10" s="700" customFormat="1" x14ac:dyDescent="0.3">
      <c r="A562" s="789"/>
      <c r="B562" s="789"/>
      <c r="C562" s="789"/>
      <c r="D562" s="789"/>
      <c r="E562" s="789"/>
      <c r="F562" s="789"/>
      <c r="G562" s="789"/>
      <c r="H562" s="789"/>
      <c r="I562" s="789"/>
      <c r="J562" s="789"/>
    </row>
    <row r="563" spans="1:10" s="700" customFormat="1" x14ac:dyDescent="0.3">
      <c r="A563" s="789"/>
      <c r="B563" s="789"/>
      <c r="C563" s="789"/>
      <c r="D563" s="789"/>
      <c r="E563" s="789"/>
      <c r="F563" s="789"/>
      <c r="G563" s="789"/>
      <c r="H563" s="789"/>
      <c r="I563" s="789"/>
      <c r="J563" s="789"/>
    </row>
    <row r="564" spans="1:10" s="700" customFormat="1" x14ac:dyDescent="0.3">
      <c r="A564" s="789"/>
      <c r="B564" s="789"/>
      <c r="C564" s="789"/>
      <c r="D564" s="789"/>
      <c r="E564" s="789"/>
      <c r="F564" s="789"/>
      <c r="G564" s="789"/>
      <c r="H564" s="789"/>
      <c r="I564" s="789"/>
      <c r="J564" s="789"/>
    </row>
    <row r="565" spans="1:10" s="700" customFormat="1" x14ac:dyDescent="0.3">
      <c r="A565" s="789"/>
      <c r="B565" s="789"/>
      <c r="C565" s="789"/>
      <c r="D565" s="789"/>
      <c r="E565" s="789"/>
      <c r="F565" s="789"/>
      <c r="G565" s="789"/>
      <c r="H565" s="789"/>
      <c r="I565" s="789"/>
      <c r="J565" s="789"/>
    </row>
    <row r="566" spans="1:10" s="700" customFormat="1" x14ac:dyDescent="0.3">
      <c r="A566" s="789"/>
      <c r="B566" s="789"/>
      <c r="C566" s="789"/>
      <c r="D566" s="789"/>
      <c r="E566" s="789"/>
      <c r="F566" s="789"/>
      <c r="G566" s="789"/>
      <c r="H566" s="789"/>
      <c r="I566" s="789"/>
      <c r="J566" s="789"/>
    </row>
    <row r="567" spans="1:10" s="700" customFormat="1" x14ac:dyDescent="0.3">
      <c r="A567" s="789"/>
      <c r="B567" s="789"/>
      <c r="C567" s="789"/>
      <c r="D567" s="789"/>
      <c r="E567" s="789"/>
      <c r="F567" s="789"/>
      <c r="G567" s="789"/>
      <c r="H567" s="789"/>
      <c r="I567" s="789"/>
      <c r="J567" s="789"/>
    </row>
    <row r="568" spans="1:10" s="700" customFormat="1" x14ac:dyDescent="0.3">
      <c r="A568" s="789"/>
      <c r="B568" s="789"/>
      <c r="C568" s="789"/>
      <c r="D568" s="789"/>
      <c r="E568" s="789"/>
      <c r="F568" s="789"/>
      <c r="G568" s="789"/>
      <c r="H568" s="789"/>
      <c r="I568" s="789"/>
      <c r="J568" s="789"/>
    </row>
    <row r="569" spans="1:10" s="700" customFormat="1" x14ac:dyDescent="0.3">
      <c r="A569" s="789"/>
      <c r="B569" s="789"/>
      <c r="C569" s="789"/>
      <c r="D569" s="789"/>
      <c r="E569" s="789"/>
      <c r="F569" s="789"/>
      <c r="G569" s="789"/>
      <c r="H569" s="789"/>
      <c r="I569" s="789"/>
      <c r="J569" s="789"/>
    </row>
    <row r="570" spans="1:10" s="700" customFormat="1" x14ac:dyDescent="0.3">
      <c r="A570" s="789"/>
      <c r="B570" s="789"/>
      <c r="C570" s="789"/>
      <c r="D570" s="789"/>
      <c r="E570" s="789"/>
      <c r="F570" s="789"/>
      <c r="G570" s="789"/>
      <c r="H570" s="789"/>
      <c r="I570" s="789"/>
      <c r="J570" s="789"/>
    </row>
    <row r="571" spans="1:10" s="700" customFormat="1" x14ac:dyDescent="0.3">
      <c r="A571" s="789"/>
      <c r="B571" s="789"/>
      <c r="C571" s="789"/>
      <c r="D571" s="789"/>
      <c r="E571" s="789"/>
      <c r="F571" s="789"/>
      <c r="G571" s="789"/>
      <c r="H571" s="789"/>
      <c r="I571" s="789"/>
      <c r="J571" s="789"/>
    </row>
    <row r="572" spans="1:10" s="700" customFormat="1" x14ac:dyDescent="0.3">
      <c r="A572" s="789"/>
      <c r="B572" s="789"/>
      <c r="C572" s="789"/>
      <c r="D572" s="789"/>
      <c r="E572" s="789"/>
      <c r="F572" s="789"/>
      <c r="G572" s="789"/>
      <c r="H572" s="789"/>
      <c r="I572" s="789"/>
      <c r="J572" s="789"/>
    </row>
    <row r="573" spans="1:10" s="700" customFormat="1" x14ac:dyDescent="0.3">
      <c r="A573" s="789"/>
      <c r="B573" s="789"/>
      <c r="C573" s="789"/>
      <c r="D573" s="789"/>
      <c r="E573" s="789"/>
      <c r="F573" s="789"/>
      <c r="G573" s="789"/>
      <c r="H573" s="789"/>
      <c r="I573" s="789"/>
      <c r="J573" s="789"/>
    </row>
    <row r="574" spans="1:10" s="700" customFormat="1" x14ac:dyDescent="0.3">
      <c r="A574" s="789"/>
      <c r="B574" s="789"/>
      <c r="C574" s="789"/>
      <c r="D574" s="789"/>
      <c r="E574" s="789"/>
      <c r="F574" s="789"/>
      <c r="G574" s="789"/>
      <c r="H574" s="789"/>
      <c r="I574" s="789"/>
      <c r="J574" s="789"/>
    </row>
    <row r="575" spans="1:10" s="700" customFormat="1" x14ac:dyDescent="0.3">
      <c r="A575" s="789"/>
      <c r="B575" s="789"/>
      <c r="C575" s="789"/>
      <c r="D575" s="789"/>
      <c r="E575" s="789"/>
      <c r="F575" s="789"/>
      <c r="G575" s="789"/>
      <c r="H575" s="789"/>
      <c r="I575" s="789"/>
      <c r="J575" s="789"/>
    </row>
    <row r="576" spans="1:10" s="700" customFormat="1" x14ac:dyDescent="0.3">
      <c r="A576" s="789"/>
      <c r="B576" s="789"/>
      <c r="C576" s="789"/>
      <c r="D576" s="789"/>
      <c r="E576" s="789"/>
      <c r="F576" s="789"/>
      <c r="G576" s="789"/>
      <c r="H576" s="789"/>
      <c r="I576" s="789"/>
      <c r="J576" s="789"/>
    </row>
    <row r="577" spans="1:10" s="700" customFormat="1" x14ac:dyDescent="0.3">
      <c r="A577" s="789"/>
      <c r="B577" s="789"/>
      <c r="C577" s="789"/>
      <c r="D577" s="789"/>
      <c r="E577" s="789"/>
      <c r="F577" s="789"/>
      <c r="G577" s="789"/>
      <c r="H577" s="789"/>
      <c r="I577" s="789"/>
      <c r="J577" s="789"/>
    </row>
    <row r="578" spans="1:10" s="700" customFormat="1" x14ac:dyDescent="0.3">
      <c r="A578" s="789"/>
      <c r="B578" s="789"/>
      <c r="C578" s="789"/>
      <c r="D578" s="789"/>
      <c r="E578" s="789"/>
      <c r="F578" s="789"/>
      <c r="G578" s="789"/>
      <c r="H578" s="789"/>
      <c r="I578" s="789"/>
      <c r="J578" s="789"/>
    </row>
    <row r="579" spans="1:10" s="700" customFormat="1" x14ac:dyDescent="0.3">
      <c r="A579" s="789"/>
      <c r="B579" s="789"/>
      <c r="C579" s="789"/>
      <c r="D579" s="789"/>
      <c r="E579" s="789"/>
      <c r="F579" s="789"/>
      <c r="G579" s="789"/>
      <c r="H579" s="789"/>
      <c r="I579" s="789"/>
      <c r="J579" s="789"/>
    </row>
    <row r="580" spans="1:10" s="700" customFormat="1" x14ac:dyDescent="0.3">
      <c r="A580" s="789"/>
      <c r="B580" s="789"/>
      <c r="C580" s="789"/>
      <c r="D580" s="789"/>
      <c r="E580" s="789"/>
      <c r="F580" s="789"/>
      <c r="G580" s="789"/>
      <c r="H580" s="789"/>
      <c r="I580" s="789"/>
      <c r="J580" s="789"/>
    </row>
    <row r="581" spans="1:10" s="700" customFormat="1" x14ac:dyDescent="0.3">
      <c r="A581" s="789"/>
      <c r="B581" s="789"/>
      <c r="C581" s="789"/>
      <c r="D581" s="789"/>
      <c r="E581" s="789"/>
      <c r="F581" s="789"/>
      <c r="G581" s="789"/>
      <c r="H581" s="789"/>
      <c r="I581" s="789"/>
      <c r="J581" s="789"/>
    </row>
    <row r="582" spans="1:10" s="700" customFormat="1" x14ac:dyDescent="0.3">
      <c r="A582" s="789"/>
      <c r="B582" s="789"/>
      <c r="C582" s="789"/>
      <c r="D582" s="789"/>
      <c r="E582" s="789"/>
      <c r="F582" s="789"/>
      <c r="G582" s="789"/>
      <c r="H582" s="789"/>
      <c r="I582" s="789"/>
      <c r="J582" s="789"/>
    </row>
    <row r="583" spans="1:10" s="700" customFormat="1" x14ac:dyDescent="0.3">
      <c r="A583" s="789"/>
      <c r="B583" s="789"/>
      <c r="C583" s="789"/>
      <c r="D583" s="789"/>
      <c r="E583" s="789"/>
      <c r="F583" s="789"/>
      <c r="G583" s="789"/>
      <c r="H583" s="789"/>
      <c r="I583" s="789"/>
      <c r="J583" s="789"/>
    </row>
    <row r="584" spans="1:10" s="700" customFormat="1" x14ac:dyDescent="0.3">
      <c r="A584" s="789"/>
      <c r="B584" s="789"/>
      <c r="C584" s="789"/>
      <c r="D584" s="789"/>
      <c r="E584" s="789"/>
      <c r="F584" s="789"/>
      <c r="G584" s="789"/>
      <c r="H584" s="789"/>
      <c r="I584" s="789"/>
      <c r="J584" s="789"/>
    </row>
    <row r="585" spans="1:10" s="700" customFormat="1" x14ac:dyDescent="0.3">
      <c r="A585" s="789"/>
      <c r="B585" s="789"/>
      <c r="C585" s="789"/>
      <c r="D585" s="789"/>
      <c r="E585" s="789"/>
      <c r="F585" s="789"/>
      <c r="G585" s="789"/>
      <c r="H585" s="789"/>
      <c r="I585" s="789"/>
      <c r="J585" s="789"/>
    </row>
    <row r="586" spans="1:10" s="700" customFormat="1" x14ac:dyDescent="0.3">
      <c r="A586" s="789"/>
      <c r="B586" s="789"/>
      <c r="C586" s="789"/>
      <c r="D586" s="789"/>
      <c r="E586" s="789"/>
      <c r="F586" s="789"/>
      <c r="G586" s="789"/>
      <c r="H586" s="789"/>
      <c r="I586" s="789"/>
      <c r="J586" s="789"/>
    </row>
    <row r="587" spans="1:10" s="700" customFormat="1" x14ac:dyDescent="0.3">
      <c r="A587" s="789"/>
      <c r="B587" s="789"/>
      <c r="C587" s="789"/>
      <c r="D587" s="789"/>
      <c r="E587" s="789"/>
      <c r="F587" s="789"/>
      <c r="G587" s="789"/>
      <c r="H587" s="789"/>
      <c r="I587" s="789"/>
      <c r="J587" s="789"/>
    </row>
    <row r="588" spans="1:10" s="700" customFormat="1" x14ac:dyDescent="0.3">
      <c r="A588" s="789"/>
      <c r="B588" s="789"/>
      <c r="C588" s="789"/>
      <c r="D588" s="789"/>
      <c r="E588" s="789"/>
      <c r="F588" s="789"/>
      <c r="G588" s="789"/>
      <c r="H588" s="789"/>
      <c r="I588" s="789"/>
      <c r="J588" s="789"/>
    </row>
    <row r="589" spans="1:10" s="700" customFormat="1" x14ac:dyDescent="0.3">
      <c r="A589" s="789"/>
      <c r="B589" s="789"/>
      <c r="C589" s="789"/>
      <c r="D589" s="789"/>
      <c r="E589" s="789"/>
      <c r="F589" s="789"/>
      <c r="G589" s="789"/>
      <c r="H589" s="789"/>
      <c r="I589" s="789"/>
      <c r="J589" s="789"/>
    </row>
    <row r="590" spans="1:10" s="700" customFormat="1" x14ac:dyDescent="0.3">
      <c r="A590" s="789"/>
      <c r="B590" s="789"/>
      <c r="C590" s="789"/>
      <c r="D590" s="789"/>
      <c r="E590" s="789"/>
      <c r="F590" s="789"/>
      <c r="G590" s="789"/>
      <c r="H590" s="789"/>
      <c r="I590" s="789"/>
      <c r="J590" s="789"/>
    </row>
    <row r="591" spans="1:10" s="700" customFormat="1" x14ac:dyDescent="0.3">
      <c r="A591" s="789"/>
      <c r="B591" s="789"/>
      <c r="C591" s="789"/>
      <c r="D591" s="789"/>
      <c r="E591" s="789"/>
      <c r="F591" s="789"/>
      <c r="G591" s="789"/>
      <c r="H591" s="789"/>
      <c r="I591" s="789"/>
      <c r="J591" s="789"/>
    </row>
    <row r="592" spans="1:10" s="700" customFormat="1" x14ac:dyDescent="0.3">
      <c r="A592" s="789"/>
      <c r="B592" s="789"/>
      <c r="C592" s="789"/>
      <c r="D592" s="789"/>
      <c r="E592" s="789"/>
      <c r="F592" s="789"/>
      <c r="G592" s="789"/>
      <c r="H592" s="789"/>
      <c r="I592" s="789"/>
      <c r="J592" s="789"/>
    </row>
    <row r="593" spans="1:10" s="700" customFormat="1" x14ac:dyDescent="0.3">
      <c r="A593" s="789"/>
      <c r="B593" s="789"/>
      <c r="C593" s="789"/>
      <c r="D593" s="789"/>
      <c r="E593" s="789"/>
      <c r="F593" s="789"/>
      <c r="G593" s="789"/>
      <c r="H593" s="789"/>
      <c r="I593" s="789"/>
      <c r="J593" s="789"/>
    </row>
    <row r="594" spans="1:10" s="700" customFormat="1" x14ac:dyDescent="0.3">
      <c r="A594" s="789"/>
      <c r="B594" s="789"/>
      <c r="C594" s="789"/>
      <c r="D594" s="789"/>
      <c r="E594" s="789"/>
      <c r="F594" s="789"/>
      <c r="G594" s="789"/>
      <c r="H594" s="789"/>
      <c r="I594" s="789"/>
      <c r="J594" s="789"/>
    </row>
    <row r="595" spans="1:10" s="700" customFormat="1" x14ac:dyDescent="0.3">
      <c r="A595" s="789"/>
      <c r="B595" s="789"/>
      <c r="C595" s="789"/>
      <c r="D595" s="789"/>
      <c r="E595" s="789"/>
      <c r="F595" s="789"/>
      <c r="G595" s="789"/>
      <c r="H595" s="789"/>
      <c r="I595" s="789"/>
      <c r="J595" s="789"/>
    </row>
    <row r="596" spans="1:10" s="700" customFormat="1" x14ac:dyDescent="0.3">
      <c r="A596" s="789"/>
      <c r="B596" s="789"/>
      <c r="C596" s="789"/>
      <c r="D596" s="789"/>
      <c r="E596" s="789"/>
      <c r="F596" s="789"/>
      <c r="G596" s="789"/>
      <c r="H596" s="789"/>
      <c r="I596" s="789"/>
      <c r="J596" s="789"/>
    </row>
    <row r="597" spans="1:10" s="700" customFormat="1" x14ac:dyDescent="0.3">
      <c r="A597" s="789"/>
      <c r="B597" s="789"/>
      <c r="C597" s="789"/>
      <c r="D597" s="789"/>
      <c r="E597" s="789"/>
      <c r="F597" s="789"/>
      <c r="G597" s="789"/>
      <c r="H597" s="789"/>
      <c r="I597" s="789"/>
      <c r="J597" s="789"/>
    </row>
    <row r="598" spans="1:10" s="700" customFormat="1" x14ac:dyDescent="0.3">
      <c r="A598" s="789"/>
      <c r="B598" s="789"/>
      <c r="C598" s="789"/>
      <c r="D598" s="789"/>
      <c r="E598" s="789"/>
      <c r="F598" s="789"/>
      <c r="G598" s="789"/>
      <c r="H598" s="789"/>
      <c r="I598" s="789"/>
      <c r="J598" s="789"/>
    </row>
    <row r="599" spans="1:10" s="700" customFormat="1" x14ac:dyDescent="0.3">
      <c r="A599" s="789"/>
      <c r="B599" s="789"/>
      <c r="C599" s="789"/>
      <c r="D599" s="789"/>
      <c r="E599" s="789"/>
      <c r="F599" s="789"/>
      <c r="G599" s="789"/>
      <c r="H599" s="789"/>
      <c r="I599" s="789"/>
      <c r="J599" s="789"/>
    </row>
    <row r="600" spans="1:10" s="700" customFormat="1" x14ac:dyDescent="0.3">
      <c r="A600" s="789"/>
      <c r="B600" s="789"/>
      <c r="C600" s="789"/>
      <c r="D600" s="789"/>
      <c r="E600" s="789"/>
      <c r="F600" s="789"/>
      <c r="G600" s="789"/>
      <c r="H600" s="789"/>
      <c r="I600" s="789"/>
      <c r="J600" s="789"/>
    </row>
    <row r="601" spans="1:10" s="700" customFormat="1" x14ac:dyDescent="0.3">
      <c r="A601" s="789"/>
      <c r="B601" s="789"/>
      <c r="C601" s="789"/>
      <c r="D601" s="789"/>
      <c r="E601" s="789"/>
      <c r="F601" s="789"/>
      <c r="G601" s="789"/>
      <c r="H601" s="789"/>
      <c r="I601" s="789"/>
      <c r="J601" s="789"/>
    </row>
    <row r="602" spans="1:10" s="700" customFormat="1" x14ac:dyDescent="0.3">
      <c r="A602" s="789"/>
      <c r="B602" s="789"/>
      <c r="C602" s="789"/>
      <c r="D602" s="789"/>
      <c r="E602" s="789"/>
      <c r="F602" s="789"/>
      <c r="G602" s="789"/>
      <c r="H602" s="789"/>
      <c r="I602" s="789"/>
      <c r="J602" s="789"/>
    </row>
    <row r="603" spans="1:10" s="700" customFormat="1" x14ac:dyDescent="0.3">
      <c r="A603" s="789"/>
      <c r="B603" s="789"/>
      <c r="C603" s="789"/>
      <c r="D603" s="789"/>
      <c r="E603" s="789"/>
      <c r="F603" s="789"/>
      <c r="G603" s="789"/>
      <c r="H603" s="789"/>
      <c r="I603" s="789"/>
      <c r="J603" s="789"/>
    </row>
    <row r="604" spans="1:10" s="700" customFormat="1" x14ac:dyDescent="0.3">
      <c r="A604" s="789"/>
      <c r="B604" s="789"/>
      <c r="C604" s="789"/>
      <c r="D604" s="789"/>
      <c r="E604" s="789"/>
      <c r="F604" s="789"/>
      <c r="G604" s="789"/>
      <c r="H604" s="789"/>
      <c r="I604" s="789"/>
      <c r="J604" s="789"/>
    </row>
    <row r="605" spans="1:10" s="700" customFormat="1" x14ac:dyDescent="0.3">
      <c r="A605" s="789"/>
      <c r="B605" s="789"/>
      <c r="C605" s="789"/>
      <c r="D605" s="789"/>
      <c r="E605" s="789"/>
      <c r="F605" s="789"/>
      <c r="G605" s="789"/>
      <c r="H605" s="789"/>
      <c r="I605" s="789"/>
      <c r="J605" s="789"/>
    </row>
    <row r="606" spans="1:10" s="700" customFormat="1" x14ac:dyDescent="0.3">
      <c r="A606" s="789"/>
      <c r="B606" s="789"/>
      <c r="C606" s="789"/>
      <c r="D606" s="789"/>
      <c r="E606" s="789"/>
      <c r="F606" s="789"/>
      <c r="G606" s="789"/>
      <c r="H606" s="789"/>
      <c r="I606" s="789"/>
      <c r="J606" s="789"/>
    </row>
    <row r="607" spans="1:10" s="700" customFormat="1" x14ac:dyDescent="0.3">
      <c r="A607" s="789"/>
      <c r="B607" s="789"/>
      <c r="C607" s="789"/>
      <c r="D607" s="789"/>
      <c r="E607" s="789"/>
      <c r="F607" s="789"/>
      <c r="G607" s="789"/>
      <c r="H607" s="789"/>
      <c r="I607" s="789"/>
      <c r="J607" s="789"/>
    </row>
    <row r="608" spans="1:10" s="700" customFormat="1" x14ac:dyDescent="0.3">
      <c r="A608" s="789"/>
      <c r="B608" s="789"/>
      <c r="C608" s="789"/>
      <c r="D608" s="789"/>
      <c r="E608" s="789"/>
      <c r="F608" s="789"/>
      <c r="G608" s="789"/>
      <c r="H608" s="789"/>
      <c r="I608" s="789"/>
      <c r="J608" s="789"/>
    </row>
    <row r="609" spans="1:10" s="700" customFormat="1" x14ac:dyDescent="0.3">
      <c r="A609" s="789"/>
      <c r="B609" s="789"/>
      <c r="C609" s="789"/>
      <c r="D609" s="789"/>
      <c r="E609" s="789"/>
      <c r="F609" s="789"/>
      <c r="G609" s="789"/>
      <c r="H609" s="789"/>
      <c r="I609" s="789"/>
      <c r="J609" s="789"/>
    </row>
    <row r="610" spans="1:10" s="700" customFormat="1" x14ac:dyDescent="0.3">
      <c r="A610" s="789"/>
      <c r="B610" s="789"/>
      <c r="C610" s="789"/>
      <c r="D610" s="789"/>
      <c r="E610" s="789"/>
      <c r="F610" s="789"/>
      <c r="G610" s="789"/>
      <c r="H610" s="789"/>
      <c r="I610" s="789"/>
      <c r="J610" s="789"/>
    </row>
    <row r="611" spans="1:10" s="700" customFormat="1" x14ac:dyDescent="0.3">
      <c r="A611" s="789"/>
      <c r="B611" s="789"/>
      <c r="C611" s="789"/>
      <c r="D611" s="789"/>
      <c r="E611" s="789"/>
      <c r="F611" s="789"/>
      <c r="G611" s="789"/>
      <c r="H611" s="789"/>
      <c r="I611" s="789"/>
      <c r="J611" s="789"/>
    </row>
    <row r="612" spans="1:10" s="700" customFormat="1" x14ac:dyDescent="0.3">
      <c r="A612" s="789"/>
      <c r="B612" s="789"/>
      <c r="C612" s="789"/>
      <c r="D612" s="789"/>
      <c r="E612" s="789"/>
      <c r="F612" s="789"/>
      <c r="G612" s="789"/>
      <c r="H612" s="789"/>
      <c r="I612" s="789"/>
      <c r="J612" s="789"/>
    </row>
    <row r="613" spans="1:10" s="700" customFormat="1" x14ac:dyDescent="0.3">
      <c r="A613" s="789"/>
      <c r="B613" s="789"/>
      <c r="C613" s="789"/>
      <c r="D613" s="789"/>
      <c r="E613" s="789"/>
      <c r="F613" s="789"/>
      <c r="G613" s="789"/>
      <c r="H613" s="789"/>
      <c r="I613" s="789"/>
      <c r="J613" s="789"/>
    </row>
    <row r="614" spans="1:10" s="700" customFormat="1" x14ac:dyDescent="0.3">
      <c r="A614" s="789"/>
      <c r="B614" s="789"/>
      <c r="C614" s="789"/>
      <c r="D614" s="789"/>
      <c r="E614" s="789"/>
      <c r="F614" s="789"/>
      <c r="G614" s="789"/>
      <c r="H614" s="789"/>
      <c r="I614" s="789"/>
      <c r="J614" s="789"/>
    </row>
    <row r="615" spans="1:10" s="700" customFormat="1" x14ac:dyDescent="0.3">
      <c r="A615" s="789"/>
      <c r="B615" s="789"/>
      <c r="C615" s="789"/>
      <c r="D615" s="789"/>
      <c r="E615" s="789"/>
      <c r="F615" s="789"/>
      <c r="G615" s="789"/>
      <c r="H615" s="789"/>
      <c r="I615" s="789"/>
      <c r="J615" s="789"/>
    </row>
    <row r="616" spans="1:10" s="700" customFormat="1" x14ac:dyDescent="0.3">
      <c r="A616" s="789"/>
      <c r="B616" s="789"/>
      <c r="C616" s="789"/>
      <c r="D616" s="789"/>
      <c r="E616" s="789"/>
      <c r="F616" s="789"/>
      <c r="G616" s="789"/>
      <c r="H616" s="789"/>
      <c r="I616" s="789"/>
      <c r="J616" s="789"/>
    </row>
    <row r="617" spans="1:10" s="700" customFormat="1" x14ac:dyDescent="0.3">
      <c r="A617" s="789"/>
      <c r="B617" s="789"/>
      <c r="C617" s="789"/>
      <c r="D617" s="789"/>
      <c r="E617" s="789"/>
      <c r="F617" s="789"/>
      <c r="G617" s="789"/>
      <c r="H617" s="789"/>
      <c r="I617" s="789"/>
      <c r="J617" s="789"/>
    </row>
    <row r="618" spans="1:10" s="700" customFormat="1" x14ac:dyDescent="0.3">
      <c r="A618" s="789"/>
      <c r="B618" s="789"/>
      <c r="C618" s="789"/>
      <c r="D618" s="789"/>
      <c r="E618" s="789"/>
      <c r="F618" s="789"/>
      <c r="G618" s="789"/>
      <c r="H618" s="789"/>
      <c r="I618" s="789"/>
      <c r="J618" s="789"/>
    </row>
    <row r="619" spans="1:10" s="700" customFormat="1" x14ac:dyDescent="0.3">
      <c r="A619" s="789"/>
      <c r="B619" s="789"/>
      <c r="C619" s="789"/>
      <c r="D619" s="789"/>
      <c r="E619" s="789"/>
      <c r="F619" s="789"/>
      <c r="G619" s="789"/>
      <c r="H619" s="789"/>
      <c r="I619" s="789"/>
      <c r="J619" s="789"/>
    </row>
    <row r="620" spans="1:10" s="700" customFormat="1" x14ac:dyDescent="0.3">
      <c r="A620" s="789"/>
      <c r="B620" s="789"/>
      <c r="C620" s="789"/>
      <c r="D620" s="789"/>
      <c r="E620" s="789"/>
      <c r="F620" s="789"/>
      <c r="G620" s="789"/>
      <c r="H620" s="789"/>
      <c r="I620" s="789"/>
      <c r="J620" s="789"/>
    </row>
    <row r="621" spans="1:10" s="700" customFormat="1" x14ac:dyDescent="0.3">
      <c r="A621" s="789"/>
      <c r="B621" s="789"/>
      <c r="C621" s="789"/>
      <c r="D621" s="789"/>
      <c r="E621" s="789"/>
      <c r="F621" s="789"/>
      <c r="G621" s="789"/>
      <c r="H621" s="789"/>
      <c r="I621" s="789"/>
      <c r="J621" s="789"/>
    </row>
    <row r="622" spans="1:10" s="700" customFormat="1" x14ac:dyDescent="0.3">
      <c r="A622" s="789"/>
      <c r="B622" s="789"/>
      <c r="C622" s="789"/>
      <c r="D622" s="789"/>
      <c r="E622" s="789"/>
      <c r="F622" s="789"/>
      <c r="G622" s="789"/>
      <c r="H622" s="789"/>
      <c r="I622" s="789"/>
      <c r="J622" s="789"/>
    </row>
    <row r="623" spans="1:10" s="700" customFormat="1" x14ac:dyDescent="0.3">
      <c r="A623" s="789"/>
      <c r="B623" s="789"/>
      <c r="C623" s="789"/>
      <c r="D623" s="789"/>
      <c r="E623" s="789"/>
      <c r="F623" s="789"/>
      <c r="G623" s="789"/>
      <c r="H623" s="789"/>
      <c r="I623" s="789"/>
      <c r="J623" s="789"/>
    </row>
    <row r="624" spans="1:10" s="700" customFormat="1" x14ac:dyDescent="0.3">
      <c r="A624" s="789"/>
      <c r="B624" s="789"/>
      <c r="C624" s="789"/>
      <c r="D624" s="789"/>
      <c r="E624" s="789"/>
      <c r="F624" s="789"/>
      <c r="G624" s="789"/>
      <c r="H624" s="789"/>
      <c r="I624" s="789"/>
      <c r="J624" s="789"/>
    </row>
    <row r="625" spans="1:10" s="700" customFormat="1" x14ac:dyDescent="0.3">
      <c r="A625" s="789"/>
      <c r="B625" s="789"/>
      <c r="C625" s="789"/>
      <c r="D625" s="789"/>
      <c r="E625" s="789"/>
      <c r="F625" s="789"/>
      <c r="G625" s="789"/>
      <c r="H625" s="789"/>
      <c r="I625" s="789"/>
      <c r="J625" s="789"/>
    </row>
    <row r="626" spans="1:10" s="700" customFormat="1" x14ac:dyDescent="0.3">
      <c r="A626" s="789"/>
      <c r="B626" s="789"/>
      <c r="C626" s="789"/>
      <c r="D626" s="789"/>
      <c r="E626" s="789"/>
      <c r="F626" s="789"/>
      <c r="G626" s="789"/>
      <c r="H626" s="789"/>
      <c r="I626" s="789"/>
      <c r="J626" s="789"/>
    </row>
    <row r="627" spans="1:10" s="700" customFormat="1" x14ac:dyDescent="0.3">
      <c r="A627" s="789"/>
      <c r="B627" s="789"/>
      <c r="C627" s="789"/>
      <c r="D627" s="789"/>
      <c r="E627" s="789"/>
      <c r="F627" s="789"/>
      <c r="G627" s="789"/>
      <c r="H627" s="789"/>
      <c r="I627" s="789"/>
      <c r="J627" s="789"/>
    </row>
    <row r="628" spans="1:10" s="700" customFormat="1" x14ac:dyDescent="0.3">
      <c r="A628" s="789"/>
      <c r="B628" s="789"/>
      <c r="C628" s="789"/>
      <c r="D628" s="789"/>
      <c r="E628" s="789"/>
      <c r="F628" s="789"/>
      <c r="G628" s="789"/>
      <c r="H628" s="789"/>
      <c r="I628" s="789"/>
      <c r="J628" s="789"/>
    </row>
    <row r="629" spans="1:10" s="700" customFormat="1" x14ac:dyDescent="0.3">
      <c r="A629" s="789"/>
      <c r="B629" s="789"/>
      <c r="C629" s="789"/>
      <c r="D629" s="789"/>
      <c r="E629" s="789"/>
      <c r="F629" s="789"/>
      <c r="G629" s="789"/>
      <c r="H629" s="789"/>
      <c r="I629" s="789"/>
      <c r="J629" s="789"/>
    </row>
    <row r="630" spans="1:10" s="700" customFormat="1" x14ac:dyDescent="0.3">
      <c r="A630" s="789"/>
      <c r="B630" s="789"/>
      <c r="C630" s="789"/>
      <c r="D630" s="789"/>
      <c r="E630" s="789"/>
      <c r="F630" s="789"/>
      <c r="G630" s="789"/>
      <c r="H630" s="789"/>
      <c r="I630" s="789"/>
      <c r="J630" s="789"/>
    </row>
    <row r="631" spans="1:10" s="700" customFormat="1" x14ac:dyDescent="0.3">
      <c r="A631" s="789"/>
      <c r="B631" s="789"/>
      <c r="C631" s="789"/>
      <c r="D631" s="789"/>
      <c r="E631" s="789"/>
      <c r="F631" s="789"/>
      <c r="G631" s="789"/>
      <c r="H631" s="789"/>
      <c r="I631" s="789"/>
      <c r="J631" s="789"/>
    </row>
    <row r="632" spans="1:10" s="700" customFormat="1" x14ac:dyDescent="0.3">
      <c r="A632" s="789"/>
      <c r="B632" s="789"/>
      <c r="C632" s="789"/>
      <c r="D632" s="789"/>
      <c r="E632" s="789"/>
      <c r="F632" s="789"/>
      <c r="G632" s="789"/>
      <c r="H632" s="789"/>
      <c r="I632" s="789"/>
      <c r="J632" s="789"/>
    </row>
    <row r="633" spans="1:10" s="700" customFormat="1" x14ac:dyDescent="0.3">
      <c r="A633" s="789"/>
      <c r="B633" s="789"/>
      <c r="C633" s="789"/>
      <c r="D633" s="789"/>
      <c r="E633" s="789"/>
      <c r="F633" s="789"/>
      <c r="G633" s="789"/>
      <c r="H633" s="789"/>
      <c r="I633" s="789"/>
      <c r="J633" s="789"/>
    </row>
    <row r="634" spans="1:10" s="700" customFormat="1" x14ac:dyDescent="0.3">
      <c r="A634" s="789"/>
      <c r="B634" s="789"/>
      <c r="C634" s="789"/>
      <c r="D634" s="789"/>
      <c r="E634" s="789"/>
      <c r="F634" s="789"/>
      <c r="G634" s="789"/>
      <c r="H634" s="789"/>
      <c r="I634" s="789"/>
      <c r="J634" s="789"/>
    </row>
    <row r="635" spans="1:10" s="700" customFormat="1" x14ac:dyDescent="0.3">
      <c r="A635" s="789"/>
      <c r="B635" s="789"/>
      <c r="C635" s="789"/>
      <c r="D635" s="789"/>
      <c r="E635" s="789"/>
      <c r="F635" s="789"/>
      <c r="G635" s="789"/>
      <c r="H635" s="789"/>
      <c r="I635" s="789"/>
      <c r="J635" s="789"/>
    </row>
    <row r="636" spans="1:10" s="700" customFormat="1" x14ac:dyDescent="0.3">
      <c r="A636" s="789"/>
      <c r="B636" s="789"/>
      <c r="C636" s="789"/>
      <c r="D636" s="789"/>
      <c r="E636" s="789"/>
      <c r="F636" s="789"/>
      <c r="G636" s="789"/>
      <c r="H636" s="789"/>
      <c r="I636" s="789"/>
      <c r="J636" s="789"/>
    </row>
    <row r="637" spans="1:10" s="700" customFormat="1" x14ac:dyDescent="0.3">
      <c r="A637" s="789"/>
      <c r="B637" s="789"/>
      <c r="C637" s="789"/>
      <c r="D637" s="789"/>
      <c r="E637" s="789"/>
      <c r="F637" s="789"/>
      <c r="G637" s="789"/>
      <c r="H637" s="789"/>
      <c r="I637" s="789"/>
      <c r="J637" s="789"/>
    </row>
    <row r="638" spans="1:10" s="700" customFormat="1" x14ac:dyDescent="0.3">
      <c r="A638" s="789"/>
      <c r="B638" s="789"/>
      <c r="C638" s="789"/>
      <c r="D638" s="789"/>
      <c r="E638" s="789"/>
      <c r="F638" s="789"/>
      <c r="G638" s="789"/>
      <c r="H638" s="789"/>
      <c r="I638" s="789"/>
      <c r="J638" s="789"/>
    </row>
    <row r="639" spans="1:10" s="700" customFormat="1" x14ac:dyDescent="0.3">
      <c r="A639" s="789"/>
      <c r="B639" s="789"/>
      <c r="C639" s="789"/>
      <c r="D639" s="789"/>
      <c r="E639" s="789"/>
      <c r="F639" s="789"/>
      <c r="G639" s="789"/>
      <c r="H639" s="789"/>
      <c r="I639" s="789"/>
      <c r="J639" s="789"/>
    </row>
    <row r="640" spans="1:10" s="700" customFormat="1" x14ac:dyDescent="0.3">
      <c r="A640" s="789"/>
      <c r="B640" s="789"/>
      <c r="C640" s="789"/>
      <c r="D640" s="789"/>
      <c r="E640" s="789"/>
      <c r="F640" s="789"/>
      <c r="G640" s="789"/>
      <c r="H640" s="789"/>
      <c r="I640" s="789"/>
      <c r="J640" s="789"/>
    </row>
    <row r="641" spans="1:10" s="700" customFormat="1" x14ac:dyDescent="0.3">
      <c r="A641" s="789"/>
      <c r="B641" s="789"/>
      <c r="C641" s="789"/>
      <c r="D641" s="789"/>
      <c r="E641" s="789"/>
      <c r="F641" s="789"/>
      <c r="G641" s="789"/>
      <c r="H641" s="789"/>
      <c r="I641" s="789"/>
      <c r="J641" s="789"/>
    </row>
    <row r="642" spans="1:10" s="700" customFormat="1" x14ac:dyDescent="0.3">
      <c r="A642" s="789"/>
      <c r="B642" s="789"/>
      <c r="C642" s="789"/>
      <c r="D642" s="789"/>
      <c r="E642" s="789"/>
      <c r="F642" s="789"/>
      <c r="G642" s="789"/>
      <c r="H642" s="789"/>
      <c r="I642" s="789"/>
      <c r="J642" s="789"/>
    </row>
    <row r="643" spans="1:10" s="700" customFormat="1" x14ac:dyDescent="0.3">
      <c r="A643" s="789"/>
      <c r="B643" s="789"/>
      <c r="C643" s="789"/>
      <c r="D643" s="789"/>
      <c r="E643" s="789"/>
      <c r="F643" s="789"/>
      <c r="G643" s="789"/>
      <c r="H643" s="789"/>
      <c r="I643" s="789"/>
      <c r="J643" s="789"/>
    </row>
    <row r="644" spans="1:10" s="700" customFormat="1" x14ac:dyDescent="0.3">
      <c r="A644" s="789"/>
      <c r="B644" s="789"/>
      <c r="C644" s="789"/>
      <c r="D644" s="789"/>
      <c r="E644" s="789"/>
      <c r="F644" s="789"/>
      <c r="G644" s="789"/>
      <c r="H644" s="789"/>
      <c r="I644" s="789"/>
      <c r="J644" s="789"/>
    </row>
    <row r="645" spans="1:10" s="700" customFormat="1" x14ac:dyDescent="0.3">
      <c r="A645" s="789"/>
      <c r="B645" s="789"/>
      <c r="C645" s="789"/>
      <c r="D645" s="789"/>
      <c r="E645" s="789"/>
      <c r="F645" s="789"/>
      <c r="G645" s="789"/>
      <c r="H645" s="789"/>
      <c r="I645" s="789"/>
      <c r="J645" s="789"/>
    </row>
    <row r="646" spans="1:10" s="700" customFormat="1" x14ac:dyDescent="0.3">
      <c r="A646" s="789"/>
      <c r="B646" s="789"/>
      <c r="C646" s="789"/>
      <c r="D646" s="789"/>
      <c r="E646" s="789"/>
      <c r="F646" s="789"/>
      <c r="G646" s="789"/>
      <c r="H646" s="789"/>
      <c r="I646" s="789"/>
      <c r="J646" s="789"/>
    </row>
    <row r="647" spans="1:10" s="700" customFormat="1" x14ac:dyDescent="0.3">
      <c r="A647" s="789"/>
      <c r="B647" s="789"/>
      <c r="C647" s="789"/>
      <c r="D647" s="789"/>
      <c r="E647" s="789"/>
      <c r="F647" s="789"/>
      <c r="G647" s="789"/>
      <c r="H647" s="789"/>
      <c r="I647" s="789"/>
      <c r="J647" s="789"/>
    </row>
    <row r="648" spans="1:10" s="700" customFormat="1" x14ac:dyDescent="0.3">
      <c r="A648" s="789"/>
      <c r="B648" s="789"/>
      <c r="C648" s="789"/>
      <c r="D648" s="789"/>
      <c r="E648" s="789"/>
      <c r="F648" s="789"/>
      <c r="G648" s="789"/>
      <c r="H648" s="789"/>
      <c r="I648" s="789"/>
      <c r="J648" s="789"/>
    </row>
    <row r="649" spans="1:10" s="700" customFormat="1" x14ac:dyDescent="0.3">
      <c r="A649" s="789"/>
      <c r="B649" s="789"/>
      <c r="C649" s="789"/>
      <c r="D649" s="789"/>
      <c r="E649" s="789"/>
      <c r="F649" s="789"/>
      <c r="G649" s="789"/>
      <c r="H649" s="789"/>
      <c r="I649" s="789"/>
      <c r="J649" s="789"/>
    </row>
    <row r="650" spans="1:10" s="700" customFormat="1" x14ac:dyDescent="0.3">
      <c r="A650" s="789"/>
      <c r="B650" s="789"/>
      <c r="C650" s="789"/>
      <c r="D650" s="789"/>
      <c r="E650" s="789"/>
      <c r="F650" s="789"/>
      <c r="G650" s="789"/>
      <c r="H650" s="789"/>
      <c r="I650" s="789"/>
      <c r="J650" s="789"/>
    </row>
    <row r="651" spans="1:10" s="700" customFormat="1" x14ac:dyDescent="0.3">
      <c r="A651" s="789"/>
      <c r="B651" s="789"/>
      <c r="C651" s="789"/>
      <c r="D651" s="789"/>
      <c r="E651" s="789"/>
      <c r="F651" s="789"/>
      <c r="G651" s="789"/>
      <c r="H651" s="789"/>
      <c r="I651" s="789"/>
      <c r="J651" s="789"/>
    </row>
    <row r="652" spans="1:10" s="700" customFormat="1" x14ac:dyDescent="0.3">
      <c r="A652" s="789"/>
      <c r="B652" s="789"/>
      <c r="C652" s="789"/>
      <c r="D652" s="789"/>
      <c r="E652" s="789"/>
      <c r="F652" s="789"/>
      <c r="G652" s="789"/>
      <c r="H652" s="789"/>
      <c r="I652" s="789"/>
      <c r="J652" s="789"/>
    </row>
    <row r="653" spans="1:10" s="700" customFormat="1" x14ac:dyDescent="0.3">
      <c r="A653" s="789"/>
      <c r="B653" s="789"/>
      <c r="C653" s="789"/>
      <c r="D653" s="789"/>
      <c r="E653" s="789"/>
      <c r="F653" s="789"/>
      <c r="G653" s="789"/>
      <c r="H653" s="789"/>
      <c r="I653" s="789"/>
      <c r="J653" s="789"/>
    </row>
    <row r="654" spans="1:10" s="700" customFormat="1" x14ac:dyDescent="0.3">
      <c r="A654" s="789"/>
      <c r="B654" s="789"/>
      <c r="C654" s="789"/>
      <c r="D654" s="789"/>
      <c r="E654" s="789"/>
      <c r="F654" s="789"/>
      <c r="G654" s="789"/>
      <c r="H654" s="789"/>
      <c r="I654" s="789"/>
      <c r="J654" s="789"/>
    </row>
    <row r="655" spans="1:10" s="700" customFormat="1" x14ac:dyDescent="0.3">
      <c r="A655" s="789"/>
      <c r="B655" s="789"/>
      <c r="C655" s="789"/>
      <c r="D655" s="789"/>
      <c r="E655" s="789"/>
      <c r="F655" s="789"/>
      <c r="G655" s="789"/>
      <c r="H655" s="789"/>
      <c r="I655" s="789"/>
      <c r="J655" s="789"/>
    </row>
    <row r="656" spans="1:10" s="700" customFormat="1" x14ac:dyDescent="0.3">
      <c r="A656" s="789"/>
      <c r="B656" s="789"/>
      <c r="C656" s="789"/>
      <c r="D656" s="789"/>
      <c r="E656" s="789"/>
      <c r="F656" s="789"/>
      <c r="G656" s="789"/>
      <c r="H656" s="789"/>
      <c r="I656" s="789"/>
      <c r="J656" s="789"/>
    </row>
    <row r="657" spans="1:10" s="700" customFormat="1" x14ac:dyDescent="0.3">
      <c r="A657" s="789"/>
      <c r="B657" s="789"/>
      <c r="C657" s="789"/>
      <c r="D657" s="789"/>
      <c r="E657" s="789"/>
      <c r="F657" s="789"/>
      <c r="G657" s="789"/>
      <c r="H657" s="789"/>
      <c r="I657" s="789"/>
      <c r="J657" s="789"/>
    </row>
    <row r="658" spans="1:10" s="700" customFormat="1" x14ac:dyDescent="0.3">
      <c r="A658" s="789"/>
      <c r="B658" s="789"/>
      <c r="C658" s="789"/>
      <c r="D658" s="789"/>
      <c r="E658" s="789"/>
      <c r="F658" s="789"/>
      <c r="G658" s="789"/>
      <c r="H658" s="789"/>
      <c r="I658" s="789"/>
      <c r="J658" s="789"/>
    </row>
    <row r="659" spans="1:10" s="700" customFormat="1" x14ac:dyDescent="0.3">
      <c r="A659" s="789"/>
      <c r="B659" s="789"/>
      <c r="C659" s="789"/>
      <c r="D659" s="789"/>
      <c r="E659" s="789"/>
      <c r="F659" s="789"/>
      <c r="G659" s="789"/>
      <c r="H659" s="789"/>
      <c r="I659" s="789"/>
      <c r="J659" s="789"/>
    </row>
    <row r="660" spans="1:10" s="700" customFormat="1" x14ac:dyDescent="0.3">
      <c r="A660" s="789"/>
      <c r="B660" s="789"/>
      <c r="C660" s="789"/>
      <c r="D660" s="789"/>
      <c r="E660" s="789"/>
      <c r="F660" s="789"/>
      <c r="G660" s="789"/>
      <c r="H660" s="789"/>
      <c r="I660" s="789"/>
      <c r="J660" s="789"/>
    </row>
    <row r="661" spans="1:10" s="700" customFormat="1" x14ac:dyDescent="0.3">
      <c r="A661" s="789"/>
      <c r="B661" s="789"/>
      <c r="C661" s="789"/>
      <c r="D661" s="789"/>
      <c r="E661" s="789"/>
      <c r="F661" s="789"/>
      <c r="G661" s="789"/>
      <c r="H661" s="789"/>
      <c r="I661" s="789"/>
      <c r="J661" s="789"/>
    </row>
    <row r="662" spans="1:10" s="700" customFormat="1" x14ac:dyDescent="0.3">
      <c r="A662" s="789"/>
      <c r="B662" s="789"/>
      <c r="C662" s="789"/>
      <c r="D662" s="789"/>
      <c r="E662" s="789"/>
      <c r="F662" s="789"/>
      <c r="G662" s="789"/>
      <c r="H662" s="789"/>
      <c r="I662" s="789"/>
      <c r="J662" s="789"/>
    </row>
    <row r="663" spans="1:10" s="700" customFormat="1" x14ac:dyDescent="0.3">
      <c r="A663" s="789"/>
      <c r="B663" s="789"/>
      <c r="C663" s="789"/>
      <c r="D663" s="789"/>
      <c r="E663" s="789"/>
      <c r="F663" s="789"/>
      <c r="G663" s="789"/>
      <c r="H663" s="789"/>
      <c r="I663" s="789"/>
      <c r="J663" s="789"/>
    </row>
    <row r="664" spans="1:10" s="700" customFormat="1" x14ac:dyDescent="0.3">
      <c r="A664" s="789"/>
      <c r="B664" s="789"/>
      <c r="C664" s="789"/>
      <c r="D664" s="789"/>
      <c r="E664" s="789"/>
      <c r="F664" s="789"/>
      <c r="G664" s="789"/>
      <c r="H664" s="789"/>
      <c r="I664" s="789"/>
      <c r="J664" s="789"/>
    </row>
    <row r="665" spans="1:10" s="700" customFormat="1" x14ac:dyDescent="0.3">
      <c r="A665" s="789"/>
      <c r="B665" s="789"/>
      <c r="C665" s="789"/>
      <c r="D665" s="789"/>
      <c r="E665" s="789"/>
      <c r="F665" s="789"/>
      <c r="G665" s="789"/>
      <c r="H665" s="789"/>
      <c r="I665" s="789"/>
      <c r="J665" s="789"/>
    </row>
    <row r="666" spans="1:10" s="700" customFormat="1" x14ac:dyDescent="0.3">
      <c r="A666" s="789"/>
      <c r="B666" s="789"/>
      <c r="C666" s="789"/>
      <c r="D666" s="789"/>
      <c r="E666" s="789"/>
      <c r="F666" s="789"/>
      <c r="G666" s="789"/>
      <c r="H666" s="789"/>
      <c r="I666" s="789"/>
      <c r="J666" s="789"/>
    </row>
    <row r="667" spans="1:10" s="700" customFormat="1" x14ac:dyDescent="0.3">
      <c r="A667" s="789"/>
      <c r="B667" s="789"/>
      <c r="C667" s="789"/>
      <c r="D667" s="789"/>
      <c r="E667" s="789"/>
      <c r="F667" s="789"/>
      <c r="G667" s="789"/>
      <c r="H667" s="789"/>
      <c r="I667" s="789"/>
      <c r="J667" s="789"/>
    </row>
    <row r="668" spans="1:10" s="700" customFormat="1" x14ac:dyDescent="0.3">
      <c r="A668" s="789"/>
      <c r="B668" s="789"/>
      <c r="C668" s="789"/>
      <c r="D668" s="789"/>
      <c r="E668" s="789"/>
      <c r="F668" s="789"/>
      <c r="G668" s="789"/>
      <c r="H668" s="789"/>
      <c r="I668" s="789"/>
      <c r="J668" s="789"/>
    </row>
    <row r="669" spans="1:10" s="700" customFormat="1" x14ac:dyDescent="0.3">
      <c r="A669" s="789"/>
      <c r="B669" s="789"/>
      <c r="C669" s="789"/>
      <c r="D669" s="789"/>
      <c r="E669" s="789"/>
      <c r="F669" s="789"/>
      <c r="G669" s="789"/>
      <c r="H669" s="789"/>
      <c r="I669" s="789"/>
      <c r="J669" s="789"/>
    </row>
    <row r="670" spans="1:10" s="700" customFormat="1" x14ac:dyDescent="0.3">
      <c r="A670" s="789"/>
      <c r="B670" s="789"/>
      <c r="C670" s="789"/>
      <c r="D670" s="789"/>
      <c r="E670" s="789"/>
      <c r="F670" s="789"/>
      <c r="G670" s="789"/>
      <c r="H670" s="789"/>
      <c r="I670" s="789"/>
      <c r="J670" s="789"/>
    </row>
    <row r="671" spans="1:10" s="700" customFormat="1" x14ac:dyDescent="0.3">
      <c r="A671" s="789"/>
      <c r="B671" s="789"/>
      <c r="C671" s="789"/>
      <c r="D671" s="789"/>
      <c r="E671" s="789"/>
      <c r="F671" s="789"/>
      <c r="G671" s="789"/>
      <c r="H671" s="789"/>
      <c r="I671" s="789"/>
      <c r="J671" s="789"/>
    </row>
    <row r="672" spans="1:10" s="700" customFormat="1" x14ac:dyDescent="0.3">
      <c r="A672" s="789"/>
      <c r="B672" s="789"/>
      <c r="C672" s="789"/>
      <c r="D672" s="789"/>
      <c r="E672" s="789"/>
      <c r="F672" s="789"/>
      <c r="G672" s="789"/>
      <c r="H672" s="789"/>
      <c r="I672" s="789"/>
      <c r="J672" s="789"/>
    </row>
    <row r="673" spans="1:10" s="700" customFormat="1" x14ac:dyDescent="0.3">
      <c r="A673" s="789"/>
      <c r="B673" s="789"/>
      <c r="C673" s="789"/>
      <c r="D673" s="789"/>
      <c r="E673" s="789"/>
      <c r="F673" s="789"/>
      <c r="G673" s="789"/>
      <c r="H673" s="789"/>
      <c r="I673" s="789"/>
      <c r="J673" s="789"/>
    </row>
    <row r="674" spans="1:10" s="700" customFormat="1" x14ac:dyDescent="0.3">
      <c r="A674" s="789"/>
      <c r="B674" s="789"/>
      <c r="C674" s="789"/>
      <c r="D674" s="789"/>
      <c r="E674" s="789"/>
      <c r="F674" s="789"/>
      <c r="G674" s="789"/>
      <c r="H674" s="789"/>
      <c r="I674" s="789"/>
      <c r="J674" s="789"/>
    </row>
    <row r="675" spans="1:10" s="700" customFormat="1" x14ac:dyDescent="0.3">
      <c r="A675" s="789"/>
      <c r="B675" s="789"/>
      <c r="C675" s="789"/>
      <c r="D675" s="789"/>
      <c r="E675" s="789"/>
      <c r="F675" s="789"/>
      <c r="G675" s="789"/>
      <c r="H675" s="789"/>
      <c r="I675" s="789"/>
      <c r="J675" s="789"/>
    </row>
    <row r="676" spans="1:10" s="700" customFormat="1" x14ac:dyDescent="0.3">
      <c r="A676" s="789"/>
      <c r="B676" s="789"/>
      <c r="C676" s="789"/>
      <c r="D676" s="789"/>
      <c r="E676" s="789"/>
      <c r="F676" s="789"/>
      <c r="G676" s="789"/>
      <c r="H676" s="789"/>
      <c r="I676" s="789"/>
      <c r="J676" s="789"/>
    </row>
    <row r="677" spans="1:10" s="700" customFormat="1" x14ac:dyDescent="0.3">
      <c r="A677" s="789"/>
      <c r="B677" s="789"/>
      <c r="C677" s="789"/>
      <c r="D677" s="789"/>
      <c r="E677" s="789"/>
      <c r="F677" s="789"/>
      <c r="G677" s="789"/>
      <c r="H677" s="789"/>
      <c r="I677" s="789"/>
      <c r="J677" s="789"/>
    </row>
    <row r="678" spans="1:10" s="700" customFormat="1" x14ac:dyDescent="0.3">
      <c r="A678" s="789"/>
      <c r="B678" s="789"/>
      <c r="C678" s="789"/>
      <c r="D678" s="789"/>
      <c r="E678" s="789"/>
      <c r="F678" s="789"/>
      <c r="G678" s="789"/>
      <c r="H678" s="789"/>
      <c r="I678" s="789"/>
      <c r="J678" s="789"/>
    </row>
    <row r="679" spans="1:10" s="700" customFormat="1" x14ac:dyDescent="0.3">
      <c r="A679" s="789"/>
      <c r="B679" s="789"/>
      <c r="C679" s="789"/>
      <c r="D679" s="789"/>
      <c r="E679" s="789"/>
      <c r="F679" s="789"/>
      <c r="G679" s="789"/>
      <c r="H679" s="789"/>
      <c r="I679" s="789"/>
      <c r="J679" s="789"/>
    </row>
    <row r="680" spans="1:10" s="700" customFormat="1" x14ac:dyDescent="0.3">
      <c r="A680" s="789"/>
      <c r="B680" s="789"/>
      <c r="C680" s="789"/>
      <c r="D680" s="789"/>
      <c r="E680" s="789"/>
      <c r="F680" s="789"/>
      <c r="G680" s="789"/>
      <c r="H680" s="789"/>
      <c r="I680" s="789"/>
      <c r="J680" s="789"/>
    </row>
    <row r="681" spans="1:10" s="700" customFormat="1" x14ac:dyDescent="0.3">
      <c r="A681" s="789"/>
      <c r="B681" s="789"/>
      <c r="C681" s="789"/>
      <c r="D681" s="789"/>
      <c r="E681" s="789"/>
      <c r="F681" s="789"/>
      <c r="G681" s="789"/>
      <c r="H681" s="789"/>
      <c r="I681" s="789"/>
      <c r="J681" s="789"/>
    </row>
    <row r="682" spans="1:10" s="700" customFormat="1" x14ac:dyDescent="0.3">
      <c r="A682" s="789"/>
      <c r="B682" s="789"/>
      <c r="C682" s="789"/>
      <c r="D682" s="789"/>
      <c r="E682" s="789"/>
      <c r="F682" s="789"/>
      <c r="G682" s="789"/>
      <c r="H682" s="789"/>
      <c r="I682" s="789"/>
      <c r="J682" s="789"/>
    </row>
    <row r="683" spans="1:10" s="700" customFormat="1" x14ac:dyDescent="0.3">
      <c r="A683" s="789"/>
      <c r="B683" s="789"/>
      <c r="C683" s="789"/>
      <c r="D683" s="789"/>
      <c r="E683" s="789"/>
      <c r="F683" s="789"/>
      <c r="G683" s="789"/>
      <c r="H683" s="789"/>
      <c r="I683" s="789"/>
      <c r="J683" s="789"/>
    </row>
    <row r="684" spans="1:10" s="700" customFormat="1" x14ac:dyDescent="0.3">
      <c r="A684" s="789"/>
      <c r="B684" s="789"/>
      <c r="C684" s="789"/>
      <c r="D684" s="789"/>
      <c r="E684" s="789"/>
      <c r="F684" s="789"/>
      <c r="G684" s="789"/>
      <c r="H684" s="789"/>
      <c r="I684" s="789"/>
      <c r="J684" s="789"/>
    </row>
    <row r="685" spans="1:10" s="700" customFormat="1" x14ac:dyDescent="0.3">
      <c r="A685" s="789"/>
      <c r="B685" s="789"/>
      <c r="C685" s="789"/>
      <c r="D685" s="789"/>
      <c r="E685" s="789"/>
      <c r="F685" s="789"/>
      <c r="G685" s="789"/>
      <c r="H685" s="789"/>
      <c r="I685" s="789"/>
      <c r="J685" s="789"/>
    </row>
    <row r="686" spans="1:10" s="700" customFormat="1" x14ac:dyDescent="0.3">
      <c r="A686" s="789"/>
      <c r="B686" s="789"/>
      <c r="C686" s="789"/>
      <c r="D686" s="789"/>
      <c r="E686" s="789"/>
      <c r="F686" s="789"/>
      <c r="G686" s="789"/>
      <c r="H686" s="789"/>
      <c r="I686" s="789"/>
      <c r="J686" s="789"/>
    </row>
    <row r="687" spans="1:10" s="700" customFormat="1" x14ac:dyDescent="0.3">
      <c r="A687" s="789"/>
      <c r="B687" s="789"/>
      <c r="C687" s="789"/>
      <c r="D687" s="789"/>
      <c r="E687" s="789"/>
      <c r="F687" s="789"/>
      <c r="G687" s="789"/>
      <c r="H687" s="789"/>
      <c r="I687" s="789"/>
      <c r="J687" s="789"/>
    </row>
    <row r="688" spans="1:10" s="700" customFormat="1" x14ac:dyDescent="0.3">
      <c r="A688" s="789"/>
      <c r="B688" s="789"/>
      <c r="C688" s="789"/>
      <c r="D688" s="789"/>
      <c r="E688" s="789"/>
      <c r="F688" s="789"/>
      <c r="G688" s="789"/>
      <c r="H688" s="789"/>
      <c r="I688" s="789"/>
      <c r="J688" s="789"/>
    </row>
    <row r="689" spans="1:10" s="700" customFormat="1" x14ac:dyDescent="0.3">
      <c r="A689" s="789"/>
      <c r="B689" s="789"/>
      <c r="C689" s="789"/>
      <c r="D689" s="789"/>
      <c r="E689" s="789"/>
      <c r="F689" s="789"/>
      <c r="G689" s="789"/>
      <c r="H689" s="789"/>
      <c r="I689" s="789"/>
      <c r="J689" s="789"/>
    </row>
    <row r="690" spans="1:10" s="700" customFormat="1" x14ac:dyDescent="0.3">
      <c r="A690" s="789"/>
      <c r="B690" s="789"/>
      <c r="C690" s="789"/>
      <c r="D690" s="789"/>
      <c r="E690" s="789"/>
      <c r="F690" s="789"/>
      <c r="G690" s="789"/>
      <c r="H690" s="789"/>
      <c r="I690" s="789"/>
      <c r="J690" s="789"/>
    </row>
    <row r="691" spans="1:10" s="700" customFormat="1" x14ac:dyDescent="0.3">
      <c r="A691" s="789"/>
      <c r="B691" s="789"/>
      <c r="C691" s="789"/>
      <c r="D691" s="789"/>
      <c r="E691" s="789"/>
      <c r="F691" s="789"/>
      <c r="G691" s="789"/>
      <c r="H691" s="789"/>
      <c r="I691" s="789"/>
      <c r="J691" s="789"/>
    </row>
    <row r="692" spans="1:10" s="700" customFormat="1" x14ac:dyDescent="0.3">
      <c r="A692" s="789"/>
      <c r="B692" s="789"/>
      <c r="C692" s="789"/>
      <c r="D692" s="789"/>
      <c r="E692" s="789"/>
      <c r="F692" s="789"/>
      <c r="G692" s="789"/>
      <c r="H692" s="789"/>
      <c r="I692" s="789"/>
      <c r="J692" s="789"/>
    </row>
    <row r="693" spans="1:10" s="700" customFormat="1" x14ac:dyDescent="0.3">
      <c r="A693" s="789"/>
      <c r="B693" s="789"/>
      <c r="C693" s="789"/>
      <c r="D693" s="789"/>
      <c r="E693" s="789"/>
      <c r="F693" s="789"/>
      <c r="G693" s="789"/>
      <c r="H693" s="789"/>
      <c r="I693" s="789"/>
      <c r="J693" s="789"/>
    </row>
    <row r="694" spans="1:10" s="700" customFormat="1" x14ac:dyDescent="0.3">
      <c r="A694" s="789"/>
      <c r="B694" s="789"/>
      <c r="C694" s="789"/>
      <c r="D694" s="789"/>
      <c r="E694" s="789"/>
      <c r="F694" s="789"/>
      <c r="G694" s="789"/>
      <c r="H694" s="789"/>
      <c r="I694" s="789"/>
      <c r="J694" s="789"/>
    </row>
    <row r="695" spans="1:10" s="700" customFormat="1" x14ac:dyDescent="0.3">
      <c r="A695" s="789"/>
      <c r="B695" s="789"/>
      <c r="C695" s="789"/>
      <c r="D695" s="789"/>
      <c r="E695" s="789"/>
      <c r="F695" s="789"/>
      <c r="G695" s="789"/>
      <c r="H695" s="789"/>
      <c r="I695" s="789"/>
      <c r="J695" s="789"/>
    </row>
    <row r="696" spans="1:10" s="700" customFormat="1" x14ac:dyDescent="0.3">
      <c r="A696" s="789"/>
      <c r="B696" s="789"/>
      <c r="C696" s="789"/>
      <c r="D696" s="789"/>
      <c r="E696" s="789"/>
      <c r="F696" s="789"/>
      <c r="G696" s="789"/>
      <c r="H696" s="789"/>
      <c r="I696" s="789"/>
      <c r="J696" s="789"/>
    </row>
    <row r="697" spans="1:10" s="700" customFormat="1" x14ac:dyDescent="0.3">
      <c r="A697" s="789"/>
      <c r="B697" s="789"/>
      <c r="C697" s="789"/>
      <c r="D697" s="789"/>
      <c r="E697" s="789"/>
      <c r="F697" s="789"/>
      <c r="G697" s="789"/>
      <c r="H697" s="789"/>
      <c r="I697" s="789"/>
      <c r="J697" s="789"/>
    </row>
    <row r="698" spans="1:10" s="700" customFormat="1" x14ac:dyDescent="0.3">
      <c r="A698" s="789"/>
      <c r="B698" s="789"/>
      <c r="C698" s="789"/>
      <c r="D698" s="789"/>
      <c r="E698" s="789"/>
      <c r="F698" s="789"/>
      <c r="G698" s="789"/>
      <c r="H698" s="789"/>
      <c r="I698" s="789"/>
      <c r="J698" s="789"/>
    </row>
    <row r="699" spans="1:10" s="700" customFormat="1" x14ac:dyDescent="0.3">
      <c r="A699" s="789"/>
      <c r="B699" s="789"/>
      <c r="C699" s="789"/>
      <c r="D699" s="789"/>
      <c r="E699" s="789"/>
      <c r="F699" s="789"/>
      <c r="G699" s="789"/>
      <c r="H699" s="789"/>
      <c r="I699" s="789"/>
      <c r="J699" s="789"/>
    </row>
    <row r="700" spans="1:10" s="700" customFormat="1" x14ac:dyDescent="0.3">
      <c r="A700" s="789"/>
      <c r="B700" s="789"/>
      <c r="C700" s="789"/>
      <c r="D700" s="789"/>
      <c r="E700" s="789"/>
      <c r="F700" s="789"/>
      <c r="G700" s="789"/>
      <c r="H700" s="789"/>
      <c r="I700" s="789"/>
      <c r="J700" s="789"/>
    </row>
    <row r="701" spans="1:10" s="700" customFormat="1" x14ac:dyDescent="0.3">
      <c r="A701" s="789"/>
      <c r="B701" s="789"/>
      <c r="C701" s="789"/>
      <c r="D701" s="789"/>
      <c r="E701" s="789"/>
      <c r="F701" s="789"/>
      <c r="G701" s="789"/>
      <c r="H701" s="789"/>
      <c r="I701" s="789"/>
      <c r="J701" s="789"/>
    </row>
    <row r="702" spans="1:10" s="700" customFormat="1" x14ac:dyDescent="0.3">
      <c r="A702" s="789"/>
      <c r="B702" s="789"/>
      <c r="C702" s="789"/>
      <c r="D702" s="789"/>
      <c r="E702" s="789"/>
      <c r="F702" s="789"/>
      <c r="G702" s="789"/>
      <c r="H702" s="789"/>
      <c r="I702" s="789"/>
      <c r="J702" s="789"/>
    </row>
    <row r="703" spans="1:10" s="700" customFormat="1" x14ac:dyDescent="0.3">
      <c r="A703" s="789"/>
      <c r="B703" s="789"/>
      <c r="C703" s="789"/>
      <c r="D703" s="789"/>
      <c r="E703" s="789"/>
      <c r="F703" s="789"/>
      <c r="G703" s="789"/>
      <c r="H703" s="789"/>
      <c r="I703" s="789"/>
      <c r="J703" s="789"/>
    </row>
    <row r="704" spans="1:10" s="700" customFormat="1" x14ac:dyDescent="0.3">
      <c r="A704" s="789"/>
      <c r="B704" s="789"/>
      <c r="C704" s="789"/>
      <c r="D704" s="789"/>
      <c r="E704" s="789"/>
      <c r="F704" s="789"/>
      <c r="G704" s="789"/>
      <c r="H704" s="789"/>
      <c r="I704" s="789"/>
      <c r="J704" s="789"/>
    </row>
    <row r="705" spans="1:10" s="700" customFormat="1" x14ac:dyDescent="0.3">
      <c r="A705" s="789"/>
      <c r="B705" s="789"/>
      <c r="C705" s="789"/>
      <c r="D705" s="789"/>
      <c r="E705" s="789"/>
      <c r="F705" s="789"/>
      <c r="G705" s="789"/>
      <c r="H705" s="789"/>
      <c r="I705" s="789"/>
      <c r="J705" s="789"/>
    </row>
    <row r="706" spans="1:10" s="700" customFormat="1" x14ac:dyDescent="0.3">
      <c r="A706" s="789"/>
      <c r="B706" s="789"/>
      <c r="C706" s="789"/>
      <c r="D706" s="789"/>
      <c r="E706" s="789"/>
      <c r="F706" s="789"/>
      <c r="G706" s="789"/>
      <c r="H706" s="789"/>
      <c r="I706" s="789"/>
      <c r="J706" s="789"/>
    </row>
    <row r="707" spans="1:10" s="700" customFormat="1" x14ac:dyDescent="0.3">
      <c r="A707" s="789"/>
      <c r="B707" s="789"/>
      <c r="C707" s="789"/>
      <c r="D707" s="789"/>
      <c r="E707" s="789"/>
      <c r="F707" s="789"/>
      <c r="G707" s="789"/>
      <c r="H707" s="789"/>
      <c r="I707" s="789"/>
      <c r="J707" s="789"/>
    </row>
    <row r="708" spans="1:10" s="700" customFormat="1" x14ac:dyDescent="0.3">
      <c r="A708" s="789"/>
      <c r="B708" s="789"/>
      <c r="C708" s="789"/>
      <c r="D708" s="789"/>
      <c r="E708" s="789"/>
      <c r="F708" s="789"/>
      <c r="G708" s="789"/>
      <c r="H708" s="789"/>
      <c r="I708" s="789"/>
      <c r="J708" s="789"/>
    </row>
    <row r="709" spans="1:10" s="700" customFormat="1" x14ac:dyDescent="0.3">
      <c r="A709" s="789"/>
      <c r="B709" s="789"/>
      <c r="C709" s="789"/>
      <c r="D709" s="789"/>
      <c r="E709" s="789"/>
      <c r="F709" s="789"/>
      <c r="G709" s="789"/>
      <c r="H709" s="789"/>
      <c r="I709" s="789"/>
      <c r="J709" s="789"/>
    </row>
    <row r="710" spans="1:10" s="700" customFormat="1" x14ac:dyDescent="0.3">
      <c r="A710" s="789"/>
      <c r="B710" s="789"/>
      <c r="C710" s="789"/>
      <c r="D710" s="789"/>
      <c r="E710" s="789"/>
      <c r="F710" s="789"/>
      <c r="G710" s="789"/>
      <c r="H710" s="789"/>
      <c r="I710" s="789"/>
      <c r="J710" s="789"/>
    </row>
    <row r="711" spans="1:10" s="700" customFormat="1" x14ac:dyDescent="0.3">
      <c r="A711" s="789"/>
      <c r="B711" s="789"/>
      <c r="C711" s="789"/>
      <c r="D711" s="789"/>
      <c r="E711" s="789"/>
      <c r="F711" s="789"/>
      <c r="G711" s="789"/>
      <c r="H711" s="789"/>
      <c r="I711" s="789"/>
      <c r="J711" s="789"/>
    </row>
    <row r="712" spans="1:10" s="700" customFormat="1" x14ac:dyDescent="0.3">
      <c r="A712" s="789"/>
      <c r="B712" s="789"/>
      <c r="C712" s="789"/>
      <c r="D712" s="789"/>
      <c r="E712" s="789"/>
      <c r="F712" s="789"/>
      <c r="G712" s="789"/>
      <c r="H712" s="789"/>
      <c r="I712" s="789"/>
      <c r="J712" s="789"/>
    </row>
    <row r="713" spans="1:10" s="700" customFormat="1" x14ac:dyDescent="0.3">
      <c r="A713" s="789"/>
      <c r="B713" s="789"/>
      <c r="C713" s="789"/>
      <c r="D713" s="789"/>
      <c r="E713" s="789"/>
      <c r="F713" s="789"/>
      <c r="G713" s="789"/>
      <c r="H713" s="789"/>
      <c r="I713" s="789"/>
      <c r="J713" s="789"/>
    </row>
    <row r="714" spans="1:10" s="700" customFormat="1" x14ac:dyDescent="0.3">
      <c r="A714" s="789"/>
      <c r="B714" s="789"/>
      <c r="C714" s="789"/>
      <c r="D714" s="789"/>
      <c r="E714" s="789"/>
      <c r="F714" s="789"/>
      <c r="G714" s="789"/>
      <c r="H714" s="789"/>
      <c r="I714" s="789"/>
      <c r="J714" s="789"/>
    </row>
    <row r="715" spans="1:10" s="700" customFormat="1" x14ac:dyDescent="0.3">
      <c r="A715" s="789"/>
      <c r="B715" s="789"/>
      <c r="C715" s="789"/>
      <c r="D715" s="789"/>
      <c r="E715" s="789"/>
      <c r="F715" s="789"/>
      <c r="G715" s="789"/>
      <c r="H715" s="789"/>
      <c r="I715" s="789"/>
      <c r="J715" s="789"/>
    </row>
    <row r="716" spans="1:10" s="700" customFormat="1" x14ac:dyDescent="0.3">
      <c r="A716" s="789"/>
      <c r="B716" s="789"/>
      <c r="C716" s="789"/>
      <c r="D716" s="789"/>
      <c r="E716" s="789"/>
      <c r="F716" s="789"/>
      <c r="G716" s="789"/>
      <c r="H716" s="789"/>
      <c r="I716" s="789"/>
      <c r="J716" s="789"/>
    </row>
    <row r="717" spans="1:10" s="700" customFormat="1" x14ac:dyDescent="0.3">
      <c r="A717" s="789"/>
      <c r="B717" s="789"/>
      <c r="C717" s="789"/>
      <c r="D717" s="789"/>
      <c r="E717" s="789"/>
      <c r="F717" s="789"/>
      <c r="G717" s="789"/>
      <c r="H717" s="789"/>
      <c r="I717" s="789"/>
      <c r="J717" s="789"/>
    </row>
    <row r="718" spans="1:10" s="700" customFormat="1" x14ac:dyDescent="0.3">
      <c r="A718" s="789"/>
      <c r="B718" s="789"/>
      <c r="C718" s="789"/>
      <c r="D718" s="789"/>
      <c r="E718" s="789"/>
      <c r="F718" s="789"/>
      <c r="G718" s="789"/>
      <c r="H718" s="789"/>
      <c r="I718" s="789"/>
      <c r="J718" s="789"/>
    </row>
    <row r="719" spans="1:10" s="700" customFormat="1" x14ac:dyDescent="0.3">
      <c r="A719" s="789"/>
      <c r="B719" s="789"/>
      <c r="C719" s="789"/>
      <c r="D719" s="789"/>
      <c r="E719" s="789"/>
      <c r="F719" s="789"/>
      <c r="G719" s="789"/>
      <c r="H719" s="789"/>
      <c r="I719" s="789"/>
      <c r="J719" s="789"/>
    </row>
    <row r="720" spans="1:10" s="700" customFormat="1" x14ac:dyDescent="0.3">
      <c r="A720" s="789"/>
      <c r="B720" s="789"/>
      <c r="C720" s="789"/>
      <c r="D720" s="789"/>
      <c r="E720" s="789"/>
      <c r="F720" s="789"/>
      <c r="G720" s="789"/>
      <c r="H720" s="789"/>
      <c r="I720" s="789"/>
      <c r="J720" s="789"/>
    </row>
    <row r="721" spans="1:10" s="700" customFormat="1" x14ac:dyDescent="0.3">
      <c r="A721" s="789"/>
      <c r="B721" s="789"/>
      <c r="C721" s="789"/>
      <c r="D721" s="789"/>
      <c r="E721" s="789"/>
      <c r="F721" s="789"/>
      <c r="G721" s="789"/>
      <c r="H721" s="789"/>
      <c r="I721" s="789"/>
      <c r="J721" s="789"/>
    </row>
    <row r="722" spans="1:10" s="700" customFormat="1" x14ac:dyDescent="0.3">
      <c r="A722" s="789"/>
      <c r="B722" s="789"/>
      <c r="C722" s="789"/>
      <c r="D722" s="789"/>
      <c r="E722" s="789"/>
      <c r="F722" s="789"/>
      <c r="G722" s="789"/>
      <c r="H722" s="789"/>
      <c r="I722" s="789"/>
      <c r="J722" s="789"/>
    </row>
    <row r="723" spans="1:10" s="700" customFormat="1" x14ac:dyDescent="0.3">
      <c r="A723" s="789"/>
      <c r="B723" s="789"/>
      <c r="C723" s="789"/>
      <c r="D723" s="789"/>
      <c r="E723" s="789"/>
      <c r="F723" s="789"/>
      <c r="G723" s="789"/>
      <c r="H723" s="789"/>
      <c r="I723" s="789"/>
      <c r="J723" s="789"/>
    </row>
    <row r="724" spans="1:10" s="700" customFormat="1" x14ac:dyDescent="0.3">
      <c r="A724" s="789"/>
      <c r="B724" s="789"/>
      <c r="C724" s="789"/>
      <c r="D724" s="789"/>
      <c r="E724" s="789"/>
      <c r="F724" s="789"/>
      <c r="G724" s="789"/>
      <c r="H724" s="789"/>
      <c r="I724" s="789"/>
      <c r="J724" s="789"/>
    </row>
    <row r="725" spans="1:10" s="700" customFormat="1" x14ac:dyDescent="0.3">
      <c r="A725" s="789"/>
      <c r="B725" s="789"/>
      <c r="C725" s="789"/>
      <c r="D725" s="789"/>
      <c r="E725" s="789"/>
      <c r="F725" s="789"/>
      <c r="G725" s="789"/>
      <c r="H725" s="789"/>
      <c r="I725" s="789"/>
      <c r="J725" s="789"/>
    </row>
    <row r="726" spans="1:10" s="700" customFormat="1" x14ac:dyDescent="0.3">
      <c r="A726" s="789"/>
      <c r="B726" s="789"/>
      <c r="C726" s="789"/>
      <c r="D726" s="789"/>
      <c r="E726" s="789"/>
      <c r="F726" s="789"/>
      <c r="G726" s="789"/>
      <c r="H726" s="789"/>
      <c r="I726" s="789"/>
      <c r="J726" s="789"/>
    </row>
    <row r="727" spans="1:10" s="700" customFormat="1" x14ac:dyDescent="0.3">
      <c r="A727" s="789"/>
      <c r="B727" s="789"/>
      <c r="C727" s="789"/>
      <c r="D727" s="789"/>
      <c r="E727" s="789"/>
      <c r="F727" s="789"/>
      <c r="G727" s="789"/>
      <c r="H727" s="789"/>
      <c r="I727" s="789"/>
      <c r="J727" s="789"/>
    </row>
    <row r="728" spans="1:10" s="700" customFormat="1" x14ac:dyDescent="0.3">
      <c r="A728" s="789"/>
      <c r="B728" s="789"/>
      <c r="C728" s="789"/>
      <c r="D728" s="789"/>
      <c r="E728" s="789"/>
      <c r="F728" s="789"/>
      <c r="G728" s="789"/>
      <c r="H728" s="789"/>
      <c r="I728" s="789"/>
      <c r="J728" s="789"/>
    </row>
    <row r="729" spans="1:10" s="700" customFormat="1" x14ac:dyDescent="0.3">
      <c r="A729" s="789"/>
      <c r="B729" s="789"/>
      <c r="C729" s="789"/>
      <c r="D729" s="789"/>
      <c r="E729" s="789"/>
      <c r="F729" s="789"/>
      <c r="G729" s="789"/>
      <c r="H729" s="789"/>
      <c r="I729" s="789"/>
      <c r="J729" s="789"/>
    </row>
    <row r="730" spans="1:10" s="700" customFormat="1" x14ac:dyDescent="0.3">
      <c r="A730" s="789"/>
      <c r="B730" s="789"/>
      <c r="C730" s="789"/>
      <c r="D730" s="789"/>
      <c r="E730" s="789"/>
      <c r="F730" s="789"/>
      <c r="G730" s="789"/>
      <c r="H730" s="789"/>
      <c r="I730" s="789"/>
      <c r="J730" s="789"/>
    </row>
    <row r="731" spans="1:10" s="700" customFormat="1" x14ac:dyDescent="0.3">
      <c r="A731" s="789"/>
      <c r="B731" s="789"/>
      <c r="C731" s="789"/>
      <c r="D731" s="789"/>
      <c r="E731" s="789"/>
      <c r="F731" s="789"/>
      <c r="G731" s="789"/>
      <c r="H731" s="789"/>
      <c r="I731" s="789"/>
      <c r="J731" s="789"/>
    </row>
    <row r="732" spans="1:10" s="700" customFormat="1" x14ac:dyDescent="0.3">
      <c r="A732" s="789"/>
      <c r="B732" s="789"/>
      <c r="C732" s="789"/>
      <c r="D732" s="789"/>
      <c r="E732" s="789"/>
      <c r="F732" s="789"/>
      <c r="G732" s="789"/>
      <c r="H732" s="789"/>
      <c r="I732" s="789"/>
      <c r="J732" s="789"/>
    </row>
    <row r="733" spans="1:10" s="700" customFormat="1" x14ac:dyDescent="0.3">
      <c r="A733" s="789"/>
      <c r="B733" s="789"/>
      <c r="C733" s="789"/>
      <c r="D733" s="789"/>
      <c r="E733" s="789"/>
      <c r="F733" s="789"/>
      <c r="G733" s="789"/>
      <c r="H733" s="789"/>
      <c r="I733" s="789"/>
      <c r="J733" s="789"/>
    </row>
    <row r="734" spans="1:10" s="700" customFormat="1" x14ac:dyDescent="0.3">
      <c r="A734" s="789"/>
      <c r="B734" s="789"/>
      <c r="C734" s="789"/>
      <c r="D734" s="789"/>
      <c r="E734" s="789"/>
      <c r="F734" s="789"/>
      <c r="G734" s="789"/>
      <c r="H734" s="789"/>
      <c r="I734" s="789"/>
      <c r="J734" s="789"/>
    </row>
    <row r="735" spans="1:10" s="700" customFormat="1" x14ac:dyDescent="0.3">
      <c r="A735" s="789"/>
      <c r="B735" s="789"/>
      <c r="C735" s="789"/>
      <c r="D735" s="789"/>
      <c r="E735" s="789"/>
      <c r="F735" s="789"/>
      <c r="G735" s="789"/>
      <c r="H735" s="789"/>
      <c r="I735" s="789"/>
      <c r="J735" s="789"/>
    </row>
    <row r="736" spans="1:10" s="700" customFormat="1" x14ac:dyDescent="0.3">
      <c r="A736" s="789"/>
      <c r="B736" s="789"/>
      <c r="C736" s="789"/>
      <c r="D736" s="789"/>
      <c r="E736" s="789"/>
      <c r="F736" s="789"/>
      <c r="G736" s="789"/>
      <c r="H736" s="789"/>
      <c r="I736" s="789"/>
      <c r="J736" s="789"/>
    </row>
    <row r="737" spans="1:10" s="700" customFormat="1" x14ac:dyDescent="0.3">
      <c r="A737" s="789"/>
      <c r="B737" s="789"/>
      <c r="C737" s="789"/>
      <c r="D737" s="789"/>
      <c r="E737" s="789"/>
      <c r="F737" s="789"/>
      <c r="G737" s="789"/>
      <c r="H737" s="789"/>
      <c r="I737" s="789"/>
      <c r="J737" s="789"/>
    </row>
    <row r="738" spans="1:10" s="700" customFormat="1" x14ac:dyDescent="0.3">
      <c r="A738" s="789"/>
      <c r="B738" s="789"/>
      <c r="C738" s="789"/>
      <c r="D738" s="789"/>
      <c r="E738" s="789"/>
      <c r="F738" s="789"/>
      <c r="G738" s="789"/>
      <c r="H738" s="789"/>
      <c r="I738" s="789"/>
      <c r="J738" s="789"/>
    </row>
    <row r="739" spans="1:10" s="700" customFormat="1" x14ac:dyDescent="0.3">
      <c r="A739" s="789"/>
      <c r="B739" s="789"/>
      <c r="C739" s="789"/>
      <c r="D739" s="789"/>
      <c r="E739" s="789"/>
      <c r="F739" s="789"/>
      <c r="G739" s="789"/>
      <c r="H739" s="789"/>
      <c r="I739" s="789"/>
      <c r="J739" s="789"/>
    </row>
    <row r="740" spans="1:10" s="700" customFormat="1" x14ac:dyDescent="0.3">
      <c r="A740" s="789"/>
      <c r="B740" s="789"/>
      <c r="C740" s="789"/>
      <c r="D740" s="789"/>
      <c r="E740" s="789"/>
      <c r="F740" s="789"/>
      <c r="G740" s="789"/>
      <c r="H740" s="789"/>
      <c r="I740" s="789"/>
      <c r="J740" s="789"/>
    </row>
    <row r="741" spans="1:10" s="700" customFormat="1" x14ac:dyDescent="0.3">
      <c r="A741" s="789"/>
      <c r="B741" s="789"/>
      <c r="C741" s="789"/>
      <c r="D741" s="789"/>
      <c r="E741" s="789"/>
      <c r="F741" s="789"/>
      <c r="G741" s="789"/>
      <c r="H741" s="789"/>
      <c r="I741" s="789"/>
      <c r="J741" s="789"/>
    </row>
    <row r="742" spans="1:10" s="700" customFormat="1" x14ac:dyDescent="0.3">
      <c r="A742" s="789"/>
      <c r="B742" s="789"/>
      <c r="C742" s="789"/>
      <c r="D742" s="789"/>
      <c r="E742" s="789"/>
      <c r="F742" s="789"/>
      <c r="G742" s="789"/>
      <c r="H742" s="789"/>
      <c r="I742" s="789"/>
      <c r="J742" s="789"/>
    </row>
    <row r="743" spans="1:10" s="700" customFormat="1" x14ac:dyDescent="0.3">
      <c r="A743" s="789"/>
      <c r="B743" s="789"/>
      <c r="C743" s="789"/>
      <c r="D743" s="789"/>
      <c r="E743" s="789"/>
      <c r="F743" s="789"/>
      <c r="G743" s="789"/>
      <c r="H743" s="789"/>
      <c r="I743" s="789"/>
      <c r="J743" s="789"/>
    </row>
    <row r="744" spans="1:10" s="700" customFormat="1" x14ac:dyDescent="0.3">
      <c r="A744" s="789"/>
      <c r="B744" s="789"/>
      <c r="C744" s="789"/>
      <c r="D744" s="789"/>
      <c r="E744" s="789"/>
      <c r="F744" s="789"/>
      <c r="G744" s="789"/>
      <c r="H744" s="789"/>
      <c r="I744" s="789"/>
      <c r="J744" s="789"/>
    </row>
    <row r="745" spans="1:10" s="700" customFormat="1" x14ac:dyDescent="0.3">
      <c r="A745" s="789"/>
      <c r="B745" s="789"/>
      <c r="C745" s="789"/>
      <c r="D745" s="789"/>
      <c r="E745" s="789"/>
      <c r="F745" s="789"/>
      <c r="G745" s="789"/>
      <c r="H745" s="789"/>
      <c r="I745" s="789"/>
      <c r="J745" s="789"/>
    </row>
    <row r="746" spans="1:10" s="700" customFormat="1" x14ac:dyDescent="0.3">
      <c r="A746" s="789"/>
      <c r="B746" s="789"/>
      <c r="C746" s="789"/>
      <c r="D746" s="789"/>
      <c r="E746" s="789"/>
      <c r="F746" s="789"/>
      <c r="G746" s="789"/>
      <c r="H746" s="789"/>
      <c r="I746" s="789"/>
      <c r="J746" s="789"/>
    </row>
    <row r="747" spans="1:10" s="700" customFormat="1" x14ac:dyDescent="0.3">
      <c r="A747" s="789"/>
      <c r="B747" s="789"/>
      <c r="C747" s="789"/>
      <c r="D747" s="789"/>
      <c r="E747" s="789"/>
      <c r="F747" s="789"/>
      <c r="G747" s="789"/>
      <c r="H747" s="789"/>
      <c r="I747" s="789"/>
      <c r="J747" s="789"/>
    </row>
    <row r="748" spans="1:10" s="700" customFormat="1" x14ac:dyDescent="0.3">
      <c r="A748" s="789"/>
      <c r="B748" s="789"/>
      <c r="C748" s="789"/>
      <c r="D748" s="789"/>
      <c r="E748" s="789"/>
      <c r="F748" s="789"/>
      <c r="G748" s="789"/>
      <c r="H748" s="789"/>
      <c r="I748" s="789"/>
      <c r="J748" s="789"/>
    </row>
    <row r="749" spans="1:10" s="700" customFormat="1" x14ac:dyDescent="0.3">
      <c r="A749" s="789"/>
      <c r="B749" s="789"/>
      <c r="C749" s="789"/>
      <c r="D749" s="789"/>
      <c r="E749" s="789"/>
      <c r="F749" s="789"/>
      <c r="G749" s="789"/>
      <c r="H749" s="789"/>
      <c r="I749" s="789"/>
      <c r="J749" s="789"/>
    </row>
    <row r="750" spans="1:10" s="700" customFormat="1" x14ac:dyDescent="0.3">
      <c r="A750" s="789"/>
      <c r="B750" s="789"/>
      <c r="C750" s="789"/>
      <c r="D750" s="789"/>
      <c r="E750" s="789"/>
      <c r="F750" s="789"/>
      <c r="G750" s="789"/>
      <c r="H750" s="789"/>
      <c r="I750" s="789"/>
      <c r="J750" s="789"/>
    </row>
    <row r="751" spans="1:10" s="700" customFormat="1" x14ac:dyDescent="0.3">
      <c r="A751" s="789"/>
      <c r="B751" s="789"/>
      <c r="C751" s="789"/>
      <c r="D751" s="789"/>
      <c r="E751" s="789"/>
      <c r="F751" s="789"/>
      <c r="G751" s="789"/>
      <c r="H751" s="789"/>
      <c r="I751" s="789"/>
      <c r="J751" s="789"/>
    </row>
    <row r="752" spans="1:10" s="700" customFormat="1" x14ac:dyDescent="0.3">
      <c r="A752" s="789"/>
      <c r="B752" s="789"/>
      <c r="C752" s="789"/>
      <c r="D752" s="789"/>
      <c r="E752" s="789"/>
      <c r="F752" s="789"/>
      <c r="G752" s="789"/>
      <c r="H752" s="789"/>
      <c r="I752" s="789"/>
      <c r="J752" s="789"/>
    </row>
    <row r="753" spans="1:10" s="700" customFormat="1" x14ac:dyDescent="0.3">
      <c r="A753" s="789"/>
      <c r="B753" s="789"/>
      <c r="C753" s="789"/>
      <c r="D753" s="789"/>
      <c r="E753" s="789"/>
      <c r="F753" s="789"/>
      <c r="G753" s="789"/>
      <c r="H753" s="789"/>
      <c r="I753" s="789"/>
      <c r="J753" s="789"/>
    </row>
    <row r="754" spans="1:10" s="700" customFormat="1" x14ac:dyDescent="0.3">
      <c r="A754" s="789"/>
      <c r="B754" s="789"/>
      <c r="C754" s="789"/>
      <c r="D754" s="789"/>
      <c r="E754" s="789"/>
      <c r="F754" s="789"/>
      <c r="G754" s="789"/>
      <c r="H754" s="789"/>
      <c r="I754" s="789"/>
      <c r="J754" s="789"/>
    </row>
    <row r="755" spans="1:10" s="700" customFormat="1" x14ac:dyDescent="0.3">
      <c r="A755" s="789"/>
      <c r="B755" s="789"/>
      <c r="C755" s="789"/>
      <c r="D755" s="789"/>
      <c r="E755" s="789"/>
      <c r="F755" s="789"/>
      <c r="G755" s="789"/>
      <c r="H755" s="789"/>
      <c r="I755" s="789"/>
      <c r="J755" s="789"/>
    </row>
    <row r="756" spans="1:10" s="700" customFormat="1" x14ac:dyDescent="0.3">
      <c r="A756" s="789"/>
      <c r="B756" s="789"/>
      <c r="C756" s="789"/>
      <c r="D756" s="789"/>
      <c r="E756" s="789"/>
      <c r="F756" s="789"/>
      <c r="G756" s="789"/>
      <c r="H756" s="789"/>
      <c r="I756" s="789"/>
      <c r="J756" s="789"/>
    </row>
    <row r="757" spans="1:10" s="700" customFormat="1" x14ac:dyDescent="0.3">
      <c r="A757" s="789"/>
      <c r="B757" s="789"/>
      <c r="C757" s="789"/>
      <c r="D757" s="789"/>
      <c r="E757" s="789"/>
      <c r="F757" s="789"/>
      <c r="G757" s="789"/>
      <c r="H757" s="789"/>
      <c r="I757" s="789"/>
      <c r="J757" s="789"/>
    </row>
    <row r="758" spans="1:10" s="700" customFormat="1" x14ac:dyDescent="0.3">
      <c r="A758" s="789"/>
      <c r="B758" s="789"/>
      <c r="C758" s="789"/>
      <c r="D758" s="789"/>
      <c r="E758" s="789"/>
      <c r="F758" s="789"/>
      <c r="G758" s="789"/>
      <c r="H758" s="789"/>
      <c r="I758" s="789"/>
      <c r="J758" s="789"/>
    </row>
    <row r="759" spans="1:10" s="700" customFormat="1" x14ac:dyDescent="0.3">
      <c r="A759" s="789"/>
      <c r="B759" s="789"/>
      <c r="C759" s="789"/>
      <c r="D759" s="789"/>
      <c r="E759" s="789"/>
      <c r="F759" s="789"/>
      <c r="G759" s="789"/>
      <c r="H759" s="789"/>
      <c r="I759" s="789"/>
      <c r="J759" s="789"/>
    </row>
    <row r="760" spans="1:10" s="700" customFormat="1" x14ac:dyDescent="0.3">
      <c r="A760" s="789"/>
      <c r="B760" s="789"/>
      <c r="C760" s="789"/>
      <c r="D760" s="789"/>
      <c r="E760" s="789"/>
      <c r="F760" s="789"/>
      <c r="G760" s="789"/>
      <c r="H760" s="789"/>
      <c r="I760" s="789"/>
      <c r="J760" s="789"/>
    </row>
    <row r="761" spans="1:10" s="700" customFormat="1" x14ac:dyDescent="0.3">
      <c r="A761" s="789"/>
      <c r="B761" s="789"/>
      <c r="C761" s="789"/>
      <c r="D761" s="789"/>
      <c r="E761" s="789"/>
      <c r="F761" s="789"/>
      <c r="G761" s="789"/>
      <c r="H761" s="789"/>
      <c r="I761" s="789"/>
      <c r="J761" s="789"/>
    </row>
    <row r="762" spans="1:10" s="700" customFormat="1" x14ac:dyDescent="0.3">
      <c r="A762" s="789"/>
      <c r="B762" s="789"/>
      <c r="C762" s="789"/>
      <c r="D762" s="789"/>
      <c r="E762" s="789"/>
      <c r="F762" s="789"/>
      <c r="G762" s="789"/>
      <c r="H762" s="789"/>
      <c r="I762" s="789"/>
      <c r="J762" s="789"/>
    </row>
    <row r="763" spans="1:10" s="700" customFormat="1" x14ac:dyDescent="0.3">
      <c r="A763" s="789"/>
      <c r="B763" s="789"/>
      <c r="C763" s="789"/>
      <c r="D763" s="789"/>
      <c r="E763" s="789"/>
      <c r="F763" s="789"/>
      <c r="G763" s="789"/>
      <c r="H763" s="789"/>
      <c r="I763" s="789"/>
      <c r="J763" s="789"/>
    </row>
    <row r="764" spans="1:10" s="700" customFormat="1" x14ac:dyDescent="0.3">
      <c r="A764" s="789"/>
      <c r="B764" s="789"/>
      <c r="C764" s="789"/>
      <c r="D764" s="789"/>
      <c r="E764" s="789"/>
      <c r="F764" s="789"/>
      <c r="G764" s="789"/>
      <c r="H764" s="789"/>
      <c r="I764" s="789"/>
      <c r="J764" s="789"/>
    </row>
    <row r="765" spans="1:10" s="700" customFormat="1" x14ac:dyDescent="0.3">
      <c r="A765" s="789"/>
      <c r="B765" s="789"/>
      <c r="C765" s="789"/>
      <c r="D765" s="789"/>
      <c r="E765" s="789"/>
      <c r="F765" s="789"/>
      <c r="G765" s="789"/>
      <c r="H765" s="789"/>
      <c r="I765" s="789"/>
      <c r="J765" s="789"/>
    </row>
    <row r="766" spans="1:10" s="700" customFormat="1" x14ac:dyDescent="0.3">
      <c r="A766" s="789"/>
      <c r="B766" s="789"/>
      <c r="C766" s="789"/>
      <c r="D766" s="789"/>
      <c r="E766" s="789"/>
      <c r="F766" s="789"/>
      <c r="G766" s="789"/>
      <c r="H766" s="789"/>
      <c r="I766" s="789"/>
      <c r="J766" s="789"/>
    </row>
    <row r="767" spans="1:10" s="700" customFormat="1" x14ac:dyDescent="0.3">
      <c r="A767" s="789"/>
      <c r="B767" s="789"/>
      <c r="C767" s="789"/>
      <c r="D767" s="789"/>
      <c r="E767" s="789"/>
      <c r="F767" s="789"/>
      <c r="G767" s="789"/>
      <c r="H767" s="789"/>
      <c r="I767" s="789"/>
      <c r="J767" s="789"/>
    </row>
    <row r="768" spans="1:10" s="700" customFormat="1" x14ac:dyDescent="0.3">
      <c r="A768" s="789"/>
      <c r="B768" s="789"/>
      <c r="C768" s="789"/>
      <c r="D768" s="789"/>
      <c r="E768" s="789"/>
      <c r="F768" s="789"/>
      <c r="G768" s="789"/>
      <c r="H768" s="789"/>
      <c r="I768" s="789"/>
      <c r="J768" s="789"/>
    </row>
    <row r="769" spans="1:10" s="700" customFormat="1" x14ac:dyDescent="0.3">
      <c r="A769" s="789"/>
      <c r="B769" s="789"/>
      <c r="C769" s="789"/>
      <c r="D769" s="789"/>
      <c r="E769" s="789"/>
      <c r="F769" s="789"/>
      <c r="G769" s="789"/>
      <c r="H769" s="789"/>
      <c r="I769" s="789"/>
      <c r="J769" s="789"/>
    </row>
    <row r="770" spans="1:10" s="700" customFormat="1" x14ac:dyDescent="0.3">
      <c r="A770" s="789"/>
      <c r="B770" s="789"/>
      <c r="C770" s="789"/>
      <c r="D770" s="789"/>
      <c r="E770" s="789"/>
      <c r="F770" s="789"/>
      <c r="G770" s="789"/>
      <c r="H770" s="789"/>
      <c r="I770" s="789"/>
      <c r="J770" s="789"/>
    </row>
    <row r="771" spans="1:10" s="700" customFormat="1" x14ac:dyDescent="0.3">
      <c r="A771" s="789"/>
      <c r="B771" s="789"/>
      <c r="C771" s="789"/>
      <c r="D771" s="789"/>
      <c r="E771" s="789"/>
      <c r="F771" s="789"/>
      <c r="G771" s="789"/>
      <c r="H771" s="789"/>
      <c r="I771" s="789"/>
      <c r="J771" s="789"/>
    </row>
    <row r="772" spans="1:10" s="700" customFormat="1" x14ac:dyDescent="0.3">
      <c r="A772" s="789"/>
      <c r="B772" s="789"/>
      <c r="C772" s="789"/>
      <c r="D772" s="789"/>
      <c r="E772" s="789"/>
      <c r="F772" s="789"/>
      <c r="G772" s="789"/>
      <c r="H772" s="789"/>
      <c r="I772" s="789"/>
      <c r="J772" s="789"/>
    </row>
    <row r="773" spans="1:10" s="700" customFormat="1" x14ac:dyDescent="0.3">
      <c r="A773" s="789"/>
      <c r="B773" s="789"/>
      <c r="C773" s="789"/>
      <c r="D773" s="789"/>
      <c r="E773" s="789"/>
      <c r="F773" s="789"/>
      <c r="G773" s="789"/>
      <c r="H773" s="789"/>
      <c r="I773" s="789"/>
      <c r="J773" s="789"/>
    </row>
    <row r="774" spans="1:10" s="700" customFormat="1" x14ac:dyDescent="0.3">
      <c r="A774" s="789"/>
      <c r="B774" s="789"/>
      <c r="C774" s="789"/>
      <c r="D774" s="789"/>
      <c r="E774" s="789"/>
      <c r="F774" s="789"/>
      <c r="G774" s="789"/>
      <c r="H774" s="789"/>
      <c r="I774" s="789"/>
      <c r="J774" s="789"/>
    </row>
    <row r="775" spans="1:10" s="700" customFormat="1" x14ac:dyDescent="0.3">
      <c r="A775" s="789"/>
      <c r="B775" s="789"/>
      <c r="C775" s="789"/>
      <c r="D775" s="789"/>
      <c r="E775" s="789"/>
      <c r="F775" s="789"/>
      <c r="G775" s="789"/>
      <c r="H775" s="789"/>
      <c r="I775" s="789"/>
      <c r="J775" s="789"/>
    </row>
    <row r="776" spans="1:10" s="700" customFormat="1" x14ac:dyDescent="0.3">
      <c r="A776" s="789"/>
      <c r="B776" s="789"/>
      <c r="C776" s="789"/>
      <c r="D776" s="789"/>
      <c r="E776" s="789"/>
      <c r="F776" s="789"/>
      <c r="G776" s="789"/>
      <c r="H776" s="789"/>
      <c r="I776" s="789"/>
      <c r="J776" s="789"/>
    </row>
    <row r="777" spans="1:10" s="700" customFormat="1" x14ac:dyDescent="0.3">
      <c r="A777" s="789"/>
      <c r="B777" s="789"/>
      <c r="C777" s="789"/>
      <c r="D777" s="789"/>
      <c r="E777" s="789"/>
      <c r="F777" s="789"/>
      <c r="G777" s="789"/>
      <c r="H777" s="789"/>
      <c r="I777" s="789"/>
      <c r="J777" s="789"/>
    </row>
    <row r="778" spans="1:10" s="700" customFormat="1" x14ac:dyDescent="0.3">
      <c r="A778" s="789"/>
      <c r="B778" s="789"/>
      <c r="C778" s="789"/>
      <c r="D778" s="789"/>
      <c r="E778" s="789"/>
      <c r="F778" s="789"/>
      <c r="G778" s="789"/>
      <c r="H778" s="789"/>
      <c r="I778" s="789"/>
      <c r="J778" s="789"/>
    </row>
    <row r="779" spans="1:10" s="700" customFormat="1" x14ac:dyDescent="0.3">
      <c r="A779" s="789"/>
      <c r="B779" s="789"/>
      <c r="C779" s="789"/>
      <c r="D779" s="789"/>
      <c r="E779" s="789"/>
      <c r="F779" s="789"/>
      <c r="G779" s="789"/>
      <c r="H779" s="789"/>
      <c r="I779" s="789"/>
      <c r="J779" s="789"/>
    </row>
    <row r="780" spans="1:10" s="700" customFormat="1" x14ac:dyDescent="0.3">
      <c r="A780" s="789"/>
      <c r="B780" s="789"/>
      <c r="C780" s="789"/>
      <c r="D780" s="789"/>
      <c r="E780" s="789"/>
      <c r="F780" s="789"/>
      <c r="G780" s="789"/>
      <c r="H780" s="789"/>
      <c r="I780" s="789"/>
      <c r="J780" s="789"/>
    </row>
    <row r="781" spans="1:10" s="700" customFormat="1" x14ac:dyDescent="0.3">
      <c r="A781" s="789"/>
      <c r="B781" s="789"/>
      <c r="C781" s="789"/>
      <c r="D781" s="789"/>
      <c r="E781" s="789"/>
      <c r="F781" s="789"/>
      <c r="G781" s="789"/>
      <c r="H781" s="789"/>
      <c r="I781" s="789"/>
      <c r="J781" s="789"/>
    </row>
    <row r="782" spans="1:10" s="700" customFormat="1" x14ac:dyDescent="0.3">
      <c r="A782" s="789"/>
      <c r="B782" s="789"/>
      <c r="C782" s="789"/>
      <c r="D782" s="789"/>
      <c r="E782" s="789"/>
      <c r="F782" s="789"/>
      <c r="G782" s="789"/>
      <c r="H782" s="789"/>
      <c r="I782" s="789"/>
      <c r="J782" s="789"/>
    </row>
    <row r="783" spans="1:10" s="700" customFormat="1" x14ac:dyDescent="0.3">
      <c r="A783" s="789"/>
      <c r="B783" s="789"/>
      <c r="C783" s="789"/>
      <c r="D783" s="789"/>
      <c r="E783" s="789"/>
      <c r="F783" s="789"/>
      <c r="G783" s="789"/>
      <c r="H783" s="789"/>
      <c r="I783" s="789"/>
      <c r="J783" s="789"/>
    </row>
    <row r="784" spans="1:10" s="700" customFormat="1" x14ac:dyDescent="0.3">
      <c r="A784" s="789"/>
      <c r="B784" s="789"/>
      <c r="C784" s="789"/>
      <c r="D784" s="789"/>
      <c r="E784" s="789"/>
      <c r="F784" s="789"/>
      <c r="G784" s="789"/>
      <c r="H784" s="789"/>
      <c r="I784" s="789"/>
      <c r="J784" s="789"/>
    </row>
    <row r="785" spans="1:10" s="700" customFormat="1" x14ac:dyDescent="0.3">
      <c r="A785" s="789"/>
      <c r="B785" s="789"/>
      <c r="C785" s="789"/>
      <c r="D785" s="789"/>
      <c r="E785" s="789"/>
      <c r="F785" s="789"/>
      <c r="G785" s="789"/>
      <c r="H785" s="789"/>
      <c r="I785" s="789"/>
      <c r="J785" s="789"/>
    </row>
    <row r="786" spans="1:10" s="700" customFormat="1" x14ac:dyDescent="0.3">
      <c r="A786" s="789"/>
      <c r="B786" s="789"/>
      <c r="C786" s="789"/>
      <c r="D786" s="789"/>
      <c r="E786" s="789"/>
      <c r="F786" s="789"/>
      <c r="G786" s="789"/>
      <c r="H786" s="789"/>
      <c r="I786" s="789"/>
      <c r="J786" s="789"/>
    </row>
    <row r="787" spans="1:10" s="700" customFormat="1" x14ac:dyDescent="0.3">
      <c r="A787" s="789"/>
      <c r="B787" s="789"/>
      <c r="C787" s="789"/>
      <c r="D787" s="789"/>
      <c r="E787" s="789"/>
      <c r="F787" s="789"/>
      <c r="G787" s="789"/>
      <c r="H787" s="789"/>
      <c r="I787" s="789"/>
      <c r="J787" s="789"/>
    </row>
    <row r="788" spans="1:10" s="700" customFormat="1" x14ac:dyDescent="0.3">
      <c r="A788" s="789"/>
      <c r="B788" s="789"/>
      <c r="C788" s="789"/>
      <c r="D788" s="789"/>
      <c r="E788" s="789"/>
      <c r="F788" s="789"/>
      <c r="G788" s="789"/>
      <c r="H788" s="789"/>
      <c r="I788" s="789"/>
      <c r="J788" s="789"/>
    </row>
    <row r="789" spans="1:10" s="700" customFormat="1" x14ac:dyDescent="0.3">
      <c r="A789" s="789"/>
      <c r="B789" s="789"/>
      <c r="C789" s="789"/>
      <c r="D789" s="789"/>
      <c r="E789" s="789"/>
      <c r="F789" s="789"/>
      <c r="G789" s="789"/>
      <c r="H789" s="789"/>
      <c r="I789" s="789"/>
      <c r="J789" s="789"/>
    </row>
    <row r="790" spans="1:10" s="700" customFormat="1" x14ac:dyDescent="0.3">
      <c r="A790" s="789"/>
      <c r="B790" s="789"/>
      <c r="C790" s="789"/>
      <c r="D790" s="789"/>
      <c r="E790" s="789"/>
      <c r="F790" s="789"/>
      <c r="G790" s="789"/>
      <c r="H790" s="789"/>
      <c r="I790" s="789"/>
      <c r="J790" s="789"/>
    </row>
    <row r="791" spans="1:10" s="700" customFormat="1" x14ac:dyDescent="0.3">
      <c r="A791" s="789"/>
      <c r="B791" s="789"/>
      <c r="C791" s="789"/>
      <c r="D791" s="789"/>
      <c r="E791" s="789"/>
      <c r="F791" s="789"/>
      <c r="G791" s="789"/>
      <c r="H791" s="789"/>
      <c r="I791" s="789"/>
      <c r="J791" s="789"/>
    </row>
    <row r="792" spans="1:10" s="700" customFormat="1" x14ac:dyDescent="0.3">
      <c r="A792" s="789"/>
      <c r="B792" s="789"/>
      <c r="C792" s="789"/>
      <c r="D792" s="789"/>
      <c r="E792" s="789"/>
      <c r="F792" s="789"/>
      <c r="G792" s="789"/>
      <c r="H792" s="789"/>
      <c r="I792" s="789"/>
      <c r="J792" s="789"/>
    </row>
    <row r="793" spans="1:10" s="700" customFormat="1" x14ac:dyDescent="0.3">
      <c r="A793" s="789"/>
      <c r="B793" s="789"/>
      <c r="C793" s="789"/>
      <c r="D793" s="789"/>
      <c r="E793" s="789"/>
      <c r="F793" s="789"/>
      <c r="G793" s="789"/>
      <c r="H793" s="789"/>
      <c r="I793" s="789"/>
      <c r="J793" s="789"/>
    </row>
    <row r="794" spans="1:10" s="700" customFormat="1" x14ac:dyDescent="0.3">
      <c r="A794" s="789"/>
      <c r="B794" s="789"/>
      <c r="C794" s="789"/>
      <c r="D794" s="789"/>
      <c r="E794" s="789"/>
      <c r="F794" s="789"/>
      <c r="G794" s="789"/>
      <c r="H794" s="789"/>
      <c r="I794" s="789"/>
      <c r="J794" s="789"/>
    </row>
    <row r="795" spans="1:10" s="700" customFormat="1" x14ac:dyDescent="0.3">
      <c r="A795" s="789"/>
      <c r="B795" s="789"/>
      <c r="C795" s="789"/>
      <c r="D795" s="789"/>
      <c r="E795" s="789"/>
      <c r="F795" s="789"/>
      <c r="G795" s="789"/>
      <c r="H795" s="789"/>
      <c r="I795" s="789"/>
      <c r="J795" s="789"/>
    </row>
    <row r="796" spans="1:10" s="700" customFormat="1" x14ac:dyDescent="0.3">
      <c r="A796" s="789"/>
      <c r="B796" s="789"/>
      <c r="C796" s="789"/>
      <c r="D796" s="789"/>
      <c r="E796" s="789"/>
      <c r="F796" s="789"/>
      <c r="G796" s="789"/>
      <c r="H796" s="789"/>
      <c r="I796" s="789"/>
      <c r="J796" s="789"/>
    </row>
    <row r="797" spans="1:10" s="700" customFormat="1" x14ac:dyDescent="0.3">
      <c r="A797" s="789"/>
      <c r="B797" s="789"/>
      <c r="C797" s="789"/>
      <c r="D797" s="789"/>
      <c r="E797" s="789"/>
      <c r="F797" s="789"/>
      <c r="G797" s="789"/>
      <c r="H797" s="789"/>
      <c r="I797" s="789"/>
      <c r="J797" s="789"/>
    </row>
    <row r="798" spans="1:10" s="700" customFormat="1" x14ac:dyDescent="0.3">
      <c r="A798" s="789"/>
      <c r="B798" s="789"/>
      <c r="C798" s="789"/>
      <c r="D798" s="789"/>
      <c r="E798" s="789"/>
      <c r="F798" s="789"/>
      <c r="G798" s="789"/>
      <c r="H798" s="789"/>
      <c r="I798" s="789"/>
      <c r="J798" s="789"/>
    </row>
    <row r="799" spans="1:10" s="700" customFormat="1" x14ac:dyDescent="0.3">
      <c r="A799" s="789"/>
      <c r="B799" s="789"/>
      <c r="C799" s="789"/>
      <c r="D799" s="789"/>
      <c r="E799" s="789"/>
      <c r="F799" s="789"/>
      <c r="G799" s="789"/>
      <c r="H799" s="789"/>
      <c r="I799" s="789"/>
      <c r="J799" s="789"/>
    </row>
    <row r="800" spans="1:10" s="700" customFormat="1" x14ac:dyDescent="0.3">
      <c r="A800" s="789"/>
      <c r="B800" s="789"/>
      <c r="C800" s="789"/>
      <c r="D800" s="789"/>
      <c r="E800" s="789"/>
      <c r="F800" s="789"/>
      <c r="G800" s="789"/>
      <c r="H800" s="789"/>
      <c r="I800" s="789"/>
      <c r="J800" s="789"/>
    </row>
    <row r="801" spans="1:10" s="700" customFormat="1" x14ac:dyDescent="0.3">
      <c r="A801" s="789"/>
      <c r="B801" s="789"/>
      <c r="C801" s="789"/>
      <c r="D801" s="789"/>
      <c r="E801" s="789"/>
      <c r="F801" s="789"/>
      <c r="G801" s="789"/>
      <c r="H801" s="789"/>
      <c r="I801" s="789"/>
      <c r="J801" s="789"/>
    </row>
    <row r="802" spans="1:10" s="700" customFormat="1" x14ac:dyDescent="0.3">
      <c r="A802" s="789"/>
      <c r="B802" s="789"/>
      <c r="C802" s="789"/>
      <c r="D802" s="789"/>
      <c r="E802" s="789"/>
      <c r="F802" s="789"/>
      <c r="G802" s="789"/>
      <c r="H802" s="789"/>
      <c r="I802" s="789"/>
      <c r="J802" s="789"/>
    </row>
    <row r="803" spans="1:10" s="700" customFormat="1" x14ac:dyDescent="0.3">
      <c r="A803" s="789"/>
      <c r="B803" s="789"/>
      <c r="C803" s="789"/>
      <c r="D803" s="789"/>
      <c r="E803" s="789"/>
      <c r="F803" s="789"/>
      <c r="G803" s="789"/>
      <c r="H803" s="789"/>
      <c r="I803" s="789"/>
      <c r="J803" s="789"/>
    </row>
    <row r="804" spans="1:10" s="700" customFormat="1" x14ac:dyDescent="0.3">
      <c r="A804" s="789"/>
      <c r="B804" s="789"/>
      <c r="C804" s="789"/>
      <c r="D804" s="789"/>
      <c r="E804" s="789"/>
      <c r="F804" s="789"/>
      <c r="G804" s="789"/>
      <c r="H804" s="789"/>
      <c r="I804" s="789"/>
      <c r="J804" s="789"/>
    </row>
    <row r="805" spans="1:10" s="700" customFormat="1" x14ac:dyDescent="0.3">
      <c r="A805" s="789"/>
      <c r="B805" s="789"/>
      <c r="C805" s="789"/>
      <c r="D805" s="789"/>
      <c r="E805" s="789"/>
      <c r="F805" s="789"/>
      <c r="G805" s="789"/>
      <c r="H805" s="789"/>
      <c r="I805" s="789"/>
      <c r="J805" s="789"/>
    </row>
    <row r="806" spans="1:10" s="700" customFormat="1" x14ac:dyDescent="0.3">
      <c r="A806" s="789"/>
      <c r="B806" s="789"/>
      <c r="C806" s="789"/>
      <c r="D806" s="789"/>
      <c r="E806" s="789"/>
      <c r="F806" s="789"/>
      <c r="G806" s="789"/>
      <c r="H806" s="789"/>
      <c r="I806" s="789"/>
      <c r="J806" s="789"/>
    </row>
    <row r="807" spans="1:10" s="700" customFormat="1" x14ac:dyDescent="0.3">
      <c r="A807" s="789"/>
      <c r="B807" s="789"/>
      <c r="C807" s="789"/>
      <c r="D807" s="789"/>
      <c r="E807" s="789"/>
      <c r="F807" s="789"/>
      <c r="G807" s="789"/>
      <c r="H807" s="789"/>
      <c r="I807" s="789"/>
      <c r="J807" s="789"/>
    </row>
  </sheetData>
  <sheetProtection sheet="1" objects="1" scenarios="1"/>
  <mergeCells count="18">
    <mergeCell ref="F6:K6"/>
    <mergeCell ref="A1:K1"/>
    <mergeCell ref="A2:K2"/>
    <mergeCell ref="A3:K3"/>
    <mergeCell ref="A4:K4"/>
    <mergeCell ref="A5:K5"/>
    <mergeCell ref="J16:J17"/>
    <mergeCell ref="K16:K17"/>
    <mergeCell ref="F7:K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</mergeCells>
  <pageMargins left="0.47244094488188981" right="0.11811023622047245" top="0.55118110236220474" bottom="0.43307086614173229" header="0" footer="0"/>
  <pageSetup paperSize="9" scale="65" orientation="portrait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15"/>
  <sheetViews>
    <sheetView showGridLines="0" topLeftCell="L226" zoomScale="94" zoomScaleNormal="94" workbookViewId="0">
      <selection activeCell="U504" sqref="U504"/>
    </sheetView>
  </sheetViews>
  <sheetFormatPr baseColWidth="10" defaultRowHeight="12.75" x14ac:dyDescent="0.2"/>
  <cols>
    <col min="1" max="1" width="36.28515625" style="396" customWidth="1"/>
    <col min="2" max="2" width="11.7109375" style="396" customWidth="1"/>
    <col min="3" max="3" width="12.42578125" style="396" customWidth="1"/>
    <col min="4" max="4" width="50.28515625" style="396" customWidth="1"/>
    <col min="5" max="5" width="37.140625" style="557" customWidth="1"/>
    <col min="6" max="7" width="13.7109375" style="557" customWidth="1"/>
    <col min="8" max="8" width="13.7109375" style="558" customWidth="1"/>
    <col min="9" max="9" width="20.28515625" style="558" customWidth="1"/>
    <col min="10" max="10" width="15" style="559" customWidth="1"/>
    <col min="11" max="11" width="15.5703125" style="560" customWidth="1"/>
    <col min="12" max="12" width="7.140625" style="1" customWidth="1"/>
    <col min="13" max="13" width="15.5703125" style="1" customWidth="1"/>
    <col min="14" max="14" width="11.140625" style="1" customWidth="1"/>
    <col min="15" max="15" width="15.5703125" style="275" customWidth="1"/>
    <col min="16" max="16" width="17.5703125" style="1" customWidth="1"/>
    <col min="17" max="17" width="19.7109375" style="1" customWidth="1"/>
    <col min="18" max="18" width="16.85546875" style="1" customWidth="1"/>
    <col min="19" max="19" width="15.140625" style="1" customWidth="1"/>
    <col min="20" max="20" width="10.85546875" style="1" customWidth="1"/>
    <col min="21" max="21" width="17.42578125" style="1" customWidth="1"/>
    <col min="22" max="256" width="11.5703125" style="1"/>
    <col min="257" max="257" width="36.28515625" style="1" customWidth="1"/>
    <col min="258" max="258" width="11.7109375" style="1" customWidth="1"/>
    <col min="259" max="259" width="12.42578125" style="1" customWidth="1"/>
    <col min="260" max="260" width="50.28515625" style="1" customWidth="1"/>
    <col min="261" max="261" width="37.140625" style="1" customWidth="1"/>
    <col min="262" max="264" width="13.7109375" style="1" customWidth="1"/>
    <col min="265" max="265" width="20.28515625" style="1" customWidth="1"/>
    <col min="266" max="266" width="15" style="1" customWidth="1"/>
    <col min="267" max="267" width="15.5703125" style="1" customWidth="1"/>
    <col min="268" max="268" width="7.140625" style="1" customWidth="1"/>
    <col min="269" max="269" width="15.5703125" style="1" customWidth="1"/>
    <col min="270" max="270" width="11.140625" style="1" customWidth="1"/>
    <col min="271" max="271" width="15.5703125" style="1" customWidth="1"/>
    <col min="272" max="272" width="18" style="1" customWidth="1"/>
    <col min="273" max="273" width="20.42578125" style="1" customWidth="1"/>
    <col min="274" max="274" width="16.85546875" style="1" customWidth="1"/>
    <col min="275" max="276" width="15.140625" style="1" customWidth="1"/>
    <col min="277" max="277" width="17.42578125" style="1" customWidth="1"/>
    <col min="278" max="512" width="11.5703125" style="1"/>
    <col min="513" max="513" width="36.28515625" style="1" customWidth="1"/>
    <col min="514" max="514" width="11.7109375" style="1" customWidth="1"/>
    <col min="515" max="515" width="12.42578125" style="1" customWidth="1"/>
    <col min="516" max="516" width="50.28515625" style="1" customWidth="1"/>
    <col min="517" max="517" width="37.140625" style="1" customWidth="1"/>
    <col min="518" max="520" width="13.7109375" style="1" customWidth="1"/>
    <col min="521" max="521" width="20.28515625" style="1" customWidth="1"/>
    <col min="522" max="522" width="15" style="1" customWidth="1"/>
    <col min="523" max="523" width="15.5703125" style="1" customWidth="1"/>
    <col min="524" max="524" width="7.140625" style="1" customWidth="1"/>
    <col min="525" max="525" width="15.5703125" style="1" customWidth="1"/>
    <col min="526" max="526" width="11.140625" style="1" customWidth="1"/>
    <col min="527" max="527" width="15.5703125" style="1" customWidth="1"/>
    <col min="528" max="528" width="18" style="1" customWidth="1"/>
    <col min="529" max="529" width="20.42578125" style="1" customWidth="1"/>
    <col min="530" max="530" width="16.85546875" style="1" customWidth="1"/>
    <col min="531" max="532" width="15.140625" style="1" customWidth="1"/>
    <col min="533" max="533" width="17.42578125" style="1" customWidth="1"/>
    <col min="534" max="768" width="11.5703125" style="1"/>
    <col min="769" max="769" width="36.28515625" style="1" customWidth="1"/>
    <col min="770" max="770" width="11.7109375" style="1" customWidth="1"/>
    <col min="771" max="771" width="12.42578125" style="1" customWidth="1"/>
    <col min="772" max="772" width="50.28515625" style="1" customWidth="1"/>
    <col min="773" max="773" width="37.140625" style="1" customWidth="1"/>
    <col min="774" max="776" width="13.7109375" style="1" customWidth="1"/>
    <col min="777" max="777" width="20.28515625" style="1" customWidth="1"/>
    <col min="778" max="778" width="15" style="1" customWidth="1"/>
    <col min="779" max="779" width="15.5703125" style="1" customWidth="1"/>
    <col min="780" max="780" width="7.140625" style="1" customWidth="1"/>
    <col min="781" max="781" width="15.5703125" style="1" customWidth="1"/>
    <col min="782" max="782" width="11.140625" style="1" customWidth="1"/>
    <col min="783" max="783" width="15.5703125" style="1" customWidth="1"/>
    <col min="784" max="784" width="18" style="1" customWidth="1"/>
    <col min="785" max="785" width="20.42578125" style="1" customWidth="1"/>
    <col min="786" max="786" width="16.85546875" style="1" customWidth="1"/>
    <col min="787" max="788" width="15.140625" style="1" customWidth="1"/>
    <col min="789" max="789" width="17.42578125" style="1" customWidth="1"/>
    <col min="790" max="1024" width="11.5703125" style="1"/>
    <col min="1025" max="1025" width="36.28515625" style="1" customWidth="1"/>
    <col min="1026" max="1026" width="11.7109375" style="1" customWidth="1"/>
    <col min="1027" max="1027" width="12.42578125" style="1" customWidth="1"/>
    <col min="1028" max="1028" width="50.28515625" style="1" customWidth="1"/>
    <col min="1029" max="1029" width="37.140625" style="1" customWidth="1"/>
    <col min="1030" max="1032" width="13.7109375" style="1" customWidth="1"/>
    <col min="1033" max="1033" width="20.28515625" style="1" customWidth="1"/>
    <col min="1034" max="1034" width="15" style="1" customWidth="1"/>
    <col min="1035" max="1035" width="15.5703125" style="1" customWidth="1"/>
    <col min="1036" max="1036" width="7.140625" style="1" customWidth="1"/>
    <col min="1037" max="1037" width="15.5703125" style="1" customWidth="1"/>
    <col min="1038" max="1038" width="11.140625" style="1" customWidth="1"/>
    <col min="1039" max="1039" width="15.5703125" style="1" customWidth="1"/>
    <col min="1040" max="1040" width="18" style="1" customWidth="1"/>
    <col min="1041" max="1041" width="20.42578125" style="1" customWidth="1"/>
    <col min="1042" max="1042" width="16.85546875" style="1" customWidth="1"/>
    <col min="1043" max="1044" width="15.140625" style="1" customWidth="1"/>
    <col min="1045" max="1045" width="17.42578125" style="1" customWidth="1"/>
    <col min="1046" max="1280" width="11.5703125" style="1"/>
    <col min="1281" max="1281" width="36.28515625" style="1" customWidth="1"/>
    <col min="1282" max="1282" width="11.7109375" style="1" customWidth="1"/>
    <col min="1283" max="1283" width="12.42578125" style="1" customWidth="1"/>
    <col min="1284" max="1284" width="50.28515625" style="1" customWidth="1"/>
    <col min="1285" max="1285" width="37.140625" style="1" customWidth="1"/>
    <col min="1286" max="1288" width="13.7109375" style="1" customWidth="1"/>
    <col min="1289" max="1289" width="20.28515625" style="1" customWidth="1"/>
    <col min="1290" max="1290" width="15" style="1" customWidth="1"/>
    <col min="1291" max="1291" width="15.5703125" style="1" customWidth="1"/>
    <col min="1292" max="1292" width="7.140625" style="1" customWidth="1"/>
    <col min="1293" max="1293" width="15.5703125" style="1" customWidth="1"/>
    <col min="1294" max="1294" width="11.140625" style="1" customWidth="1"/>
    <col min="1295" max="1295" width="15.5703125" style="1" customWidth="1"/>
    <col min="1296" max="1296" width="18" style="1" customWidth="1"/>
    <col min="1297" max="1297" width="20.42578125" style="1" customWidth="1"/>
    <col min="1298" max="1298" width="16.85546875" style="1" customWidth="1"/>
    <col min="1299" max="1300" width="15.140625" style="1" customWidth="1"/>
    <col min="1301" max="1301" width="17.42578125" style="1" customWidth="1"/>
    <col min="1302" max="1536" width="11.5703125" style="1"/>
    <col min="1537" max="1537" width="36.28515625" style="1" customWidth="1"/>
    <col min="1538" max="1538" width="11.7109375" style="1" customWidth="1"/>
    <col min="1539" max="1539" width="12.42578125" style="1" customWidth="1"/>
    <col min="1540" max="1540" width="50.28515625" style="1" customWidth="1"/>
    <col min="1541" max="1541" width="37.140625" style="1" customWidth="1"/>
    <col min="1542" max="1544" width="13.7109375" style="1" customWidth="1"/>
    <col min="1545" max="1545" width="20.28515625" style="1" customWidth="1"/>
    <col min="1546" max="1546" width="15" style="1" customWidth="1"/>
    <col min="1547" max="1547" width="15.5703125" style="1" customWidth="1"/>
    <col min="1548" max="1548" width="7.140625" style="1" customWidth="1"/>
    <col min="1549" max="1549" width="15.5703125" style="1" customWidth="1"/>
    <col min="1550" max="1550" width="11.140625" style="1" customWidth="1"/>
    <col min="1551" max="1551" width="15.5703125" style="1" customWidth="1"/>
    <col min="1552" max="1552" width="18" style="1" customWidth="1"/>
    <col min="1553" max="1553" width="20.42578125" style="1" customWidth="1"/>
    <col min="1554" max="1554" width="16.85546875" style="1" customWidth="1"/>
    <col min="1555" max="1556" width="15.140625" style="1" customWidth="1"/>
    <col min="1557" max="1557" width="17.42578125" style="1" customWidth="1"/>
    <col min="1558" max="1792" width="11.5703125" style="1"/>
    <col min="1793" max="1793" width="36.28515625" style="1" customWidth="1"/>
    <col min="1794" max="1794" width="11.7109375" style="1" customWidth="1"/>
    <col min="1795" max="1795" width="12.42578125" style="1" customWidth="1"/>
    <col min="1796" max="1796" width="50.28515625" style="1" customWidth="1"/>
    <col min="1797" max="1797" width="37.140625" style="1" customWidth="1"/>
    <col min="1798" max="1800" width="13.7109375" style="1" customWidth="1"/>
    <col min="1801" max="1801" width="20.28515625" style="1" customWidth="1"/>
    <col min="1802" max="1802" width="15" style="1" customWidth="1"/>
    <col min="1803" max="1803" width="15.5703125" style="1" customWidth="1"/>
    <col min="1804" max="1804" width="7.140625" style="1" customWidth="1"/>
    <col min="1805" max="1805" width="15.5703125" style="1" customWidth="1"/>
    <col min="1806" max="1806" width="11.140625" style="1" customWidth="1"/>
    <col min="1807" max="1807" width="15.5703125" style="1" customWidth="1"/>
    <col min="1808" max="1808" width="18" style="1" customWidth="1"/>
    <col min="1809" max="1809" width="20.42578125" style="1" customWidth="1"/>
    <col min="1810" max="1810" width="16.85546875" style="1" customWidth="1"/>
    <col min="1811" max="1812" width="15.140625" style="1" customWidth="1"/>
    <col min="1813" max="1813" width="17.42578125" style="1" customWidth="1"/>
    <col min="1814" max="2048" width="11.5703125" style="1"/>
    <col min="2049" max="2049" width="36.28515625" style="1" customWidth="1"/>
    <col min="2050" max="2050" width="11.7109375" style="1" customWidth="1"/>
    <col min="2051" max="2051" width="12.42578125" style="1" customWidth="1"/>
    <col min="2052" max="2052" width="50.28515625" style="1" customWidth="1"/>
    <col min="2053" max="2053" width="37.140625" style="1" customWidth="1"/>
    <col min="2054" max="2056" width="13.7109375" style="1" customWidth="1"/>
    <col min="2057" max="2057" width="20.28515625" style="1" customWidth="1"/>
    <col min="2058" max="2058" width="15" style="1" customWidth="1"/>
    <col min="2059" max="2059" width="15.5703125" style="1" customWidth="1"/>
    <col min="2060" max="2060" width="7.140625" style="1" customWidth="1"/>
    <col min="2061" max="2061" width="15.5703125" style="1" customWidth="1"/>
    <col min="2062" max="2062" width="11.140625" style="1" customWidth="1"/>
    <col min="2063" max="2063" width="15.5703125" style="1" customWidth="1"/>
    <col min="2064" max="2064" width="18" style="1" customWidth="1"/>
    <col min="2065" max="2065" width="20.42578125" style="1" customWidth="1"/>
    <col min="2066" max="2066" width="16.85546875" style="1" customWidth="1"/>
    <col min="2067" max="2068" width="15.140625" style="1" customWidth="1"/>
    <col min="2069" max="2069" width="17.42578125" style="1" customWidth="1"/>
    <col min="2070" max="2304" width="11.5703125" style="1"/>
    <col min="2305" max="2305" width="36.28515625" style="1" customWidth="1"/>
    <col min="2306" max="2306" width="11.7109375" style="1" customWidth="1"/>
    <col min="2307" max="2307" width="12.42578125" style="1" customWidth="1"/>
    <col min="2308" max="2308" width="50.28515625" style="1" customWidth="1"/>
    <col min="2309" max="2309" width="37.140625" style="1" customWidth="1"/>
    <col min="2310" max="2312" width="13.7109375" style="1" customWidth="1"/>
    <col min="2313" max="2313" width="20.28515625" style="1" customWidth="1"/>
    <col min="2314" max="2314" width="15" style="1" customWidth="1"/>
    <col min="2315" max="2315" width="15.5703125" style="1" customWidth="1"/>
    <col min="2316" max="2316" width="7.140625" style="1" customWidth="1"/>
    <col min="2317" max="2317" width="15.5703125" style="1" customWidth="1"/>
    <col min="2318" max="2318" width="11.140625" style="1" customWidth="1"/>
    <col min="2319" max="2319" width="15.5703125" style="1" customWidth="1"/>
    <col min="2320" max="2320" width="18" style="1" customWidth="1"/>
    <col min="2321" max="2321" width="20.42578125" style="1" customWidth="1"/>
    <col min="2322" max="2322" width="16.85546875" style="1" customWidth="1"/>
    <col min="2323" max="2324" width="15.140625" style="1" customWidth="1"/>
    <col min="2325" max="2325" width="17.42578125" style="1" customWidth="1"/>
    <col min="2326" max="2560" width="11.5703125" style="1"/>
    <col min="2561" max="2561" width="36.28515625" style="1" customWidth="1"/>
    <col min="2562" max="2562" width="11.7109375" style="1" customWidth="1"/>
    <col min="2563" max="2563" width="12.42578125" style="1" customWidth="1"/>
    <col min="2564" max="2564" width="50.28515625" style="1" customWidth="1"/>
    <col min="2565" max="2565" width="37.140625" style="1" customWidth="1"/>
    <col min="2566" max="2568" width="13.7109375" style="1" customWidth="1"/>
    <col min="2569" max="2569" width="20.28515625" style="1" customWidth="1"/>
    <col min="2570" max="2570" width="15" style="1" customWidth="1"/>
    <col min="2571" max="2571" width="15.5703125" style="1" customWidth="1"/>
    <col min="2572" max="2572" width="7.140625" style="1" customWidth="1"/>
    <col min="2573" max="2573" width="15.5703125" style="1" customWidth="1"/>
    <col min="2574" max="2574" width="11.140625" style="1" customWidth="1"/>
    <col min="2575" max="2575" width="15.5703125" style="1" customWidth="1"/>
    <col min="2576" max="2576" width="18" style="1" customWidth="1"/>
    <col min="2577" max="2577" width="20.42578125" style="1" customWidth="1"/>
    <col min="2578" max="2578" width="16.85546875" style="1" customWidth="1"/>
    <col min="2579" max="2580" width="15.140625" style="1" customWidth="1"/>
    <col min="2581" max="2581" width="17.42578125" style="1" customWidth="1"/>
    <col min="2582" max="2816" width="11.5703125" style="1"/>
    <col min="2817" max="2817" width="36.28515625" style="1" customWidth="1"/>
    <col min="2818" max="2818" width="11.7109375" style="1" customWidth="1"/>
    <col min="2819" max="2819" width="12.42578125" style="1" customWidth="1"/>
    <col min="2820" max="2820" width="50.28515625" style="1" customWidth="1"/>
    <col min="2821" max="2821" width="37.140625" style="1" customWidth="1"/>
    <col min="2822" max="2824" width="13.7109375" style="1" customWidth="1"/>
    <col min="2825" max="2825" width="20.28515625" style="1" customWidth="1"/>
    <col min="2826" max="2826" width="15" style="1" customWidth="1"/>
    <col min="2827" max="2827" width="15.5703125" style="1" customWidth="1"/>
    <col min="2828" max="2828" width="7.140625" style="1" customWidth="1"/>
    <col min="2829" max="2829" width="15.5703125" style="1" customWidth="1"/>
    <col min="2830" max="2830" width="11.140625" style="1" customWidth="1"/>
    <col min="2831" max="2831" width="15.5703125" style="1" customWidth="1"/>
    <col min="2832" max="2832" width="18" style="1" customWidth="1"/>
    <col min="2833" max="2833" width="20.42578125" style="1" customWidth="1"/>
    <col min="2834" max="2834" width="16.85546875" style="1" customWidth="1"/>
    <col min="2835" max="2836" width="15.140625" style="1" customWidth="1"/>
    <col min="2837" max="2837" width="17.42578125" style="1" customWidth="1"/>
    <col min="2838" max="3072" width="11.5703125" style="1"/>
    <col min="3073" max="3073" width="36.28515625" style="1" customWidth="1"/>
    <col min="3074" max="3074" width="11.7109375" style="1" customWidth="1"/>
    <col min="3075" max="3075" width="12.42578125" style="1" customWidth="1"/>
    <col min="3076" max="3076" width="50.28515625" style="1" customWidth="1"/>
    <col min="3077" max="3077" width="37.140625" style="1" customWidth="1"/>
    <col min="3078" max="3080" width="13.7109375" style="1" customWidth="1"/>
    <col min="3081" max="3081" width="20.28515625" style="1" customWidth="1"/>
    <col min="3082" max="3082" width="15" style="1" customWidth="1"/>
    <col min="3083" max="3083" width="15.5703125" style="1" customWidth="1"/>
    <col min="3084" max="3084" width="7.140625" style="1" customWidth="1"/>
    <col min="3085" max="3085" width="15.5703125" style="1" customWidth="1"/>
    <col min="3086" max="3086" width="11.140625" style="1" customWidth="1"/>
    <col min="3087" max="3087" width="15.5703125" style="1" customWidth="1"/>
    <col min="3088" max="3088" width="18" style="1" customWidth="1"/>
    <col min="3089" max="3089" width="20.42578125" style="1" customWidth="1"/>
    <col min="3090" max="3090" width="16.85546875" style="1" customWidth="1"/>
    <col min="3091" max="3092" width="15.140625" style="1" customWidth="1"/>
    <col min="3093" max="3093" width="17.42578125" style="1" customWidth="1"/>
    <col min="3094" max="3328" width="11.5703125" style="1"/>
    <col min="3329" max="3329" width="36.28515625" style="1" customWidth="1"/>
    <col min="3330" max="3330" width="11.7109375" style="1" customWidth="1"/>
    <col min="3331" max="3331" width="12.42578125" style="1" customWidth="1"/>
    <col min="3332" max="3332" width="50.28515625" style="1" customWidth="1"/>
    <col min="3333" max="3333" width="37.140625" style="1" customWidth="1"/>
    <col min="3334" max="3336" width="13.7109375" style="1" customWidth="1"/>
    <col min="3337" max="3337" width="20.28515625" style="1" customWidth="1"/>
    <col min="3338" max="3338" width="15" style="1" customWidth="1"/>
    <col min="3339" max="3339" width="15.5703125" style="1" customWidth="1"/>
    <col min="3340" max="3340" width="7.140625" style="1" customWidth="1"/>
    <col min="3341" max="3341" width="15.5703125" style="1" customWidth="1"/>
    <col min="3342" max="3342" width="11.140625" style="1" customWidth="1"/>
    <col min="3343" max="3343" width="15.5703125" style="1" customWidth="1"/>
    <col min="3344" max="3344" width="18" style="1" customWidth="1"/>
    <col min="3345" max="3345" width="20.42578125" style="1" customWidth="1"/>
    <col min="3346" max="3346" width="16.85546875" style="1" customWidth="1"/>
    <col min="3347" max="3348" width="15.140625" style="1" customWidth="1"/>
    <col min="3349" max="3349" width="17.42578125" style="1" customWidth="1"/>
    <col min="3350" max="3584" width="11.5703125" style="1"/>
    <col min="3585" max="3585" width="36.28515625" style="1" customWidth="1"/>
    <col min="3586" max="3586" width="11.7109375" style="1" customWidth="1"/>
    <col min="3587" max="3587" width="12.42578125" style="1" customWidth="1"/>
    <col min="3588" max="3588" width="50.28515625" style="1" customWidth="1"/>
    <col min="3589" max="3589" width="37.140625" style="1" customWidth="1"/>
    <col min="3590" max="3592" width="13.7109375" style="1" customWidth="1"/>
    <col min="3593" max="3593" width="20.28515625" style="1" customWidth="1"/>
    <col min="3594" max="3594" width="15" style="1" customWidth="1"/>
    <col min="3595" max="3595" width="15.5703125" style="1" customWidth="1"/>
    <col min="3596" max="3596" width="7.140625" style="1" customWidth="1"/>
    <col min="3597" max="3597" width="15.5703125" style="1" customWidth="1"/>
    <col min="3598" max="3598" width="11.140625" style="1" customWidth="1"/>
    <col min="3599" max="3599" width="15.5703125" style="1" customWidth="1"/>
    <col min="3600" max="3600" width="18" style="1" customWidth="1"/>
    <col min="3601" max="3601" width="20.42578125" style="1" customWidth="1"/>
    <col min="3602" max="3602" width="16.85546875" style="1" customWidth="1"/>
    <col min="3603" max="3604" width="15.140625" style="1" customWidth="1"/>
    <col min="3605" max="3605" width="17.42578125" style="1" customWidth="1"/>
    <col min="3606" max="3840" width="11.5703125" style="1"/>
    <col min="3841" max="3841" width="36.28515625" style="1" customWidth="1"/>
    <col min="3842" max="3842" width="11.7109375" style="1" customWidth="1"/>
    <col min="3843" max="3843" width="12.42578125" style="1" customWidth="1"/>
    <col min="3844" max="3844" width="50.28515625" style="1" customWidth="1"/>
    <col min="3845" max="3845" width="37.140625" style="1" customWidth="1"/>
    <col min="3846" max="3848" width="13.7109375" style="1" customWidth="1"/>
    <col min="3849" max="3849" width="20.28515625" style="1" customWidth="1"/>
    <col min="3850" max="3850" width="15" style="1" customWidth="1"/>
    <col min="3851" max="3851" width="15.5703125" style="1" customWidth="1"/>
    <col min="3852" max="3852" width="7.140625" style="1" customWidth="1"/>
    <col min="3853" max="3853" width="15.5703125" style="1" customWidth="1"/>
    <col min="3854" max="3854" width="11.140625" style="1" customWidth="1"/>
    <col min="3855" max="3855" width="15.5703125" style="1" customWidth="1"/>
    <col min="3856" max="3856" width="18" style="1" customWidth="1"/>
    <col min="3857" max="3857" width="20.42578125" style="1" customWidth="1"/>
    <col min="3858" max="3858" width="16.85546875" style="1" customWidth="1"/>
    <col min="3859" max="3860" width="15.140625" style="1" customWidth="1"/>
    <col min="3861" max="3861" width="17.42578125" style="1" customWidth="1"/>
    <col min="3862" max="4096" width="11.5703125" style="1"/>
    <col min="4097" max="4097" width="36.28515625" style="1" customWidth="1"/>
    <col min="4098" max="4098" width="11.7109375" style="1" customWidth="1"/>
    <col min="4099" max="4099" width="12.42578125" style="1" customWidth="1"/>
    <col min="4100" max="4100" width="50.28515625" style="1" customWidth="1"/>
    <col min="4101" max="4101" width="37.140625" style="1" customWidth="1"/>
    <col min="4102" max="4104" width="13.7109375" style="1" customWidth="1"/>
    <col min="4105" max="4105" width="20.28515625" style="1" customWidth="1"/>
    <col min="4106" max="4106" width="15" style="1" customWidth="1"/>
    <col min="4107" max="4107" width="15.5703125" style="1" customWidth="1"/>
    <col min="4108" max="4108" width="7.140625" style="1" customWidth="1"/>
    <col min="4109" max="4109" width="15.5703125" style="1" customWidth="1"/>
    <col min="4110" max="4110" width="11.140625" style="1" customWidth="1"/>
    <col min="4111" max="4111" width="15.5703125" style="1" customWidth="1"/>
    <col min="4112" max="4112" width="18" style="1" customWidth="1"/>
    <col min="4113" max="4113" width="20.42578125" style="1" customWidth="1"/>
    <col min="4114" max="4114" width="16.85546875" style="1" customWidth="1"/>
    <col min="4115" max="4116" width="15.140625" style="1" customWidth="1"/>
    <col min="4117" max="4117" width="17.42578125" style="1" customWidth="1"/>
    <col min="4118" max="4352" width="11.5703125" style="1"/>
    <col min="4353" max="4353" width="36.28515625" style="1" customWidth="1"/>
    <col min="4354" max="4354" width="11.7109375" style="1" customWidth="1"/>
    <col min="4355" max="4355" width="12.42578125" style="1" customWidth="1"/>
    <col min="4356" max="4356" width="50.28515625" style="1" customWidth="1"/>
    <col min="4357" max="4357" width="37.140625" style="1" customWidth="1"/>
    <col min="4358" max="4360" width="13.7109375" style="1" customWidth="1"/>
    <col min="4361" max="4361" width="20.28515625" style="1" customWidth="1"/>
    <col min="4362" max="4362" width="15" style="1" customWidth="1"/>
    <col min="4363" max="4363" width="15.5703125" style="1" customWidth="1"/>
    <col min="4364" max="4364" width="7.140625" style="1" customWidth="1"/>
    <col min="4365" max="4365" width="15.5703125" style="1" customWidth="1"/>
    <col min="4366" max="4366" width="11.140625" style="1" customWidth="1"/>
    <col min="4367" max="4367" width="15.5703125" style="1" customWidth="1"/>
    <col min="4368" max="4368" width="18" style="1" customWidth="1"/>
    <col min="4369" max="4369" width="20.42578125" style="1" customWidth="1"/>
    <col min="4370" max="4370" width="16.85546875" style="1" customWidth="1"/>
    <col min="4371" max="4372" width="15.140625" style="1" customWidth="1"/>
    <col min="4373" max="4373" width="17.42578125" style="1" customWidth="1"/>
    <col min="4374" max="4608" width="11.5703125" style="1"/>
    <col min="4609" max="4609" width="36.28515625" style="1" customWidth="1"/>
    <col min="4610" max="4610" width="11.7109375" style="1" customWidth="1"/>
    <col min="4611" max="4611" width="12.42578125" style="1" customWidth="1"/>
    <col min="4612" max="4612" width="50.28515625" style="1" customWidth="1"/>
    <col min="4613" max="4613" width="37.140625" style="1" customWidth="1"/>
    <col min="4614" max="4616" width="13.7109375" style="1" customWidth="1"/>
    <col min="4617" max="4617" width="20.28515625" style="1" customWidth="1"/>
    <col min="4618" max="4618" width="15" style="1" customWidth="1"/>
    <col min="4619" max="4619" width="15.5703125" style="1" customWidth="1"/>
    <col min="4620" max="4620" width="7.140625" style="1" customWidth="1"/>
    <col min="4621" max="4621" width="15.5703125" style="1" customWidth="1"/>
    <col min="4622" max="4622" width="11.140625" style="1" customWidth="1"/>
    <col min="4623" max="4623" width="15.5703125" style="1" customWidth="1"/>
    <col min="4624" max="4624" width="18" style="1" customWidth="1"/>
    <col min="4625" max="4625" width="20.42578125" style="1" customWidth="1"/>
    <col min="4626" max="4626" width="16.85546875" style="1" customWidth="1"/>
    <col min="4627" max="4628" width="15.140625" style="1" customWidth="1"/>
    <col min="4629" max="4629" width="17.42578125" style="1" customWidth="1"/>
    <col min="4630" max="4864" width="11.5703125" style="1"/>
    <col min="4865" max="4865" width="36.28515625" style="1" customWidth="1"/>
    <col min="4866" max="4866" width="11.7109375" style="1" customWidth="1"/>
    <col min="4867" max="4867" width="12.42578125" style="1" customWidth="1"/>
    <col min="4868" max="4868" width="50.28515625" style="1" customWidth="1"/>
    <col min="4869" max="4869" width="37.140625" style="1" customWidth="1"/>
    <col min="4870" max="4872" width="13.7109375" style="1" customWidth="1"/>
    <col min="4873" max="4873" width="20.28515625" style="1" customWidth="1"/>
    <col min="4874" max="4874" width="15" style="1" customWidth="1"/>
    <col min="4875" max="4875" width="15.5703125" style="1" customWidth="1"/>
    <col min="4876" max="4876" width="7.140625" style="1" customWidth="1"/>
    <col min="4877" max="4877" width="15.5703125" style="1" customWidth="1"/>
    <col min="4878" max="4878" width="11.140625" style="1" customWidth="1"/>
    <col min="4879" max="4879" width="15.5703125" style="1" customWidth="1"/>
    <col min="4880" max="4880" width="18" style="1" customWidth="1"/>
    <col min="4881" max="4881" width="20.42578125" style="1" customWidth="1"/>
    <col min="4882" max="4882" width="16.85546875" style="1" customWidth="1"/>
    <col min="4883" max="4884" width="15.140625" style="1" customWidth="1"/>
    <col min="4885" max="4885" width="17.42578125" style="1" customWidth="1"/>
    <col min="4886" max="5120" width="11.5703125" style="1"/>
    <col min="5121" max="5121" width="36.28515625" style="1" customWidth="1"/>
    <col min="5122" max="5122" width="11.7109375" style="1" customWidth="1"/>
    <col min="5123" max="5123" width="12.42578125" style="1" customWidth="1"/>
    <col min="5124" max="5124" width="50.28515625" style="1" customWidth="1"/>
    <col min="5125" max="5125" width="37.140625" style="1" customWidth="1"/>
    <col min="5126" max="5128" width="13.7109375" style="1" customWidth="1"/>
    <col min="5129" max="5129" width="20.28515625" style="1" customWidth="1"/>
    <col min="5130" max="5130" width="15" style="1" customWidth="1"/>
    <col min="5131" max="5131" width="15.5703125" style="1" customWidth="1"/>
    <col min="5132" max="5132" width="7.140625" style="1" customWidth="1"/>
    <col min="5133" max="5133" width="15.5703125" style="1" customWidth="1"/>
    <col min="5134" max="5134" width="11.140625" style="1" customWidth="1"/>
    <col min="5135" max="5135" width="15.5703125" style="1" customWidth="1"/>
    <col min="5136" max="5136" width="18" style="1" customWidth="1"/>
    <col min="5137" max="5137" width="20.42578125" style="1" customWidth="1"/>
    <col min="5138" max="5138" width="16.85546875" style="1" customWidth="1"/>
    <col min="5139" max="5140" width="15.140625" style="1" customWidth="1"/>
    <col min="5141" max="5141" width="17.42578125" style="1" customWidth="1"/>
    <col min="5142" max="5376" width="11.5703125" style="1"/>
    <col min="5377" max="5377" width="36.28515625" style="1" customWidth="1"/>
    <col min="5378" max="5378" width="11.7109375" style="1" customWidth="1"/>
    <col min="5379" max="5379" width="12.42578125" style="1" customWidth="1"/>
    <col min="5380" max="5380" width="50.28515625" style="1" customWidth="1"/>
    <col min="5381" max="5381" width="37.140625" style="1" customWidth="1"/>
    <col min="5382" max="5384" width="13.7109375" style="1" customWidth="1"/>
    <col min="5385" max="5385" width="20.28515625" style="1" customWidth="1"/>
    <col min="5386" max="5386" width="15" style="1" customWidth="1"/>
    <col min="5387" max="5387" width="15.5703125" style="1" customWidth="1"/>
    <col min="5388" max="5388" width="7.140625" style="1" customWidth="1"/>
    <col min="5389" max="5389" width="15.5703125" style="1" customWidth="1"/>
    <col min="5390" max="5390" width="11.140625" style="1" customWidth="1"/>
    <col min="5391" max="5391" width="15.5703125" style="1" customWidth="1"/>
    <col min="5392" max="5392" width="18" style="1" customWidth="1"/>
    <col min="5393" max="5393" width="20.42578125" style="1" customWidth="1"/>
    <col min="5394" max="5394" width="16.85546875" style="1" customWidth="1"/>
    <col min="5395" max="5396" width="15.140625" style="1" customWidth="1"/>
    <col min="5397" max="5397" width="17.42578125" style="1" customWidth="1"/>
    <col min="5398" max="5632" width="11.5703125" style="1"/>
    <col min="5633" max="5633" width="36.28515625" style="1" customWidth="1"/>
    <col min="5634" max="5634" width="11.7109375" style="1" customWidth="1"/>
    <col min="5635" max="5635" width="12.42578125" style="1" customWidth="1"/>
    <col min="5636" max="5636" width="50.28515625" style="1" customWidth="1"/>
    <col min="5637" max="5637" width="37.140625" style="1" customWidth="1"/>
    <col min="5638" max="5640" width="13.7109375" style="1" customWidth="1"/>
    <col min="5641" max="5641" width="20.28515625" style="1" customWidth="1"/>
    <col min="5642" max="5642" width="15" style="1" customWidth="1"/>
    <col min="5643" max="5643" width="15.5703125" style="1" customWidth="1"/>
    <col min="5644" max="5644" width="7.140625" style="1" customWidth="1"/>
    <col min="5645" max="5645" width="15.5703125" style="1" customWidth="1"/>
    <col min="5646" max="5646" width="11.140625" style="1" customWidth="1"/>
    <col min="5647" max="5647" width="15.5703125" style="1" customWidth="1"/>
    <col min="5648" max="5648" width="18" style="1" customWidth="1"/>
    <col min="5649" max="5649" width="20.42578125" style="1" customWidth="1"/>
    <col min="5650" max="5650" width="16.85546875" style="1" customWidth="1"/>
    <col min="5651" max="5652" width="15.140625" style="1" customWidth="1"/>
    <col min="5653" max="5653" width="17.42578125" style="1" customWidth="1"/>
    <col min="5654" max="5888" width="11.5703125" style="1"/>
    <col min="5889" max="5889" width="36.28515625" style="1" customWidth="1"/>
    <col min="5890" max="5890" width="11.7109375" style="1" customWidth="1"/>
    <col min="5891" max="5891" width="12.42578125" style="1" customWidth="1"/>
    <col min="5892" max="5892" width="50.28515625" style="1" customWidth="1"/>
    <col min="5893" max="5893" width="37.140625" style="1" customWidth="1"/>
    <col min="5894" max="5896" width="13.7109375" style="1" customWidth="1"/>
    <col min="5897" max="5897" width="20.28515625" style="1" customWidth="1"/>
    <col min="5898" max="5898" width="15" style="1" customWidth="1"/>
    <col min="5899" max="5899" width="15.5703125" style="1" customWidth="1"/>
    <col min="5900" max="5900" width="7.140625" style="1" customWidth="1"/>
    <col min="5901" max="5901" width="15.5703125" style="1" customWidth="1"/>
    <col min="5902" max="5902" width="11.140625" style="1" customWidth="1"/>
    <col min="5903" max="5903" width="15.5703125" style="1" customWidth="1"/>
    <col min="5904" max="5904" width="18" style="1" customWidth="1"/>
    <col min="5905" max="5905" width="20.42578125" style="1" customWidth="1"/>
    <col min="5906" max="5906" width="16.85546875" style="1" customWidth="1"/>
    <col min="5907" max="5908" width="15.140625" style="1" customWidth="1"/>
    <col min="5909" max="5909" width="17.42578125" style="1" customWidth="1"/>
    <col min="5910" max="6144" width="11.5703125" style="1"/>
    <col min="6145" max="6145" width="36.28515625" style="1" customWidth="1"/>
    <col min="6146" max="6146" width="11.7109375" style="1" customWidth="1"/>
    <col min="6147" max="6147" width="12.42578125" style="1" customWidth="1"/>
    <col min="6148" max="6148" width="50.28515625" style="1" customWidth="1"/>
    <col min="6149" max="6149" width="37.140625" style="1" customWidth="1"/>
    <col min="6150" max="6152" width="13.7109375" style="1" customWidth="1"/>
    <col min="6153" max="6153" width="20.28515625" style="1" customWidth="1"/>
    <col min="6154" max="6154" width="15" style="1" customWidth="1"/>
    <col min="6155" max="6155" width="15.5703125" style="1" customWidth="1"/>
    <col min="6156" max="6156" width="7.140625" style="1" customWidth="1"/>
    <col min="6157" max="6157" width="15.5703125" style="1" customWidth="1"/>
    <col min="6158" max="6158" width="11.140625" style="1" customWidth="1"/>
    <col min="6159" max="6159" width="15.5703125" style="1" customWidth="1"/>
    <col min="6160" max="6160" width="18" style="1" customWidth="1"/>
    <col min="6161" max="6161" width="20.42578125" style="1" customWidth="1"/>
    <col min="6162" max="6162" width="16.85546875" style="1" customWidth="1"/>
    <col min="6163" max="6164" width="15.140625" style="1" customWidth="1"/>
    <col min="6165" max="6165" width="17.42578125" style="1" customWidth="1"/>
    <col min="6166" max="6400" width="11.5703125" style="1"/>
    <col min="6401" max="6401" width="36.28515625" style="1" customWidth="1"/>
    <col min="6402" max="6402" width="11.7109375" style="1" customWidth="1"/>
    <col min="6403" max="6403" width="12.42578125" style="1" customWidth="1"/>
    <col min="6404" max="6404" width="50.28515625" style="1" customWidth="1"/>
    <col min="6405" max="6405" width="37.140625" style="1" customWidth="1"/>
    <col min="6406" max="6408" width="13.7109375" style="1" customWidth="1"/>
    <col min="6409" max="6409" width="20.28515625" style="1" customWidth="1"/>
    <col min="6410" max="6410" width="15" style="1" customWidth="1"/>
    <col min="6411" max="6411" width="15.5703125" style="1" customWidth="1"/>
    <col min="6412" max="6412" width="7.140625" style="1" customWidth="1"/>
    <col min="6413" max="6413" width="15.5703125" style="1" customWidth="1"/>
    <col min="6414" max="6414" width="11.140625" style="1" customWidth="1"/>
    <col min="6415" max="6415" width="15.5703125" style="1" customWidth="1"/>
    <col min="6416" max="6416" width="18" style="1" customWidth="1"/>
    <col min="6417" max="6417" width="20.42578125" style="1" customWidth="1"/>
    <col min="6418" max="6418" width="16.85546875" style="1" customWidth="1"/>
    <col min="6419" max="6420" width="15.140625" style="1" customWidth="1"/>
    <col min="6421" max="6421" width="17.42578125" style="1" customWidth="1"/>
    <col min="6422" max="6656" width="11.5703125" style="1"/>
    <col min="6657" max="6657" width="36.28515625" style="1" customWidth="1"/>
    <col min="6658" max="6658" width="11.7109375" style="1" customWidth="1"/>
    <col min="6659" max="6659" width="12.42578125" style="1" customWidth="1"/>
    <col min="6660" max="6660" width="50.28515625" style="1" customWidth="1"/>
    <col min="6661" max="6661" width="37.140625" style="1" customWidth="1"/>
    <col min="6662" max="6664" width="13.7109375" style="1" customWidth="1"/>
    <col min="6665" max="6665" width="20.28515625" style="1" customWidth="1"/>
    <col min="6666" max="6666" width="15" style="1" customWidth="1"/>
    <col min="6667" max="6667" width="15.5703125" style="1" customWidth="1"/>
    <col min="6668" max="6668" width="7.140625" style="1" customWidth="1"/>
    <col min="6669" max="6669" width="15.5703125" style="1" customWidth="1"/>
    <col min="6670" max="6670" width="11.140625" style="1" customWidth="1"/>
    <col min="6671" max="6671" width="15.5703125" style="1" customWidth="1"/>
    <col min="6672" max="6672" width="18" style="1" customWidth="1"/>
    <col min="6673" max="6673" width="20.42578125" style="1" customWidth="1"/>
    <col min="6674" max="6674" width="16.85546875" style="1" customWidth="1"/>
    <col min="6675" max="6676" width="15.140625" style="1" customWidth="1"/>
    <col min="6677" max="6677" width="17.42578125" style="1" customWidth="1"/>
    <col min="6678" max="6912" width="11.5703125" style="1"/>
    <col min="6913" max="6913" width="36.28515625" style="1" customWidth="1"/>
    <col min="6914" max="6914" width="11.7109375" style="1" customWidth="1"/>
    <col min="6915" max="6915" width="12.42578125" style="1" customWidth="1"/>
    <col min="6916" max="6916" width="50.28515625" style="1" customWidth="1"/>
    <col min="6917" max="6917" width="37.140625" style="1" customWidth="1"/>
    <col min="6918" max="6920" width="13.7109375" style="1" customWidth="1"/>
    <col min="6921" max="6921" width="20.28515625" style="1" customWidth="1"/>
    <col min="6922" max="6922" width="15" style="1" customWidth="1"/>
    <col min="6923" max="6923" width="15.5703125" style="1" customWidth="1"/>
    <col min="6924" max="6924" width="7.140625" style="1" customWidth="1"/>
    <col min="6925" max="6925" width="15.5703125" style="1" customWidth="1"/>
    <col min="6926" max="6926" width="11.140625" style="1" customWidth="1"/>
    <col min="6927" max="6927" width="15.5703125" style="1" customWidth="1"/>
    <col min="6928" max="6928" width="18" style="1" customWidth="1"/>
    <col min="6929" max="6929" width="20.42578125" style="1" customWidth="1"/>
    <col min="6930" max="6930" width="16.85546875" style="1" customWidth="1"/>
    <col min="6931" max="6932" width="15.140625" style="1" customWidth="1"/>
    <col min="6933" max="6933" width="17.42578125" style="1" customWidth="1"/>
    <col min="6934" max="7168" width="11.5703125" style="1"/>
    <col min="7169" max="7169" width="36.28515625" style="1" customWidth="1"/>
    <col min="7170" max="7170" width="11.7109375" style="1" customWidth="1"/>
    <col min="7171" max="7171" width="12.42578125" style="1" customWidth="1"/>
    <col min="7172" max="7172" width="50.28515625" style="1" customWidth="1"/>
    <col min="7173" max="7173" width="37.140625" style="1" customWidth="1"/>
    <col min="7174" max="7176" width="13.7109375" style="1" customWidth="1"/>
    <col min="7177" max="7177" width="20.28515625" style="1" customWidth="1"/>
    <col min="7178" max="7178" width="15" style="1" customWidth="1"/>
    <col min="7179" max="7179" width="15.5703125" style="1" customWidth="1"/>
    <col min="7180" max="7180" width="7.140625" style="1" customWidth="1"/>
    <col min="7181" max="7181" width="15.5703125" style="1" customWidth="1"/>
    <col min="7182" max="7182" width="11.140625" style="1" customWidth="1"/>
    <col min="7183" max="7183" width="15.5703125" style="1" customWidth="1"/>
    <col min="7184" max="7184" width="18" style="1" customWidth="1"/>
    <col min="7185" max="7185" width="20.42578125" style="1" customWidth="1"/>
    <col min="7186" max="7186" width="16.85546875" style="1" customWidth="1"/>
    <col min="7187" max="7188" width="15.140625" style="1" customWidth="1"/>
    <col min="7189" max="7189" width="17.42578125" style="1" customWidth="1"/>
    <col min="7190" max="7424" width="11.5703125" style="1"/>
    <col min="7425" max="7425" width="36.28515625" style="1" customWidth="1"/>
    <col min="7426" max="7426" width="11.7109375" style="1" customWidth="1"/>
    <col min="7427" max="7427" width="12.42578125" style="1" customWidth="1"/>
    <col min="7428" max="7428" width="50.28515625" style="1" customWidth="1"/>
    <col min="7429" max="7429" width="37.140625" style="1" customWidth="1"/>
    <col min="7430" max="7432" width="13.7109375" style="1" customWidth="1"/>
    <col min="7433" max="7433" width="20.28515625" style="1" customWidth="1"/>
    <col min="7434" max="7434" width="15" style="1" customWidth="1"/>
    <col min="7435" max="7435" width="15.5703125" style="1" customWidth="1"/>
    <col min="7436" max="7436" width="7.140625" style="1" customWidth="1"/>
    <col min="7437" max="7437" width="15.5703125" style="1" customWidth="1"/>
    <col min="7438" max="7438" width="11.140625" style="1" customWidth="1"/>
    <col min="7439" max="7439" width="15.5703125" style="1" customWidth="1"/>
    <col min="7440" max="7440" width="18" style="1" customWidth="1"/>
    <col min="7441" max="7441" width="20.42578125" style="1" customWidth="1"/>
    <col min="7442" max="7442" width="16.85546875" style="1" customWidth="1"/>
    <col min="7443" max="7444" width="15.140625" style="1" customWidth="1"/>
    <col min="7445" max="7445" width="17.42578125" style="1" customWidth="1"/>
    <col min="7446" max="7680" width="11.5703125" style="1"/>
    <col min="7681" max="7681" width="36.28515625" style="1" customWidth="1"/>
    <col min="7682" max="7682" width="11.7109375" style="1" customWidth="1"/>
    <col min="7683" max="7683" width="12.42578125" style="1" customWidth="1"/>
    <col min="7684" max="7684" width="50.28515625" style="1" customWidth="1"/>
    <col min="7685" max="7685" width="37.140625" style="1" customWidth="1"/>
    <col min="7686" max="7688" width="13.7109375" style="1" customWidth="1"/>
    <col min="7689" max="7689" width="20.28515625" style="1" customWidth="1"/>
    <col min="7690" max="7690" width="15" style="1" customWidth="1"/>
    <col min="7691" max="7691" width="15.5703125" style="1" customWidth="1"/>
    <col min="7692" max="7692" width="7.140625" style="1" customWidth="1"/>
    <col min="7693" max="7693" width="15.5703125" style="1" customWidth="1"/>
    <col min="7694" max="7694" width="11.140625" style="1" customWidth="1"/>
    <col min="7695" max="7695" width="15.5703125" style="1" customWidth="1"/>
    <col min="7696" max="7696" width="18" style="1" customWidth="1"/>
    <col min="7697" max="7697" width="20.42578125" style="1" customWidth="1"/>
    <col min="7698" max="7698" width="16.85546875" style="1" customWidth="1"/>
    <col min="7699" max="7700" width="15.140625" style="1" customWidth="1"/>
    <col min="7701" max="7701" width="17.42578125" style="1" customWidth="1"/>
    <col min="7702" max="7936" width="11.5703125" style="1"/>
    <col min="7937" max="7937" width="36.28515625" style="1" customWidth="1"/>
    <col min="7938" max="7938" width="11.7109375" style="1" customWidth="1"/>
    <col min="7939" max="7939" width="12.42578125" style="1" customWidth="1"/>
    <col min="7940" max="7940" width="50.28515625" style="1" customWidth="1"/>
    <col min="7941" max="7941" width="37.140625" style="1" customWidth="1"/>
    <col min="7942" max="7944" width="13.7109375" style="1" customWidth="1"/>
    <col min="7945" max="7945" width="20.28515625" style="1" customWidth="1"/>
    <col min="7946" max="7946" width="15" style="1" customWidth="1"/>
    <col min="7947" max="7947" width="15.5703125" style="1" customWidth="1"/>
    <col min="7948" max="7948" width="7.140625" style="1" customWidth="1"/>
    <col min="7949" max="7949" width="15.5703125" style="1" customWidth="1"/>
    <col min="7950" max="7950" width="11.140625" style="1" customWidth="1"/>
    <col min="7951" max="7951" width="15.5703125" style="1" customWidth="1"/>
    <col min="7952" max="7952" width="18" style="1" customWidth="1"/>
    <col min="7953" max="7953" width="20.42578125" style="1" customWidth="1"/>
    <col min="7954" max="7954" width="16.85546875" style="1" customWidth="1"/>
    <col min="7955" max="7956" width="15.140625" style="1" customWidth="1"/>
    <col min="7957" max="7957" width="17.42578125" style="1" customWidth="1"/>
    <col min="7958" max="8192" width="11.5703125" style="1"/>
    <col min="8193" max="8193" width="36.28515625" style="1" customWidth="1"/>
    <col min="8194" max="8194" width="11.7109375" style="1" customWidth="1"/>
    <col min="8195" max="8195" width="12.42578125" style="1" customWidth="1"/>
    <col min="8196" max="8196" width="50.28515625" style="1" customWidth="1"/>
    <col min="8197" max="8197" width="37.140625" style="1" customWidth="1"/>
    <col min="8198" max="8200" width="13.7109375" style="1" customWidth="1"/>
    <col min="8201" max="8201" width="20.28515625" style="1" customWidth="1"/>
    <col min="8202" max="8202" width="15" style="1" customWidth="1"/>
    <col min="8203" max="8203" width="15.5703125" style="1" customWidth="1"/>
    <col min="8204" max="8204" width="7.140625" style="1" customWidth="1"/>
    <col min="8205" max="8205" width="15.5703125" style="1" customWidth="1"/>
    <col min="8206" max="8206" width="11.140625" style="1" customWidth="1"/>
    <col min="8207" max="8207" width="15.5703125" style="1" customWidth="1"/>
    <col min="8208" max="8208" width="18" style="1" customWidth="1"/>
    <col min="8209" max="8209" width="20.42578125" style="1" customWidth="1"/>
    <col min="8210" max="8210" width="16.85546875" style="1" customWidth="1"/>
    <col min="8211" max="8212" width="15.140625" style="1" customWidth="1"/>
    <col min="8213" max="8213" width="17.42578125" style="1" customWidth="1"/>
    <col min="8214" max="8448" width="11.5703125" style="1"/>
    <col min="8449" max="8449" width="36.28515625" style="1" customWidth="1"/>
    <col min="8450" max="8450" width="11.7109375" style="1" customWidth="1"/>
    <col min="8451" max="8451" width="12.42578125" style="1" customWidth="1"/>
    <col min="8452" max="8452" width="50.28515625" style="1" customWidth="1"/>
    <col min="8453" max="8453" width="37.140625" style="1" customWidth="1"/>
    <col min="8454" max="8456" width="13.7109375" style="1" customWidth="1"/>
    <col min="8457" max="8457" width="20.28515625" style="1" customWidth="1"/>
    <col min="8458" max="8458" width="15" style="1" customWidth="1"/>
    <col min="8459" max="8459" width="15.5703125" style="1" customWidth="1"/>
    <col min="8460" max="8460" width="7.140625" style="1" customWidth="1"/>
    <col min="8461" max="8461" width="15.5703125" style="1" customWidth="1"/>
    <col min="8462" max="8462" width="11.140625" style="1" customWidth="1"/>
    <col min="8463" max="8463" width="15.5703125" style="1" customWidth="1"/>
    <col min="8464" max="8464" width="18" style="1" customWidth="1"/>
    <col min="8465" max="8465" width="20.42578125" style="1" customWidth="1"/>
    <col min="8466" max="8466" width="16.85546875" style="1" customWidth="1"/>
    <col min="8467" max="8468" width="15.140625" style="1" customWidth="1"/>
    <col min="8469" max="8469" width="17.42578125" style="1" customWidth="1"/>
    <col min="8470" max="8704" width="11.5703125" style="1"/>
    <col min="8705" max="8705" width="36.28515625" style="1" customWidth="1"/>
    <col min="8706" max="8706" width="11.7109375" style="1" customWidth="1"/>
    <col min="8707" max="8707" width="12.42578125" style="1" customWidth="1"/>
    <col min="8708" max="8708" width="50.28515625" style="1" customWidth="1"/>
    <col min="8709" max="8709" width="37.140625" style="1" customWidth="1"/>
    <col min="8710" max="8712" width="13.7109375" style="1" customWidth="1"/>
    <col min="8713" max="8713" width="20.28515625" style="1" customWidth="1"/>
    <col min="8714" max="8714" width="15" style="1" customWidth="1"/>
    <col min="8715" max="8715" width="15.5703125" style="1" customWidth="1"/>
    <col min="8716" max="8716" width="7.140625" style="1" customWidth="1"/>
    <col min="8717" max="8717" width="15.5703125" style="1" customWidth="1"/>
    <col min="8718" max="8718" width="11.140625" style="1" customWidth="1"/>
    <col min="8719" max="8719" width="15.5703125" style="1" customWidth="1"/>
    <col min="8720" max="8720" width="18" style="1" customWidth="1"/>
    <col min="8721" max="8721" width="20.42578125" style="1" customWidth="1"/>
    <col min="8722" max="8722" width="16.85546875" style="1" customWidth="1"/>
    <col min="8723" max="8724" width="15.140625" style="1" customWidth="1"/>
    <col min="8725" max="8725" width="17.42578125" style="1" customWidth="1"/>
    <col min="8726" max="8960" width="11.5703125" style="1"/>
    <col min="8961" max="8961" width="36.28515625" style="1" customWidth="1"/>
    <col min="8962" max="8962" width="11.7109375" style="1" customWidth="1"/>
    <col min="8963" max="8963" width="12.42578125" style="1" customWidth="1"/>
    <col min="8964" max="8964" width="50.28515625" style="1" customWidth="1"/>
    <col min="8965" max="8965" width="37.140625" style="1" customWidth="1"/>
    <col min="8966" max="8968" width="13.7109375" style="1" customWidth="1"/>
    <col min="8969" max="8969" width="20.28515625" style="1" customWidth="1"/>
    <col min="8970" max="8970" width="15" style="1" customWidth="1"/>
    <col min="8971" max="8971" width="15.5703125" style="1" customWidth="1"/>
    <col min="8972" max="8972" width="7.140625" style="1" customWidth="1"/>
    <col min="8973" max="8973" width="15.5703125" style="1" customWidth="1"/>
    <col min="8974" max="8974" width="11.140625" style="1" customWidth="1"/>
    <col min="8975" max="8975" width="15.5703125" style="1" customWidth="1"/>
    <col min="8976" max="8976" width="18" style="1" customWidth="1"/>
    <col min="8977" max="8977" width="20.42578125" style="1" customWidth="1"/>
    <col min="8978" max="8978" width="16.85546875" style="1" customWidth="1"/>
    <col min="8979" max="8980" width="15.140625" style="1" customWidth="1"/>
    <col min="8981" max="8981" width="17.42578125" style="1" customWidth="1"/>
    <col min="8982" max="9216" width="11.5703125" style="1"/>
    <col min="9217" max="9217" width="36.28515625" style="1" customWidth="1"/>
    <col min="9218" max="9218" width="11.7109375" style="1" customWidth="1"/>
    <col min="9219" max="9219" width="12.42578125" style="1" customWidth="1"/>
    <col min="9220" max="9220" width="50.28515625" style="1" customWidth="1"/>
    <col min="9221" max="9221" width="37.140625" style="1" customWidth="1"/>
    <col min="9222" max="9224" width="13.7109375" style="1" customWidth="1"/>
    <col min="9225" max="9225" width="20.28515625" style="1" customWidth="1"/>
    <col min="9226" max="9226" width="15" style="1" customWidth="1"/>
    <col min="9227" max="9227" width="15.5703125" style="1" customWidth="1"/>
    <col min="9228" max="9228" width="7.140625" style="1" customWidth="1"/>
    <col min="9229" max="9229" width="15.5703125" style="1" customWidth="1"/>
    <col min="9230" max="9230" width="11.140625" style="1" customWidth="1"/>
    <col min="9231" max="9231" width="15.5703125" style="1" customWidth="1"/>
    <col min="9232" max="9232" width="18" style="1" customWidth="1"/>
    <col min="9233" max="9233" width="20.42578125" style="1" customWidth="1"/>
    <col min="9234" max="9234" width="16.85546875" style="1" customWidth="1"/>
    <col min="9235" max="9236" width="15.140625" style="1" customWidth="1"/>
    <col min="9237" max="9237" width="17.42578125" style="1" customWidth="1"/>
    <col min="9238" max="9472" width="11.5703125" style="1"/>
    <col min="9473" max="9473" width="36.28515625" style="1" customWidth="1"/>
    <col min="9474" max="9474" width="11.7109375" style="1" customWidth="1"/>
    <col min="9475" max="9475" width="12.42578125" style="1" customWidth="1"/>
    <col min="9476" max="9476" width="50.28515625" style="1" customWidth="1"/>
    <col min="9477" max="9477" width="37.140625" style="1" customWidth="1"/>
    <col min="9478" max="9480" width="13.7109375" style="1" customWidth="1"/>
    <col min="9481" max="9481" width="20.28515625" style="1" customWidth="1"/>
    <col min="9482" max="9482" width="15" style="1" customWidth="1"/>
    <col min="9483" max="9483" width="15.5703125" style="1" customWidth="1"/>
    <col min="9484" max="9484" width="7.140625" style="1" customWidth="1"/>
    <col min="9485" max="9485" width="15.5703125" style="1" customWidth="1"/>
    <col min="9486" max="9486" width="11.140625" style="1" customWidth="1"/>
    <col min="9487" max="9487" width="15.5703125" style="1" customWidth="1"/>
    <col min="9488" max="9488" width="18" style="1" customWidth="1"/>
    <col min="9489" max="9489" width="20.42578125" style="1" customWidth="1"/>
    <col min="9490" max="9490" width="16.85546875" style="1" customWidth="1"/>
    <col min="9491" max="9492" width="15.140625" style="1" customWidth="1"/>
    <col min="9493" max="9493" width="17.42578125" style="1" customWidth="1"/>
    <col min="9494" max="9728" width="11.5703125" style="1"/>
    <col min="9729" max="9729" width="36.28515625" style="1" customWidth="1"/>
    <col min="9730" max="9730" width="11.7109375" style="1" customWidth="1"/>
    <col min="9731" max="9731" width="12.42578125" style="1" customWidth="1"/>
    <col min="9732" max="9732" width="50.28515625" style="1" customWidth="1"/>
    <col min="9733" max="9733" width="37.140625" style="1" customWidth="1"/>
    <col min="9734" max="9736" width="13.7109375" style="1" customWidth="1"/>
    <col min="9737" max="9737" width="20.28515625" style="1" customWidth="1"/>
    <col min="9738" max="9738" width="15" style="1" customWidth="1"/>
    <col min="9739" max="9739" width="15.5703125" style="1" customWidth="1"/>
    <col min="9740" max="9740" width="7.140625" style="1" customWidth="1"/>
    <col min="9741" max="9741" width="15.5703125" style="1" customWidth="1"/>
    <col min="9742" max="9742" width="11.140625" style="1" customWidth="1"/>
    <col min="9743" max="9743" width="15.5703125" style="1" customWidth="1"/>
    <col min="9744" max="9744" width="18" style="1" customWidth="1"/>
    <col min="9745" max="9745" width="20.42578125" style="1" customWidth="1"/>
    <col min="9746" max="9746" width="16.85546875" style="1" customWidth="1"/>
    <col min="9747" max="9748" width="15.140625" style="1" customWidth="1"/>
    <col min="9749" max="9749" width="17.42578125" style="1" customWidth="1"/>
    <col min="9750" max="9984" width="11.5703125" style="1"/>
    <col min="9985" max="9985" width="36.28515625" style="1" customWidth="1"/>
    <col min="9986" max="9986" width="11.7109375" style="1" customWidth="1"/>
    <col min="9987" max="9987" width="12.42578125" style="1" customWidth="1"/>
    <col min="9988" max="9988" width="50.28515625" style="1" customWidth="1"/>
    <col min="9989" max="9989" width="37.140625" style="1" customWidth="1"/>
    <col min="9990" max="9992" width="13.7109375" style="1" customWidth="1"/>
    <col min="9993" max="9993" width="20.28515625" style="1" customWidth="1"/>
    <col min="9994" max="9994" width="15" style="1" customWidth="1"/>
    <col min="9995" max="9995" width="15.5703125" style="1" customWidth="1"/>
    <col min="9996" max="9996" width="7.140625" style="1" customWidth="1"/>
    <col min="9997" max="9997" width="15.5703125" style="1" customWidth="1"/>
    <col min="9998" max="9998" width="11.140625" style="1" customWidth="1"/>
    <col min="9999" max="9999" width="15.5703125" style="1" customWidth="1"/>
    <col min="10000" max="10000" width="18" style="1" customWidth="1"/>
    <col min="10001" max="10001" width="20.42578125" style="1" customWidth="1"/>
    <col min="10002" max="10002" width="16.85546875" style="1" customWidth="1"/>
    <col min="10003" max="10004" width="15.140625" style="1" customWidth="1"/>
    <col min="10005" max="10005" width="17.42578125" style="1" customWidth="1"/>
    <col min="10006" max="10240" width="11.5703125" style="1"/>
    <col min="10241" max="10241" width="36.28515625" style="1" customWidth="1"/>
    <col min="10242" max="10242" width="11.7109375" style="1" customWidth="1"/>
    <col min="10243" max="10243" width="12.42578125" style="1" customWidth="1"/>
    <col min="10244" max="10244" width="50.28515625" style="1" customWidth="1"/>
    <col min="10245" max="10245" width="37.140625" style="1" customWidth="1"/>
    <col min="10246" max="10248" width="13.7109375" style="1" customWidth="1"/>
    <col min="10249" max="10249" width="20.28515625" style="1" customWidth="1"/>
    <col min="10250" max="10250" width="15" style="1" customWidth="1"/>
    <col min="10251" max="10251" width="15.5703125" style="1" customWidth="1"/>
    <col min="10252" max="10252" width="7.140625" style="1" customWidth="1"/>
    <col min="10253" max="10253" width="15.5703125" style="1" customWidth="1"/>
    <col min="10254" max="10254" width="11.140625" style="1" customWidth="1"/>
    <col min="10255" max="10255" width="15.5703125" style="1" customWidth="1"/>
    <col min="10256" max="10256" width="18" style="1" customWidth="1"/>
    <col min="10257" max="10257" width="20.42578125" style="1" customWidth="1"/>
    <col min="10258" max="10258" width="16.85546875" style="1" customWidth="1"/>
    <col min="10259" max="10260" width="15.140625" style="1" customWidth="1"/>
    <col min="10261" max="10261" width="17.42578125" style="1" customWidth="1"/>
    <col min="10262" max="10496" width="11.5703125" style="1"/>
    <col min="10497" max="10497" width="36.28515625" style="1" customWidth="1"/>
    <col min="10498" max="10498" width="11.7109375" style="1" customWidth="1"/>
    <col min="10499" max="10499" width="12.42578125" style="1" customWidth="1"/>
    <col min="10500" max="10500" width="50.28515625" style="1" customWidth="1"/>
    <col min="10501" max="10501" width="37.140625" style="1" customWidth="1"/>
    <col min="10502" max="10504" width="13.7109375" style="1" customWidth="1"/>
    <col min="10505" max="10505" width="20.28515625" style="1" customWidth="1"/>
    <col min="10506" max="10506" width="15" style="1" customWidth="1"/>
    <col min="10507" max="10507" width="15.5703125" style="1" customWidth="1"/>
    <col min="10508" max="10508" width="7.140625" style="1" customWidth="1"/>
    <col min="10509" max="10509" width="15.5703125" style="1" customWidth="1"/>
    <col min="10510" max="10510" width="11.140625" style="1" customWidth="1"/>
    <col min="10511" max="10511" width="15.5703125" style="1" customWidth="1"/>
    <col min="10512" max="10512" width="18" style="1" customWidth="1"/>
    <col min="10513" max="10513" width="20.42578125" style="1" customWidth="1"/>
    <col min="10514" max="10514" width="16.85546875" style="1" customWidth="1"/>
    <col min="10515" max="10516" width="15.140625" style="1" customWidth="1"/>
    <col min="10517" max="10517" width="17.42578125" style="1" customWidth="1"/>
    <col min="10518" max="10752" width="11.5703125" style="1"/>
    <col min="10753" max="10753" width="36.28515625" style="1" customWidth="1"/>
    <col min="10754" max="10754" width="11.7109375" style="1" customWidth="1"/>
    <col min="10755" max="10755" width="12.42578125" style="1" customWidth="1"/>
    <col min="10756" max="10756" width="50.28515625" style="1" customWidth="1"/>
    <col min="10757" max="10757" width="37.140625" style="1" customWidth="1"/>
    <col min="10758" max="10760" width="13.7109375" style="1" customWidth="1"/>
    <col min="10761" max="10761" width="20.28515625" style="1" customWidth="1"/>
    <col min="10762" max="10762" width="15" style="1" customWidth="1"/>
    <col min="10763" max="10763" width="15.5703125" style="1" customWidth="1"/>
    <col min="10764" max="10764" width="7.140625" style="1" customWidth="1"/>
    <col min="10765" max="10765" width="15.5703125" style="1" customWidth="1"/>
    <col min="10766" max="10766" width="11.140625" style="1" customWidth="1"/>
    <col min="10767" max="10767" width="15.5703125" style="1" customWidth="1"/>
    <col min="10768" max="10768" width="18" style="1" customWidth="1"/>
    <col min="10769" max="10769" width="20.42578125" style="1" customWidth="1"/>
    <col min="10770" max="10770" width="16.85546875" style="1" customWidth="1"/>
    <col min="10771" max="10772" width="15.140625" style="1" customWidth="1"/>
    <col min="10773" max="10773" width="17.42578125" style="1" customWidth="1"/>
    <col min="10774" max="11008" width="11.5703125" style="1"/>
    <col min="11009" max="11009" width="36.28515625" style="1" customWidth="1"/>
    <col min="11010" max="11010" width="11.7109375" style="1" customWidth="1"/>
    <col min="11011" max="11011" width="12.42578125" style="1" customWidth="1"/>
    <col min="11012" max="11012" width="50.28515625" style="1" customWidth="1"/>
    <col min="11013" max="11013" width="37.140625" style="1" customWidth="1"/>
    <col min="11014" max="11016" width="13.7109375" style="1" customWidth="1"/>
    <col min="11017" max="11017" width="20.28515625" style="1" customWidth="1"/>
    <col min="11018" max="11018" width="15" style="1" customWidth="1"/>
    <col min="11019" max="11019" width="15.5703125" style="1" customWidth="1"/>
    <col min="11020" max="11020" width="7.140625" style="1" customWidth="1"/>
    <col min="11021" max="11021" width="15.5703125" style="1" customWidth="1"/>
    <col min="11022" max="11022" width="11.140625" style="1" customWidth="1"/>
    <col min="11023" max="11023" width="15.5703125" style="1" customWidth="1"/>
    <col min="11024" max="11024" width="18" style="1" customWidth="1"/>
    <col min="11025" max="11025" width="20.42578125" style="1" customWidth="1"/>
    <col min="11026" max="11026" width="16.85546875" style="1" customWidth="1"/>
    <col min="11027" max="11028" width="15.140625" style="1" customWidth="1"/>
    <col min="11029" max="11029" width="17.42578125" style="1" customWidth="1"/>
    <col min="11030" max="11264" width="11.5703125" style="1"/>
    <col min="11265" max="11265" width="36.28515625" style="1" customWidth="1"/>
    <col min="11266" max="11266" width="11.7109375" style="1" customWidth="1"/>
    <col min="11267" max="11267" width="12.42578125" style="1" customWidth="1"/>
    <col min="11268" max="11268" width="50.28515625" style="1" customWidth="1"/>
    <col min="11269" max="11269" width="37.140625" style="1" customWidth="1"/>
    <col min="11270" max="11272" width="13.7109375" style="1" customWidth="1"/>
    <col min="11273" max="11273" width="20.28515625" style="1" customWidth="1"/>
    <col min="11274" max="11274" width="15" style="1" customWidth="1"/>
    <col min="11275" max="11275" width="15.5703125" style="1" customWidth="1"/>
    <col min="11276" max="11276" width="7.140625" style="1" customWidth="1"/>
    <col min="11277" max="11277" width="15.5703125" style="1" customWidth="1"/>
    <col min="11278" max="11278" width="11.140625" style="1" customWidth="1"/>
    <col min="11279" max="11279" width="15.5703125" style="1" customWidth="1"/>
    <col min="11280" max="11280" width="18" style="1" customWidth="1"/>
    <col min="11281" max="11281" width="20.42578125" style="1" customWidth="1"/>
    <col min="11282" max="11282" width="16.85546875" style="1" customWidth="1"/>
    <col min="11283" max="11284" width="15.140625" style="1" customWidth="1"/>
    <col min="11285" max="11285" width="17.42578125" style="1" customWidth="1"/>
    <col min="11286" max="11520" width="11.5703125" style="1"/>
    <col min="11521" max="11521" width="36.28515625" style="1" customWidth="1"/>
    <col min="11522" max="11522" width="11.7109375" style="1" customWidth="1"/>
    <col min="11523" max="11523" width="12.42578125" style="1" customWidth="1"/>
    <col min="11524" max="11524" width="50.28515625" style="1" customWidth="1"/>
    <col min="11525" max="11525" width="37.140625" style="1" customWidth="1"/>
    <col min="11526" max="11528" width="13.7109375" style="1" customWidth="1"/>
    <col min="11529" max="11529" width="20.28515625" style="1" customWidth="1"/>
    <col min="11530" max="11530" width="15" style="1" customWidth="1"/>
    <col min="11531" max="11531" width="15.5703125" style="1" customWidth="1"/>
    <col min="11532" max="11532" width="7.140625" style="1" customWidth="1"/>
    <col min="11533" max="11533" width="15.5703125" style="1" customWidth="1"/>
    <col min="11534" max="11534" width="11.140625" style="1" customWidth="1"/>
    <col min="11535" max="11535" width="15.5703125" style="1" customWidth="1"/>
    <col min="11536" max="11536" width="18" style="1" customWidth="1"/>
    <col min="11537" max="11537" width="20.42578125" style="1" customWidth="1"/>
    <col min="11538" max="11538" width="16.85546875" style="1" customWidth="1"/>
    <col min="11539" max="11540" width="15.140625" style="1" customWidth="1"/>
    <col min="11541" max="11541" width="17.42578125" style="1" customWidth="1"/>
    <col min="11542" max="11776" width="11.5703125" style="1"/>
    <col min="11777" max="11777" width="36.28515625" style="1" customWidth="1"/>
    <col min="11778" max="11778" width="11.7109375" style="1" customWidth="1"/>
    <col min="11779" max="11779" width="12.42578125" style="1" customWidth="1"/>
    <col min="11780" max="11780" width="50.28515625" style="1" customWidth="1"/>
    <col min="11781" max="11781" width="37.140625" style="1" customWidth="1"/>
    <col min="11782" max="11784" width="13.7109375" style="1" customWidth="1"/>
    <col min="11785" max="11785" width="20.28515625" style="1" customWidth="1"/>
    <col min="11786" max="11786" width="15" style="1" customWidth="1"/>
    <col min="11787" max="11787" width="15.5703125" style="1" customWidth="1"/>
    <col min="11788" max="11788" width="7.140625" style="1" customWidth="1"/>
    <col min="11789" max="11789" width="15.5703125" style="1" customWidth="1"/>
    <col min="11790" max="11790" width="11.140625" style="1" customWidth="1"/>
    <col min="11791" max="11791" width="15.5703125" style="1" customWidth="1"/>
    <col min="11792" max="11792" width="18" style="1" customWidth="1"/>
    <col min="11793" max="11793" width="20.42578125" style="1" customWidth="1"/>
    <col min="11794" max="11794" width="16.85546875" style="1" customWidth="1"/>
    <col min="11795" max="11796" width="15.140625" style="1" customWidth="1"/>
    <col min="11797" max="11797" width="17.42578125" style="1" customWidth="1"/>
    <col min="11798" max="12032" width="11.5703125" style="1"/>
    <col min="12033" max="12033" width="36.28515625" style="1" customWidth="1"/>
    <col min="12034" max="12034" width="11.7109375" style="1" customWidth="1"/>
    <col min="12035" max="12035" width="12.42578125" style="1" customWidth="1"/>
    <col min="12036" max="12036" width="50.28515625" style="1" customWidth="1"/>
    <col min="12037" max="12037" width="37.140625" style="1" customWidth="1"/>
    <col min="12038" max="12040" width="13.7109375" style="1" customWidth="1"/>
    <col min="12041" max="12041" width="20.28515625" style="1" customWidth="1"/>
    <col min="12042" max="12042" width="15" style="1" customWidth="1"/>
    <col min="12043" max="12043" width="15.5703125" style="1" customWidth="1"/>
    <col min="12044" max="12044" width="7.140625" style="1" customWidth="1"/>
    <col min="12045" max="12045" width="15.5703125" style="1" customWidth="1"/>
    <col min="12046" max="12046" width="11.140625" style="1" customWidth="1"/>
    <col min="12047" max="12047" width="15.5703125" style="1" customWidth="1"/>
    <col min="12048" max="12048" width="18" style="1" customWidth="1"/>
    <col min="12049" max="12049" width="20.42578125" style="1" customWidth="1"/>
    <col min="12050" max="12050" width="16.85546875" style="1" customWidth="1"/>
    <col min="12051" max="12052" width="15.140625" style="1" customWidth="1"/>
    <col min="12053" max="12053" width="17.42578125" style="1" customWidth="1"/>
    <col min="12054" max="12288" width="11.5703125" style="1"/>
    <col min="12289" max="12289" width="36.28515625" style="1" customWidth="1"/>
    <col min="12290" max="12290" width="11.7109375" style="1" customWidth="1"/>
    <col min="12291" max="12291" width="12.42578125" style="1" customWidth="1"/>
    <col min="12292" max="12292" width="50.28515625" style="1" customWidth="1"/>
    <col min="12293" max="12293" width="37.140625" style="1" customWidth="1"/>
    <col min="12294" max="12296" width="13.7109375" style="1" customWidth="1"/>
    <col min="12297" max="12297" width="20.28515625" style="1" customWidth="1"/>
    <col min="12298" max="12298" width="15" style="1" customWidth="1"/>
    <col min="12299" max="12299" width="15.5703125" style="1" customWidth="1"/>
    <col min="12300" max="12300" width="7.140625" style="1" customWidth="1"/>
    <col min="12301" max="12301" width="15.5703125" style="1" customWidth="1"/>
    <col min="12302" max="12302" width="11.140625" style="1" customWidth="1"/>
    <col min="12303" max="12303" width="15.5703125" style="1" customWidth="1"/>
    <col min="12304" max="12304" width="18" style="1" customWidth="1"/>
    <col min="12305" max="12305" width="20.42578125" style="1" customWidth="1"/>
    <col min="12306" max="12306" width="16.85546875" style="1" customWidth="1"/>
    <col min="12307" max="12308" width="15.140625" style="1" customWidth="1"/>
    <col min="12309" max="12309" width="17.42578125" style="1" customWidth="1"/>
    <col min="12310" max="12544" width="11.5703125" style="1"/>
    <col min="12545" max="12545" width="36.28515625" style="1" customWidth="1"/>
    <col min="12546" max="12546" width="11.7109375" style="1" customWidth="1"/>
    <col min="12547" max="12547" width="12.42578125" style="1" customWidth="1"/>
    <col min="12548" max="12548" width="50.28515625" style="1" customWidth="1"/>
    <col min="12549" max="12549" width="37.140625" style="1" customWidth="1"/>
    <col min="12550" max="12552" width="13.7109375" style="1" customWidth="1"/>
    <col min="12553" max="12553" width="20.28515625" style="1" customWidth="1"/>
    <col min="12554" max="12554" width="15" style="1" customWidth="1"/>
    <col min="12555" max="12555" width="15.5703125" style="1" customWidth="1"/>
    <col min="12556" max="12556" width="7.140625" style="1" customWidth="1"/>
    <col min="12557" max="12557" width="15.5703125" style="1" customWidth="1"/>
    <col min="12558" max="12558" width="11.140625" style="1" customWidth="1"/>
    <col min="12559" max="12559" width="15.5703125" style="1" customWidth="1"/>
    <col min="12560" max="12560" width="18" style="1" customWidth="1"/>
    <col min="12561" max="12561" width="20.42578125" style="1" customWidth="1"/>
    <col min="12562" max="12562" width="16.85546875" style="1" customWidth="1"/>
    <col min="12563" max="12564" width="15.140625" style="1" customWidth="1"/>
    <col min="12565" max="12565" width="17.42578125" style="1" customWidth="1"/>
    <col min="12566" max="12800" width="11.5703125" style="1"/>
    <col min="12801" max="12801" width="36.28515625" style="1" customWidth="1"/>
    <col min="12802" max="12802" width="11.7109375" style="1" customWidth="1"/>
    <col min="12803" max="12803" width="12.42578125" style="1" customWidth="1"/>
    <col min="12804" max="12804" width="50.28515625" style="1" customWidth="1"/>
    <col min="12805" max="12805" width="37.140625" style="1" customWidth="1"/>
    <col min="12806" max="12808" width="13.7109375" style="1" customWidth="1"/>
    <col min="12809" max="12809" width="20.28515625" style="1" customWidth="1"/>
    <col min="12810" max="12810" width="15" style="1" customWidth="1"/>
    <col min="12811" max="12811" width="15.5703125" style="1" customWidth="1"/>
    <col min="12812" max="12812" width="7.140625" style="1" customWidth="1"/>
    <col min="12813" max="12813" width="15.5703125" style="1" customWidth="1"/>
    <col min="12814" max="12814" width="11.140625" style="1" customWidth="1"/>
    <col min="12815" max="12815" width="15.5703125" style="1" customWidth="1"/>
    <col min="12816" max="12816" width="18" style="1" customWidth="1"/>
    <col min="12817" max="12817" width="20.42578125" style="1" customWidth="1"/>
    <col min="12818" max="12818" width="16.85546875" style="1" customWidth="1"/>
    <col min="12819" max="12820" width="15.140625" style="1" customWidth="1"/>
    <col min="12821" max="12821" width="17.42578125" style="1" customWidth="1"/>
    <col min="12822" max="13056" width="11.5703125" style="1"/>
    <col min="13057" max="13057" width="36.28515625" style="1" customWidth="1"/>
    <col min="13058" max="13058" width="11.7109375" style="1" customWidth="1"/>
    <col min="13059" max="13059" width="12.42578125" style="1" customWidth="1"/>
    <col min="13060" max="13060" width="50.28515625" style="1" customWidth="1"/>
    <col min="13061" max="13061" width="37.140625" style="1" customWidth="1"/>
    <col min="13062" max="13064" width="13.7109375" style="1" customWidth="1"/>
    <col min="13065" max="13065" width="20.28515625" style="1" customWidth="1"/>
    <col min="13066" max="13066" width="15" style="1" customWidth="1"/>
    <col min="13067" max="13067" width="15.5703125" style="1" customWidth="1"/>
    <col min="13068" max="13068" width="7.140625" style="1" customWidth="1"/>
    <col min="13069" max="13069" width="15.5703125" style="1" customWidth="1"/>
    <col min="13070" max="13070" width="11.140625" style="1" customWidth="1"/>
    <col min="13071" max="13071" width="15.5703125" style="1" customWidth="1"/>
    <col min="13072" max="13072" width="18" style="1" customWidth="1"/>
    <col min="13073" max="13073" width="20.42578125" style="1" customWidth="1"/>
    <col min="13074" max="13074" width="16.85546875" style="1" customWidth="1"/>
    <col min="13075" max="13076" width="15.140625" style="1" customWidth="1"/>
    <col min="13077" max="13077" width="17.42578125" style="1" customWidth="1"/>
    <col min="13078" max="13312" width="11.5703125" style="1"/>
    <col min="13313" max="13313" width="36.28515625" style="1" customWidth="1"/>
    <col min="13314" max="13314" width="11.7109375" style="1" customWidth="1"/>
    <col min="13315" max="13315" width="12.42578125" style="1" customWidth="1"/>
    <col min="13316" max="13316" width="50.28515625" style="1" customWidth="1"/>
    <col min="13317" max="13317" width="37.140625" style="1" customWidth="1"/>
    <col min="13318" max="13320" width="13.7109375" style="1" customWidth="1"/>
    <col min="13321" max="13321" width="20.28515625" style="1" customWidth="1"/>
    <col min="13322" max="13322" width="15" style="1" customWidth="1"/>
    <col min="13323" max="13323" width="15.5703125" style="1" customWidth="1"/>
    <col min="13324" max="13324" width="7.140625" style="1" customWidth="1"/>
    <col min="13325" max="13325" width="15.5703125" style="1" customWidth="1"/>
    <col min="13326" max="13326" width="11.140625" style="1" customWidth="1"/>
    <col min="13327" max="13327" width="15.5703125" style="1" customWidth="1"/>
    <col min="13328" max="13328" width="18" style="1" customWidth="1"/>
    <col min="13329" max="13329" width="20.42578125" style="1" customWidth="1"/>
    <col min="13330" max="13330" width="16.85546875" style="1" customWidth="1"/>
    <col min="13331" max="13332" width="15.140625" style="1" customWidth="1"/>
    <col min="13333" max="13333" width="17.42578125" style="1" customWidth="1"/>
    <col min="13334" max="13568" width="11.5703125" style="1"/>
    <col min="13569" max="13569" width="36.28515625" style="1" customWidth="1"/>
    <col min="13570" max="13570" width="11.7109375" style="1" customWidth="1"/>
    <col min="13571" max="13571" width="12.42578125" style="1" customWidth="1"/>
    <col min="13572" max="13572" width="50.28515625" style="1" customWidth="1"/>
    <col min="13573" max="13573" width="37.140625" style="1" customWidth="1"/>
    <col min="13574" max="13576" width="13.7109375" style="1" customWidth="1"/>
    <col min="13577" max="13577" width="20.28515625" style="1" customWidth="1"/>
    <col min="13578" max="13578" width="15" style="1" customWidth="1"/>
    <col min="13579" max="13579" width="15.5703125" style="1" customWidth="1"/>
    <col min="13580" max="13580" width="7.140625" style="1" customWidth="1"/>
    <col min="13581" max="13581" width="15.5703125" style="1" customWidth="1"/>
    <col min="13582" max="13582" width="11.140625" style="1" customWidth="1"/>
    <col min="13583" max="13583" width="15.5703125" style="1" customWidth="1"/>
    <col min="13584" max="13584" width="18" style="1" customWidth="1"/>
    <col min="13585" max="13585" width="20.42578125" style="1" customWidth="1"/>
    <col min="13586" max="13586" width="16.85546875" style="1" customWidth="1"/>
    <col min="13587" max="13588" width="15.140625" style="1" customWidth="1"/>
    <col min="13589" max="13589" width="17.42578125" style="1" customWidth="1"/>
    <col min="13590" max="13824" width="11.5703125" style="1"/>
    <col min="13825" max="13825" width="36.28515625" style="1" customWidth="1"/>
    <col min="13826" max="13826" width="11.7109375" style="1" customWidth="1"/>
    <col min="13827" max="13827" width="12.42578125" style="1" customWidth="1"/>
    <col min="13828" max="13828" width="50.28515625" style="1" customWidth="1"/>
    <col min="13829" max="13829" width="37.140625" style="1" customWidth="1"/>
    <col min="13830" max="13832" width="13.7109375" style="1" customWidth="1"/>
    <col min="13833" max="13833" width="20.28515625" style="1" customWidth="1"/>
    <col min="13834" max="13834" width="15" style="1" customWidth="1"/>
    <col min="13835" max="13835" width="15.5703125" style="1" customWidth="1"/>
    <col min="13836" max="13836" width="7.140625" style="1" customWidth="1"/>
    <col min="13837" max="13837" width="15.5703125" style="1" customWidth="1"/>
    <col min="13838" max="13838" width="11.140625" style="1" customWidth="1"/>
    <col min="13839" max="13839" width="15.5703125" style="1" customWidth="1"/>
    <col min="13840" max="13840" width="18" style="1" customWidth="1"/>
    <col min="13841" max="13841" width="20.42578125" style="1" customWidth="1"/>
    <col min="13842" max="13842" width="16.85546875" style="1" customWidth="1"/>
    <col min="13843" max="13844" width="15.140625" style="1" customWidth="1"/>
    <col min="13845" max="13845" width="17.42578125" style="1" customWidth="1"/>
    <col min="13846" max="14080" width="11.5703125" style="1"/>
    <col min="14081" max="14081" width="36.28515625" style="1" customWidth="1"/>
    <col min="14082" max="14082" width="11.7109375" style="1" customWidth="1"/>
    <col min="14083" max="14083" width="12.42578125" style="1" customWidth="1"/>
    <col min="14084" max="14084" width="50.28515625" style="1" customWidth="1"/>
    <col min="14085" max="14085" width="37.140625" style="1" customWidth="1"/>
    <col min="14086" max="14088" width="13.7109375" style="1" customWidth="1"/>
    <col min="14089" max="14089" width="20.28515625" style="1" customWidth="1"/>
    <col min="14090" max="14090" width="15" style="1" customWidth="1"/>
    <col min="14091" max="14091" width="15.5703125" style="1" customWidth="1"/>
    <col min="14092" max="14092" width="7.140625" style="1" customWidth="1"/>
    <col min="14093" max="14093" width="15.5703125" style="1" customWidth="1"/>
    <col min="14094" max="14094" width="11.140625" style="1" customWidth="1"/>
    <col min="14095" max="14095" width="15.5703125" style="1" customWidth="1"/>
    <col min="14096" max="14096" width="18" style="1" customWidth="1"/>
    <col min="14097" max="14097" width="20.42578125" style="1" customWidth="1"/>
    <col min="14098" max="14098" width="16.85546875" style="1" customWidth="1"/>
    <col min="14099" max="14100" width="15.140625" style="1" customWidth="1"/>
    <col min="14101" max="14101" width="17.42578125" style="1" customWidth="1"/>
    <col min="14102" max="14336" width="11.5703125" style="1"/>
    <col min="14337" max="14337" width="36.28515625" style="1" customWidth="1"/>
    <col min="14338" max="14338" width="11.7109375" style="1" customWidth="1"/>
    <col min="14339" max="14339" width="12.42578125" style="1" customWidth="1"/>
    <col min="14340" max="14340" width="50.28515625" style="1" customWidth="1"/>
    <col min="14341" max="14341" width="37.140625" style="1" customWidth="1"/>
    <col min="14342" max="14344" width="13.7109375" style="1" customWidth="1"/>
    <col min="14345" max="14345" width="20.28515625" style="1" customWidth="1"/>
    <col min="14346" max="14346" width="15" style="1" customWidth="1"/>
    <col min="14347" max="14347" width="15.5703125" style="1" customWidth="1"/>
    <col min="14348" max="14348" width="7.140625" style="1" customWidth="1"/>
    <col min="14349" max="14349" width="15.5703125" style="1" customWidth="1"/>
    <col min="14350" max="14350" width="11.140625" style="1" customWidth="1"/>
    <col min="14351" max="14351" width="15.5703125" style="1" customWidth="1"/>
    <col min="14352" max="14352" width="18" style="1" customWidth="1"/>
    <col min="14353" max="14353" width="20.42578125" style="1" customWidth="1"/>
    <col min="14354" max="14354" width="16.85546875" style="1" customWidth="1"/>
    <col min="14355" max="14356" width="15.140625" style="1" customWidth="1"/>
    <col min="14357" max="14357" width="17.42578125" style="1" customWidth="1"/>
    <col min="14358" max="14592" width="11.5703125" style="1"/>
    <col min="14593" max="14593" width="36.28515625" style="1" customWidth="1"/>
    <col min="14594" max="14594" width="11.7109375" style="1" customWidth="1"/>
    <col min="14595" max="14595" width="12.42578125" style="1" customWidth="1"/>
    <col min="14596" max="14596" width="50.28515625" style="1" customWidth="1"/>
    <col min="14597" max="14597" width="37.140625" style="1" customWidth="1"/>
    <col min="14598" max="14600" width="13.7109375" style="1" customWidth="1"/>
    <col min="14601" max="14601" width="20.28515625" style="1" customWidth="1"/>
    <col min="14602" max="14602" width="15" style="1" customWidth="1"/>
    <col min="14603" max="14603" width="15.5703125" style="1" customWidth="1"/>
    <col min="14604" max="14604" width="7.140625" style="1" customWidth="1"/>
    <col min="14605" max="14605" width="15.5703125" style="1" customWidth="1"/>
    <col min="14606" max="14606" width="11.140625" style="1" customWidth="1"/>
    <col min="14607" max="14607" width="15.5703125" style="1" customWidth="1"/>
    <col min="14608" max="14608" width="18" style="1" customWidth="1"/>
    <col min="14609" max="14609" width="20.42578125" style="1" customWidth="1"/>
    <col min="14610" max="14610" width="16.85546875" style="1" customWidth="1"/>
    <col min="14611" max="14612" width="15.140625" style="1" customWidth="1"/>
    <col min="14613" max="14613" width="17.42578125" style="1" customWidth="1"/>
    <col min="14614" max="14848" width="11.5703125" style="1"/>
    <col min="14849" max="14849" width="36.28515625" style="1" customWidth="1"/>
    <col min="14850" max="14850" width="11.7109375" style="1" customWidth="1"/>
    <col min="14851" max="14851" width="12.42578125" style="1" customWidth="1"/>
    <col min="14852" max="14852" width="50.28515625" style="1" customWidth="1"/>
    <col min="14853" max="14853" width="37.140625" style="1" customWidth="1"/>
    <col min="14854" max="14856" width="13.7109375" style="1" customWidth="1"/>
    <col min="14857" max="14857" width="20.28515625" style="1" customWidth="1"/>
    <col min="14858" max="14858" width="15" style="1" customWidth="1"/>
    <col min="14859" max="14859" width="15.5703125" style="1" customWidth="1"/>
    <col min="14860" max="14860" width="7.140625" style="1" customWidth="1"/>
    <col min="14861" max="14861" width="15.5703125" style="1" customWidth="1"/>
    <col min="14862" max="14862" width="11.140625" style="1" customWidth="1"/>
    <col min="14863" max="14863" width="15.5703125" style="1" customWidth="1"/>
    <col min="14864" max="14864" width="18" style="1" customWidth="1"/>
    <col min="14865" max="14865" width="20.42578125" style="1" customWidth="1"/>
    <col min="14866" max="14866" width="16.85546875" style="1" customWidth="1"/>
    <col min="14867" max="14868" width="15.140625" style="1" customWidth="1"/>
    <col min="14869" max="14869" width="17.42578125" style="1" customWidth="1"/>
    <col min="14870" max="15104" width="11.5703125" style="1"/>
    <col min="15105" max="15105" width="36.28515625" style="1" customWidth="1"/>
    <col min="15106" max="15106" width="11.7109375" style="1" customWidth="1"/>
    <col min="15107" max="15107" width="12.42578125" style="1" customWidth="1"/>
    <col min="15108" max="15108" width="50.28515625" style="1" customWidth="1"/>
    <col min="15109" max="15109" width="37.140625" style="1" customWidth="1"/>
    <col min="15110" max="15112" width="13.7109375" style="1" customWidth="1"/>
    <col min="15113" max="15113" width="20.28515625" style="1" customWidth="1"/>
    <col min="15114" max="15114" width="15" style="1" customWidth="1"/>
    <col min="15115" max="15115" width="15.5703125" style="1" customWidth="1"/>
    <col min="15116" max="15116" width="7.140625" style="1" customWidth="1"/>
    <col min="15117" max="15117" width="15.5703125" style="1" customWidth="1"/>
    <col min="15118" max="15118" width="11.140625" style="1" customWidth="1"/>
    <col min="15119" max="15119" width="15.5703125" style="1" customWidth="1"/>
    <col min="15120" max="15120" width="18" style="1" customWidth="1"/>
    <col min="15121" max="15121" width="20.42578125" style="1" customWidth="1"/>
    <col min="15122" max="15122" width="16.85546875" style="1" customWidth="1"/>
    <col min="15123" max="15124" width="15.140625" style="1" customWidth="1"/>
    <col min="15125" max="15125" width="17.42578125" style="1" customWidth="1"/>
    <col min="15126" max="15360" width="11.5703125" style="1"/>
    <col min="15361" max="15361" width="36.28515625" style="1" customWidth="1"/>
    <col min="15362" max="15362" width="11.7109375" style="1" customWidth="1"/>
    <col min="15363" max="15363" width="12.42578125" style="1" customWidth="1"/>
    <col min="15364" max="15364" width="50.28515625" style="1" customWidth="1"/>
    <col min="15365" max="15365" width="37.140625" style="1" customWidth="1"/>
    <col min="15366" max="15368" width="13.7109375" style="1" customWidth="1"/>
    <col min="15369" max="15369" width="20.28515625" style="1" customWidth="1"/>
    <col min="15370" max="15370" width="15" style="1" customWidth="1"/>
    <col min="15371" max="15371" width="15.5703125" style="1" customWidth="1"/>
    <col min="15372" max="15372" width="7.140625" style="1" customWidth="1"/>
    <col min="15373" max="15373" width="15.5703125" style="1" customWidth="1"/>
    <col min="15374" max="15374" width="11.140625" style="1" customWidth="1"/>
    <col min="15375" max="15375" width="15.5703125" style="1" customWidth="1"/>
    <col min="15376" max="15376" width="18" style="1" customWidth="1"/>
    <col min="15377" max="15377" width="20.42578125" style="1" customWidth="1"/>
    <col min="15378" max="15378" width="16.85546875" style="1" customWidth="1"/>
    <col min="15379" max="15380" width="15.140625" style="1" customWidth="1"/>
    <col min="15381" max="15381" width="17.42578125" style="1" customWidth="1"/>
    <col min="15382" max="15616" width="11.5703125" style="1"/>
    <col min="15617" max="15617" width="36.28515625" style="1" customWidth="1"/>
    <col min="15618" max="15618" width="11.7109375" style="1" customWidth="1"/>
    <col min="15619" max="15619" width="12.42578125" style="1" customWidth="1"/>
    <col min="15620" max="15620" width="50.28515625" style="1" customWidth="1"/>
    <col min="15621" max="15621" width="37.140625" style="1" customWidth="1"/>
    <col min="15622" max="15624" width="13.7109375" style="1" customWidth="1"/>
    <col min="15625" max="15625" width="20.28515625" style="1" customWidth="1"/>
    <col min="15626" max="15626" width="15" style="1" customWidth="1"/>
    <col min="15627" max="15627" width="15.5703125" style="1" customWidth="1"/>
    <col min="15628" max="15628" width="7.140625" style="1" customWidth="1"/>
    <col min="15629" max="15629" width="15.5703125" style="1" customWidth="1"/>
    <col min="15630" max="15630" width="11.140625" style="1" customWidth="1"/>
    <col min="15631" max="15631" width="15.5703125" style="1" customWidth="1"/>
    <col min="15632" max="15632" width="18" style="1" customWidth="1"/>
    <col min="15633" max="15633" width="20.42578125" style="1" customWidth="1"/>
    <col min="15634" max="15634" width="16.85546875" style="1" customWidth="1"/>
    <col min="15635" max="15636" width="15.140625" style="1" customWidth="1"/>
    <col min="15637" max="15637" width="17.42578125" style="1" customWidth="1"/>
    <col min="15638" max="15872" width="11.5703125" style="1"/>
    <col min="15873" max="15873" width="36.28515625" style="1" customWidth="1"/>
    <col min="15874" max="15874" width="11.7109375" style="1" customWidth="1"/>
    <col min="15875" max="15875" width="12.42578125" style="1" customWidth="1"/>
    <col min="15876" max="15876" width="50.28515625" style="1" customWidth="1"/>
    <col min="15877" max="15877" width="37.140625" style="1" customWidth="1"/>
    <col min="15878" max="15880" width="13.7109375" style="1" customWidth="1"/>
    <col min="15881" max="15881" width="20.28515625" style="1" customWidth="1"/>
    <col min="15882" max="15882" width="15" style="1" customWidth="1"/>
    <col min="15883" max="15883" width="15.5703125" style="1" customWidth="1"/>
    <col min="15884" max="15884" width="7.140625" style="1" customWidth="1"/>
    <col min="15885" max="15885" width="15.5703125" style="1" customWidth="1"/>
    <col min="15886" max="15886" width="11.140625" style="1" customWidth="1"/>
    <col min="15887" max="15887" width="15.5703125" style="1" customWidth="1"/>
    <col min="15888" max="15888" width="18" style="1" customWidth="1"/>
    <col min="15889" max="15889" width="20.42578125" style="1" customWidth="1"/>
    <col min="15890" max="15890" width="16.85546875" style="1" customWidth="1"/>
    <col min="15891" max="15892" width="15.140625" style="1" customWidth="1"/>
    <col min="15893" max="15893" width="17.42578125" style="1" customWidth="1"/>
    <col min="15894" max="16128" width="11.5703125" style="1"/>
    <col min="16129" max="16129" width="36.28515625" style="1" customWidth="1"/>
    <col min="16130" max="16130" width="11.7109375" style="1" customWidth="1"/>
    <col min="16131" max="16131" width="12.42578125" style="1" customWidth="1"/>
    <col min="16132" max="16132" width="50.28515625" style="1" customWidth="1"/>
    <col min="16133" max="16133" width="37.140625" style="1" customWidth="1"/>
    <col min="16134" max="16136" width="13.7109375" style="1" customWidth="1"/>
    <col min="16137" max="16137" width="20.28515625" style="1" customWidth="1"/>
    <col min="16138" max="16138" width="15" style="1" customWidth="1"/>
    <col min="16139" max="16139" width="15.5703125" style="1" customWidth="1"/>
    <col min="16140" max="16140" width="7.140625" style="1" customWidth="1"/>
    <col min="16141" max="16141" width="15.5703125" style="1" customWidth="1"/>
    <col min="16142" max="16142" width="11.140625" style="1" customWidth="1"/>
    <col min="16143" max="16143" width="15.5703125" style="1" customWidth="1"/>
    <col min="16144" max="16144" width="18" style="1" customWidth="1"/>
    <col min="16145" max="16145" width="20.42578125" style="1" customWidth="1"/>
    <col min="16146" max="16146" width="16.85546875" style="1" customWidth="1"/>
    <col min="16147" max="16148" width="15.140625" style="1" customWidth="1"/>
    <col min="16149" max="16149" width="17.42578125" style="1" customWidth="1"/>
    <col min="16150" max="16384" width="11.5703125" style="1"/>
  </cols>
  <sheetData>
    <row r="1" spans="1:21" ht="15" x14ac:dyDescent="0.25">
      <c r="A1" s="1405" t="s">
        <v>2679</v>
      </c>
      <c r="B1" s="1406"/>
      <c r="C1" s="1406"/>
      <c r="D1" s="1406"/>
      <c r="E1" s="1406"/>
      <c r="F1" s="276"/>
      <c r="G1" s="1406"/>
      <c r="H1" s="1406"/>
      <c r="I1" s="1406"/>
      <c r="J1" s="1406"/>
      <c r="K1" s="277"/>
      <c r="O1" s="278"/>
      <c r="P1" s="279"/>
      <c r="Q1" s="279"/>
    </row>
    <row r="2" spans="1:21" ht="40.9" customHeight="1" thickBot="1" x14ac:dyDescent="0.3">
      <c r="A2" s="280" t="s">
        <v>30</v>
      </c>
      <c r="B2" s="280" t="s">
        <v>926</v>
      </c>
      <c r="C2" s="280" t="s">
        <v>927</v>
      </c>
      <c r="D2" s="280" t="s">
        <v>928</v>
      </c>
      <c r="E2" s="280" t="s">
        <v>929</v>
      </c>
      <c r="F2" s="280" t="s">
        <v>1</v>
      </c>
      <c r="G2" s="280" t="s">
        <v>37</v>
      </c>
      <c r="H2" s="281" t="s">
        <v>2</v>
      </c>
      <c r="I2" s="280" t="s">
        <v>3</v>
      </c>
      <c r="J2" s="282" t="s">
        <v>930</v>
      </c>
      <c r="K2" s="283" t="s">
        <v>38</v>
      </c>
      <c r="N2" s="278" t="s">
        <v>2678</v>
      </c>
      <c r="O2" s="279"/>
      <c r="P2" s="279"/>
      <c r="Q2" s="286"/>
      <c r="R2" s="286"/>
      <c r="S2" s="286"/>
      <c r="T2" s="286"/>
    </row>
    <row r="3" spans="1:21" s="285" customFormat="1" ht="15.75" x14ac:dyDescent="0.25">
      <c r="A3" s="289" t="s">
        <v>941</v>
      </c>
      <c r="B3" s="290"/>
      <c r="C3" s="291">
        <f>C4+C68</f>
        <v>104850</v>
      </c>
      <c r="D3" s="292" t="s">
        <v>19</v>
      </c>
      <c r="E3" s="293"/>
      <c r="F3" s="293"/>
      <c r="G3" s="293"/>
      <c r="H3" s="294"/>
      <c r="I3" s="295"/>
      <c r="J3" s="296"/>
      <c r="K3" s="297"/>
      <c r="N3" s="298" t="s">
        <v>942</v>
      </c>
      <c r="O3" s="299" t="s">
        <v>931</v>
      </c>
      <c r="P3" s="284" t="s">
        <v>932</v>
      </c>
      <c r="Q3" s="300" t="s">
        <v>933</v>
      </c>
      <c r="R3" s="284" t="s">
        <v>934</v>
      </c>
      <c r="S3" s="284" t="s">
        <v>935</v>
      </c>
      <c r="T3" s="301" t="s">
        <v>2594</v>
      </c>
      <c r="U3" s="302" t="s">
        <v>943</v>
      </c>
    </row>
    <row r="4" spans="1:21" s="285" customFormat="1" ht="16.5" thickBot="1" x14ac:dyDescent="0.3">
      <c r="A4" s="289"/>
      <c r="B4" s="303"/>
      <c r="C4" s="304">
        <v>25346</v>
      </c>
      <c r="D4" s="305" t="s">
        <v>21</v>
      </c>
      <c r="E4" s="306"/>
      <c r="F4" s="307"/>
      <c r="G4" s="307"/>
      <c r="H4" s="308"/>
      <c r="I4" s="309"/>
      <c r="J4" s="310"/>
      <c r="K4" s="311"/>
      <c r="N4" s="312"/>
      <c r="O4" s="313"/>
      <c r="P4" s="314"/>
      <c r="Q4" s="315"/>
      <c r="R4" s="316" t="s">
        <v>944</v>
      </c>
      <c r="S4" s="314"/>
      <c r="T4" s="317" t="s">
        <v>2595</v>
      </c>
      <c r="U4" s="317"/>
    </row>
    <row r="5" spans="1:21" ht="18.75" x14ac:dyDescent="0.3">
      <c r="A5" s="318"/>
      <c r="B5" s="319"/>
      <c r="C5" s="304">
        <v>25346</v>
      </c>
      <c r="D5" s="320" t="s">
        <v>945</v>
      </c>
      <c r="E5" s="321" t="s">
        <v>946</v>
      </c>
      <c r="F5" s="306"/>
      <c r="G5" s="322">
        <f>C5</f>
        <v>25346</v>
      </c>
      <c r="H5" s="323"/>
      <c r="I5" s="562">
        <f>SUM(I6:I65)</f>
        <v>32844913.773336004</v>
      </c>
      <c r="J5" s="310"/>
      <c r="K5" s="337"/>
      <c r="L5" s="325"/>
      <c r="M5" s="325"/>
      <c r="N5" s="872" t="s">
        <v>947</v>
      </c>
      <c r="O5" s="873">
        <f t="shared" ref="O5:O68" si="0">+SUMIF($J$6:$J$488,N5,$I$6:$I$488)</f>
        <v>0</v>
      </c>
      <c r="P5" s="873">
        <f t="shared" ref="P5:P68" si="1">+SUMIF($J$494:$J$847,N5,$I$494:$I$847)</f>
        <v>0</v>
      </c>
      <c r="Q5" s="873">
        <f t="shared" ref="Q5:Q68" si="2">+SUMIF($J$853:$J$1803,N5,$I$853:$I$1803)</f>
        <v>0</v>
      </c>
      <c r="R5" s="873">
        <f t="shared" ref="R5:R68" si="3">+SUMIF($J$1807:$J$2959,N5,$I$1807:$I$2959)</f>
        <v>0</v>
      </c>
      <c r="S5" s="873">
        <f t="shared" ref="S5:S68" si="4">+SUMIF($J$2963:$J$3322,N5,$I$2963:$I$3322)</f>
        <v>0</v>
      </c>
      <c r="T5" s="873"/>
      <c r="U5" s="874">
        <f>SUM(O5:T5)</f>
        <v>0</v>
      </c>
    </row>
    <row r="6" spans="1:21" ht="15.75" x14ac:dyDescent="0.25">
      <c r="A6" s="327"/>
      <c r="B6" s="328"/>
      <c r="C6" s="329"/>
      <c r="D6" s="330" t="s">
        <v>948</v>
      </c>
      <c r="E6" s="331" t="s">
        <v>949</v>
      </c>
      <c r="F6" s="306"/>
      <c r="G6" s="306">
        <v>0.1</v>
      </c>
      <c r="H6" s="332">
        <v>2</v>
      </c>
      <c r="I6" s="309">
        <f>+$G$5*G6*H6</f>
        <v>5069.2000000000007</v>
      </c>
      <c r="J6" s="310" t="s">
        <v>950</v>
      </c>
      <c r="K6" s="333" t="s">
        <v>938</v>
      </c>
      <c r="L6" s="325"/>
      <c r="M6" s="325"/>
      <c r="N6" s="875" t="s">
        <v>951</v>
      </c>
      <c r="O6" s="873">
        <f t="shared" si="0"/>
        <v>0</v>
      </c>
      <c r="P6" s="873">
        <f t="shared" si="1"/>
        <v>0</v>
      </c>
      <c r="Q6" s="873">
        <f t="shared" si="2"/>
        <v>0</v>
      </c>
      <c r="R6" s="873">
        <f t="shared" si="3"/>
        <v>0</v>
      </c>
      <c r="S6" s="873">
        <f t="shared" si="4"/>
        <v>0</v>
      </c>
      <c r="T6" s="873"/>
      <c r="U6" s="326">
        <f t="shared" ref="U6:U70" si="5">SUM(O6:T6)</f>
        <v>0</v>
      </c>
    </row>
    <row r="7" spans="1:21" ht="13.15" customHeight="1" x14ac:dyDescent="0.2">
      <c r="A7" s="327"/>
      <c r="B7" s="328"/>
      <c r="C7" s="329"/>
      <c r="D7" s="330" t="s">
        <v>956</v>
      </c>
      <c r="E7" s="331" t="s">
        <v>954</v>
      </c>
      <c r="F7" s="334" t="s">
        <v>955</v>
      </c>
      <c r="G7" s="334">
        <v>1E-4</v>
      </c>
      <c r="H7" s="332">
        <v>472</v>
      </c>
      <c r="I7" s="309">
        <f>+$G$5*G7*H7</f>
        <v>1196.3312000000001</v>
      </c>
      <c r="J7" s="310" t="s">
        <v>937</v>
      </c>
      <c r="K7" s="335" t="s">
        <v>953</v>
      </c>
      <c r="L7" s="325"/>
      <c r="M7" s="325"/>
      <c r="N7" s="875" t="s">
        <v>958</v>
      </c>
      <c r="O7" s="873">
        <f t="shared" si="0"/>
        <v>0</v>
      </c>
      <c r="P7" s="873">
        <f t="shared" si="1"/>
        <v>0</v>
      </c>
      <c r="Q7" s="873">
        <f t="shared" si="2"/>
        <v>0</v>
      </c>
      <c r="R7" s="873">
        <f t="shared" si="3"/>
        <v>0</v>
      </c>
      <c r="S7" s="873">
        <f t="shared" si="4"/>
        <v>0</v>
      </c>
      <c r="T7" s="873"/>
      <c r="U7" s="326">
        <f>SUM(O7:T7)</f>
        <v>0</v>
      </c>
    </row>
    <row r="8" spans="1:21" ht="13.15" customHeight="1" x14ac:dyDescent="0.2">
      <c r="A8" s="327"/>
      <c r="B8" s="336"/>
      <c r="C8" s="329"/>
      <c r="D8" s="330"/>
      <c r="E8" s="331" t="s">
        <v>957</v>
      </c>
      <c r="F8" s="306" t="s">
        <v>952</v>
      </c>
      <c r="G8" s="306">
        <v>0.01</v>
      </c>
      <c r="H8" s="332">
        <v>20</v>
      </c>
      <c r="I8" s="309">
        <f>+$G$5*G8*H8</f>
        <v>5069.2</v>
      </c>
      <c r="J8" s="310" t="s">
        <v>514</v>
      </c>
      <c r="K8" s="337" t="s">
        <v>953</v>
      </c>
      <c r="L8" s="325"/>
      <c r="M8" s="325"/>
      <c r="N8" s="875" t="s">
        <v>963</v>
      </c>
      <c r="O8" s="873">
        <f t="shared" si="0"/>
        <v>0</v>
      </c>
      <c r="P8" s="873">
        <f t="shared" si="1"/>
        <v>0</v>
      </c>
      <c r="Q8" s="873">
        <f t="shared" si="2"/>
        <v>0</v>
      </c>
      <c r="R8" s="873">
        <f t="shared" si="3"/>
        <v>0</v>
      </c>
      <c r="S8" s="873">
        <f t="shared" si="4"/>
        <v>0</v>
      </c>
      <c r="T8" s="873"/>
      <c r="U8" s="326">
        <f t="shared" si="5"/>
        <v>0</v>
      </c>
    </row>
    <row r="9" spans="1:21" ht="13.15" customHeight="1" x14ac:dyDescent="0.2">
      <c r="A9" s="327"/>
      <c r="B9" s="336"/>
      <c r="C9" s="329"/>
      <c r="D9" s="330"/>
      <c r="E9" s="331" t="s">
        <v>959</v>
      </c>
      <c r="F9" s="306" t="s">
        <v>960</v>
      </c>
      <c r="G9" s="306">
        <v>0.1</v>
      </c>
      <c r="H9" s="332">
        <v>4.7</v>
      </c>
      <c r="I9" s="309">
        <f t="shared" ref="I9:I16" si="6">+$G$5*G9*H9</f>
        <v>11912.620000000003</v>
      </c>
      <c r="J9" s="310" t="s">
        <v>937</v>
      </c>
      <c r="K9" s="337" t="s">
        <v>953</v>
      </c>
      <c r="L9" s="325"/>
      <c r="M9" s="325"/>
      <c r="N9" s="875" t="s">
        <v>965</v>
      </c>
      <c r="O9" s="873">
        <f t="shared" si="0"/>
        <v>0</v>
      </c>
      <c r="P9" s="873">
        <f t="shared" si="1"/>
        <v>0</v>
      </c>
      <c r="Q9" s="873">
        <f t="shared" si="2"/>
        <v>0</v>
      </c>
      <c r="R9" s="873">
        <f t="shared" si="3"/>
        <v>0</v>
      </c>
      <c r="S9" s="873">
        <f t="shared" si="4"/>
        <v>0</v>
      </c>
      <c r="T9" s="873"/>
      <c r="U9" s="326">
        <f t="shared" si="5"/>
        <v>0</v>
      </c>
    </row>
    <row r="10" spans="1:21" ht="13.15" customHeight="1" x14ac:dyDescent="0.2">
      <c r="A10" s="327"/>
      <c r="B10" s="330"/>
      <c r="C10" s="329"/>
      <c r="D10" s="330"/>
      <c r="E10" s="331" t="s">
        <v>961</v>
      </c>
      <c r="F10" s="306" t="s">
        <v>962</v>
      </c>
      <c r="G10" s="306">
        <v>0.01</v>
      </c>
      <c r="H10" s="332">
        <v>7.5</v>
      </c>
      <c r="I10" s="309">
        <f t="shared" si="6"/>
        <v>1900.95</v>
      </c>
      <c r="J10" s="310" t="s">
        <v>441</v>
      </c>
      <c r="K10" s="337" t="s">
        <v>953</v>
      </c>
      <c r="L10" s="325"/>
      <c r="M10" s="325"/>
      <c r="N10" s="875" t="s">
        <v>967</v>
      </c>
      <c r="O10" s="873">
        <f t="shared" si="0"/>
        <v>0</v>
      </c>
      <c r="P10" s="873">
        <f t="shared" si="1"/>
        <v>0</v>
      </c>
      <c r="Q10" s="873">
        <f t="shared" si="2"/>
        <v>0</v>
      </c>
      <c r="R10" s="873">
        <f t="shared" si="3"/>
        <v>0</v>
      </c>
      <c r="S10" s="873">
        <f t="shared" si="4"/>
        <v>0</v>
      </c>
      <c r="T10" s="873"/>
      <c r="U10" s="326">
        <f t="shared" si="5"/>
        <v>0</v>
      </c>
    </row>
    <row r="11" spans="1:21" ht="13.15" customHeight="1" x14ac:dyDescent="0.2">
      <c r="A11" s="327"/>
      <c r="B11" s="330"/>
      <c r="C11" s="329"/>
      <c r="D11" s="330"/>
      <c r="E11" s="331" t="s">
        <v>964</v>
      </c>
      <c r="F11" s="306" t="s">
        <v>962</v>
      </c>
      <c r="G11" s="306">
        <v>0.01</v>
      </c>
      <c r="H11" s="332">
        <v>1.95</v>
      </c>
      <c r="I11" s="309">
        <f t="shared" si="6"/>
        <v>494.24700000000001</v>
      </c>
      <c r="J11" s="310" t="s">
        <v>441</v>
      </c>
      <c r="K11" s="337" t="s">
        <v>953</v>
      </c>
      <c r="L11" s="325"/>
      <c r="M11" s="325"/>
      <c r="N11" s="875" t="s">
        <v>969</v>
      </c>
      <c r="O11" s="873">
        <f t="shared" si="0"/>
        <v>0</v>
      </c>
      <c r="P11" s="873">
        <f t="shared" si="1"/>
        <v>0</v>
      </c>
      <c r="Q11" s="873">
        <f t="shared" si="2"/>
        <v>0</v>
      </c>
      <c r="R11" s="873">
        <f t="shared" si="3"/>
        <v>0</v>
      </c>
      <c r="S11" s="873">
        <f t="shared" si="4"/>
        <v>0</v>
      </c>
      <c r="T11" s="873"/>
      <c r="U11" s="326">
        <f t="shared" si="5"/>
        <v>0</v>
      </c>
    </row>
    <row r="12" spans="1:21" ht="13.15" customHeight="1" x14ac:dyDescent="0.2">
      <c r="A12" s="327"/>
      <c r="B12" s="330"/>
      <c r="C12" s="329"/>
      <c r="D12" s="330"/>
      <c r="E12" s="331" t="s">
        <v>966</v>
      </c>
      <c r="F12" s="306" t="s">
        <v>962</v>
      </c>
      <c r="G12" s="306">
        <v>0.1</v>
      </c>
      <c r="H12" s="332">
        <v>1.95</v>
      </c>
      <c r="I12" s="309">
        <f t="shared" si="6"/>
        <v>4942.47</v>
      </c>
      <c r="J12" s="310" t="s">
        <v>441</v>
      </c>
      <c r="K12" s="337" t="s">
        <v>953</v>
      </c>
      <c r="L12" s="325"/>
      <c r="M12" s="325"/>
      <c r="N12" s="875" t="s">
        <v>972</v>
      </c>
      <c r="O12" s="873">
        <f t="shared" si="0"/>
        <v>0</v>
      </c>
      <c r="P12" s="873">
        <f t="shared" si="1"/>
        <v>0</v>
      </c>
      <c r="Q12" s="873">
        <f t="shared" si="2"/>
        <v>0</v>
      </c>
      <c r="R12" s="873">
        <f t="shared" si="3"/>
        <v>0</v>
      </c>
      <c r="S12" s="873">
        <f t="shared" si="4"/>
        <v>0</v>
      </c>
      <c r="T12" s="873"/>
      <c r="U12" s="326">
        <f>SUM(O12:T12)</f>
        <v>0</v>
      </c>
    </row>
    <row r="13" spans="1:21" ht="13.15" customHeight="1" x14ac:dyDescent="0.2">
      <c r="A13" s="327"/>
      <c r="B13" s="330"/>
      <c r="C13" s="329"/>
      <c r="D13" s="330"/>
      <c r="E13" s="331" t="s">
        <v>968</v>
      </c>
      <c r="F13" s="306" t="s">
        <v>962</v>
      </c>
      <c r="G13" s="306">
        <v>0.25</v>
      </c>
      <c r="H13" s="332">
        <v>4.4000000000000004</v>
      </c>
      <c r="I13" s="309">
        <f t="shared" si="6"/>
        <v>27880.600000000002</v>
      </c>
      <c r="J13" s="310" t="s">
        <v>441</v>
      </c>
      <c r="K13" s="337" t="s">
        <v>953</v>
      </c>
      <c r="L13" s="325"/>
      <c r="M13" s="325"/>
      <c r="N13" s="875" t="s">
        <v>975</v>
      </c>
      <c r="O13" s="873">
        <f t="shared" si="0"/>
        <v>0</v>
      </c>
      <c r="P13" s="873">
        <f t="shared" si="1"/>
        <v>0</v>
      </c>
      <c r="Q13" s="873">
        <f t="shared" si="2"/>
        <v>0</v>
      </c>
      <c r="R13" s="873">
        <f t="shared" si="3"/>
        <v>0</v>
      </c>
      <c r="S13" s="873">
        <f t="shared" si="4"/>
        <v>0</v>
      </c>
      <c r="T13" s="873"/>
      <c r="U13" s="326">
        <f t="shared" si="5"/>
        <v>0</v>
      </c>
    </row>
    <row r="14" spans="1:21" ht="13.15" customHeight="1" x14ac:dyDescent="0.2">
      <c r="A14" s="327"/>
      <c r="B14" s="330"/>
      <c r="C14" s="329"/>
      <c r="D14" s="330"/>
      <c r="E14" s="331" t="s">
        <v>970</v>
      </c>
      <c r="F14" s="306" t="s">
        <v>971</v>
      </c>
      <c r="G14" s="306">
        <v>0.01</v>
      </c>
      <c r="H14" s="332">
        <v>7.08</v>
      </c>
      <c r="I14" s="309">
        <f t="shared" si="6"/>
        <v>1794.4968000000001</v>
      </c>
      <c r="J14" s="310" t="s">
        <v>937</v>
      </c>
      <c r="K14" s="337" t="s">
        <v>953</v>
      </c>
      <c r="L14" s="325"/>
      <c r="M14" s="325"/>
      <c r="N14" s="875" t="s">
        <v>977</v>
      </c>
      <c r="O14" s="873">
        <f t="shared" si="0"/>
        <v>0</v>
      </c>
      <c r="P14" s="873">
        <f t="shared" si="1"/>
        <v>0</v>
      </c>
      <c r="Q14" s="873">
        <f t="shared" si="2"/>
        <v>0</v>
      </c>
      <c r="R14" s="873">
        <f t="shared" si="3"/>
        <v>0</v>
      </c>
      <c r="S14" s="873">
        <f t="shared" si="4"/>
        <v>0</v>
      </c>
      <c r="T14" s="873"/>
      <c r="U14" s="326">
        <f t="shared" si="5"/>
        <v>0</v>
      </c>
    </row>
    <row r="15" spans="1:21" ht="13.15" customHeight="1" x14ac:dyDescent="0.2">
      <c r="A15" s="327"/>
      <c r="B15" s="330"/>
      <c r="C15" s="329"/>
      <c r="D15" s="330"/>
      <c r="E15" s="331" t="s">
        <v>973</v>
      </c>
      <c r="F15" s="334" t="s">
        <v>974</v>
      </c>
      <c r="G15" s="334">
        <v>0.5</v>
      </c>
      <c r="H15" s="286">
        <v>1.95</v>
      </c>
      <c r="I15" s="309">
        <f t="shared" si="6"/>
        <v>24712.35</v>
      </c>
      <c r="J15" s="310" t="s">
        <v>441</v>
      </c>
      <c r="K15" s="335" t="s">
        <v>953</v>
      </c>
      <c r="L15" s="325"/>
      <c r="M15" s="325"/>
      <c r="N15" s="875" t="s">
        <v>2596</v>
      </c>
      <c r="O15" s="873">
        <f t="shared" si="0"/>
        <v>0</v>
      </c>
      <c r="P15" s="873">
        <f t="shared" si="1"/>
        <v>0</v>
      </c>
      <c r="Q15" s="873">
        <f t="shared" si="2"/>
        <v>0</v>
      </c>
      <c r="R15" s="873">
        <f t="shared" si="3"/>
        <v>0</v>
      </c>
      <c r="S15" s="873">
        <f t="shared" si="4"/>
        <v>0</v>
      </c>
      <c r="T15" s="873"/>
      <c r="U15" s="326">
        <f t="shared" si="5"/>
        <v>0</v>
      </c>
    </row>
    <row r="16" spans="1:21" ht="13.15" customHeight="1" x14ac:dyDescent="0.2">
      <c r="A16" s="327"/>
      <c r="B16" s="330"/>
      <c r="C16" s="329"/>
      <c r="D16" s="330"/>
      <c r="E16" s="331" t="s">
        <v>976</v>
      </c>
      <c r="F16" s="334" t="s">
        <v>974</v>
      </c>
      <c r="G16" s="334">
        <v>0.1</v>
      </c>
      <c r="H16" s="332">
        <v>7.5</v>
      </c>
      <c r="I16" s="309">
        <f t="shared" si="6"/>
        <v>19009.500000000004</v>
      </c>
      <c r="J16" s="310" t="s">
        <v>441</v>
      </c>
      <c r="K16" s="335" t="s">
        <v>953</v>
      </c>
      <c r="L16" s="325"/>
      <c r="M16" s="325"/>
      <c r="N16" s="875" t="s">
        <v>2597</v>
      </c>
      <c r="O16" s="873">
        <f t="shared" si="0"/>
        <v>0</v>
      </c>
      <c r="P16" s="873">
        <f t="shared" si="1"/>
        <v>0</v>
      </c>
      <c r="Q16" s="873">
        <f t="shared" si="2"/>
        <v>0</v>
      </c>
      <c r="R16" s="873">
        <f t="shared" si="3"/>
        <v>0</v>
      </c>
      <c r="S16" s="873">
        <f t="shared" si="4"/>
        <v>0</v>
      </c>
      <c r="T16" s="873"/>
      <c r="U16" s="326">
        <f t="shared" si="5"/>
        <v>0</v>
      </c>
    </row>
    <row r="17" spans="1:21" ht="13.15" customHeight="1" x14ac:dyDescent="0.2">
      <c r="A17" s="327"/>
      <c r="B17" s="330"/>
      <c r="C17" s="329"/>
      <c r="D17" s="338" t="s">
        <v>978</v>
      </c>
      <c r="E17" s="331" t="s">
        <v>979</v>
      </c>
      <c r="F17" s="334" t="s">
        <v>955</v>
      </c>
      <c r="G17" s="334">
        <v>10</v>
      </c>
      <c r="H17" s="332">
        <v>825</v>
      </c>
      <c r="I17" s="309">
        <f>H17*G17</f>
        <v>8250</v>
      </c>
      <c r="J17" s="310" t="s">
        <v>456</v>
      </c>
      <c r="K17" s="335" t="s">
        <v>953</v>
      </c>
      <c r="L17" s="325"/>
      <c r="M17" s="325"/>
      <c r="N17" s="875" t="s">
        <v>2598</v>
      </c>
      <c r="O17" s="873">
        <f t="shared" si="0"/>
        <v>0</v>
      </c>
      <c r="P17" s="873">
        <f t="shared" si="1"/>
        <v>0</v>
      </c>
      <c r="Q17" s="873">
        <f t="shared" si="2"/>
        <v>0</v>
      </c>
      <c r="R17" s="873">
        <f t="shared" si="3"/>
        <v>0</v>
      </c>
      <c r="S17" s="873">
        <f t="shared" si="4"/>
        <v>0</v>
      </c>
      <c r="T17" s="873"/>
      <c r="U17" s="326">
        <f t="shared" si="5"/>
        <v>0</v>
      </c>
    </row>
    <row r="18" spans="1:21" ht="13.15" customHeight="1" x14ac:dyDescent="0.2">
      <c r="A18" s="327"/>
      <c r="B18" s="330"/>
      <c r="C18" s="329"/>
      <c r="D18" s="330"/>
      <c r="E18" s="331" t="s">
        <v>980</v>
      </c>
      <c r="F18" s="306" t="s">
        <v>952</v>
      </c>
      <c r="G18" s="334">
        <v>2</v>
      </c>
      <c r="H18" s="332">
        <v>850</v>
      </c>
      <c r="I18" s="309">
        <f>H18*G18</f>
        <v>1700</v>
      </c>
      <c r="J18" s="310" t="s">
        <v>441</v>
      </c>
      <c r="K18" s="335" t="s">
        <v>953</v>
      </c>
      <c r="L18" s="325"/>
      <c r="M18" s="325"/>
      <c r="N18" s="875" t="s">
        <v>2599</v>
      </c>
      <c r="O18" s="873">
        <f t="shared" si="0"/>
        <v>0</v>
      </c>
      <c r="P18" s="873">
        <f t="shared" si="1"/>
        <v>0</v>
      </c>
      <c r="Q18" s="873">
        <f t="shared" si="2"/>
        <v>0</v>
      </c>
      <c r="R18" s="873">
        <f t="shared" si="3"/>
        <v>0</v>
      </c>
      <c r="S18" s="873">
        <f t="shared" si="4"/>
        <v>0</v>
      </c>
      <c r="T18" s="873"/>
      <c r="U18" s="326">
        <f t="shared" si="5"/>
        <v>0</v>
      </c>
    </row>
    <row r="19" spans="1:21" ht="13.15" customHeight="1" x14ac:dyDescent="0.2">
      <c r="A19" s="327"/>
      <c r="B19" s="330"/>
      <c r="C19" s="329"/>
      <c r="D19" s="330"/>
      <c r="E19" s="331" t="s">
        <v>981</v>
      </c>
      <c r="F19" s="306" t="s">
        <v>962</v>
      </c>
      <c r="G19" s="334">
        <v>0.1</v>
      </c>
      <c r="H19" s="332">
        <v>1.95</v>
      </c>
      <c r="I19" s="309">
        <f>+$G$5*G19*H19</f>
        <v>4942.47</v>
      </c>
      <c r="J19" s="310" t="s">
        <v>441</v>
      </c>
      <c r="K19" s="335" t="s">
        <v>953</v>
      </c>
      <c r="L19" s="325"/>
      <c r="M19" s="325"/>
      <c r="N19" s="875" t="s">
        <v>2600</v>
      </c>
      <c r="O19" s="873">
        <f t="shared" si="0"/>
        <v>0</v>
      </c>
      <c r="P19" s="873">
        <f t="shared" si="1"/>
        <v>0</v>
      </c>
      <c r="Q19" s="873">
        <f t="shared" si="2"/>
        <v>0</v>
      </c>
      <c r="R19" s="873">
        <f t="shared" si="3"/>
        <v>0</v>
      </c>
      <c r="S19" s="873">
        <f t="shared" si="4"/>
        <v>0</v>
      </c>
      <c r="T19" s="873"/>
      <c r="U19" s="326">
        <f t="shared" si="5"/>
        <v>0</v>
      </c>
    </row>
    <row r="20" spans="1:21" ht="13.15" customHeight="1" x14ac:dyDescent="0.2">
      <c r="A20" s="339"/>
      <c r="B20" s="330"/>
      <c r="C20" s="329"/>
      <c r="D20" s="338"/>
      <c r="E20" s="331"/>
      <c r="F20" s="306"/>
      <c r="G20" s="306"/>
      <c r="H20" s="332"/>
      <c r="I20" s="309"/>
      <c r="J20" s="310"/>
      <c r="K20" s="337"/>
      <c r="L20" s="325"/>
      <c r="M20" s="325"/>
      <c r="N20" s="875" t="s">
        <v>2601</v>
      </c>
      <c r="O20" s="873">
        <f t="shared" si="0"/>
        <v>0</v>
      </c>
      <c r="P20" s="873">
        <f t="shared" si="1"/>
        <v>0</v>
      </c>
      <c r="Q20" s="873">
        <f t="shared" si="2"/>
        <v>0</v>
      </c>
      <c r="R20" s="873">
        <f t="shared" si="3"/>
        <v>0</v>
      </c>
      <c r="S20" s="873">
        <f t="shared" si="4"/>
        <v>0</v>
      </c>
      <c r="T20" s="873"/>
      <c r="U20" s="326">
        <f t="shared" si="5"/>
        <v>0</v>
      </c>
    </row>
    <row r="21" spans="1:21" ht="13.15" customHeight="1" x14ac:dyDescent="0.2">
      <c r="A21" s="340"/>
      <c r="B21" s="341"/>
      <c r="C21" s="342"/>
      <c r="D21" s="343" t="s">
        <v>985</v>
      </c>
      <c r="E21" s="344" t="s">
        <v>986</v>
      </c>
      <c r="F21" s="334" t="s">
        <v>987</v>
      </c>
      <c r="G21" s="334">
        <v>12</v>
      </c>
      <c r="H21" s="345">
        <v>53594.37</v>
      </c>
      <c r="I21" s="346">
        <f>G21*H21</f>
        <v>643132.44000000006</v>
      </c>
      <c r="J21" s="347" t="s">
        <v>988</v>
      </c>
      <c r="K21" s="348" t="s">
        <v>938</v>
      </c>
      <c r="L21" s="325"/>
      <c r="M21" s="325"/>
      <c r="N21" s="875" t="s">
        <v>984</v>
      </c>
      <c r="O21" s="873">
        <f t="shared" si="0"/>
        <v>0</v>
      </c>
      <c r="P21" s="873">
        <f t="shared" si="1"/>
        <v>0</v>
      </c>
      <c r="Q21" s="873">
        <f t="shared" si="2"/>
        <v>0</v>
      </c>
      <c r="R21" s="873">
        <f t="shared" si="3"/>
        <v>0</v>
      </c>
      <c r="S21" s="873">
        <f t="shared" si="4"/>
        <v>0</v>
      </c>
      <c r="T21" s="873"/>
      <c r="U21" s="326">
        <f t="shared" si="5"/>
        <v>0</v>
      </c>
    </row>
    <row r="22" spans="1:21" ht="13.15" customHeight="1" x14ac:dyDescent="0.2">
      <c r="A22" s="349"/>
      <c r="B22" s="350"/>
      <c r="C22" s="351"/>
      <c r="D22" s="350"/>
      <c r="E22" s="352"/>
      <c r="F22" s="334"/>
      <c r="G22" s="334"/>
      <c r="H22" s="345"/>
      <c r="I22" s="346"/>
      <c r="J22" s="347"/>
      <c r="K22" s="337"/>
      <c r="L22" s="325"/>
      <c r="M22" s="325"/>
      <c r="N22" s="875" t="s">
        <v>989</v>
      </c>
      <c r="O22" s="873">
        <f t="shared" si="0"/>
        <v>50437317.120000005</v>
      </c>
      <c r="P22" s="873">
        <f t="shared" si="1"/>
        <v>41240908.799999997</v>
      </c>
      <c r="Q22" s="873">
        <f t="shared" si="2"/>
        <v>147535937.88</v>
      </c>
      <c r="R22" s="873">
        <f t="shared" si="3"/>
        <v>36614057.039999999</v>
      </c>
      <c r="S22" s="873">
        <f t="shared" si="4"/>
        <v>30937818.119999997</v>
      </c>
      <c r="T22" s="873"/>
      <c r="U22" s="326">
        <f t="shared" si="5"/>
        <v>306766038.96000004</v>
      </c>
    </row>
    <row r="23" spans="1:21" x14ac:dyDescent="0.2">
      <c r="A23" s="351"/>
      <c r="B23" s="355"/>
      <c r="C23" s="325"/>
      <c r="D23" s="353"/>
      <c r="E23" s="352" t="s">
        <v>995</v>
      </c>
      <c r="F23" s="334" t="s">
        <v>987</v>
      </c>
      <c r="G23" s="334">
        <v>12</v>
      </c>
      <c r="H23" s="345">
        <v>1000</v>
      </c>
      <c r="I23" s="346">
        <f>G23*H23</f>
        <v>12000</v>
      </c>
      <c r="J23" s="347" t="s">
        <v>996</v>
      </c>
      <c r="K23" s="356" t="s">
        <v>953</v>
      </c>
      <c r="L23" s="325"/>
      <c r="M23" s="325"/>
      <c r="N23" s="875" t="s">
        <v>990</v>
      </c>
      <c r="O23" s="873">
        <f t="shared" si="0"/>
        <v>0</v>
      </c>
      <c r="P23" s="873">
        <f t="shared" si="1"/>
        <v>0</v>
      </c>
      <c r="Q23" s="873">
        <f t="shared" si="2"/>
        <v>0</v>
      </c>
      <c r="R23" s="873">
        <f t="shared" si="3"/>
        <v>0</v>
      </c>
      <c r="S23" s="873">
        <f t="shared" si="4"/>
        <v>0</v>
      </c>
      <c r="T23" s="873"/>
      <c r="U23" s="326">
        <f t="shared" si="5"/>
        <v>0</v>
      </c>
    </row>
    <row r="24" spans="1:21" x14ac:dyDescent="0.2">
      <c r="A24" s="351"/>
      <c r="B24" s="355"/>
      <c r="C24" s="357"/>
      <c r="D24" s="358"/>
      <c r="E24" s="352"/>
      <c r="F24" s="334"/>
      <c r="G24" s="334"/>
      <c r="H24" s="345"/>
      <c r="I24" s="346"/>
      <c r="J24" s="347"/>
      <c r="K24" s="356"/>
      <c r="L24" s="325"/>
      <c r="M24" s="325"/>
      <c r="N24" s="875" t="s">
        <v>993</v>
      </c>
      <c r="O24" s="873">
        <f t="shared" si="0"/>
        <v>0</v>
      </c>
      <c r="P24" s="873">
        <f t="shared" si="1"/>
        <v>70000</v>
      </c>
      <c r="Q24" s="873">
        <f t="shared" si="2"/>
        <v>221000</v>
      </c>
      <c r="R24" s="873">
        <f t="shared" si="3"/>
        <v>116000</v>
      </c>
      <c r="S24" s="873">
        <f t="shared" si="4"/>
        <v>0</v>
      </c>
      <c r="T24" s="873"/>
      <c r="U24" s="326">
        <f t="shared" si="5"/>
        <v>407000</v>
      </c>
    </row>
    <row r="25" spans="1:21" x14ac:dyDescent="0.2">
      <c r="A25" s="351"/>
      <c r="B25" s="355"/>
      <c r="C25" s="359"/>
      <c r="D25" s="360"/>
      <c r="E25" s="352" t="s">
        <v>999</v>
      </c>
      <c r="F25" s="334" t="s">
        <v>987</v>
      </c>
      <c r="G25" s="334">
        <v>12</v>
      </c>
      <c r="H25" s="345">
        <v>2350.63</v>
      </c>
      <c r="I25" s="346">
        <f>G25*H25</f>
        <v>28207.56</v>
      </c>
      <c r="J25" s="347" t="s">
        <v>1000</v>
      </c>
      <c r="K25" s="356" t="s">
        <v>953</v>
      </c>
      <c r="L25" s="325"/>
      <c r="M25" s="325"/>
      <c r="N25" s="875" t="s">
        <v>994</v>
      </c>
      <c r="O25" s="873">
        <f t="shared" si="0"/>
        <v>0</v>
      </c>
      <c r="P25" s="873">
        <f t="shared" si="1"/>
        <v>0</v>
      </c>
      <c r="Q25" s="873">
        <f t="shared" si="2"/>
        <v>0</v>
      </c>
      <c r="R25" s="873">
        <f t="shared" si="3"/>
        <v>0</v>
      </c>
      <c r="S25" s="873">
        <f t="shared" si="4"/>
        <v>0</v>
      </c>
      <c r="T25" s="873"/>
      <c r="U25" s="326">
        <f t="shared" si="5"/>
        <v>0</v>
      </c>
    </row>
    <row r="26" spans="1:21" x14ac:dyDescent="0.2">
      <c r="A26" s="351"/>
      <c r="B26" s="355"/>
      <c r="C26" s="359"/>
      <c r="D26" s="360"/>
      <c r="E26" s="352"/>
      <c r="F26" s="334"/>
      <c r="G26" s="334"/>
      <c r="H26" s="345"/>
      <c r="I26" s="346"/>
      <c r="J26" s="347"/>
      <c r="K26" s="356"/>
      <c r="L26" s="325"/>
      <c r="M26" s="325"/>
      <c r="N26" s="875" t="s">
        <v>997</v>
      </c>
      <c r="O26" s="873">
        <f t="shared" si="0"/>
        <v>0</v>
      </c>
      <c r="P26" s="873">
        <f t="shared" si="1"/>
        <v>0</v>
      </c>
      <c r="Q26" s="873">
        <f t="shared" si="2"/>
        <v>0</v>
      </c>
      <c r="R26" s="873">
        <f t="shared" si="3"/>
        <v>0</v>
      </c>
      <c r="S26" s="873">
        <f t="shared" si="4"/>
        <v>0</v>
      </c>
      <c r="T26" s="873"/>
      <c r="U26" s="326">
        <f t="shared" si="5"/>
        <v>0</v>
      </c>
    </row>
    <row r="27" spans="1:21" x14ac:dyDescent="0.2">
      <c r="A27" s="349"/>
      <c r="B27" s="350"/>
      <c r="C27" s="325"/>
      <c r="D27" s="353"/>
      <c r="E27" s="352"/>
      <c r="F27" s="334"/>
      <c r="G27" s="334"/>
      <c r="H27" s="345"/>
      <c r="I27" s="346"/>
      <c r="J27" s="347"/>
      <c r="K27" s="354"/>
      <c r="L27" s="325"/>
      <c r="M27" s="325"/>
      <c r="N27" s="875" t="s">
        <v>998</v>
      </c>
      <c r="O27" s="873">
        <f t="shared" si="0"/>
        <v>0</v>
      </c>
      <c r="P27" s="873">
        <f t="shared" si="1"/>
        <v>0</v>
      </c>
      <c r="Q27" s="873">
        <f t="shared" si="2"/>
        <v>0</v>
      </c>
      <c r="R27" s="873">
        <f t="shared" si="3"/>
        <v>0</v>
      </c>
      <c r="S27" s="873">
        <f t="shared" si="4"/>
        <v>0</v>
      </c>
      <c r="T27" s="873"/>
      <c r="U27" s="326">
        <f t="shared" si="5"/>
        <v>0</v>
      </c>
    </row>
    <row r="28" spans="1:21" x14ac:dyDescent="0.2">
      <c r="A28" s="351"/>
      <c r="B28" s="355"/>
      <c r="C28" s="361"/>
      <c r="D28" s="360" t="s">
        <v>1004</v>
      </c>
      <c r="E28" s="352" t="s">
        <v>1005</v>
      </c>
      <c r="F28" s="334" t="s">
        <v>987</v>
      </c>
      <c r="G28" s="334">
        <v>12</v>
      </c>
      <c r="H28" s="362">
        <v>3000</v>
      </c>
      <c r="I28" s="346">
        <f>G28*H28</f>
        <v>36000</v>
      </c>
      <c r="J28" s="347" t="s">
        <v>297</v>
      </c>
      <c r="K28" s="356" t="s">
        <v>953</v>
      </c>
      <c r="L28" s="325"/>
      <c r="M28" s="325"/>
      <c r="N28" s="875" t="s">
        <v>1001</v>
      </c>
      <c r="O28" s="873">
        <f t="shared" si="0"/>
        <v>0</v>
      </c>
      <c r="P28" s="873">
        <f t="shared" si="1"/>
        <v>0</v>
      </c>
      <c r="Q28" s="873">
        <f t="shared" si="2"/>
        <v>0</v>
      </c>
      <c r="R28" s="873">
        <f t="shared" si="3"/>
        <v>0</v>
      </c>
      <c r="S28" s="873">
        <f t="shared" si="4"/>
        <v>0</v>
      </c>
      <c r="T28" s="873"/>
      <c r="U28" s="326">
        <f t="shared" si="5"/>
        <v>0</v>
      </c>
    </row>
    <row r="29" spans="1:21" x14ac:dyDescent="0.2">
      <c r="A29" s="349"/>
      <c r="B29" s="350"/>
      <c r="C29" s="325"/>
      <c r="D29" s="353"/>
      <c r="E29" s="352"/>
      <c r="F29" s="334"/>
      <c r="G29" s="334"/>
      <c r="H29" s="345"/>
      <c r="I29" s="346"/>
      <c r="J29" s="347"/>
      <c r="K29" s="354"/>
      <c r="L29" s="325"/>
      <c r="M29" s="325"/>
      <c r="N29" s="875" t="s">
        <v>2602</v>
      </c>
      <c r="O29" s="873">
        <f t="shared" si="0"/>
        <v>0</v>
      </c>
      <c r="P29" s="873">
        <f t="shared" si="1"/>
        <v>0</v>
      </c>
      <c r="Q29" s="873">
        <f t="shared" si="2"/>
        <v>0</v>
      </c>
      <c r="R29" s="873">
        <f t="shared" si="3"/>
        <v>0</v>
      </c>
      <c r="S29" s="873">
        <f t="shared" si="4"/>
        <v>0</v>
      </c>
      <c r="T29" s="873"/>
      <c r="U29" s="326">
        <f t="shared" si="5"/>
        <v>0</v>
      </c>
    </row>
    <row r="30" spans="1:21" x14ac:dyDescent="0.2">
      <c r="A30" s="351"/>
      <c r="B30" s="355"/>
      <c r="C30" s="361"/>
      <c r="D30" s="360"/>
      <c r="E30" s="352" t="s">
        <v>1009</v>
      </c>
      <c r="F30" s="334" t="s">
        <v>987</v>
      </c>
      <c r="G30" s="334">
        <v>12</v>
      </c>
      <c r="H30" s="362">
        <v>2000</v>
      </c>
      <c r="I30" s="346">
        <f>G30*H30</f>
        <v>24000</v>
      </c>
      <c r="J30" s="347" t="s">
        <v>1010</v>
      </c>
      <c r="K30" s="356" t="s">
        <v>953</v>
      </c>
      <c r="L30" s="325"/>
      <c r="M30" s="325"/>
      <c r="N30" s="875" t="s">
        <v>1002</v>
      </c>
      <c r="O30" s="873">
        <f t="shared" si="0"/>
        <v>0</v>
      </c>
      <c r="P30" s="873">
        <f t="shared" si="1"/>
        <v>0</v>
      </c>
      <c r="Q30" s="873">
        <f t="shared" si="2"/>
        <v>0</v>
      </c>
      <c r="R30" s="873">
        <f t="shared" si="3"/>
        <v>0</v>
      </c>
      <c r="S30" s="873">
        <f t="shared" si="4"/>
        <v>0</v>
      </c>
      <c r="T30" s="873"/>
      <c r="U30" s="326">
        <f t="shared" si="5"/>
        <v>0</v>
      </c>
    </row>
    <row r="31" spans="1:21" x14ac:dyDescent="0.2">
      <c r="A31" s="349"/>
      <c r="B31" s="350"/>
      <c r="C31" s="325"/>
      <c r="D31" s="353"/>
      <c r="E31" s="352"/>
      <c r="F31" s="334"/>
      <c r="G31" s="334"/>
      <c r="H31" s="345"/>
      <c r="I31" s="346"/>
      <c r="J31" s="347"/>
      <c r="K31" s="354"/>
      <c r="L31" s="325"/>
      <c r="M31" s="325"/>
      <c r="N31" s="875" t="s">
        <v>1003</v>
      </c>
      <c r="O31" s="873">
        <f t="shared" si="0"/>
        <v>0</v>
      </c>
      <c r="P31" s="873">
        <f t="shared" si="1"/>
        <v>0</v>
      </c>
      <c r="Q31" s="873">
        <f t="shared" si="2"/>
        <v>0</v>
      </c>
      <c r="R31" s="873">
        <f t="shared" si="3"/>
        <v>0</v>
      </c>
      <c r="S31" s="873">
        <f t="shared" si="4"/>
        <v>0</v>
      </c>
      <c r="T31" s="873"/>
      <c r="U31" s="326">
        <f t="shared" si="5"/>
        <v>0</v>
      </c>
    </row>
    <row r="32" spans="1:21" x14ac:dyDescent="0.2">
      <c r="A32" s="351"/>
      <c r="B32" s="355"/>
      <c r="C32" s="363"/>
      <c r="D32" s="364"/>
      <c r="E32" s="352"/>
      <c r="F32" s="334"/>
      <c r="G32" s="334"/>
      <c r="H32" s="362"/>
      <c r="I32" s="346"/>
      <c r="J32" s="347"/>
      <c r="K32" s="354"/>
      <c r="L32" s="325"/>
      <c r="M32" s="325"/>
      <c r="N32" s="875" t="s">
        <v>1007</v>
      </c>
      <c r="O32" s="873">
        <f t="shared" si="0"/>
        <v>0</v>
      </c>
      <c r="P32" s="873">
        <f t="shared" si="1"/>
        <v>0</v>
      </c>
      <c r="Q32" s="873">
        <f t="shared" si="2"/>
        <v>0</v>
      </c>
      <c r="R32" s="873">
        <f t="shared" si="3"/>
        <v>0</v>
      </c>
      <c r="S32" s="873">
        <f t="shared" si="4"/>
        <v>0</v>
      </c>
      <c r="T32" s="873"/>
      <c r="U32" s="326">
        <f t="shared" si="5"/>
        <v>0</v>
      </c>
    </row>
    <row r="33" spans="1:21" ht="21" x14ac:dyDescent="0.2">
      <c r="A33" s="340"/>
      <c r="B33" s="341"/>
      <c r="C33" s="359"/>
      <c r="D33" s="360" t="s">
        <v>1014</v>
      </c>
      <c r="E33" s="365" t="s">
        <v>1015</v>
      </c>
      <c r="F33" s="334" t="s">
        <v>1016</v>
      </c>
      <c r="G33" s="334">
        <v>12</v>
      </c>
      <c r="H33" s="362">
        <v>1561129.08</v>
      </c>
      <c r="I33" s="346">
        <f>G33*H33</f>
        <v>18733548.960000001</v>
      </c>
      <c r="J33" s="347" t="s">
        <v>989</v>
      </c>
      <c r="K33" s="356" t="s">
        <v>1017</v>
      </c>
      <c r="L33" s="325"/>
      <c r="M33" s="325"/>
      <c r="N33" s="875" t="s">
        <v>1008</v>
      </c>
      <c r="O33" s="873">
        <f t="shared" si="0"/>
        <v>0</v>
      </c>
      <c r="P33" s="873">
        <f t="shared" si="1"/>
        <v>0</v>
      </c>
      <c r="Q33" s="873">
        <f t="shared" si="2"/>
        <v>0</v>
      </c>
      <c r="R33" s="873">
        <f t="shared" si="3"/>
        <v>0</v>
      </c>
      <c r="S33" s="873">
        <f t="shared" si="4"/>
        <v>0</v>
      </c>
      <c r="T33" s="873"/>
      <c r="U33" s="326">
        <f>SUM(O33:T33)</f>
        <v>0</v>
      </c>
    </row>
    <row r="34" spans="1:21" x14ac:dyDescent="0.2">
      <c r="A34" s="351"/>
      <c r="B34" s="355"/>
      <c r="C34" s="363"/>
      <c r="D34" s="366"/>
      <c r="E34" s="352"/>
      <c r="F34" s="334"/>
      <c r="G34" s="334"/>
      <c r="H34" s="362"/>
      <c r="I34" s="346"/>
      <c r="J34" s="347"/>
      <c r="K34" s="356"/>
      <c r="L34" s="325"/>
      <c r="M34" s="325"/>
      <c r="N34" s="875" t="s">
        <v>1011</v>
      </c>
      <c r="O34" s="873">
        <f t="shared" si="0"/>
        <v>4203109.76</v>
      </c>
      <c r="P34" s="873">
        <f t="shared" si="1"/>
        <v>3436742.4</v>
      </c>
      <c r="Q34" s="873">
        <f t="shared" si="2"/>
        <v>12294661.489999998</v>
      </c>
      <c r="R34" s="873">
        <f t="shared" si="3"/>
        <v>3051171.42</v>
      </c>
      <c r="S34" s="873">
        <f t="shared" si="4"/>
        <v>2578151.5099999998</v>
      </c>
      <c r="T34" s="873"/>
      <c r="U34" s="326">
        <f t="shared" si="5"/>
        <v>25563836.579999998</v>
      </c>
    </row>
    <row r="35" spans="1:21" x14ac:dyDescent="0.2">
      <c r="A35" s="351"/>
      <c r="B35" s="355"/>
      <c r="C35" s="325"/>
      <c r="D35" s="367"/>
      <c r="E35" s="352"/>
      <c r="F35" s="334"/>
      <c r="G35" s="334"/>
      <c r="H35" s="362"/>
      <c r="I35" s="346"/>
      <c r="J35" s="347"/>
      <c r="K35" s="356"/>
      <c r="L35" s="325"/>
      <c r="M35" s="325"/>
      <c r="N35" s="875" t="s">
        <v>1012</v>
      </c>
      <c r="O35" s="873">
        <f t="shared" si="0"/>
        <v>0</v>
      </c>
      <c r="P35" s="873">
        <f t="shared" si="1"/>
        <v>0</v>
      </c>
      <c r="Q35" s="873">
        <f t="shared" si="2"/>
        <v>0</v>
      </c>
      <c r="R35" s="873">
        <f t="shared" si="3"/>
        <v>0</v>
      </c>
      <c r="S35" s="873">
        <f t="shared" si="4"/>
        <v>0</v>
      </c>
      <c r="T35" s="873"/>
      <c r="U35" s="326">
        <f t="shared" si="5"/>
        <v>0</v>
      </c>
    </row>
    <row r="36" spans="1:21" ht="21" x14ac:dyDescent="0.2">
      <c r="A36" s="340"/>
      <c r="B36" s="341"/>
      <c r="C36" s="359"/>
      <c r="D36" s="368"/>
      <c r="E36" s="365" t="s">
        <v>1021</v>
      </c>
      <c r="F36" s="334" t="s">
        <v>1016</v>
      </c>
      <c r="G36" s="334">
        <v>12</v>
      </c>
      <c r="H36" s="362">
        <v>306256.44</v>
      </c>
      <c r="I36" s="346">
        <f>G36*H36</f>
        <v>3675077.2800000003</v>
      </c>
      <c r="J36" s="347" t="s">
        <v>989</v>
      </c>
      <c r="K36" s="356" t="s">
        <v>1017</v>
      </c>
      <c r="L36" s="325"/>
      <c r="M36" s="325"/>
      <c r="N36" s="875" t="s">
        <v>1013</v>
      </c>
      <c r="O36" s="873">
        <f t="shared" si="0"/>
        <v>0</v>
      </c>
      <c r="P36" s="873">
        <f t="shared" si="1"/>
        <v>0</v>
      </c>
      <c r="Q36" s="873">
        <f t="shared" si="2"/>
        <v>0</v>
      </c>
      <c r="R36" s="873">
        <f t="shared" si="3"/>
        <v>0</v>
      </c>
      <c r="S36" s="873">
        <f t="shared" si="4"/>
        <v>0</v>
      </c>
      <c r="T36" s="873"/>
      <c r="U36" s="326">
        <f t="shared" si="5"/>
        <v>0</v>
      </c>
    </row>
    <row r="37" spans="1:21" x14ac:dyDescent="0.2">
      <c r="A37" s="351"/>
      <c r="B37" s="355"/>
      <c r="C37" s="363"/>
      <c r="D37" s="366"/>
      <c r="E37" s="352"/>
      <c r="F37" s="334"/>
      <c r="G37" s="334"/>
      <c r="H37" s="362"/>
      <c r="I37" s="346"/>
      <c r="J37" s="347"/>
      <c r="K37" s="356"/>
      <c r="L37" s="325"/>
      <c r="M37" s="325"/>
      <c r="N37" s="875" t="s">
        <v>1018</v>
      </c>
      <c r="O37" s="873">
        <f t="shared" si="0"/>
        <v>0</v>
      </c>
      <c r="P37" s="873">
        <f t="shared" si="1"/>
        <v>0</v>
      </c>
      <c r="Q37" s="873">
        <f t="shared" si="2"/>
        <v>0</v>
      </c>
      <c r="R37" s="873">
        <f t="shared" si="3"/>
        <v>0</v>
      </c>
      <c r="S37" s="873">
        <f t="shared" si="4"/>
        <v>0</v>
      </c>
      <c r="T37" s="873"/>
      <c r="U37" s="326">
        <f t="shared" si="5"/>
        <v>0</v>
      </c>
    </row>
    <row r="38" spans="1:21" x14ac:dyDescent="0.2">
      <c r="A38" s="351"/>
      <c r="B38" s="355"/>
      <c r="C38" s="325"/>
      <c r="D38" s="367"/>
      <c r="E38" s="352" t="s">
        <v>1024</v>
      </c>
      <c r="F38" s="334" t="s">
        <v>1016</v>
      </c>
      <c r="G38" s="334">
        <v>1</v>
      </c>
      <c r="H38" s="362">
        <f>H33+H36</f>
        <v>1867385.52</v>
      </c>
      <c r="I38" s="346">
        <f>G38*H38</f>
        <v>1867385.52</v>
      </c>
      <c r="J38" s="347" t="s">
        <v>1011</v>
      </c>
      <c r="K38" s="356" t="s">
        <v>1017</v>
      </c>
      <c r="L38" s="325"/>
      <c r="M38" s="325"/>
      <c r="N38" s="875" t="s">
        <v>1019</v>
      </c>
      <c r="O38" s="873">
        <f t="shared" si="0"/>
        <v>200000</v>
      </c>
      <c r="P38" s="873">
        <f t="shared" si="1"/>
        <v>100000</v>
      </c>
      <c r="Q38" s="873">
        <f t="shared" si="2"/>
        <v>575000</v>
      </c>
      <c r="R38" s="873">
        <f t="shared" si="3"/>
        <v>250000</v>
      </c>
      <c r="S38" s="873">
        <f t="shared" si="4"/>
        <v>100000</v>
      </c>
      <c r="T38" s="873"/>
      <c r="U38" s="326">
        <f t="shared" si="5"/>
        <v>1225000</v>
      </c>
    </row>
    <row r="39" spans="1:21" x14ac:dyDescent="0.2">
      <c r="A39" s="351"/>
      <c r="B39" s="355"/>
      <c r="C39" s="363"/>
      <c r="D39" s="366"/>
      <c r="E39" s="352"/>
      <c r="F39" s="334"/>
      <c r="G39" s="334"/>
      <c r="H39" s="362"/>
      <c r="I39" s="346"/>
      <c r="J39" s="347"/>
      <c r="K39" s="356"/>
      <c r="L39" s="325"/>
      <c r="M39" s="325"/>
      <c r="N39" s="875" t="s">
        <v>1020</v>
      </c>
      <c r="O39" s="873">
        <f t="shared" si="0"/>
        <v>200000</v>
      </c>
      <c r="P39" s="873">
        <f t="shared" si="1"/>
        <v>150000</v>
      </c>
      <c r="Q39" s="873">
        <f t="shared" si="2"/>
        <v>900000</v>
      </c>
      <c r="R39" s="873">
        <f t="shared" si="3"/>
        <v>700000</v>
      </c>
      <c r="S39" s="873">
        <f t="shared" si="4"/>
        <v>100000</v>
      </c>
      <c r="T39" s="873"/>
      <c r="U39" s="326">
        <f t="shared" si="5"/>
        <v>2050000</v>
      </c>
    </row>
    <row r="40" spans="1:21" x14ac:dyDescent="0.2">
      <c r="A40" s="351"/>
      <c r="B40" s="355"/>
      <c r="C40" s="325"/>
      <c r="D40" s="367"/>
      <c r="E40" s="352" t="s">
        <v>1031</v>
      </c>
      <c r="F40" s="334" t="s">
        <v>1016</v>
      </c>
      <c r="G40" s="334">
        <v>2</v>
      </c>
      <c r="H40" s="362">
        <v>1750000</v>
      </c>
      <c r="I40" s="346">
        <f>G40*H40</f>
        <v>3500000</v>
      </c>
      <c r="J40" s="347" t="s">
        <v>1032</v>
      </c>
      <c r="K40" s="356" t="s">
        <v>953</v>
      </c>
      <c r="L40" s="325"/>
      <c r="M40" s="325"/>
      <c r="N40" s="875" t="s">
        <v>1022</v>
      </c>
      <c r="O40" s="873">
        <f t="shared" si="0"/>
        <v>0</v>
      </c>
      <c r="P40" s="873">
        <f t="shared" si="1"/>
        <v>0</v>
      </c>
      <c r="Q40" s="873">
        <f t="shared" si="2"/>
        <v>0</v>
      </c>
      <c r="R40" s="873">
        <f t="shared" si="3"/>
        <v>0</v>
      </c>
      <c r="S40" s="873">
        <f t="shared" si="4"/>
        <v>0</v>
      </c>
      <c r="T40" s="873"/>
      <c r="U40" s="326">
        <f t="shared" si="5"/>
        <v>0</v>
      </c>
    </row>
    <row r="41" spans="1:21" x14ac:dyDescent="0.2">
      <c r="A41" s="351"/>
      <c r="B41" s="355"/>
      <c r="C41" s="363"/>
      <c r="D41" s="366"/>
      <c r="E41" s="352"/>
      <c r="F41" s="334"/>
      <c r="G41" s="334"/>
      <c r="H41" s="362"/>
      <c r="I41" s="346"/>
      <c r="J41" s="347"/>
      <c r="K41" s="356"/>
      <c r="L41" s="325"/>
      <c r="M41" s="325"/>
      <c r="N41" s="875" t="s">
        <v>1023</v>
      </c>
      <c r="O41" s="873">
        <f t="shared" si="0"/>
        <v>0</v>
      </c>
      <c r="P41" s="873">
        <f t="shared" si="1"/>
        <v>0</v>
      </c>
      <c r="Q41" s="873">
        <f t="shared" si="2"/>
        <v>0</v>
      </c>
      <c r="R41" s="873">
        <f t="shared" si="3"/>
        <v>0</v>
      </c>
      <c r="S41" s="873">
        <f t="shared" si="4"/>
        <v>0</v>
      </c>
      <c r="T41" s="873"/>
      <c r="U41" s="326">
        <f t="shared" si="5"/>
        <v>0</v>
      </c>
    </row>
    <row r="42" spans="1:21" ht="22.9" customHeight="1" x14ac:dyDescent="0.2">
      <c r="A42" s="351"/>
      <c r="B42" s="355"/>
      <c r="C42" s="325"/>
      <c r="D42" s="367"/>
      <c r="E42" s="352" t="s">
        <v>1035</v>
      </c>
      <c r="F42" s="334" t="s">
        <v>1016</v>
      </c>
      <c r="G42" s="334">
        <v>1</v>
      </c>
      <c r="H42" s="362">
        <v>100000</v>
      </c>
      <c r="I42" s="346">
        <f>G42*H42</f>
        <v>100000</v>
      </c>
      <c r="J42" s="347" t="s">
        <v>1019</v>
      </c>
      <c r="K42" s="356" t="s">
        <v>1017</v>
      </c>
      <c r="L42" s="325"/>
      <c r="M42" s="325"/>
      <c r="N42" s="875" t="s">
        <v>1025</v>
      </c>
      <c r="O42" s="873">
        <f t="shared" si="0"/>
        <v>0</v>
      </c>
      <c r="P42" s="873">
        <f t="shared" si="1"/>
        <v>0</v>
      </c>
      <c r="Q42" s="873">
        <f t="shared" si="2"/>
        <v>0</v>
      </c>
      <c r="R42" s="873">
        <f t="shared" si="3"/>
        <v>0</v>
      </c>
      <c r="S42" s="873">
        <f t="shared" si="4"/>
        <v>0</v>
      </c>
      <c r="T42" s="873"/>
      <c r="U42" s="326">
        <f t="shared" si="5"/>
        <v>0</v>
      </c>
    </row>
    <row r="43" spans="1:21" x14ac:dyDescent="0.2">
      <c r="A43" s="351"/>
      <c r="B43" s="355"/>
      <c r="C43" s="363"/>
      <c r="D43" s="366"/>
      <c r="E43" s="352"/>
      <c r="F43" s="334"/>
      <c r="G43" s="334"/>
      <c r="H43" s="362"/>
      <c r="I43" s="346"/>
      <c r="J43" s="347"/>
      <c r="K43" s="356"/>
      <c r="L43" s="325"/>
      <c r="M43" s="325"/>
      <c r="N43" s="875" t="s">
        <v>1026</v>
      </c>
      <c r="O43" s="873">
        <f t="shared" si="0"/>
        <v>0</v>
      </c>
      <c r="P43" s="873">
        <f t="shared" si="1"/>
        <v>0</v>
      </c>
      <c r="Q43" s="873">
        <f t="shared" si="2"/>
        <v>0</v>
      </c>
      <c r="R43" s="873">
        <f t="shared" si="3"/>
        <v>0</v>
      </c>
      <c r="S43" s="873">
        <f t="shared" si="4"/>
        <v>0</v>
      </c>
      <c r="T43" s="873"/>
      <c r="U43" s="326">
        <f t="shared" si="5"/>
        <v>0</v>
      </c>
    </row>
    <row r="44" spans="1:21" x14ac:dyDescent="0.2">
      <c r="A44" s="351"/>
      <c r="B44" s="355"/>
      <c r="C44" s="325"/>
      <c r="D44" s="367"/>
      <c r="E44" s="352" t="s">
        <v>1038</v>
      </c>
      <c r="F44" s="334" t="s">
        <v>1016</v>
      </c>
      <c r="G44" s="334">
        <v>1</v>
      </c>
      <c r="H44" s="362">
        <v>100000</v>
      </c>
      <c r="I44" s="346">
        <f>G44*H44</f>
        <v>100000</v>
      </c>
      <c r="J44" s="347" t="s">
        <v>1020</v>
      </c>
      <c r="K44" s="356" t="s">
        <v>1017</v>
      </c>
      <c r="L44" s="325"/>
      <c r="M44" s="325"/>
      <c r="N44" s="875" t="s">
        <v>1029</v>
      </c>
      <c r="O44" s="873">
        <f t="shared" si="0"/>
        <v>0</v>
      </c>
      <c r="P44" s="873">
        <f t="shared" si="1"/>
        <v>0</v>
      </c>
      <c r="Q44" s="873">
        <f t="shared" si="2"/>
        <v>0</v>
      </c>
      <c r="R44" s="873">
        <f t="shared" si="3"/>
        <v>0</v>
      </c>
      <c r="S44" s="873">
        <f t="shared" si="4"/>
        <v>0</v>
      </c>
      <c r="T44" s="873"/>
      <c r="U44" s="326">
        <f t="shared" si="5"/>
        <v>0</v>
      </c>
    </row>
    <row r="45" spans="1:21" x14ac:dyDescent="0.2">
      <c r="A45" s="351"/>
      <c r="B45" s="355"/>
      <c r="C45" s="325"/>
      <c r="D45" s="367"/>
      <c r="E45" s="352"/>
      <c r="F45" s="334"/>
      <c r="G45" s="334"/>
      <c r="H45" s="362"/>
      <c r="I45" s="346"/>
      <c r="J45" s="347"/>
      <c r="K45" s="356"/>
      <c r="L45" s="325"/>
      <c r="M45" s="325"/>
      <c r="N45" s="875" t="s">
        <v>1030</v>
      </c>
      <c r="O45" s="873">
        <f t="shared" si="0"/>
        <v>0</v>
      </c>
      <c r="P45" s="873">
        <f t="shared" si="1"/>
        <v>0</v>
      </c>
      <c r="Q45" s="873">
        <f t="shared" si="2"/>
        <v>0</v>
      </c>
      <c r="R45" s="873">
        <f t="shared" si="3"/>
        <v>0</v>
      </c>
      <c r="S45" s="873">
        <f t="shared" si="4"/>
        <v>0</v>
      </c>
      <c r="T45" s="873"/>
      <c r="U45" s="326">
        <f t="shared" si="5"/>
        <v>0</v>
      </c>
    </row>
    <row r="46" spans="1:21" x14ac:dyDescent="0.2">
      <c r="A46" s="351"/>
      <c r="B46" s="355"/>
      <c r="C46" s="325"/>
      <c r="D46" s="367"/>
      <c r="E46" s="352" t="s">
        <v>1040</v>
      </c>
      <c r="F46" s="334" t="s">
        <v>987</v>
      </c>
      <c r="G46" s="334">
        <v>12</v>
      </c>
      <c r="H46" s="362">
        <v>25000</v>
      </c>
      <c r="I46" s="346">
        <f>G46*H46</f>
        <v>300000</v>
      </c>
      <c r="J46" s="347" t="s">
        <v>1041</v>
      </c>
      <c r="K46" s="356" t="s">
        <v>953</v>
      </c>
      <c r="L46" s="325"/>
      <c r="M46" s="325"/>
      <c r="N46" s="875" t="s">
        <v>1033</v>
      </c>
      <c r="O46" s="873">
        <f t="shared" si="0"/>
        <v>0</v>
      </c>
      <c r="P46" s="873">
        <f t="shared" si="1"/>
        <v>0</v>
      </c>
      <c r="Q46" s="873">
        <f t="shared" si="2"/>
        <v>0</v>
      </c>
      <c r="R46" s="873">
        <f t="shared" si="3"/>
        <v>0</v>
      </c>
      <c r="S46" s="873">
        <f t="shared" si="4"/>
        <v>0</v>
      </c>
      <c r="T46" s="873"/>
      <c r="U46" s="326">
        <f t="shared" si="5"/>
        <v>0</v>
      </c>
    </row>
    <row r="47" spans="1:21" x14ac:dyDescent="0.2">
      <c r="A47" s="351"/>
      <c r="B47" s="355"/>
      <c r="C47" s="363"/>
      <c r="D47" s="366"/>
      <c r="E47" s="352"/>
      <c r="F47" s="334"/>
      <c r="G47" s="334"/>
      <c r="H47" s="362"/>
      <c r="I47" s="346"/>
      <c r="J47" s="347"/>
      <c r="K47" s="356"/>
      <c r="L47" s="325"/>
      <c r="M47" s="325"/>
      <c r="N47" s="875" t="s">
        <v>1034</v>
      </c>
      <c r="O47" s="873">
        <f t="shared" si="0"/>
        <v>0</v>
      </c>
      <c r="P47" s="873">
        <f t="shared" si="1"/>
        <v>0</v>
      </c>
      <c r="Q47" s="873">
        <f t="shared" si="2"/>
        <v>0</v>
      </c>
      <c r="R47" s="873">
        <f t="shared" si="3"/>
        <v>0</v>
      </c>
      <c r="S47" s="873">
        <f t="shared" si="4"/>
        <v>0</v>
      </c>
      <c r="T47" s="873"/>
      <c r="U47" s="326">
        <f t="shared" si="5"/>
        <v>0</v>
      </c>
    </row>
    <row r="48" spans="1:21" x14ac:dyDescent="0.2">
      <c r="A48" s="351"/>
      <c r="B48" s="355"/>
      <c r="C48" s="325"/>
      <c r="D48" s="367"/>
      <c r="E48" s="352" t="s">
        <v>1042</v>
      </c>
      <c r="F48" s="334" t="s">
        <v>987</v>
      </c>
      <c r="G48" s="334">
        <v>12</v>
      </c>
      <c r="H48" s="362">
        <v>1800</v>
      </c>
      <c r="I48" s="346">
        <f>G48*H48</f>
        <v>21600</v>
      </c>
      <c r="J48" s="347" t="s">
        <v>1043</v>
      </c>
      <c r="K48" s="356" t="s">
        <v>953</v>
      </c>
      <c r="L48" s="325"/>
      <c r="M48" s="325"/>
      <c r="N48" s="875" t="s">
        <v>1036</v>
      </c>
      <c r="O48" s="873">
        <f t="shared" si="0"/>
        <v>0</v>
      </c>
      <c r="P48" s="873">
        <f t="shared" si="1"/>
        <v>0</v>
      </c>
      <c r="Q48" s="873">
        <f t="shared" si="2"/>
        <v>0</v>
      </c>
      <c r="R48" s="873">
        <f t="shared" si="3"/>
        <v>0</v>
      </c>
      <c r="S48" s="873">
        <f t="shared" si="4"/>
        <v>0</v>
      </c>
      <c r="T48" s="873"/>
      <c r="U48" s="326">
        <f t="shared" si="5"/>
        <v>0</v>
      </c>
    </row>
    <row r="49" spans="1:21" x14ac:dyDescent="0.2">
      <c r="A49" s="351"/>
      <c r="B49" s="355"/>
      <c r="C49" s="325"/>
      <c r="D49" s="367"/>
      <c r="E49" s="352"/>
      <c r="F49" s="334"/>
      <c r="G49" s="334"/>
      <c r="H49" s="362"/>
      <c r="I49" s="346"/>
      <c r="J49" s="347"/>
      <c r="K49" s="356"/>
      <c r="L49" s="325"/>
      <c r="M49" s="325"/>
      <c r="N49" s="875" t="s">
        <v>1037</v>
      </c>
      <c r="O49" s="873">
        <f t="shared" si="0"/>
        <v>0</v>
      </c>
      <c r="P49" s="873">
        <f t="shared" si="1"/>
        <v>0</v>
      </c>
      <c r="Q49" s="873">
        <f t="shared" si="2"/>
        <v>0</v>
      </c>
      <c r="R49" s="873">
        <f t="shared" si="3"/>
        <v>0</v>
      </c>
      <c r="S49" s="873">
        <f t="shared" si="4"/>
        <v>0</v>
      </c>
      <c r="T49" s="873"/>
      <c r="U49" s="326">
        <f t="shared" si="5"/>
        <v>0</v>
      </c>
    </row>
    <row r="50" spans="1:21" x14ac:dyDescent="0.2">
      <c r="A50" s="351"/>
      <c r="B50" s="355"/>
      <c r="C50" s="325"/>
      <c r="D50" s="367"/>
      <c r="E50" s="352" t="s">
        <v>1045</v>
      </c>
      <c r="F50" s="334" t="s">
        <v>987</v>
      </c>
      <c r="G50" s="334">
        <v>12</v>
      </c>
      <c r="H50" s="362">
        <v>2000</v>
      </c>
      <c r="I50" s="346">
        <f>G50*H50</f>
        <v>24000</v>
      </c>
      <c r="J50" s="347" t="s">
        <v>1046</v>
      </c>
      <c r="K50" s="356" t="s">
        <v>953</v>
      </c>
      <c r="L50" s="325"/>
      <c r="M50" s="325"/>
      <c r="N50" s="875" t="s">
        <v>1039</v>
      </c>
      <c r="O50" s="873">
        <f t="shared" si="0"/>
        <v>0</v>
      </c>
      <c r="P50" s="873">
        <f t="shared" si="1"/>
        <v>0</v>
      </c>
      <c r="Q50" s="873">
        <f t="shared" si="2"/>
        <v>0</v>
      </c>
      <c r="R50" s="873">
        <f t="shared" si="3"/>
        <v>0</v>
      </c>
      <c r="S50" s="873">
        <f t="shared" si="4"/>
        <v>0</v>
      </c>
      <c r="T50" s="873"/>
      <c r="U50" s="326">
        <f t="shared" si="5"/>
        <v>0</v>
      </c>
    </row>
    <row r="51" spans="1:21" x14ac:dyDescent="0.2">
      <c r="A51" s="351"/>
      <c r="B51" s="355"/>
      <c r="C51" s="325"/>
      <c r="D51" s="367"/>
      <c r="E51" s="352"/>
      <c r="F51" s="334"/>
      <c r="G51" s="334"/>
      <c r="H51" s="362"/>
      <c r="I51" s="346"/>
      <c r="J51" s="347"/>
      <c r="K51" s="356"/>
      <c r="L51" s="325"/>
      <c r="M51" s="325"/>
      <c r="N51" s="875" t="s">
        <v>1032</v>
      </c>
      <c r="O51" s="873">
        <f t="shared" si="0"/>
        <v>6500000</v>
      </c>
      <c r="P51" s="873">
        <f t="shared" si="1"/>
        <v>7000000</v>
      </c>
      <c r="Q51" s="873">
        <f t="shared" si="2"/>
        <v>18000000</v>
      </c>
      <c r="R51" s="873">
        <f t="shared" si="3"/>
        <v>6000000</v>
      </c>
      <c r="S51" s="873">
        <f t="shared" si="4"/>
        <v>4000000</v>
      </c>
      <c r="T51" s="873"/>
      <c r="U51" s="326">
        <f t="shared" si="5"/>
        <v>41500000</v>
      </c>
    </row>
    <row r="52" spans="1:21" x14ac:dyDescent="0.2">
      <c r="A52" s="351"/>
      <c r="B52" s="355"/>
      <c r="C52" s="325"/>
      <c r="D52" s="367"/>
      <c r="E52" s="352" t="s">
        <v>1048</v>
      </c>
      <c r="F52" s="334" t="s">
        <v>987</v>
      </c>
      <c r="G52" s="334">
        <v>12</v>
      </c>
      <c r="H52" s="362">
        <v>2000</v>
      </c>
      <c r="I52" s="346">
        <f>G52*H52</f>
        <v>24000</v>
      </c>
      <c r="J52" s="347" t="s">
        <v>1049</v>
      </c>
      <c r="K52" s="356" t="s">
        <v>953</v>
      </c>
      <c r="L52" s="325"/>
      <c r="M52" s="325"/>
      <c r="N52" s="875" t="s">
        <v>1044</v>
      </c>
      <c r="O52" s="873">
        <f t="shared" si="0"/>
        <v>0</v>
      </c>
      <c r="P52" s="873">
        <f t="shared" si="1"/>
        <v>0</v>
      </c>
      <c r="Q52" s="873">
        <f t="shared" si="2"/>
        <v>0</v>
      </c>
      <c r="R52" s="873">
        <f t="shared" si="3"/>
        <v>0</v>
      </c>
      <c r="S52" s="873">
        <f t="shared" si="4"/>
        <v>0</v>
      </c>
      <c r="T52" s="873"/>
      <c r="U52" s="326">
        <f t="shared" si="5"/>
        <v>0</v>
      </c>
    </row>
    <row r="53" spans="1:21" x14ac:dyDescent="0.2">
      <c r="A53" s="351"/>
      <c r="B53" s="355"/>
      <c r="C53" s="363"/>
      <c r="D53" s="366"/>
      <c r="E53" s="352"/>
      <c r="F53" s="334"/>
      <c r="G53" s="334"/>
      <c r="H53" s="362"/>
      <c r="I53" s="346"/>
      <c r="J53" s="347"/>
      <c r="K53" s="356"/>
      <c r="L53" s="325"/>
      <c r="M53" s="325"/>
      <c r="N53" s="875" t="s">
        <v>1047</v>
      </c>
      <c r="O53" s="873">
        <f t="shared" si="0"/>
        <v>0</v>
      </c>
      <c r="P53" s="873">
        <f t="shared" si="1"/>
        <v>0</v>
      </c>
      <c r="Q53" s="873">
        <f t="shared" si="2"/>
        <v>600000</v>
      </c>
      <c r="R53" s="873">
        <f t="shared" si="3"/>
        <v>0</v>
      </c>
      <c r="S53" s="873">
        <f t="shared" si="4"/>
        <v>0</v>
      </c>
      <c r="T53" s="873"/>
      <c r="U53" s="326">
        <f t="shared" si="5"/>
        <v>600000</v>
      </c>
    </row>
    <row r="54" spans="1:21" x14ac:dyDescent="0.2">
      <c r="A54" s="351"/>
      <c r="B54" s="355"/>
      <c r="C54" s="363"/>
      <c r="D54" s="366"/>
      <c r="E54" s="352" t="s">
        <v>1052</v>
      </c>
      <c r="F54" s="334" t="s">
        <v>987</v>
      </c>
      <c r="G54" s="334">
        <v>12</v>
      </c>
      <c r="H54" s="362">
        <v>2200</v>
      </c>
      <c r="I54" s="346">
        <f>G54*H54</f>
        <v>26400</v>
      </c>
      <c r="J54" s="347" t="s">
        <v>1053</v>
      </c>
      <c r="K54" s="356" t="s">
        <v>953</v>
      </c>
      <c r="L54" s="325"/>
      <c r="M54" s="325"/>
      <c r="N54" s="875" t="s">
        <v>1050</v>
      </c>
      <c r="O54" s="873">
        <f t="shared" si="0"/>
        <v>0</v>
      </c>
      <c r="P54" s="873">
        <f t="shared" si="1"/>
        <v>0</v>
      </c>
      <c r="Q54" s="873">
        <f t="shared" si="2"/>
        <v>0</v>
      </c>
      <c r="R54" s="873">
        <f t="shared" si="3"/>
        <v>0</v>
      </c>
      <c r="S54" s="873">
        <f t="shared" si="4"/>
        <v>0</v>
      </c>
      <c r="T54" s="873"/>
      <c r="U54" s="326">
        <f t="shared" si="5"/>
        <v>0</v>
      </c>
    </row>
    <row r="55" spans="1:21" x14ac:dyDescent="0.2">
      <c r="A55" s="351"/>
      <c r="B55" s="355"/>
      <c r="C55" s="363"/>
      <c r="D55" s="366"/>
      <c r="E55" s="352"/>
      <c r="F55" s="334"/>
      <c r="G55" s="334"/>
      <c r="H55" s="362"/>
      <c r="I55" s="346"/>
      <c r="J55" s="347"/>
      <c r="K55" s="356"/>
      <c r="L55" s="325"/>
      <c r="M55" s="325"/>
      <c r="N55" s="875" t="s">
        <v>1051</v>
      </c>
      <c r="O55" s="873">
        <f t="shared" si="0"/>
        <v>0</v>
      </c>
      <c r="P55" s="873">
        <f t="shared" si="1"/>
        <v>0</v>
      </c>
      <c r="Q55" s="873">
        <f t="shared" si="2"/>
        <v>0</v>
      </c>
      <c r="R55" s="873">
        <f t="shared" si="3"/>
        <v>0</v>
      </c>
      <c r="S55" s="873">
        <f t="shared" si="4"/>
        <v>0</v>
      </c>
      <c r="T55" s="873"/>
      <c r="U55" s="326">
        <f t="shared" si="5"/>
        <v>0</v>
      </c>
    </row>
    <row r="56" spans="1:21" x14ac:dyDescent="0.2">
      <c r="A56" s="351"/>
      <c r="B56" s="355"/>
      <c r="C56" s="325"/>
      <c r="D56" s="367"/>
      <c r="E56" s="352" t="s">
        <v>1055</v>
      </c>
      <c r="F56" s="334" t="s">
        <v>1016</v>
      </c>
      <c r="G56" s="334">
        <v>12</v>
      </c>
      <c r="H56" s="362">
        <f>H38*7.09/100</f>
        <v>132397.63336800001</v>
      </c>
      <c r="I56" s="346">
        <f>G56*H56</f>
        <v>1588771.600416</v>
      </c>
      <c r="J56" s="347" t="s">
        <v>1056</v>
      </c>
      <c r="K56" s="356" t="s">
        <v>1017</v>
      </c>
      <c r="L56" s="325"/>
      <c r="M56" s="325"/>
      <c r="N56" s="875" t="s">
        <v>2603</v>
      </c>
      <c r="O56" s="873">
        <f t="shared" si="0"/>
        <v>0</v>
      </c>
      <c r="P56" s="873">
        <f t="shared" si="1"/>
        <v>0</v>
      </c>
      <c r="Q56" s="873">
        <f t="shared" si="2"/>
        <v>0</v>
      </c>
      <c r="R56" s="873">
        <f t="shared" si="3"/>
        <v>0</v>
      </c>
      <c r="S56" s="873">
        <f t="shared" si="4"/>
        <v>0</v>
      </c>
      <c r="T56" s="873"/>
      <c r="U56" s="326">
        <f t="shared" si="5"/>
        <v>0</v>
      </c>
    </row>
    <row r="57" spans="1:21" x14ac:dyDescent="0.2">
      <c r="A57" s="351"/>
      <c r="B57" s="355"/>
      <c r="C57" s="363"/>
      <c r="D57" s="366"/>
      <c r="E57" s="352"/>
      <c r="F57" s="334"/>
      <c r="G57" s="334"/>
      <c r="H57" s="362"/>
      <c r="I57" s="346"/>
      <c r="J57" s="347"/>
      <c r="K57" s="356"/>
      <c r="L57" s="325"/>
      <c r="M57" s="325"/>
      <c r="N57" s="875" t="s">
        <v>2604</v>
      </c>
      <c r="O57" s="873">
        <f t="shared" si="0"/>
        <v>0</v>
      </c>
      <c r="P57" s="873">
        <f t="shared" si="1"/>
        <v>0</v>
      </c>
      <c r="Q57" s="873">
        <f t="shared" si="2"/>
        <v>0</v>
      </c>
      <c r="R57" s="873">
        <f t="shared" si="3"/>
        <v>0</v>
      </c>
      <c r="S57" s="873">
        <f t="shared" si="4"/>
        <v>0</v>
      </c>
      <c r="T57" s="873"/>
      <c r="U57" s="326">
        <f t="shared" si="5"/>
        <v>0</v>
      </c>
    </row>
    <row r="58" spans="1:21" x14ac:dyDescent="0.2">
      <c r="A58" s="351"/>
      <c r="B58" s="355"/>
      <c r="C58" s="325"/>
      <c r="D58" s="367"/>
      <c r="E58" s="352" t="s">
        <v>1059</v>
      </c>
      <c r="F58" s="334" t="s">
        <v>1016</v>
      </c>
      <c r="G58" s="334">
        <v>12</v>
      </c>
      <c r="H58" s="362">
        <f>H38*7.1/100</f>
        <v>132584.37192000001</v>
      </c>
      <c r="I58" s="346">
        <f>G58*H58</f>
        <v>1591012.4630400001</v>
      </c>
      <c r="J58" s="347" t="s">
        <v>1060</v>
      </c>
      <c r="K58" s="356" t="s">
        <v>1017</v>
      </c>
      <c r="L58" s="325"/>
      <c r="M58" s="325"/>
      <c r="N58" s="875" t="s">
        <v>2605</v>
      </c>
      <c r="O58" s="873">
        <f t="shared" si="0"/>
        <v>0</v>
      </c>
      <c r="P58" s="873">
        <f t="shared" si="1"/>
        <v>0</v>
      </c>
      <c r="Q58" s="873">
        <f t="shared" si="2"/>
        <v>0</v>
      </c>
      <c r="R58" s="873">
        <f t="shared" si="3"/>
        <v>0</v>
      </c>
      <c r="S58" s="873">
        <f t="shared" si="4"/>
        <v>0</v>
      </c>
      <c r="T58" s="873"/>
      <c r="U58" s="326">
        <f t="shared" si="5"/>
        <v>0</v>
      </c>
    </row>
    <row r="59" spans="1:21" x14ac:dyDescent="0.2">
      <c r="A59" s="351"/>
      <c r="B59" s="355"/>
      <c r="C59" s="363"/>
      <c r="D59" s="366"/>
      <c r="E59" s="352"/>
      <c r="F59" s="334"/>
      <c r="G59" s="334"/>
      <c r="H59" s="362"/>
      <c r="I59" s="346"/>
      <c r="J59" s="347"/>
      <c r="K59" s="356"/>
      <c r="L59" s="325"/>
      <c r="M59" s="325"/>
      <c r="N59" s="875" t="s">
        <v>2606</v>
      </c>
      <c r="O59" s="873">
        <f t="shared" si="0"/>
        <v>0</v>
      </c>
      <c r="P59" s="873">
        <f t="shared" si="1"/>
        <v>0</v>
      </c>
      <c r="Q59" s="873">
        <f t="shared" si="2"/>
        <v>0</v>
      </c>
      <c r="R59" s="873">
        <f t="shared" si="3"/>
        <v>0</v>
      </c>
      <c r="S59" s="873">
        <f t="shared" si="4"/>
        <v>0</v>
      </c>
      <c r="T59" s="873"/>
      <c r="U59" s="326">
        <f t="shared" si="5"/>
        <v>0</v>
      </c>
    </row>
    <row r="60" spans="1:21" x14ac:dyDescent="0.2">
      <c r="A60" s="351"/>
      <c r="B60" s="355"/>
      <c r="C60" s="325"/>
      <c r="D60" s="367"/>
      <c r="E60" s="352" t="s">
        <v>1062</v>
      </c>
      <c r="F60" s="334" t="s">
        <v>1016</v>
      </c>
      <c r="G60" s="334">
        <v>12</v>
      </c>
      <c r="H60" s="362">
        <f>H38*1.2/100</f>
        <v>22408.626239999998</v>
      </c>
      <c r="I60" s="346">
        <f>G60*H60</f>
        <v>268903.51487999997</v>
      </c>
      <c r="J60" s="347" t="s">
        <v>1063</v>
      </c>
      <c r="K60" s="356" t="s">
        <v>1017</v>
      </c>
      <c r="L60" s="325"/>
      <c r="M60" s="325"/>
      <c r="N60" s="875" t="s">
        <v>2607</v>
      </c>
      <c r="O60" s="873">
        <f t="shared" si="0"/>
        <v>0</v>
      </c>
      <c r="P60" s="873">
        <f t="shared" si="1"/>
        <v>0</v>
      </c>
      <c r="Q60" s="873">
        <f t="shared" si="2"/>
        <v>0</v>
      </c>
      <c r="R60" s="873">
        <f t="shared" si="3"/>
        <v>0</v>
      </c>
      <c r="S60" s="873">
        <f t="shared" si="4"/>
        <v>0</v>
      </c>
      <c r="T60" s="873"/>
      <c r="U60" s="326">
        <f t="shared" si="5"/>
        <v>0</v>
      </c>
    </row>
    <row r="61" spans="1:21" x14ac:dyDescent="0.2">
      <c r="A61" s="351"/>
      <c r="B61" s="355"/>
      <c r="C61" s="325"/>
      <c r="D61" s="367"/>
      <c r="E61" s="352"/>
      <c r="F61" s="334"/>
      <c r="G61" s="334"/>
      <c r="H61" s="362"/>
      <c r="I61" s="346"/>
      <c r="J61" s="347"/>
      <c r="K61" s="356"/>
      <c r="L61" s="325"/>
      <c r="M61" s="325"/>
      <c r="N61" s="875" t="s">
        <v>1054</v>
      </c>
      <c r="O61" s="873">
        <f t="shared" si="0"/>
        <v>0</v>
      </c>
      <c r="P61" s="873">
        <f t="shared" si="1"/>
        <v>0</v>
      </c>
      <c r="Q61" s="873">
        <f t="shared" si="2"/>
        <v>0</v>
      </c>
      <c r="R61" s="873">
        <f t="shared" si="3"/>
        <v>0</v>
      </c>
      <c r="S61" s="873">
        <f t="shared" si="4"/>
        <v>0</v>
      </c>
      <c r="T61" s="873"/>
      <c r="U61" s="326">
        <f t="shared" si="5"/>
        <v>0</v>
      </c>
    </row>
    <row r="62" spans="1:21" x14ac:dyDescent="0.2">
      <c r="A62" s="351"/>
      <c r="B62" s="355"/>
      <c r="C62" s="325"/>
      <c r="D62" s="367"/>
      <c r="E62" s="352" t="s">
        <v>2593</v>
      </c>
      <c r="F62" s="334" t="s">
        <v>3219</v>
      </c>
      <c r="G62" s="334">
        <v>12</v>
      </c>
      <c r="H62" s="362">
        <v>10000</v>
      </c>
      <c r="I62" s="346">
        <f>G62*H62</f>
        <v>120000</v>
      </c>
      <c r="J62" s="876" t="s">
        <v>305</v>
      </c>
      <c r="K62" s="356" t="s">
        <v>953</v>
      </c>
      <c r="L62" s="325"/>
      <c r="M62" s="325"/>
      <c r="N62" s="875" t="s">
        <v>1057</v>
      </c>
      <c r="O62" s="873">
        <f t="shared" si="0"/>
        <v>0</v>
      </c>
      <c r="P62" s="873">
        <f t="shared" si="1"/>
        <v>0</v>
      </c>
      <c r="Q62" s="873">
        <f t="shared" si="2"/>
        <v>0</v>
      </c>
      <c r="R62" s="873">
        <f t="shared" si="3"/>
        <v>0</v>
      </c>
      <c r="S62" s="873">
        <f t="shared" si="4"/>
        <v>0</v>
      </c>
      <c r="T62" s="873"/>
      <c r="U62" s="326">
        <f t="shared" si="5"/>
        <v>0</v>
      </c>
    </row>
    <row r="63" spans="1:21" x14ac:dyDescent="0.2">
      <c r="A63" s="351"/>
      <c r="B63" s="355"/>
      <c r="C63" s="363"/>
      <c r="D63" s="366"/>
      <c r="E63" s="352"/>
      <c r="F63" s="334"/>
      <c r="G63" s="334"/>
      <c r="H63" s="362"/>
      <c r="I63" s="346"/>
      <c r="J63" s="347"/>
      <c r="K63" s="356"/>
      <c r="L63" s="325"/>
      <c r="M63" s="325"/>
      <c r="N63" s="875" t="s">
        <v>1058</v>
      </c>
      <c r="O63" s="873">
        <f t="shared" si="0"/>
        <v>0</v>
      </c>
      <c r="P63" s="873">
        <f t="shared" si="1"/>
        <v>0</v>
      </c>
      <c r="Q63" s="873">
        <f t="shared" si="2"/>
        <v>0</v>
      </c>
      <c r="R63" s="873">
        <f t="shared" si="3"/>
        <v>0</v>
      </c>
      <c r="S63" s="873">
        <f t="shared" si="4"/>
        <v>0</v>
      </c>
      <c r="T63" s="873"/>
      <c r="U63" s="326">
        <f t="shared" si="5"/>
        <v>0</v>
      </c>
    </row>
    <row r="64" spans="1:21" x14ac:dyDescent="0.2">
      <c r="A64" s="351"/>
      <c r="B64" s="355"/>
      <c r="C64" s="325"/>
      <c r="D64" s="367"/>
      <c r="E64" s="352" t="s">
        <v>1065</v>
      </c>
      <c r="F64" s="334" t="s">
        <v>987</v>
      </c>
      <c r="G64" s="334">
        <v>42</v>
      </c>
      <c r="H64" s="362">
        <v>1000</v>
      </c>
      <c r="I64" s="346">
        <f>G64*H64</f>
        <v>42000</v>
      </c>
      <c r="J64" s="347" t="s">
        <v>1066</v>
      </c>
      <c r="K64" s="356" t="s">
        <v>953</v>
      </c>
      <c r="L64" s="325"/>
      <c r="M64" s="325"/>
      <c r="N64" s="875" t="s">
        <v>1061</v>
      </c>
      <c r="O64" s="873">
        <f t="shared" si="0"/>
        <v>0</v>
      </c>
      <c r="P64" s="873">
        <f t="shared" si="1"/>
        <v>0</v>
      </c>
      <c r="Q64" s="873">
        <f t="shared" si="2"/>
        <v>0</v>
      </c>
      <c r="R64" s="873">
        <f t="shared" si="3"/>
        <v>0</v>
      </c>
      <c r="S64" s="873">
        <f t="shared" si="4"/>
        <v>0</v>
      </c>
      <c r="T64" s="873"/>
      <c r="U64" s="326">
        <f t="shared" si="5"/>
        <v>0</v>
      </c>
    </row>
    <row r="65" spans="1:21" x14ac:dyDescent="0.2">
      <c r="A65" s="351"/>
      <c r="B65" s="355"/>
      <c r="C65" s="325"/>
      <c r="D65" s="367"/>
      <c r="E65" s="352"/>
      <c r="F65" s="334"/>
      <c r="G65" s="334"/>
      <c r="H65" s="362"/>
      <c r="I65" s="346"/>
      <c r="J65" s="347"/>
      <c r="K65" s="356"/>
      <c r="L65" s="325"/>
      <c r="M65" s="325"/>
      <c r="N65" s="875" t="s">
        <v>1043</v>
      </c>
      <c r="O65" s="873">
        <f t="shared" si="0"/>
        <v>45600</v>
      </c>
      <c r="P65" s="873">
        <f t="shared" si="1"/>
        <v>12000</v>
      </c>
      <c r="Q65" s="873">
        <f t="shared" si="2"/>
        <v>33600</v>
      </c>
      <c r="R65" s="873">
        <f t="shared" si="3"/>
        <v>10500</v>
      </c>
      <c r="S65" s="873">
        <f t="shared" si="4"/>
        <v>6000</v>
      </c>
      <c r="T65" s="873"/>
      <c r="U65" s="326">
        <f t="shared" si="5"/>
        <v>107700</v>
      </c>
    </row>
    <row r="66" spans="1:21" x14ac:dyDescent="0.2">
      <c r="A66" s="351"/>
      <c r="B66" s="355"/>
      <c r="C66" s="325"/>
      <c r="D66" s="288"/>
      <c r="E66" s="352"/>
      <c r="F66" s="334"/>
      <c r="G66" s="334"/>
      <c r="H66" s="362"/>
      <c r="I66" s="346"/>
      <c r="J66" s="347"/>
      <c r="K66" s="356"/>
      <c r="L66" s="325"/>
      <c r="M66" s="325"/>
      <c r="N66" s="875" t="s">
        <v>1046</v>
      </c>
      <c r="O66" s="873">
        <f t="shared" si="0"/>
        <v>24000</v>
      </c>
      <c r="P66" s="873">
        <f t="shared" si="1"/>
        <v>15000</v>
      </c>
      <c r="Q66" s="873">
        <f t="shared" si="2"/>
        <v>54000</v>
      </c>
      <c r="R66" s="873">
        <f t="shared" si="3"/>
        <v>9000</v>
      </c>
      <c r="S66" s="873">
        <f t="shared" si="4"/>
        <v>0</v>
      </c>
      <c r="T66" s="873"/>
      <c r="U66" s="326">
        <f t="shared" si="5"/>
        <v>102000</v>
      </c>
    </row>
    <row r="67" spans="1:21" x14ac:dyDescent="0.2">
      <c r="A67" s="351"/>
      <c r="B67" s="355"/>
      <c r="C67" s="325"/>
      <c r="D67" s="288"/>
      <c r="E67" s="352"/>
      <c r="F67" s="334"/>
      <c r="G67" s="334"/>
      <c r="H67" s="362"/>
      <c r="I67" s="346"/>
      <c r="J67" s="347"/>
      <c r="K67" s="356"/>
      <c r="L67" s="325"/>
      <c r="M67" s="325"/>
      <c r="N67" s="875" t="s">
        <v>1064</v>
      </c>
      <c r="O67" s="873">
        <f t="shared" si="0"/>
        <v>0</v>
      </c>
      <c r="P67" s="873">
        <f t="shared" si="1"/>
        <v>0</v>
      </c>
      <c r="Q67" s="873">
        <f t="shared" si="2"/>
        <v>0</v>
      </c>
      <c r="R67" s="873">
        <f t="shared" si="3"/>
        <v>0</v>
      </c>
      <c r="S67" s="873">
        <f t="shared" si="4"/>
        <v>0</v>
      </c>
      <c r="T67" s="873"/>
      <c r="U67" s="326">
        <f t="shared" si="5"/>
        <v>0</v>
      </c>
    </row>
    <row r="68" spans="1:21" ht="20.25" x14ac:dyDescent="0.3">
      <c r="A68" s="370"/>
      <c r="B68" s="371"/>
      <c r="C68" s="372">
        <v>79504</v>
      </c>
      <c r="D68" s="373" t="s">
        <v>1067</v>
      </c>
      <c r="E68" s="331"/>
      <c r="F68" s="306"/>
      <c r="G68" s="322">
        <f>C68</f>
        <v>79504</v>
      </c>
      <c r="H68" s="323"/>
      <c r="I68" s="562">
        <f>SUM(I70:I490)</f>
        <v>43550183.896832004</v>
      </c>
      <c r="J68" s="310"/>
      <c r="K68" s="311"/>
      <c r="L68" s="325"/>
      <c r="M68" s="325"/>
      <c r="N68" s="875" t="s">
        <v>1049</v>
      </c>
      <c r="O68" s="873">
        <f t="shared" si="0"/>
        <v>42000</v>
      </c>
      <c r="P68" s="873">
        <f t="shared" si="1"/>
        <v>12000</v>
      </c>
      <c r="Q68" s="873">
        <f t="shared" si="2"/>
        <v>80400</v>
      </c>
      <c r="R68" s="873">
        <f t="shared" si="3"/>
        <v>27000</v>
      </c>
      <c r="S68" s="873">
        <f t="shared" si="4"/>
        <v>3000</v>
      </c>
      <c r="T68" s="873"/>
      <c r="U68" s="326">
        <f t="shared" si="5"/>
        <v>164400</v>
      </c>
    </row>
    <row r="69" spans="1:21" ht="20.25" x14ac:dyDescent="0.3">
      <c r="A69" s="374"/>
      <c r="B69" s="371"/>
      <c r="C69" s="563">
        <v>18444</v>
      </c>
      <c r="D69" s="290" t="s">
        <v>1069</v>
      </c>
      <c r="E69" s="331"/>
      <c r="F69" s="306"/>
      <c r="G69" s="322">
        <f>C69</f>
        <v>18444</v>
      </c>
      <c r="H69" s="323"/>
      <c r="I69" s="324"/>
      <c r="J69" s="310"/>
      <c r="K69" s="311"/>
      <c r="L69" s="325"/>
      <c r="M69" s="325"/>
      <c r="N69" s="875" t="s">
        <v>1053</v>
      </c>
      <c r="O69" s="873">
        <f t="shared" ref="O69:O132" si="7">+SUMIF($J$6:$J$488,N69,$I$6:$I$488)</f>
        <v>26400</v>
      </c>
      <c r="P69" s="873">
        <f t="shared" ref="P69:P132" si="8">+SUMIF($J$494:$J$847,N69,$I$494:$I$847)</f>
        <v>60000</v>
      </c>
      <c r="Q69" s="873">
        <f t="shared" ref="Q69:Q132" si="9">+SUMIF($J$853:$J$1803,N69,$I$853:$I$1803)</f>
        <v>84000</v>
      </c>
      <c r="R69" s="873">
        <f t="shared" ref="R69:R132" si="10">+SUMIF($J$1807:$J$2959,N69,$I$1807:$I$2959)</f>
        <v>24000</v>
      </c>
      <c r="S69" s="873">
        <f t="shared" ref="S69:S132" si="11">+SUMIF($J$2963:$J$3322,N69,$I$2963:$I$3322)</f>
        <v>0</v>
      </c>
      <c r="T69" s="873"/>
      <c r="U69" s="326">
        <f t="shared" si="5"/>
        <v>194400</v>
      </c>
    </row>
    <row r="70" spans="1:21" x14ac:dyDescent="0.2">
      <c r="A70" s="287"/>
      <c r="B70" s="328"/>
      <c r="C70" s="329"/>
      <c r="D70" s="330" t="s">
        <v>948</v>
      </c>
      <c r="E70" s="331" t="s">
        <v>1070</v>
      </c>
      <c r="F70" s="334" t="s">
        <v>974</v>
      </c>
      <c r="G70" s="306">
        <v>0.1</v>
      </c>
      <c r="H70" s="332">
        <v>1.95</v>
      </c>
      <c r="I70" s="309">
        <f>+$G$69*G70*H70</f>
        <v>3596.58</v>
      </c>
      <c r="J70" s="310" t="s">
        <v>441</v>
      </c>
      <c r="K70" s="311" t="s">
        <v>953</v>
      </c>
      <c r="L70" s="325"/>
      <c r="M70" s="325"/>
      <c r="N70" s="875" t="s">
        <v>2608</v>
      </c>
      <c r="O70" s="873">
        <f t="shared" si="7"/>
        <v>0</v>
      </c>
      <c r="P70" s="873">
        <f t="shared" si="8"/>
        <v>0</v>
      </c>
      <c r="Q70" s="873">
        <f t="shared" si="9"/>
        <v>0</v>
      </c>
      <c r="R70" s="873">
        <f t="shared" si="10"/>
        <v>0</v>
      </c>
      <c r="S70" s="873">
        <f t="shared" si="11"/>
        <v>0</v>
      </c>
      <c r="T70" s="873"/>
      <c r="U70" s="326">
        <f t="shared" si="5"/>
        <v>0</v>
      </c>
    </row>
    <row r="71" spans="1:21" x14ac:dyDescent="0.2">
      <c r="A71" s="287"/>
      <c r="B71" s="328"/>
      <c r="C71" s="329"/>
      <c r="D71" s="328" t="s">
        <v>1072</v>
      </c>
      <c r="E71" s="331" t="s">
        <v>970</v>
      </c>
      <c r="F71" s="306" t="s">
        <v>971</v>
      </c>
      <c r="G71" s="306">
        <v>0.1</v>
      </c>
      <c r="H71" s="332">
        <v>7.08</v>
      </c>
      <c r="I71" s="309">
        <f t="shared" ref="I71:I81" si="12">+$G$69*G71*H71</f>
        <v>13058.352000000001</v>
      </c>
      <c r="J71" s="310" t="s">
        <v>937</v>
      </c>
      <c r="K71" s="311" t="s">
        <v>953</v>
      </c>
      <c r="L71" s="325"/>
      <c r="M71" s="325"/>
      <c r="N71" s="875" t="s">
        <v>1068</v>
      </c>
      <c r="O71" s="873">
        <f t="shared" si="7"/>
        <v>0</v>
      </c>
      <c r="P71" s="873">
        <f t="shared" si="8"/>
        <v>0</v>
      </c>
      <c r="Q71" s="873">
        <f t="shared" si="9"/>
        <v>0</v>
      </c>
      <c r="R71" s="873">
        <f t="shared" si="10"/>
        <v>0</v>
      </c>
      <c r="S71" s="873">
        <f t="shared" si="11"/>
        <v>0</v>
      </c>
      <c r="T71" s="873"/>
      <c r="U71" s="326">
        <f t="shared" ref="U71:U134" si="13">SUM(O71:T71)</f>
        <v>0</v>
      </c>
    </row>
    <row r="72" spans="1:21" x14ac:dyDescent="0.2">
      <c r="A72" s="375"/>
      <c r="B72" s="330"/>
      <c r="C72" s="329"/>
      <c r="D72" s="330"/>
      <c r="E72" s="331" t="s">
        <v>1073</v>
      </c>
      <c r="F72" s="334" t="s">
        <v>974</v>
      </c>
      <c r="G72" s="306">
        <v>1</v>
      </c>
      <c r="H72" s="332">
        <v>10</v>
      </c>
      <c r="I72" s="309">
        <f t="shared" si="12"/>
        <v>184440</v>
      </c>
      <c r="J72" s="310" t="s">
        <v>514</v>
      </c>
      <c r="K72" s="311" t="s">
        <v>953</v>
      </c>
      <c r="L72" s="325"/>
      <c r="M72" s="325"/>
      <c r="N72" s="875" t="s">
        <v>1071</v>
      </c>
      <c r="O72" s="873">
        <f t="shared" si="7"/>
        <v>0</v>
      </c>
      <c r="P72" s="873">
        <f t="shared" si="8"/>
        <v>0</v>
      </c>
      <c r="Q72" s="873">
        <f t="shared" si="9"/>
        <v>0</v>
      </c>
      <c r="R72" s="873">
        <f t="shared" si="10"/>
        <v>0</v>
      </c>
      <c r="S72" s="873">
        <f t="shared" si="11"/>
        <v>0</v>
      </c>
      <c r="T72" s="873"/>
      <c r="U72" s="326">
        <f t="shared" si="13"/>
        <v>0</v>
      </c>
    </row>
    <row r="73" spans="1:21" x14ac:dyDescent="0.2">
      <c r="A73" s="329"/>
      <c r="B73" s="330"/>
      <c r="C73" s="329"/>
      <c r="D73" s="329"/>
      <c r="E73" s="331" t="s">
        <v>968</v>
      </c>
      <c r="F73" s="334" t="s">
        <v>974</v>
      </c>
      <c r="G73" s="306">
        <v>1</v>
      </c>
      <c r="H73" s="332">
        <v>4.4000000000000004</v>
      </c>
      <c r="I73" s="309">
        <f t="shared" si="12"/>
        <v>81153.600000000006</v>
      </c>
      <c r="J73" s="310" t="s">
        <v>441</v>
      </c>
      <c r="K73" s="311" t="s">
        <v>953</v>
      </c>
      <c r="L73" s="325"/>
      <c r="M73" s="325"/>
      <c r="N73" s="875" t="s">
        <v>1074</v>
      </c>
      <c r="O73" s="873">
        <f t="shared" si="7"/>
        <v>0</v>
      </c>
      <c r="P73" s="873">
        <f t="shared" si="8"/>
        <v>0</v>
      </c>
      <c r="Q73" s="873">
        <f t="shared" si="9"/>
        <v>0</v>
      </c>
      <c r="R73" s="873">
        <f t="shared" si="10"/>
        <v>0</v>
      </c>
      <c r="S73" s="873">
        <f t="shared" si="11"/>
        <v>0</v>
      </c>
      <c r="T73" s="873"/>
      <c r="U73" s="326">
        <f t="shared" si="13"/>
        <v>0</v>
      </c>
    </row>
    <row r="74" spans="1:21" x14ac:dyDescent="0.2">
      <c r="A74" s="329"/>
      <c r="B74" s="330"/>
      <c r="C74" s="329"/>
      <c r="D74" s="330"/>
      <c r="E74" s="331" t="s">
        <v>961</v>
      </c>
      <c r="F74" s="306" t="s">
        <v>962</v>
      </c>
      <c r="G74" s="306">
        <v>0.5</v>
      </c>
      <c r="H74" s="332">
        <v>7.5</v>
      </c>
      <c r="I74" s="309">
        <f t="shared" si="12"/>
        <v>69165</v>
      </c>
      <c r="J74" s="310" t="s">
        <v>441</v>
      </c>
      <c r="K74" s="311" t="s">
        <v>953</v>
      </c>
      <c r="L74" s="325"/>
      <c r="M74" s="325"/>
      <c r="N74" s="875" t="s">
        <v>1075</v>
      </c>
      <c r="O74" s="873">
        <f t="shared" si="7"/>
        <v>0</v>
      </c>
      <c r="P74" s="873">
        <f t="shared" si="8"/>
        <v>0</v>
      </c>
      <c r="Q74" s="873">
        <f t="shared" si="9"/>
        <v>0</v>
      </c>
      <c r="R74" s="873">
        <f t="shared" si="10"/>
        <v>0</v>
      </c>
      <c r="S74" s="873">
        <f t="shared" si="11"/>
        <v>0</v>
      </c>
      <c r="T74" s="873"/>
      <c r="U74" s="326">
        <f t="shared" si="13"/>
        <v>0</v>
      </c>
    </row>
    <row r="75" spans="1:21" x14ac:dyDescent="0.2">
      <c r="A75" s="329"/>
      <c r="B75" s="330"/>
      <c r="C75" s="329"/>
      <c r="D75" s="330"/>
      <c r="E75" s="331" t="s">
        <v>1077</v>
      </c>
      <c r="F75" s="334" t="s">
        <v>974</v>
      </c>
      <c r="G75" s="306">
        <v>0.1</v>
      </c>
      <c r="H75" s="332">
        <v>1.95</v>
      </c>
      <c r="I75" s="309">
        <f t="shared" si="12"/>
        <v>3596.58</v>
      </c>
      <c r="J75" s="310" t="s">
        <v>441</v>
      </c>
      <c r="K75" s="311" t="s">
        <v>953</v>
      </c>
      <c r="L75" s="325"/>
      <c r="M75" s="325"/>
      <c r="N75" s="875" t="s">
        <v>1076</v>
      </c>
      <c r="O75" s="873">
        <f t="shared" si="7"/>
        <v>0</v>
      </c>
      <c r="P75" s="873">
        <f t="shared" si="8"/>
        <v>0</v>
      </c>
      <c r="Q75" s="873">
        <f t="shared" si="9"/>
        <v>600000</v>
      </c>
      <c r="R75" s="873">
        <f t="shared" si="10"/>
        <v>0</v>
      </c>
      <c r="S75" s="873">
        <f t="shared" si="11"/>
        <v>0</v>
      </c>
      <c r="T75" s="873"/>
      <c r="U75" s="326">
        <f t="shared" si="13"/>
        <v>600000</v>
      </c>
    </row>
    <row r="76" spans="1:21" x14ac:dyDescent="0.2">
      <c r="A76" s="329"/>
      <c r="B76" s="330"/>
      <c r="C76" s="329"/>
      <c r="D76" s="330"/>
      <c r="E76" s="331" t="s">
        <v>1079</v>
      </c>
      <c r="F76" s="334" t="s">
        <v>974</v>
      </c>
      <c r="G76" s="334">
        <v>0.1</v>
      </c>
      <c r="H76" s="286">
        <v>1.95</v>
      </c>
      <c r="I76" s="309">
        <f t="shared" si="12"/>
        <v>3596.58</v>
      </c>
      <c r="J76" s="310" t="s">
        <v>441</v>
      </c>
      <c r="K76" s="376" t="s">
        <v>953</v>
      </c>
      <c r="L76" s="325"/>
      <c r="M76" s="325"/>
      <c r="N76" s="875" t="s">
        <v>1078</v>
      </c>
      <c r="O76" s="873">
        <f t="shared" si="7"/>
        <v>0</v>
      </c>
      <c r="P76" s="873">
        <f t="shared" si="8"/>
        <v>0</v>
      </c>
      <c r="Q76" s="873">
        <f t="shared" si="9"/>
        <v>0</v>
      </c>
      <c r="R76" s="873">
        <f t="shared" si="10"/>
        <v>0</v>
      </c>
      <c r="S76" s="873">
        <f t="shared" si="11"/>
        <v>0</v>
      </c>
      <c r="T76" s="873"/>
      <c r="U76" s="326">
        <f t="shared" si="13"/>
        <v>0</v>
      </c>
    </row>
    <row r="77" spans="1:21" x14ac:dyDescent="0.2">
      <c r="A77" s="329"/>
      <c r="B77" s="330"/>
      <c r="C77" s="329"/>
      <c r="D77" s="338" t="s">
        <v>1081</v>
      </c>
      <c r="E77" s="331" t="s">
        <v>981</v>
      </c>
      <c r="F77" s="306" t="s">
        <v>962</v>
      </c>
      <c r="G77" s="334">
        <v>0.1</v>
      </c>
      <c r="H77" s="332">
        <v>1.95</v>
      </c>
      <c r="I77" s="309">
        <f t="shared" si="12"/>
        <v>3596.58</v>
      </c>
      <c r="J77" s="310" t="s">
        <v>441</v>
      </c>
      <c r="K77" s="376" t="s">
        <v>953</v>
      </c>
      <c r="L77" s="325"/>
      <c r="M77" s="325"/>
      <c r="N77" s="875" t="s">
        <v>1080</v>
      </c>
      <c r="O77" s="873">
        <f t="shared" si="7"/>
        <v>0</v>
      </c>
      <c r="P77" s="873">
        <f t="shared" si="8"/>
        <v>0</v>
      </c>
      <c r="Q77" s="873">
        <f t="shared" si="9"/>
        <v>0</v>
      </c>
      <c r="R77" s="873">
        <f t="shared" si="10"/>
        <v>0</v>
      </c>
      <c r="S77" s="873">
        <f t="shared" si="11"/>
        <v>0</v>
      </c>
      <c r="T77" s="873"/>
      <c r="U77" s="326">
        <f t="shared" si="13"/>
        <v>0</v>
      </c>
    </row>
    <row r="78" spans="1:21" x14ac:dyDescent="0.2">
      <c r="A78" s="329"/>
      <c r="B78" s="330"/>
      <c r="C78" s="329"/>
      <c r="D78" s="330"/>
      <c r="E78" s="331" t="s">
        <v>1082</v>
      </c>
      <c r="F78" s="334" t="s">
        <v>974</v>
      </c>
      <c r="G78" s="334">
        <v>0.1</v>
      </c>
      <c r="H78" s="286">
        <v>1.95</v>
      </c>
      <c r="I78" s="309">
        <f t="shared" si="12"/>
        <v>3596.58</v>
      </c>
      <c r="J78" s="310" t="s">
        <v>441</v>
      </c>
      <c r="K78" s="376" t="s">
        <v>953</v>
      </c>
      <c r="L78" s="325"/>
      <c r="M78" s="325"/>
      <c r="N78" s="875" t="s">
        <v>1083</v>
      </c>
      <c r="O78" s="873">
        <f t="shared" si="7"/>
        <v>0</v>
      </c>
      <c r="P78" s="873">
        <f t="shared" si="8"/>
        <v>0</v>
      </c>
      <c r="Q78" s="873">
        <f t="shared" si="9"/>
        <v>0</v>
      </c>
      <c r="R78" s="873">
        <f t="shared" si="10"/>
        <v>0</v>
      </c>
      <c r="S78" s="873">
        <f t="shared" si="11"/>
        <v>0</v>
      </c>
      <c r="T78" s="873"/>
      <c r="U78" s="326">
        <f t="shared" si="13"/>
        <v>0</v>
      </c>
    </row>
    <row r="79" spans="1:21" x14ac:dyDescent="0.2">
      <c r="A79" s="329"/>
      <c r="B79" s="330"/>
      <c r="C79" s="329"/>
      <c r="D79" s="330"/>
      <c r="E79" s="331" t="s">
        <v>979</v>
      </c>
      <c r="F79" s="334" t="s">
        <v>955</v>
      </c>
      <c r="G79" s="334">
        <v>20</v>
      </c>
      <c r="H79" s="332">
        <v>825</v>
      </c>
      <c r="I79" s="309">
        <f>G79*H79</f>
        <v>16500</v>
      </c>
      <c r="J79" s="310" t="s">
        <v>456</v>
      </c>
      <c r="K79" s="376" t="s">
        <v>953</v>
      </c>
      <c r="L79" s="325"/>
      <c r="M79" s="325"/>
      <c r="N79" s="875" t="s">
        <v>1092</v>
      </c>
      <c r="O79" s="873">
        <f t="shared" si="7"/>
        <v>0</v>
      </c>
      <c r="P79" s="873">
        <f t="shared" si="8"/>
        <v>0</v>
      </c>
      <c r="Q79" s="873">
        <f t="shared" si="9"/>
        <v>0</v>
      </c>
      <c r="R79" s="873">
        <f t="shared" si="10"/>
        <v>0</v>
      </c>
      <c r="S79" s="873">
        <f t="shared" si="11"/>
        <v>0</v>
      </c>
      <c r="T79" s="873"/>
      <c r="U79" s="326">
        <f t="shared" si="13"/>
        <v>0</v>
      </c>
    </row>
    <row r="80" spans="1:21" x14ac:dyDescent="0.2">
      <c r="A80" s="329"/>
      <c r="B80" s="330"/>
      <c r="C80" s="329"/>
      <c r="D80" s="330"/>
      <c r="E80" s="331" t="s">
        <v>980</v>
      </c>
      <c r="F80" s="306" t="s">
        <v>952</v>
      </c>
      <c r="G80" s="334">
        <v>2</v>
      </c>
      <c r="H80" s="332">
        <v>850</v>
      </c>
      <c r="I80" s="309">
        <f>G80*H80</f>
        <v>1700</v>
      </c>
      <c r="J80" s="310" t="s">
        <v>441</v>
      </c>
      <c r="K80" s="376" t="s">
        <v>953</v>
      </c>
      <c r="L80" s="325"/>
      <c r="M80" s="325"/>
      <c r="N80" s="875" t="s">
        <v>1056</v>
      </c>
      <c r="O80" s="873">
        <f t="shared" si="7"/>
        <v>3576005.7838079999</v>
      </c>
      <c r="P80" s="873">
        <f t="shared" si="8"/>
        <v>2923980.4339200002</v>
      </c>
      <c r="Q80" s="873">
        <f t="shared" si="9"/>
        <v>10460297.995692</v>
      </c>
      <c r="R80" s="873">
        <f t="shared" si="10"/>
        <v>2595936.6441360004</v>
      </c>
      <c r="S80" s="873">
        <f t="shared" si="11"/>
        <v>2193491.3047079998</v>
      </c>
      <c r="T80" s="873"/>
      <c r="U80" s="326">
        <f t="shared" si="13"/>
        <v>21749712.162264001</v>
      </c>
    </row>
    <row r="81" spans="1:21" x14ac:dyDescent="0.2">
      <c r="A81" s="329"/>
      <c r="B81" s="330"/>
      <c r="C81" s="329"/>
      <c r="D81" s="330"/>
      <c r="E81" s="331" t="s">
        <v>981</v>
      </c>
      <c r="F81" s="306" t="s">
        <v>962</v>
      </c>
      <c r="G81" s="334">
        <v>0.1</v>
      </c>
      <c r="H81" s="332">
        <v>1.95</v>
      </c>
      <c r="I81" s="309">
        <f t="shared" si="12"/>
        <v>3596.58</v>
      </c>
      <c r="J81" s="310" t="s">
        <v>441</v>
      </c>
      <c r="K81" s="376" t="s">
        <v>953</v>
      </c>
      <c r="L81" s="325"/>
      <c r="M81" s="325"/>
      <c r="N81" s="875" t="s">
        <v>1093</v>
      </c>
      <c r="O81" s="873">
        <f t="shared" si="7"/>
        <v>0</v>
      </c>
      <c r="P81" s="873">
        <f t="shared" si="8"/>
        <v>0</v>
      </c>
      <c r="Q81" s="873">
        <f t="shared" si="9"/>
        <v>0</v>
      </c>
      <c r="R81" s="873">
        <f t="shared" si="10"/>
        <v>0</v>
      </c>
      <c r="S81" s="873">
        <f t="shared" si="11"/>
        <v>0</v>
      </c>
      <c r="T81" s="873"/>
      <c r="U81" s="326">
        <f t="shared" si="13"/>
        <v>0</v>
      </c>
    </row>
    <row r="82" spans="1:21" x14ac:dyDescent="0.2">
      <c r="A82" s="329"/>
      <c r="B82" s="330"/>
      <c r="C82" s="329"/>
      <c r="D82" s="330"/>
      <c r="E82" s="331"/>
      <c r="F82" s="334"/>
      <c r="G82" s="334"/>
      <c r="H82" s="332"/>
      <c r="I82" s="309"/>
      <c r="J82" s="310"/>
      <c r="K82" s="376"/>
      <c r="L82" s="325"/>
      <c r="M82" s="325"/>
      <c r="N82" s="875" t="s">
        <v>1060</v>
      </c>
      <c r="O82" s="873">
        <f t="shared" si="7"/>
        <v>3581049.5155199999</v>
      </c>
      <c r="P82" s="873">
        <f t="shared" si="8"/>
        <v>2928104.5247999998</v>
      </c>
      <c r="Q82" s="873">
        <f t="shared" si="9"/>
        <v>10475051.589479998</v>
      </c>
      <c r="R82" s="873">
        <f t="shared" si="10"/>
        <v>2599598.04984</v>
      </c>
      <c r="S82" s="873">
        <f t="shared" si="11"/>
        <v>2196585.0865199999</v>
      </c>
      <c r="T82" s="873"/>
      <c r="U82" s="326">
        <f t="shared" si="13"/>
        <v>21780388.76616</v>
      </c>
    </row>
    <row r="83" spans="1:21" x14ac:dyDescent="0.2">
      <c r="A83" s="329"/>
      <c r="B83" s="330"/>
      <c r="C83" s="329"/>
      <c r="D83" s="330"/>
      <c r="E83" s="331"/>
      <c r="F83" s="334"/>
      <c r="G83" s="334"/>
      <c r="H83" s="332"/>
      <c r="I83" s="309"/>
      <c r="J83" s="310"/>
      <c r="K83" s="376"/>
      <c r="L83" s="325"/>
      <c r="M83" s="325"/>
      <c r="N83" s="875" t="s">
        <v>1111</v>
      </c>
      <c r="O83" s="873">
        <f t="shared" si="7"/>
        <v>0</v>
      </c>
      <c r="P83" s="873">
        <f t="shared" si="8"/>
        <v>0</v>
      </c>
      <c r="Q83" s="873">
        <f t="shared" si="9"/>
        <v>0</v>
      </c>
      <c r="R83" s="873">
        <f t="shared" si="10"/>
        <v>0</v>
      </c>
      <c r="S83" s="873">
        <f t="shared" si="11"/>
        <v>0</v>
      </c>
      <c r="T83" s="873"/>
      <c r="U83" s="326">
        <f t="shared" si="13"/>
        <v>0</v>
      </c>
    </row>
    <row r="84" spans="1:21" ht="15.75" x14ac:dyDescent="0.25">
      <c r="A84" s="329"/>
      <c r="B84" s="330"/>
      <c r="C84" s="329">
        <v>1362</v>
      </c>
      <c r="D84" s="290" t="s">
        <v>1084</v>
      </c>
      <c r="E84" s="331"/>
      <c r="F84" s="334"/>
      <c r="G84" s="377">
        <f>C84</f>
        <v>1362</v>
      </c>
      <c r="H84" s="332"/>
      <c r="I84" s="309"/>
      <c r="J84" s="310"/>
      <c r="K84" s="376"/>
      <c r="L84" s="325"/>
      <c r="M84" s="325"/>
      <c r="N84" s="875" t="s">
        <v>1063</v>
      </c>
      <c r="O84" s="873">
        <f t="shared" si="7"/>
        <v>605247.80544000003</v>
      </c>
      <c r="P84" s="873">
        <f t="shared" si="8"/>
        <v>494890.90559999994</v>
      </c>
      <c r="Q84" s="873">
        <f t="shared" si="9"/>
        <v>1770431.25456</v>
      </c>
      <c r="R84" s="873">
        <f t="shared" si="10"/>
        <v>439368.68447999994</v>
      </c>
      <c r="S84" s="873">
        <f t="shared" si="11"/>
        <v>371253.81743999996</v>
      </c>
      <c r="T84" s="873"/>
      <c r="U84" s="326">
        <f t="shared" si="13"/>
        <v>3681192.4675199995</v>
      </c>
    </row>
    <row r="85" spans="1:21" x14ac:dyDescent="0.2">
      <c r="A85" s="329"/>
      <c r="B85" s="330"/>
      <c r="C85" s="329"/>
      <c r="D85" s="330" t="s">
        <v>948</v>
      </c>
      <c r="E85" s="331" t="s">
        <v>1070</v>
      </c>
      <c r="F85" s="334" t="s">
        <v>974</v>
      </c>
      <c r="G85" s="306">
        <v>1</v>
      </c>
      <c r="H85" s="332">
        <v>1.95</v>
      </c>
      <c r="I85" s="309">
        <f>+$G$84*G85*H85</f>
        <v>2655.9</v>
      </c>
      <c r="J85" s="310" t="s">
        <v>441</v>
      </c>
      <c r="K85" s="311" t="s">
        <v>953</v>
      </c>
      <c r="L85" s="325"/>
      <c r="M85" s="325"/>
      <c r="N85" s="875" t="s">
        <v>1112</v>
      </c>
      <c r="O85" s="873">
        <f t="shared" si="7"/>
        <v>0</v>
      </c>
      <c r="P85" s="873">
        <f t="shared" si="8"/>
        <v>0</v>
      </c>
      <c r="Q85" s="873">
        <f t="shared" si="9"/>
        <v>0</v>
      </c>
      <c r="R85" s="873">
        <f t="shared" si="10"/>
        <v>0</v>
      </c>
      <c r="S85" s="873">
        <f t="shared" si="11"/>
        <v>0</v>
      </c>
      <c r="T85" s="873"/>
      <c r="U85" s="326">
        <f t="shared" si="13"/>
        <v>0</v>
      </c>
    </row>
    <row r="86" spans="1:21" x14ac:dyDescent="0.2">
      <c r="A86" s="329"/>
      <c r="B86" s="330"/>
      <c r="C86" s="329"/>
      <c r="D86" s="328" t="s">
        <v>1072</v>
      </c>
      <c r="E86" s="331" t="s">
        <v>970</v>
      </c>
      <c r="F86" s="306" t="s">
        <v>971</v>
      </c>
      <c r="G86" s="306">
        <v>0.1</v>
      </c>
      <c r="H86" s="332">
        <v>7.08</v>
      </c>
      <c r="I86" s="309">
        <f t="shared" ref="I86:I93" si="14">+$G$84*G86*H86</f>
        <v>964.29600000000016</v>
      </c>
      <c r="J86" s="310" t="s">
        <v>937</v>
      </c>
      <c r="K86" s="311" t="s">
        <v>953</v>
      </c>
      <c r="L86" s="325"/>
      <c r="M86" s="325"/>
      <c r="N86" s="875" t="s">
        <v>1113</v>
      </c>
      <c r="O86" s="873">
        <f t="shared" si="7"/>
        <v>0</v>
      </c>
      <c r="P86" s="873">
        <f t="shared" si="8"/>
        <v>0</v>
      </c>
      <c r="Q86" s="873">
        <f t="shared" si="9"/>
        <v>0</v>
      </c>
      <c r="R86" s="873">
        <f t="shared" si="10"/>
        <v>0</v>
      </c>
      <c r="S86" s="873">
        <f t="shared" si="11"/>
        <v>0</v>
      </c>
      <c r="T86" s="873"/>
      <c r="U86" s="326">
        <f t="shared" si="13"/>
        <v>0</v>
      </c>
    </row>
    <row r="87" spans="1:21" x14ac:dyDescent="0.2">
      <c r="A87" s="329"/>
      <c r="B87" s="330"/>
      <c r="C87" s="329"/>
      <c r="D87" s="330"/>
      <c r="E87" s="331" t="s">
        <v>1073</v>
      </c>
      <c r="F87" s="334" t="s">
        <v>974</v>
      </c>
      <c r="G87" s="306">
        <v>1</v>
      </c>
      <c r="H87" s="332">
        <v>10</v>
      </c>
      <c r="I87" s="309">
        <f t="shared" si="14"/>
        <v>13620</v>
      </c>
      <c r="J87" s="310" t="s">
        <v>514</v>
      </c>
      <c r="K87" s="311" t="s">
        <v>953</v>
      </c>
      <c r="L87" s="325"/>
      <c r="M87" s="325"/>
      <c r="N87" s="875" t="s">
        <v>1114</v>
      </c>
      <c r="O87" s="873">
        <f t="shared" si="7"/>
        <v>0</v>
      </c>
      <c r="P87" s="873">
        <f t="shared" si="8"/>
        <v>0</v>
      </c>
      <c r="Q87" s="873">
        <f t="shared" si="9"/>
        <v>0</v>
      </c>
      <c r="R87" s="873">
        <f t="shared" si="10"/>
        <v>0</v>
      </c>
      <c r="S87" s="873">
        <f t="shared" si="11"/>
        <v>0</v>
      </c>
      <c r="T87" s="873"/>
      <c r="U87" s="326">
        <f t="shared" si="13"/>
        <v>0</v>
      </c>
    </row>
    <row r="88" spans="1:21" x14ac:dyDescent="0.2">
      <c r="A88" s="329"/>
      <c r="B88" s="330"/>
      <c r="C88" s="329"/>
      <c r="D88" s="329"/>
      <c r="E88" s="331" t="s">
        <v>968</v>
      </c>
      <c r="F88" s="334" t="s">
        <v>974</v>
      </c>
      <c r="G88" s="306">
        <v>1</v>
      </c>
      <c r="H88" s="332">
        <v>4.4000000000000004</v>
      </c>
      <c r="I88" s="309">
        <f t="shared" si="14"/>
        <v>5992.8</v>
      </c>
      <c r="J88" s="310" t="s">
        <v>441</v>
      </c>
      <c r="K88" s="311" t="s">
        <v>953</v>
      </c>
      <c r="L88" s="325"/>
      <c r="M88" s="325"/>
      <c r="N88" s="875" t="s">
        <v>1115</v>
      </c>
      <c r="O88" s="873">
        <f t="shared" si="7"/>
        <v>0</v>
      </c>
      <c r="P88" s="873">
        <f t="shared" si="8"/>
        <v>0</v>
      </c>
      <c r="Q88" s="873">
        <f t="shared" si="9"/>
        <v>0</v>
      </c>
      <c r="R88" s="873">
        <f t="shared" si="10"/>
        <v>0</v>
      </c>
      <c r="S88" s="873">
        <f t="shared" si="11"/>
        <v>0</v>
      </c>
      <c r="T88" s="873"/>
      <c r="U88" s="326">
        <f t="shared" si="13"/>
        <v>0</v>
      </c>
    </row>
    <row r="89" spans="1:21" x14ac:dyDescent="0.2">
      <c r="A89" s="329"/>
      <c r="B89" s="330"/>
      <c r="C89" s="329"/>
      <c r="D89" s="330"/>
      <c r="E89" s="331" t="s">
        <v>961</v>
      </c>
      <c r="F89" s="306" t="s">
        <v>962</v>
      </c>
      <c r="G89" s="306">
        <v>0.5</v>
      </c>
      <c r="H89" s="332">
        <v>7.5</v>
      </c>
      <c r="I89" s="309">
        <f t="shared" si="14"/>
        <v>5107.5</v>
      </c>
      <c r="J89" s="310" t="s">
        <v>441</v>
      </c>
      <c r="K89" s="311" t="s">
        <v>953</v>
      </c>
      <c r="L89" s="325"/>
      <c r="M89" s="325"/>
      <c r="N89" s="875" t="s">
        <v>1116</v>
      </c>
      <c r="O89" s="873">
        <f t="shared" si="7"/>
        <v>0</v>
      </c>
      <c r="P89" s="873">
        <f t="shared" si="8"/>
        <v>0</v>
      </c>
      <c r="Q89" s="873">
        <f t="shared" si="9"/>
        <v>0</v>
      </c>
      <c r="R89" s="873">
        <f t="shared" si="10"/>
        <v>0</v>
      </c>
      <c r="S89" s="873">
        <f t="shared" si="11"/>
        <v>0</v>
      </c>
      <c r="T89" s="873"/>
      <c r="U89" s="326">
        <f t="shared" si="13"/>
        <v>0</v>
      </c>
    </row>
    <row r="90" spans="1:21" x14ac:dyDescent="0.2">
      <c r="A90" s="329"/>
      <c r="B90" s="330"/>
      <c r="C90" s="329"/>
      <c r="D90" s="330"/>
      <c r="E90" s="331" t="s">
        <v>1077</v>
      </c>
      <c r="F90" s="334" t="s">
        <v>974</v>
      </c>
      <c r="G90" s="306">
        <v>1</v>
      </c>
      <c r="H90" s="332">
        <v>1.95</v>
      </c>
      <c r="I90" s="309">
        <f t="shared" si="14"/>
        <v>2655.9</v>
      </c>
      <c r="J90" s="310" t="s">
        <v>441</v>
      </c>
      <c r="K90" s="311" t="s">
        <v>953</v>
      </c>
      <c r="L90" s="325"/>
      <c r="M90" s="325"/>
      <c r="N90" s="875" t="s">
        <v>1117</v>
      </c>
      <c r="O90" s="873">
        <f t="shared" si="7"/>
        <v>0</v>
      </c>
      <c r="P90" s="873">
        <f t="shared" si="8"/>
        <v>0</v>
      </c>
      <c r="Q90" s="873">
        <f t="shared" si="9"/>
        <v>0</v>
      </c>
      <c r="R90" s="873">
        <f t="shared" si="10"/>
        <v>0</v>
      </c>
      <c r="S90" s="873">
        <f t="shared" si="11"/>
        <v>0</v>
      </c>
      <c r="T90" s="873"/>
      <c r="U90" s="326">
        <f t="shared" si="13"/>
        <v>0</v>
      </c>
    </row>
    <row r="91" spans="1:21" x14ac:dyDescent="0.2">
      <c r="A91" s="329"/>
      <c r="B91" s="330"/>
      <c r="C91" s="329"/>
      <c r="D91" s="330"/>
      <c r="E91" s="331" t="s">
        <v>1079</v>
      </c>
      <c r="F91" s="334" t="s">
        <v>974</v>
      </c>
      <c r="G91" s="334">
        <v>1</v>
      </c>
      <c r="H91" s="286">
        <v>1.95</v>
      </c>
      <c r="I91" s="309">
        <f t="shared" si="14"/>
        <v>2655.9</v>
      </c>
      <c r="J91" s="310" t="s">
        <v>441</v>
      </c>
      <c r="K91" s="376" t="s">
        <v>953</v>
      </c>
      <c r="L91" s="325"/>
      <c r="M91" s="325"/>
      <c r="N91" s="875" t="s">
        <v>1118</v>
      </c>
      <c r="O91" s="873">
        <f t="shared" si="7"/>
        <v>0</v>
      </c>
      <c r="P91" s="873">
        <f t="shared" si="8"/>
        <v>0</v>
      </c>
      <c r="Q91" s="873">
        <f t="shared" si="9"/>
        <v>0</v>
      </c>
      <c r="R91" s="873">
        <f t="shared" si="10"/>
        <v>0</v>
      </c>
      <c r="S91" s="873">
        <f t="shared" si="11"/>
        <v>0</v>
      </c>
      <c r="T91" s="873"/>
      <c r="U91" s="326">
        <f t="shared" si="13"/>
        <v>0</v>
      </c>
    </row>
    <row r="92" spans="1:21" x14ac:dyDescent="0.2">
      <c r="A92" s="329"/>
      <c r="B92" s="330"/>
      <c r="C92" s="329"/>
      <c r="D92" s="338" t="s">
        <v>1081</v>
      </c>
      <c r="E92" s="331" t="s">
        <v>981</v>
      </c>
      <c r="F92" s="306" t="s">
        <v>962</v>
      </c>
      <c r="G92" s="334">
        <v>1</v>
      </c>
      <c r="H92" s="332">
        <v>1.95</v>
      </c>
      <c r="I92" s="309">
        <f t="shared" si="14"/>
        <v>2655.9</v>
      </c>
      <c r="J92" s="310" t="s">
        <v>441</v>
      </c>
      <c r="K92" s="376" t="s">
        <v>953</v>
      </c>
      <c r="L92" s="325"/>
      <c r="M92" s="325"/>
      <c r="N92" s="875" t="s">
        <v>1119</v>
      </c>
      <c r="O92" s="873">
        <f t="shared" si="7"/>
        <v>0</v>
      </c>
      <c r="P92" s="873">
        <f t="shared" si="8"/>
        <v>0</v>
      </c>
      <c r="Q92" s="873">
        <f t="shared" si="9"/>
        <v>0</v>
      </c>
      <c r="R92" s="873">
        <f t="shared" si="10"/>
        <v>0</v>
      </c>
      <c r="S92" s="873">
        <f t="shared" si="11"/>
        <v>0</v>
      </c>
      <c r="T92" s="873"/>
      <c r="U92" s="326">
        <f t="shared" si="13"/>
        <v>0</v>
      </c>
    </row>
    <row r="93" spans="1:21" x14ac:dyDescent="0.2">
      <c r="A93" s="329"/>
      <c r="B93" s="330"/>
      <c r="C93" s="329"/>
      <c r="D93" s="330"/>
      <c r="E93" s="331" t="s">
        <v>1082</v>
      </c>
      <c r="F93" s="334" t="s">
        <v>974</v>
      </c>
      <c r="G93" s="334">
        <v>1</v>
      </c>
      <c r="H93" s="286">
        <v>1.95</v>
      </c>
      <c r="I93" s="309">
        <f t="shared" si="14"/>
        <v>2655.9</v>
      </c>
      <c r="J93" s="310" t="s">
        <v>441</v>
      </c>
      <c r="K93" s="376" t="s">
        <v>953</v>
      </c>
      <c r="L93" s="325"/>
      <c r="M93" s="325"/>
      <c r="N93" s="875" t="s">
        <v>1122</v>
      </c>
      <c r="O93" s="873">
        <f t="shared" si="7"/>
        <v>0</v>
      </c>
      <c r="P93" s="873">
        <f t="shared" si="8"/>
        <v>0</v>
      </c>
      <c r="Q93" s="873">
        <f t="shared" si="9"/>
        <v>0</v>
      </c>
      <c r="R93" s="873">
        <f t="shared" si="10"/>
        <v>0</v>
      </c>
      <c r="S93" s="873">
        <f t="shared" si="11"/>
        <v>0</v>
      </c>
      <c r="T93" s="873"/>
      <c r="U93" s="326">
        <f t="shared" si="13"/>
        <v>0</v>
      </c>
    </row>
    <row r="94" spans="1:21" x14ac:dyDescent="0.2">
      <c r="A94" s="329"/>
      <c r="B94" s="330"/>
      <c r="C94" s="329"/>
      <c r="D94" s="330"/>
      <c r="E94" s="331" t="s">
        <v>979</v>
      </c>
      <c r="F94" s="334" t="s">
        <v>955</v>
      </c>
      <c r="G94" s="334">
        <v>20</v>
      </c>
      <c r="H94" s="332">
        <v>825</v>
      </c>
      <c r="I94" s="309">
        <f>G94*H94</f>
        <v>16500</v>
      </c>
      <c r="J94" s="310" t="s">
        <v>456</v>
      </c>
      <c r="K94" s="376" t="s">
        <v>953</v>
      </c>
      <c r="L94" s="325"/>
      <c r="M94" s="325"/>
      <c r="N94" s="875" t="s">
        <v>988</v>
      </c>
      <c r="O94" s="873">
        <f t="shared" si="7"/>
        <v>1286264.8800000001</v>
      </c>
      <c r="P94" s="873">
        <f t="shared" si="8"/>
        <v>610224</v>
      </c>
      <c r="Q94" s="873">
        <f t="shared" si="9"/>
        <v>943984.8</v>
      </c>
      <c r="R94" s="873">
        <f t="shared" si="10"/>
        <v>492397.31999999995</v>
      </c>
      <c r="S94" s="873">
        <f t="shared" si="11"/>
        <v>293117.76</v>
      </c>
      <c r="T94" s="873"/>
      <c r="U94" s="326">
        <f t="shared" si="13"/>
        <v>3625988.76</v>
      </c>
    </row>
    <row r="95" spans="1:21" x14ac:dyDescent="0.2">
      <c r="A95" s="329"/>
      <c r="B95" s="330"/>
      <c r="C95" s="329"/>
      <c r="D95" s="330"/>
      <c r="E95" s="331" t="s">
        <v>980</v>
      </c>
      <c r="F95" s="306" t="s">
        <v>952</v>
      </c>
      <c r="G95" s="334">
        <v>2</v>
      </c>
      <c r="H95" s="332">
        <v>850</v>
      </c>
      <c r="I95" s="309">
        <f>G95*H95</f>
        <v>1700</v>
      </c>
      <c r="J95" s="310" t="s">
        <v>441</v>
      </c>
      <c r="K95" s="376" t="s">
        <v>953</v>
      </c>
      <c r="L95" s="325"/>
      <c r="M95" s="325"/>
      <c r="N95" s="875" t="s">
        <v>1123</v>
      </c>
      <c r="O95" s="873">
        <f t="shared" si="7"/>
        <v>0</v>
      </c>
      <c r="P95" s="873">
        <f t="shared" si="8"/>
        <v>0</v>
      </c>
      <c r="Q95" s="873">
        <f t="shared" si="9"/>
        <v>0</v>
      </c>
      <c r="R95" s="873">
        <f t="shared" si="10"/>
        <v>0</v>
      </c>
      <c r="S95" s="873">
        <f t="shared" si="11"/>
        <v>0</v>
      </c>
      <c r="T95" s="873"/>
      <c r="U95" s="326">
        <f t="shared" si="13"/>
        <v>0</v>
      </c>
    </row>
    <row r="96" spans="1:21" x14ac:dyDescent="0.2">
      <c r="A96" s="329"/>
      <c r="B96" s="330"/>
      <c r="C96" s="329"/>
      <c r="D96" s="330"/>
      <c r="E96" s="331" t="s">
        <v>981</v>
      </c>
      <c r="F96" s="306" t="s">
        <v>962</v>
      </c>
      <c r="G96" s="334">
        <v>1</v>
      </c>
      <c r="H96" s="332">
        <v>1.95</v>
      </c>
      <c r="I96" s="309">
        <f>+$G$84*G96*H96</f>
        <v>2655.9</v>
      </c>
      <c r="J96" s="310" t="s">
        <v>441</v>
      </c>
      <c r="K96" s="376" t="s">
        <v>953</v>
      </c>
      <c r="L96" s="325"/>
      <c r="M96" s="325"/>
      <c r="N96" s="875" t="s">
        <v>1124</v>
      </c>
      <c r="O96" s="873">
        <f t="shared" si="7"/>
        <v>0</v>
      </c>
      <c r="P96" s="873">
        <f t="shared" si="8"/>
        <v>0</v>
      </c>
      <c r="Q96" s="873">
        <f t="shared" si="9"/>
        <v>0</v>
      </c>
      <c r="R96" s="873">
        <f t="shared" si="10"/>
        <v>0</v>
      </c>
      <c r="S96" s="873">
        <f t="shared" si="11"/>
        <v>0</v>
      </c>
      <c r="T96" s="873"/>
      <c r="U96" s="326">
        <f t="shared" si="13"/>
        <v>0</v>
      </c>
    </row>
    <row r="97" spans="1:21" x14ac:dyDescent="0.2">
      <c r="A97" s="329"/>
      <c r="B97" s="330"/>
      <c r="C97" s="329"/>
      <c r="D97" s="330"/>
      <c r="E97" s="331"/>
      <c r="F97" s="334"/>
      <c r="G97" s="334"/>
      <c r="H97" s="332"/>
      <c r="I97" s="309"/>
      <c r="J97" s="310"/>
      <c r="K97" s="376"/>
      <c r="L97" s="325"/>
      <c r="M97" s="325"/>
      <c r="N97" s="875" t="s">
        <v>1126</v>
      </c>
      <c r="O97" s="873">
        <f t="shared" si="7"/>
        <v>0</v>
      </c>
      <c r="P97" s="873">
        <f t="shared" si="8"/>
        <v>0</v>
      </c>
      <c r="Q97" s="873">
        <f t="shared" si="9"/>
        <v>0</v>
      </c>
      <c r="R97" s="873">
        <f t="shared" si="10"/>
        <v>0</v>
      </c>
      <c r="S97" s="873">
        <f t="shared" si="11"/>
        <v>0</v>
      </c>
      <c r="T97" s="873"/>
      <c r="U97" s="326">
        <f t="shared" si="13"/>
        <v>0</v>
      </c>
    </row>
    <row r="98" spans="1:21" ht="15.75" x14ac:dyDescent="0.25">
      <c r="A98" s="329"/>
      <c r="B98" s="330"/>
      <c r="C98" s="329">
        <v>1752</v>
      </c>
      <c r="D98" s="290" t="s">
        <v>1085</v>
      </c>
      <c r="E98" s="331"/>
      <c r="F98" s="334"/>
      <c r="G98" s="377">
        <f>C98</f>
        <v>1752</v>
      </c>
      <c r="H98" s="332"/>
      <c r="I98" s="309"/>
      <c r="J98" s="310"/>
      <c r="K98" s="376"/>
      <c r="L98" s="325"/>
      <c r="M98" s="325"/>
      <c r="N98" s="875" t="s">
        <v>1000</v>
      </c>
      <c r="O98" s="873">
        <f t="shared" si="7"/>
        <v>56415.12</v>
      </c>
      <c r="P98" s="873">
        <f t="shared" si="8"/>
        <v>15185.76</v>
      </c>
      <c r="Q98" s="873">
        <f t="shared" si="9"/>
        <v>25209</v>
      </c>
      <c r="R98" s="873">
        <f t="shared" si="10"/>
        <v>9491.4000000000015</v>
      </c>
      <c r="S98" s="873">
        <f t="shared" si="11"/>
        <v>7592.88</v>
      </c>
      <c r="T98" s="873"/>
      <c r="U98" s="326">
        <f t="shared" si="13"/>
        <v>113894.16</v>
      </c>
    </row>
    <row r="99" spans="1:21" x14ac:dyDescent="0.2">
      <c r="A99" s="329"/>
      <c r="B99" s="330"/>
      <c r="C99" s="329"/>
      <c r="D99" s="330" t="s">
        <v>948</v>
      </c>
      <c r="E99" s="331" t="s">
        <v>1070</v>
      </c>
      <c r="F99" s="334" t="s">
        <v>974</v>
      </c>
      <c r="G99" s="306">
        <v>1</v>
      </c>
      <c r="H99" s="332">
        <v>1.95</v>
      </c>
      <c r="I99" s="309">
        <f>+$G$98*G99*H99</f>
        <v>3416.4</v>
      </c>
      <c r="J99" s="310" t="s">
        <v>441</v>
      </c>
      <c r="K99" s="311" t="s">
        <v>953</v>
      </c>
      <c r="L99" s="325"/>
      <c r="M99" s="325"/>
      <c r="N99" s="875" t="s">
        <v>1128</v>
      </c>
      <c r="O99" s="873">
        <f t="shared" si="7"/>
        <v>0</v>
      </c>
      <c r="P99" s="873">
        <f t="shared" si="8"/>
        <v>0</v>
      </c>
      <c r="Q99" s="873">
        <f t="shared" si="9"/>
        <v>0</v>
      </c>
      <c r="R99" s="873">
        <f t="shared" si="10"/>
        <v>0</v>
      </c>
      <c r="S99" s="873">
        <f t="shared" si="11"/>
        <v>0</v>
      </c>
      <c r="T99" s="873"/>
      <c r="U99" s="326">
        <f t="shared" si="13"/>
        <v>0</v>
      </c>
    </row>
    <row r="100" spans="1:21" x14ac:dyDescent="0.2">
      <c r="A100" s="329"/>
      <c r="B100" s="330"/>
      <c r="C100" s="329"/>
      <c r="D100" s="328" t="s">
        <v>1072</v>
      </c>
      <c r="E100" s="331" t="s">
        <v>970</v>
      </c>
      <c r="F100" s="306" t="s">
        <v>971</v>
      </c>
      <c r="G100" s="306">
        <v>0.1</v>
      </c>
      <c r="H100" s="332">
        <v>7.08</v>
      </c>
      <c r="I100" s="309">
        <f t="shared" ref="I100:I107" si="15">+$G$98*G100*H100</f>
        <v>1240.4160000000002</v>
      </c>
      <c r="J100" s="310" t="s">
        <v>937</v>
      </c>
      <c r="K100" s="311" t="s">
        <v>953</v>
      </c>
      <c r="L100" s="325"/>
      <c r="M100" s="325"/>
      <c r="N100" s="875" t="s">
        <v>992</v>
      </c>
      <c r="O100" s="873">
        <f t="shared" si="7"/>
        <v>480000</v>
      </c>
      <c r="P100" s="873">
        <f t="shared" si="8"/>
        <v>0</v>
      </c>
      <c r="Q100" s="873">
        <f t="shared" si="9"/>
        <v>0</v>
      </c>
      <c r="R100" s="873">
        <f t="shared" si="10"/>
        <v>0</v>
      </c>
      <c r="S100" s="873">
        <f t="shared" si="11"/>
        <v>0</v>
      </c>
      <c r="T100" s="873"/>
      <c r="U100" s="326">
        <f t="shared" si="13"/>
        <v>480000</v>
      </c>
    </row>
    <row r="101" spans="1:21" x14ac:dyDescent="0.2">
      <c r="A101" s="329"/>
      <c r="B101" s="330"/>
      <c r="C101" s="329"/>
      <c r="D101" s="330"/>
      <c r="E101" s="331" t="s">
        <v>1073</v>
      </c>
      <c r="F101" s="334" t="s">
        <v>974</v>
      </c>
      <c r="G101" s="306">
        <v>1</v>
      </c>
      <c r="H101" s="332">
        <v>10</v>
      </c>
      <c r="I101" s="309">
        <f t="shared" si="15"/>
        <v>17520</v>
      </c>
      <c r="J101" s="310" t="s">
        <v>514</v>
      </c>
      <c r="K101" s="311" t="s">
        <v>953</v>
      </c>
      <c r="L101" s="325"/>
      <c r="M101" s="325"/>
      <c r="N101" s="875" t="s">
        <v>1129</v>
      </c>
      <c r="O101" s="873">
        <f t="shared" si="7"/>
        <v>0</v>
      </c>
      <c r="P101" s="873">
        <f t="shared" si="8"/>
        <v>0</v>
      </c>
      <c r="Q101" s="873">
        <f t="shared" si="9"/>
        <v>0</v>
      </c>
      <c r="R101" s="873">
        <f t="shared" si="10"/>
        <v>0</v>
      </c>
      <c r="S101" s="873">
        <f t="shared" si="11"/>
        <v>0</v>
      </c>
      <c r="T101" s="873"/>
      <c r="U101" s="326">
        <f t="shared" si="13"/>
        <v>0</v>
      </c>
    </row>
    <row r="102" spans="1:21" x14ac:dyDescent="0.2">
      <c r="A102" s="329"/>
      <c r="B102" s="330"/>
      <c r="C102" s="329"/>
      <c r="D102" s="329"/>
      <c r="E102" s="331" t="s">
        <v>968</v>
      </c>
      <c r="F102" s="334" t="s">
        <v>974</v>
      </c>
      <c r="G102" s="306">
        <v>1</v>
      </c>
      <c r="H102" s="332">
        <v>4.4000000000000004</v>
      </c>
      <c r="I102" s="309">
        <f t="shared" si="15"/>
        <v>7708.8</v>
      </c>
      <c r="J102" s="310" t="s">
        <v>441</v>
      </c>
      <c r="K102" s="311" t="s">
        <v>953</v>
      </c>
      <c r="L102" s="325"/>
      <c r="M102" s="325"/>
      <c r="N102" s="875" t="s">
        <v>1130</v>
      </c>
      <c r="O102" s="873">
        <f t="shared" si="7"/>
        <v>0</v>
      </c>
      <c r="P102" s="873">
        <f t="shared" si="8"/>
        <v>0</v>
      </c>
      <c r="Q102" s="873">
        <f t="shared" si="9"/>
        <v>0</v>
      </c>
      <c r="R102" s="873">
        <f t="shared" si="10"/>
        <v>0</v>
      </c>
      <c r="S102" s="873">
        <f t="shared" si="11"/>
        <v>0</v>
      </c>
      <c r="T102" s="873"/>
      <c r="U102" s="326">
        <f t="shared" si="13"/>
        <v>0</v>
      </c>
    </row>
    <row r="103" spans="1:21" x14ac:dyDescent="0.2">
      <c r="A103" s="329"/>
      <c r="B103" s="330"/>
      <c r="C103" s="329"/>
      <c r="D103" s="330"/>
      <c r="E103" s="331" t="s">
        <v>961</v>
      </c>
      <c r="F103" s="306" t="s">
        <v>962</v>
      </c>
      <c r="G103" s="306">
        <v>0.5</v>
      </c>
      <c r="H103" s="332">
        <v>7.5</v>
      </c>
      <c r="I103" s="309">
        <f t="shared" si="15"/>
        <v>6570</v>
      </c>
      <c r="J103" s="310" t="s">
        <v>441</v>
      </c>
      <c r="K103" s="311" t="s">
        <v>953</v>
      </c>
      <c r="L103" s="325"/>
      <c r="M103" s="325"/>
      <c r="N103" s="875" t="s">
        <v>996</v>
      </c>
      <c r="O103" s="873">
        <f t="shared" si="7"/>
        <v>24000</v>
      </c>
      <c r="P103" s="873">
        <f t="shared" si="8"/>
        <v>12000</v>
      </c>
      <c r="Q103" s="873">
        <f t="shared" si="9"/>
        <v>48000</v>
      </c>
      <c r="R103" s="873">
        <f t="shared" si="10"/>
        <v>36000</v>
      </c>
      <c r="S103" s="873">
        <f t="shared" si="11"/>
        <v>12000</v>
      </c>
      <c r="T103" s="873"/>
      <c r="U103" s="326">
        <f t="shared" si="13"/>
        <v>132000</v>
      </c>
    </row>
    <row r="104" spans="1:21" x14ac:dyDescent="0.2">
      <c r="A104" s="329"/>
      <c r="B104" s="330"/>
      <c r="C104" s="329"/>
      <c r="D104" s="330"/>
      <c r="E104" s="331" t="s">
        <v>1077</v>
      </c>
      <c r="F104" s="334" t="s">
        <v>974</v>
      </c>
      <c r="G104" s="306">
        <v>1</v>
      </c>
      <c r="H104" s="332">
        <v>1.95</v>
      </c>
      <c r="I104" s="309">
        <f t="shared" si="15"/>
        <v>3416.4</v>
      </c>
      <c r="J104" s="310" t="s">
        <v>441</v>
      </c>
      <c r="K104" s="311" t="s">
        <v>953</v>
      </c>
      <c r="L104" s="325"/>
      <c r="M104" s="325"/>
      <c r="N104" s="875" t="s">
        <v>1131</v>
      </c>
      <c r="O104" s="873">
        <f t="shared" si="7"/>
        <v>0</v>
      </c>
      <c r="P104" s="873">
        <f t="shared" si="8"/>
        <v>0</v>
      </c>
      <c r="Q104" s="873">
        <f t="shared" si="9"/>
        <v>0</v>
      </c>
      <c r="R104" s="873">
        <f t="shared" si="10"/>
        <v>0</v>
      </c>
      <c r="S104" s="873">
        <f t="shared" si="11"/>
        <v>0</v>
      </c>
      <c r="T104" s="873"/>
      <c r="U104" s="326">
        <f t="shared" si="13"/>
        <v>0</v>
      </c>
    </row>
    <row r="105" spans="1:21" x14ac:dyDescent="0.2">
      <c r="A105" s="329"/>
      <c r="B105" s="330"/>
      <c r="C105" s="329"/>
      <c r="D105" s="330"/>
      <c r="E105" s="331" t="s">
        <v>1079</v>
      </c>
      <c r="F105" s="334" t="s">
        <v>974</v>
      </c>
      <c r="G105" s="334">
        <v>1</v>
      </c>
      <c r="H105" s="286">
        <v>1.95</v>
      </c>
      <c r="I105" s="309">
        <f t="shared" si="15"/>
        <v>3416.4</v>
      </c>
      <c r="J105" s="310" t="s">
        <v>441</v>
      </c>
      <c r="K105" s="376" t="s">
        <v>953</v>
      </c>
      <c r="L105" s="325"/>
      <c r="M105" s="325"/>
      <c r="N105" s="875" t="s">
        <v>1132</v>
      </c>
      <c r="O105" s="873">
        <f t="shared" si="7"/>
        <v>0</v>
      </c>
      <c r="P105" s="873">
        <f t="shared" si="8"/>
        <v>0</v>
      </c>
      <c r="Q105" s="873">
        <f t="shared" si="9"/>
        <v>300000</v>
      </c>
      <c r="R105" s="873">
        <f t="shared" si="10"/>
        <v>0</v>
      </c>
      <c r="S105" s="873">
        <f t="shared" si="11"/>
        <v>0</v>
      </c>
      <c r="T105" s="873"/>
      <c r="U105" s="326">
        <f t="shared" si="13"/>
        <v>300000</v>
      </c>
    </row>
    <row r="106" spans="1:21" x14ac:dyDescent="0.2">
      <c r="A106" s="329"/>
      <c r="B106" s="330"/>
      <c r="C106" s="329"/>
      <c r="D106" s="338" t="s">
        <v>1081</v>
      </c>
      <c r="E106" s="331" t="s">
        <v>981</v>
      </c>
      <c r="F106" s="306" t="s">
        <v>962</v>
      </c>
      <c r="G106" s="334">
        <v>1</v>
      </c>
      <c r="H106" s="332">
        <v>1.95</v>
      </c>
      <c r="I106" s="309">
        <f t="shared" si="15"/>
        <v>3416.4</v>
      </c>
      <c r="J106" s="310" t="s">
        <v>441</v>
      </c>
      <c r="K106" s="376" t="s">
        <v>953</v>
      </c>
      <c r="L106" s="325"/>
      <c r="M106" s="325"/>
      <c r="N106" s="875" t="s">
        <v>1133</v>
      </c>
      <c r="O106" s="873">
        <f t="shared" si="7"/>
        <v>0</v>
      </c>
      <c r="P106" s="873">
        <f t="shared" si="8"/>
        <v>0</v>
      </c>
      <c r="Q106" s="873">
        <f t="shared" si="9"/>
        <v>0</v>
      </c>
      <c r="R106" s="873">
        <f t="shared" si="10"/>
        <v>0</v>
      </c>
      <c r="S106" s="873">
        <f t="shared" si="11"/>
        <v>0</v>
      </c>
      <c r="T106" s="873"/>
      <c r="U106" s="326">
        <f t="shared" si="13"/>
        <v>0</v>
      </c>
    </row>
    <row r="107" spans="1:21" x14ac:dyDescent="0.2">
      <c r="A107" s="329"/>
      <c r="B107" s="330"/>
      <c r="C107" s="329"/>
      <c r="D107" s="330"/>
      <c r="E107" s="331" t="s">
        <v>1082</v>
      </c>
      <c r="F107" s="334" t="s">
        <v>974</v>
      </c>
      <c r="G107" s="334">
        <v>1</v>
      </c>
      <c r="H107" s="286">
        <v>1.95</v>
      </c>
      <c r="I107" s="309">
        <f t="shared" si="15"/>
        <v>3416.4</v>
      </c>
      <c r="J107" s="310" t="s">
        <v>441</v>
      </c>
      <c r="K107" s="376" t="s">
        <v>953</v>
      </c>
      <c r="L107" s="325"/>
      <c r="M107" s="325"/>
      <c r="N107" s="875" t="s">
        <v>1134</v>
      </c>
      <c r="O107" s="873">
        <f t="shared" si="7"/>
        <v>0</v>
      </c>
      <c r="P107" s="873">
        <f t="shared" si="8"/>
        <v>0</v>
      </c>
      <c r="Q107" s="873">
        <f t="shared" si="9"/>
        <v>0</v>
      </c>
      <c r="R107" s="873">
        <f t="shared" si="10"/>
        <v>0</v>
      </c>
      <c r="S107" s="873">
        <f t="shared" si="11"/>
        <v>0</v>
      </c>
      <c r="T107" s="873"/>
      <c r="U107" s="326">
        <f t="shared" si="13"/>
        <v>0</v>
      </c>
    </row>
    <row r="108" spans="1:21" x14ac:dyDescent="0.2">
      <c r="A108" s="329"/>
      <c r="B108" s="330"/>
      <c r="C108" s="329"/>
      <c r="D108" s="330"/>
      <c r="E108" s="331" t="s">
        <v>979</v>
      </c>
      <c r="F108" s="334" t="s">
        <v>955</v>
      </c>
      <c r="G108" s="334">
        <v>20</v>
      </c>
      <c r="H108" s="332">
        <v>825</v>
      </c>
      <c r="I108" s="309">
        <f>G108*H108</f>
        <v>16500</v>
      </c>
      <c r="J108" s="310" t="s">
        <v>456</v>
      </c>
      <c r="K108" s="376" t="s">
        <v>953</v>
      </c>
      <c r="L108" s="325"/>
      <c r="M108" s="325"/>
      <c r="N108" s="875" t="s">
        <v>1135</v>
      </c>
      <c r="O108" s="873">
        <f t="shared" si="7"/>
        <v>0</v>
      </c>
      <c r="P108" s="873">
        <f t="shared" si="8"/>
        <v>0</v>
      </c>
      <c r="Q108" s="873">
        <f t="shared" si="9"/>
        <v>102000</v>
      </c>
      <c r="R108" s="873">
        <f t="shared" si="10"/>
        <v>0</v>
      </c>
      <c r="S108" s="873">
        <f t="shared" si="11"/>
        <v>0</v>
      </c>
      <c r="T108" s="873"/>
      <c r="U108" s="326">
        <f t="shared" si="13"/>
        <v>102000</v>
      </c>
    </row>
    <row r="109" spans="1:21" x14ac:dyDescent="0.2">
      <c r="A109" s="329"/>
      <c r="B109" s="330"/>
      <c r="C109" s="329"/>
      <c r="D109" s="330"/>
      <c r="E109" s="331" t="s">
        <v>980</v>
      </c>
      <c r="F109" s="306" t="s">
        <v>952</v>
      </c>
      <c r="G109" s="334">
        <v>2</v>
      </c>
      <c r="H109" s="332">
        <v>850</v>
      </c>
      <c r="I109" s="309">
        <f>G109*H109</f>
        <v>1700</v>
      </c>
      <c r="J109" s="310" t="s">
        <v>441</v>
      </c>
      <c r="K109" s="376" t="s">
        <v>953</v>
      </c>
      <c r="L109" s="325"/>
      <c r="M109" s="325"/>
      <c r="N109" s="875" t="s">
        <v>1136</v>
      </c>
      <c r="O109" s="873">
        <f t="shared" si="7"/>
        <v>0</v>
      </c>
      <c r="P109" s="873">
        <f t="shared" si="8"/>
        <v>0</v>
      </c>
      <c r="Q109" s="873">
        <f t="shared" si="9"/>
        <v>0</v>
      </c>
      <c r="R109" s="873">
        <f t="shared" si="10"/>
        <v>0</v>
      </c>
      <c r="S109" s="873">
        <f t="shared" si="11"/>
        <v>0</v>
      </c>
      <c r="T109" s="873"/>
      <c r="U109" s="326">
        <f t="shared" si="13"/>
        <v>0</v>
      </c>
    </row>
    <row r="110" spans="1:21" x14ac:dyDescent="0.2">
      <c r="A110" s="329"/>
      <c r="B110" s="330"/>
      <c r="C110" s="329"/>
      <c r="D110" s="330"/>
      <c r="E110" s="331" t="s">
        <v>981</v>
      </c>
      <c r="F110" s="306" t="s">
        <v>962</v>
      </c>
      <c r="G110" s="334">
        <v>1</v>
      </c>
      <c r="H110" s="332">
        <v>1.95</v>
      </c>
      <c r="I110" s="309">
        <f>+$G$98*G110*H110</f>
        <v>3416.4</v>
      </c>
      <c r="J110" s="310" t="s">
        <v>441</v>
      </c>
      <c r="K110" s="376" t="s">
        <v>953</v>
      </c>
      <c r="L110" s="325"/>
      <c r="M110" s="325"/>
      <c r="N110" s="875" t="s">
        <v>950</v>
      </c>
      <c r="O110" s="873">
        <f t="shared" si="7"/>
        <v>5069.2000000000007</v>
      </c>
      <c r="P110" s="873">
        <f t="shared" si="8"/>
        <v>0</v>
      </c>
      <c r="Q110" s="873">
        <f t="shared" si="9"/>
        <v>7200</v>
      </c>
      <c r="R110" s="873">
        <f t="shared" si="10"/>
        <v>0</v>
      </c>
      <c r="S110" s="873">
        <f t="shared" si="11"/>
        <v>0</v>
      </c>
      <c r="T110" s="873"/>
      <c r="U110" s="326">
        <f t="shared" si="13"/>
        <v>12269.2</v>
      </c>
    </row>
    <row r="111" spans="1:21" x14ac:dyDescent="0.2">
      <c r="A111" s="329"/>
      <c r="B111" s="330"/>
      <c r="C111" s="329"/>
      <c r="D111" s="330"/>
      <c r="E111" s="331"/>
      <c r="F111" s="334"/>
      <c r="G111" s="334"/>
      <c r="H111" s="332"/>
      <c r="I111" s="309"/>
      <c r="J111" s="310"/>
      <c r="K111" s="376"/>
      <c r="L111" s="325"/>
      <c r="M111" s="325"/>
      <c r="N111" s="875" t="s">
        <v>1137</v>
      </c>
      <c r="O111" s="873">
        <f t="shared" si="7"/>
        <v>0</v>
      </c>
      <c r="P111" s="873">
        <f t="shared" si="8"/>
        <v>0</v>
      </c>
      <c r="Q111" s="873">
        <f t="shared" si="9"/>
        <v>0</v>
      </c>
      <c r="R111" s="873">
        <f t="shared" si="10"/>
        <v>0</v>
      </c>
      <c r="S111" s="873">
        <f t="shared" si="11"/>
        <v>0</v>
      </c>
      <c r="T111" s="873"/>
      <c r="U111" s="326">
        <f t="shared" si="13"/>
        <v>0</v>
      </c>
    </row>
    <row r="112" spans="1:21" ht="15.75" x14ac:dyDescent="0.25">
      <c r="A112" s="329"/>
      <c r="B112" s="330"/>
      <c r="C112" s="329">
        <v>889</v>
      </c>
      <c r="D112" s="290" t="s">
        <v>1086</v>
      </c>
      <c r="E112" s="331"/>
      <c r="F112" s="334"/>
      <c r="G112" s="377">
        <f>C112</f>
        <v>889</v>
      </c>
      <c r="H112" s="332"/>
      <c r="I112" s="309"/>
      <c r="J112" s="310"/>
      <c r="K112" s="376"/>
      <c r="L112" s="325"/>
      <c r="M112" s="325"/>
      <c r="N112" s="875" t="s">
        <v>1140</v>
      </c>
      <c r="O112" s="873">
        <f t="shared" si="7"/>
        <v>0</v>
      </c>
      <c r="P112" s="873">
        <f t="shared" si="8"/>
        <v>0</v>
      </c>
      <c r="Q112" s="873">
        <f t="shared" si="9"/>
        <v>0</v>
      </c>
      <c r="R112" s="873">
        <f t="shared" si="10"/>
        <v>0</v>
      </c>
      <c r="S112" s="873">
        <f t="shared" si="11"/>
        <v>0</v>
      </c>
      <c r="T112" s="873"/>
      <c r="U112" s="326">
        <f t="shared" si="13"/>
        <v>0</v>
      </c>
    </row>
    <row r="113" spans="1:21" x14ac:dyDescent="0.2">
      <c r="A113" s="329"/>
      <c r="B113" s="330"/>
      <c r="C113" s="329"/>
      <c r="D113" s="330" t="s">
        <v>948</v>
      </c>
      <c r="E113" s="331" t="s">
        <v>1070</v>
      </c>
      <c r="F113" s="334" t="s">
        <v>974</v>
      </c>
      <c r="G113" s="306">
        <v>1</v>
      </c>
      <c r="H113" s="332">
        <v>1.95</v>
      </c>
      <c r="I113" s="309">
        <f>+$G$112*G113*H113</f>
        <v>1733.55</v>
      </c>
      <c r="J113" s="310" t="s">
        <v>441</v>
      </c>
      <c r="K113" s="311" t="s">
        <v>953</v>
      </c>
      <c r="L113" s="325"/>
      <c r="M113" s="325"/>
      <c r="N113" s="875" t="s">
        <v>744</v>
      </c>
      <c r="O113" s="873">
        <f t="shared" si="7"/>
        <v>0</v>
      </c>
      <c r="P113" s="873">
        <f t="shared" si="8"/>
        <v>18000</v>
      </c>
      <c r="Q113" s="873">
        <f t="shared" si="9"/>
        <v>21600</v>
      </c>
      <c r="R113" s="873">
        <f t="shared" si="10"/>
        <v>0</v>
      </c>
      <c r="S113" s="873">
        <f t="shared" si="11"/>
        <v>0</v>
      </c>
      <c r="T113" s="873"/>
      <c r="U113" s="326">
        <f t="shared" si="13"/>
        <v>39600</v>
      </c>
    </row>
    <row r="114" spans="1:21" x14ac:dyDescent="0.2">
      <c r="A114" s="329"/>
      <c r="B114" s="330"/>
      <c r="C114" s="329"/>
      <c r="D114" s="328" t="s">
        <v>1072</v>
      </c>
      <c r="E114" s="331" t="s">
        <v>970</v>
      </c>
      <c r="F114" s="306" t="s">
        <v>971</v>
      </c>
      <c r="G114" s="306">
        <v>0.1</v>
      </c>
      <c r="H114" s="332">
        <v>7.08</v>
      </c>
      <c r="I114" s="309">
        <f t="shared" ref="I114:I121" si="16">+$G$112*G114*H114</f>
        <v>629.41200000000003</v>
      </c>
      <c r="J114" s="310" t="s">
        <v>937</v>
      </c>
      <c r="K114" s="311" t="s">
        <v>953</v>
      </c>
      <c r="L114" s="325"/>
      <c r="M114" s="325"/>
      <c r="N114" s="875" t="s">
        <v>1141</v>
      </c>
      <c r="O114" s="873">
        <f t="shared" si="7"/>
        <v>0</v>
      </c>
      <c r="P114" s="873">
        <f t="shared" si="8"/>
        <v>0</v>
      </c>
      <c r="Q114" s="873">
        <f t="shared" si="9"/>
        <v>0</v>
      </c>
      <c r="R114" s="873">
        <f t="shared" si="10"/>
        <v>0</v>
      </c>
      <c r="S114" s="873">
        <f t="shared" si="11"/>
        <v>0</v>
      </c>
      <c r="T114" s="873"/>
      <c r="U114" s="326">
        <f t="shared" si="13"/>
        <v>0</v>
      </c>
    </row>
    <row r="115" spans="1:21" x14ac:dyDescent="0.2">
      <c r="A115" s="329"/>
      <c r="B115" s="330"/>
      <c r="C115" s="329"/>
      <c r="D115" s="330"/>
      <c r="E115" s="331" t="s">
        <v>1073</v>
      </c>
      <c r="F115" s="334" t="s">
        <v>974</v>
      </c>
      <c r="G115" s="306">
        <v>1</v>
      </c>
      <c r="H115" s="332">
        <v>10</v>
      </c>
      <c r="I115" s="309">
        <f t="shared" si="16"/>
        <v>8890</v>
      </c>
      <c r="J115" s="310" t="s">
        <v>514</v>
      </c>
      <c r="K115" s="311" t="s">
        <v>953</v>
      </c>
      <c r="L115" s="325"/>
      <c r="M115" s="325"/>
      <c r="N115" s="875" t="s">
        <v>1142</v>
      </c>
      <c r="O115" s="873">
        <f t="shared" si="7"/>
        <v>0</v>
      </c>
      <c r="P115" s="873">
        <f t="shared" si="8"/>
        <v>0</v>
      </c>
      <c r="Q115" s="873">
        <f t="shared" si="9"/>
        <v>16800</v>
      </c>
      <c r="R115" s="873">
        <f t="shared" si="10"/>
        <v>0</v>
      </c>
      <c r="S115" s="873">
        <f t="shared" si="11"/>
        <v>0</v>
      </c>
      <c r="T115" s="873"/>
      <c r="U115" s="326">
        <f t="shared" si="13"/>
        <v>16800</v>
      </c>
    </row>
    <row r="116" spans="1:21" x14ac:dyDescent="0.2">
      <c r="A116" s="329"/>
      <c r="B116" s="330"/>
      <c r="C116" s="329"/>
      <c r="D116" s="329"/>
      <c r="E116" s="331" t="s">
        <v>968</v>
      </c>
      <c r="F116" s="334" t="s">
        <v>974</v>
      </c>
      <c r="G116" s="306">
        <v>1</v>
      </c>
      <c r="H116" s="332">
        <v>4.4000000000000004</v>
      </c>
      <c r="I116" s="309">
        <f t="shared" si="16"/>
        <v>3911.6000000000004</v>
      </c>
      <c r="J116" s="310" t="s">
        <v>441</v>
      </c>
      <c r="K116" s="311" t="s">
        <v>953</v>
      </c>
      <c r="L116" s="325"/>
      <c r="M116" s="325"/>
      <c r="N116" s="875" t="s">
        <v>2609</v>
      </c>
      <c r="O116" s="873">
        <f t="shared" si="7"/>
        <v>0</v>
      </c>
      <c r="P116" s="873">
        <f t="shared" si="8"/>
        <v>0</v>
      </c>
      <c r="Q116" s="873">
        <f t="shared" si="9"/>
        <v>0</v>
      </c>
      <c r="R116" s="873">
        <f t="shared" si="10"/>
        <v>0</v>
      </c>
      <c r="S116" s="873">
        <f t="shared" si="11"/>
        <v>0</v>
      </c>
      <c r="T116" s="873"/>
      <c r="U116" s="326">
        <f t="shared" si="13"/>
        <v>0</v>
      </c>
    </row>
    <row r="117" spans="1:21" x14ac:dyDescent="0.2">
      <c r="A117" s="329"/>
      <c r="B117" s="330"/>
      <c r="C117" s="329"/>
      <c r="D117" s="330"/>
      <c r="E117" s="331" t="s">
        <v>961</v>
      </c>
      <c r="F117" s="306" t="s">
        <v>962</v>
      </c>
      <c r="G117" s="306">
        <v>0.5</v>
      </c>
      <c r="H117" s="332">
        <v>7.5</v>
      </c>
      <c r="I117" s="309">
        <f t="shared" si="16"/>
        <v>3333.75</v>
      </c>
      <c r="J117" s="310" t="s">
        <v>441</v>
      </c>
      <c r="K117" s="311" t="s">
        <v>953</v>
      </c>
      <c r="L117" s="325"/>
      <c r="M117" s="325"/>
      <c r="N117" s="875" t="s">
        <v>2610</v>
      </c>
      <c r="O117" s="873">
        <f t="shared" si="7"/>
        <v>0</v>
      </c>
      <c r="P117" s="873">
        <f t="shared" si="8"/>
        <v>0</v>
      </c>
      <c r="Q117" s="873">
        <f t="shared" si="9"/>
        <v>0</v>
      </c>
      <c r="R117" s="873">
        <f t="shared" si="10"/>
        <v>0</v>
      </c>
      <c r="S117" s="873">
        <f t="shared" si="11"/>
        <v>0</v>
      </c>
      <c r="T117" s="873"/>
      <c r="U117" s="326">
        <f t="shared" si="13"/>
        <v>0</v>
      </c>
    </row>
    <row r="118" spans="1:21" x14ac:dyDescent="0.2">
      <c r="A118" s="329"/>
      <c r="B118" s="330"/>
      <c r="C118" s="329"/>
      <c r="D118" s="330"/>
      <c r="E118" s="331" t="s">
        <v>1077</v>
      </c>
      <c r="F118" s="334" t="s">
        <v>974</v>
      </c>
      <c r="G118" s="306">
        <v>1</v>
      </c>
      <c r="H118" s="332">
        <v>1.95</v>
      </c>
      <c r="I118" s="309">
        <f t="shared" si="16"/>
        <v>1733.55</v>
      </c>
      <c r="J118" s="310" t="s">
        <v>441</v>
      </c>
      <c r="K118" s="311" t="s">
        <v>953</v>
      </c>
      <c r="L118" s="325"/>
      <c r="M118" s="325"/>
      <c r="N118" s="875" t="s">
        <v>2611</v>
      </c>
      <c r="O118" s="873">
        <f t="shared" si="7"/>
        <v>0</v>
      </c>
      <c r="P118" s="873">
        <f t="shared" si="8"/>
        <v>0</v>
      </c>
      <c r="Q118" s="873">
        <f t="shared" si="9"/>
        <v>0</v>
      </c>
      <c r="R118" s="873">
        <f t="shared" si="10"/>
        <v>0</v>
      </c>
      <c r="S118" s="873">
        <f t="shared" si="11"/>
        <v>0</v>
      </c>
      <c r="T118" s="873"/>
      <c r="U118" s="326">
        <f t="shared" si="13"/>
        <v>0</v>
      </c>
    </row>
    <row r="119" spans="1:21" x14ac:dyDescent="0.2">
      <c r="A119" s="329"/>
      <c r="B119" s="330"/>
      <c r="C119" s="329"/>
      <c r="D119" s="330"/>
      <c r="E119" s="331" t="s">
        <v>1079</v>
      </c>
      <c r="F119" s="334" t="s">
        <v>974</v>
      </c>
      <c r="G119" s="334">
        <v>1</v>
      </c>
      <c r="H119" s="286">
        <v>1.95</v>
      </c>
      <c r="I119" s="309">
        <f t="shared" si="16"/>
        <v>1733.55</v>
      </c>
      <c r="J119" s="310" t="s">
        <v>441</v>
      </c>
      <c r="K119" s="376" t="s">
        <v>953</v>
      </c>
      <c r="L119" s="325"/>
      <c r="M119" s="325"/>
      <c r="N119" s="875" t="s">
        <v>1143</v>
      </c>
      <c r="O119" s="873">
        <f t="shared" si="7"/>
        <v>0</v>
      </c>
      <c r="P119" s="873">
        <f t="shared" si="8"/>
        <v>0</v>
      </c>
      <c r="Q119" s="873">
        <f t="shared" si="9"/>
        <v>0</v>
      </c>
      <c r="R119" s="873">
        <f t="shared" si="10"/>
        <v>0</v>
      </c>
      <c r="S119" s="873">
        <f t="shared" si="11"/>
        <v>0</v>
      </c>
      <c r="T119" s="873"/>
      <c r="U119" s="326">
        <f t="shared" si="13"/>
        <v>0</v>
      </c>
    </row>
    <row r="120" spans="1:21" x14ac:dyDescent="0.2">
      <c r="A120" s="329"/>
      <c r="B120" s="330"/>
      <c r="C120" s="329"/>
      <c r="D120" s="338" t="s">
        <v>1081</v>
      </c>
      <c r="E120" s="331" t="s">
        <v>981</v>
      </c>
      <c r="F120" s="306" t="s">
        <v>962</v>
      </c>
      <c r="G120" s="334">
        <v>1</v>
      </c>
      <c r="H120" s="332">
        <v>1.95</v>
      </c>
      <c r="I120" s="309">
        <f>+$G$112*G120*H120</f>
        <v>1733.55</v>
      </c>
      <c r="J120" s="310" t="s">
        <v>441</v>
      </c>
      <c r="K120" s="376" t="s">
        <v>953</v>
      </c>
      <c r="L120" s="325"/>
      <c r="M120" s="325"/>
      <c r="N120" s="875" t="s">
        <v>1144</v>
      </c>
      <c r="O120" s="873">
        <f t="shared" si="7"/>
        <v>0</v>
      </c>
      <c r="P120" s="873">
        <f t="shared" si="8"/>
        <v>0</v>
      </c>
      <c r="Q120" s="873">
        <f t="shared" si="9"/>
        <v>0</v>
      </c>
      <c r="R120" s="873">
        <f t="shared" si="10"/>
        <v>0</v>
      </c>
      <c r="S120" s="873">
        <f t="shared" si="11"/>
        <v>0</v>
      </c>
      <c r="T120" s="873"/>
      <c r="U120" s="326">
        <f t="shared" si="13"/>
        <v>0</v>
      </c>
    </row>
    <row r="121" spans="1:21" x14ac:dyDescent="0.2">
      <c r="A121" s="329"/>
      <c r="B121" s="330"/>
      <c r="C121" s="329"/>
      <c r="D121" s="330"/>
      <c r="E121" s="331" t="s">
        <v>1082</v>
      </c>
      <c r="F121" s="334" t="s">
        <v>974</v>
      </c>
      <c r="G121" s="334">
        <v>1</v>
      </c>
      <c r="H121" s="286">
        <v>1.95</v>
      </c>
      <c r="I121" s="309">
        <f t="shared" si="16"/>
        <v>1733.55</v>
      </c>
      <c r="J121" s="310" t="s">
        <v>441</v>
      </c>
      <c r="K121" s="376" t="s">
        <v>953</v>
      </c>
      <c r="L121" s="325"/>
      <c r="M121" s="325"/>
      <c r="N121" s="875" t="s">
        <v>1145</v>
      </c>
      <c r="O121" s="873">
        <f t="shared" si="7"/>
        <v>0</v>
      </c>
      <c r="P121" s="873">
        <f t="shared" si="8"/>
        <v>0</v>
      </c>
      <c r="Q121" s="873">
        <f t="shared" si="9"/>
        <v>48000</v>
      </c>
      <c r="R121" s="873">
        <f t="shared" si="10"/>
        <v>0</v>
      </c>
      <c r="S121" s="873">
        <f t="shared" si="11"/>
        <v>0</v>
      </c>
      <c r="T121" s="873"/>
      <c r="U121" s="326">
        <f t="shared" si="13"/>
        <v>48000</v>
      </c>
    </row>
    <row r="122" spans="1:21" x14ac:dyDescent="0.2">
      <c r="A122" s="329"/>
      <c r="B122" s="330"/>
      <c r="C122" s="329"/>
      <c r="D122" s="330"/>
      <c r="E122" s="331" t="s">
        <v>979</v>
      </c>
      <c r="F122" s="334" t="s">
        <v>955</v>
      </c>
      <c r="G122" s="334">
        <v>20</v>
      </c>
      <c r="H122" s="332">
        <v>825</v>
      </c>
      <c r="I122" s="309">
        <f>G122*H122</f>
        <v>16500</v>
      </c>
      <c r="J122" s="310" t="s">
        <v>456</v>
      </c>
      <c r="K122" s="376" t="s">
        <v>953</v>
      </c>
      <c r="L122" s="325"/>
      <c r="M122" s="325"/>
      <c r="N122" s="875" t="s">
        <v>1146</v>
      </c>
      <c r="O122" s="873">
        <f t="shared" si="7"/>
        <v>0</v>
      </c>
      <c r="P122" s="873">
        <f t="shared" si="8"/>
        <v>0</v>
      </c>
      <c r="Q122" s="873">
        <f t="shared" si="9"/>
        <v>0</v>
      </c>
      <c r="R122" s="873">
        <f t="shared" si="10"/>
        <v>0</v>
      </c>
      <c r="S122" s="873">
        <f t="shared" si="11"/>
        <v>0</v>
      </c>
      <c r="T122" s="873"/>
      <c r="U122" s="326">
        <f t="shared" si="13"/>
        <v>0</v>
      </c>
    </row>
    <row r="123" spans="1:21" x14ac:dyDescent="0.2">
      <c r="A123" s="329"/>
      <c r="B123" s="330"/>
      <c r="C123" s="329"/>
      <c r="D123" s="330"/>
      <c r="E123" s="331" t="s">
        <v>980</v>
      </c>
      <c r="F123" s="306" t="s">
        <v>952</v>
      </c>
      <c r="G123" s="334">
        <v>2</v>
      </c>
      <c r="H123" s="332">
        <v>850</v>
      </c>
      <c r="I123" s="309">
        <f>G123*H123</f>
        <v>1700</v>
      </c>
      <c r="J123" s="310" t="s">
        <v>441</v>
      </c>
      <c r="K123" s="376" t="s">
        <v>953</v>
      </c>
      <c r="L123" s="325"/>
      <c r="M123" s="325"/>
      <c r="N123" s="875" t="s">
        <v>1147</v>
      </c>
      <c r="O123" s="873">
        <f t="shared" si="7"/>
        <v>0</v>
      </c>
      <c r="P123" s="873">
        <f t="shared" si="8"/>
        <v>0</v>
      </c>
      <c r="Q123" s="873">
        <f t="shared" si="9"/>
        <v>180000</v>
      </c>
      <c r="R123" s="873">
        <f t="shared" si="10"/>
        <v>0</v>
      </c>
      <c r="S123" s="873">
        <f t="shared" si="11"/>
        <v>0</v>
      </c>
      <c r="T123" s="873"/>
      <c r="U123" s="326">
        <f t="shared" si="13"/>
        <v>180000</v>
      </c>
    </row>
    <row r="124" spans="1:21" x14ac:dyDescent="0.2">
      <c r="A124" s="329"/>
      <c r="B124" s="330"/>
      <c r="C124" s="329"/>
      <c r="D124" s="330"/>
      <c r="E124" s="331" t="s">
        <v>981</v>
      </c>
      <c r="F124" s="306" t="s">
        <v>962</v>
      </c>
      <c r="G124" s="334">
        <v>1</v>
      </c>
      <c r="H124" s="332">
        <v>1.95</v>
      </c>
      <c r="I124" s="309">
        <f>+$G$112*G124*H124</f>
        <v>1733.55</v>
      </c>
      <c r="J124" s="310" t="s">
        <v>441</v>
      </c>
      <c r="K124" s="376" t="s">
        <v>953</v>
      </c>
      <c r="L124" s="325"/>
      <c r="M124" s="325"/>
      <c r="N124" s="875" t="s">
        <v>1148</v>
      </c>
      <c r="O124" s="873">
        <f t="shared" si="7"/>
        <v>0</v>
      </c>
      <c r="P124" s="873">
        <f t="shared" si="8"/>
        <v>0</v>
      </c>
      <c r="Q124" s="873">
        <f t="shared" si="9"/>
        <v>0</v>
      </c>
      <c r="R124" s="873">
        <f t="shared" si="10"/>
        <v>0</v>
      </c>
      <c r="S124" s="873">
        <f t="shared" si="11"/>
        <v>0</v>
      </c>
      <c r="T124" s="873"/>
      <c r="U124" s="326">
        <f t="shared" si="13"/>
        <v>0</v>
      </c>
    </row>
    <row r="125" spans="1:21" x14ac:dyDescent="0.2">
      <c r="A125" s="329"/>
      <c r="B125" s="330"/>
      <c r="C125" s="329"/>
      <c r="D125" s="330"/>
      <c r="E125" s="331"/>
      <c r="F125" s="334"/>
      <c r="G125" s="334"/>
      <c r="H125" s="332"/>
      <c r="I125" s="309"/>
      <c r="J125" s="310"/>
      <c r="K125" s="376"/>
      <c r="L125" s="325"/>
      <c r="M125" s="325"/>
      <c r="N125" s="875" t="s">
        <v>1149</v>
      </c>
      <c r="O125" s="873">
        <f t="shared" si="7"/>
        <v>0</v>
      </c>
      <c r="P125" s="873">
        <f t="shared" si="8"/>
        <v>0</v>
      </c>
      <c r="Q125" s="873">
        <f t="shared" si="9"/>
        <v>90000</v>
      </c>
      <c r="R125" s="873">
        <f t="shared" si="10"/>
        <v>0</v>
      </c>
      <c r="S125" s="873">
        <f t="shared" si="11"/>
        <v>0</v>
      </c>
      <c r="T125" s="873"/>
      <c r="U125" s="326">
        <f t="shared" si="13"/>
        <v>90000</v>
      </c>
    </row>
    <row r="126" spans="1:21" ht="15.75" x14ac:dyDescent="0.25">
      <c r="A126" s="329"/>
      <c r="B126" s="330"/>
      <c r="C126" s="329">
        <v>926</v>
      </c>
      <c r="D126" s="290" t="s">
        <v>1087</v>
      </c>
      <c r="E126" s="331"/>
      <c r="F126" s="334"/>
      <c r="G126" s="377">
        <f>C126</f>
        <v>926</v>
      </c>
      <c r="H126" s="332"/>
      <c r="I126" s="309"/>
      <c r="J126" s="310"/>
      <c r="K126" s="376"/>
      <c r="L126" s="325"/>
      <c r="M126" s="325"/>
      <c r="N126" s="875" t="s">
        <v>2612</v>
      </c>
      <c r="O126" s="873">
        <f t="shared" si="7"/>
        <v>0</v>
      </c>
      <c r="P126" s="873">
        <f t="shared" si="8"/>
        <v>0</v>
      </c>
      <c r="Q126" s="873">
        <f t="shared" si="9"/>
        <v>0</v>
      </c>
      <c r="R126" s="873">
        <f t="shared" si="10"/>
        <v>0</v>
      </c>
      <c r="S126" s="873">
        <f t="shared" si="11"/>
        <v>0</v>
      </c>
      <c r="T126" s="873"/>
      <c r="U126" s="326">
        <f t="shared" si="13"/>
        <v>0</v>
      </c>
    </row>
    <row r="127" spans="1:21" x14ac:dyDescent="0.2">
      <c r="A127" s="329"/>
      <c r="B127" s="330"/>
      <c r="C127" s="329"/>
      <c r="D127" s="330" t="s">
        <v>948</v>
      </c>
      <c r="E127" s="331" t="s">
        <v>1070</v>
      </c>
      <c r="F127" s="334" t="s">
        <v>974</v>
      </c>
      <c r="G127" s="306">
        <v>1</v>
      </c>
      <c r="H127" s="332">
        <v>1.95</v>
      </c>
      <c r="I127" s="309">
        <f>+$G$126*G127*H127</f>
        <v>1805.7</v>
      </c>
      <c r="J127" s="310" t="s">
        <v>441</v>
      </c>
      <c r="K127" s="311" t="s">
        <v>953</v>
      </c>
      <c r="L127" s="325"/>
      <c r="M127" s="325"/>
      <c r="N127" s="875" t="s">
        <v>1166</v>
      </c>
      <c r="O127" s="873">
        <f t="shared" si="7"/>
        <v>0</v>
      </c>
      <c r="P127" s="873">
        <f t="shared" si="8"/>
        <v>0</v>
      </c>
      <c r="Q127" s="873">
        <f t="shared" si="9"/>
        <v>0</v>
      </c>
      <c r="R127" s="873">
        <f t="shared" si="10"/>
        <v>0</v>
      </c>
      <c r="S127" s="873">
        <f t="shared" si="11"/>
        <v>0</v>
      </c>
      <c r="T127" s="873"/>
      <c r="U127" s="326">
        <f t="shared" si="13"/>
        <v>0</v>
      </c>
    </row>
    <row r="128" spans="1:21" x14ac:dyDescent="0.2">
      <c r="A128" s="329"/>
      <c r="B128" s="330"/>
      <c r="C128" s="329"/>
      <c r="D128" s="328" t="s">
        <v>1072</v>
      </c>
      <c r="E128" s="331" t="s">
        <v>970</v>
      </c>
      <c r="F128" s="306" t="s">
        <v>971</v>
      </c>
      <c r="G128" s="306">
        <v>0.1</v>
      </c>
      <c r="H128" s="332">
        <v>7.08</v>
      </c>
      <c r="I128" s="309">
        <f>+$G$126*G128*H128</f>
        <v>655.60800000000006</v>
      </c>
      <c r="J128" s="310" t="s">
        <v>937</v>
      </c>
      <c r="K128" s="311" t="s">
        <v>953</v>
      </c>
      <c r="L128" s="325"/>
      <c r="M128" s="325"/>
      <c r="N128" s="875" t="s">
        <v>433</v>
      </c>
      <c r="O128" s="873">
        <f t="shared" si="7"/>
        <v>0</v>
      </c>
      <c r="P128" s="873">
        <f t="shared" si="8"/>
        <v>0</v>
      </c>
      <c r="Q128" s="873">
        <f t="shared" si="9"/>
        <v>12000</v>
      </c>
      <c r="R128" s="873">
        <f t="shared" si="10"/>
        <v>0</v>
      </c>
      <c r="S128" s="873">
        <f t="shared" si="11"/>
        <v>0</v>
      </c>
      <c r="T128" s="873"/>
      <c r="U128" s="326">
        <f t="shared" si="13"/>
        <v>12000</v>
      </c>
    </row>
    <row r="129" spans="1:21" x14ac:dyDescent="0.2">
      <c r="A129" s="329"/>
      <c r="B129" s="330"/>
      <c r="C129" s="329"/>
      <c r="D129" s="330"/>
      <c r="E129" s="331" t="s">
        <v>1073</v>
      </c>
      <c r="F129" s="334" t="s">
        <v>974</v>
      </c>
      <c r="G129" s="306">
        <v>1</v>
      </c>
      <c r="H129" s="332">
        <v>10</v>
      </c>
      <c r="I129" s="309">
        <f t="shared" ref="I129:I135" si="17">+$G$126*G129*H129</f>
        <v>9260</v>
      </c>
      <c r="J129" s="310" t="s">
        <v>514</v>
      </c>
      <c r="K129" s="311" t="s">
        <v>953</v>
      </c>
      <c r="L129" s="325"/>
      <c r="M129" s="325"/>
      <c r="N129" s="875" t="s">
        <v>1172</v>
      </c>
      <c r="O129" s="873">
        <f t="shared" si="7"/>
        <v>0</v>
      </c>
      <c r="P129" s="873">
        <f t="shared" si="8"/>
        <v>0</v>
      </c>
      <c r="Q129" s="873">
        <f t="shared" si="9"/>
        <v>0</v>
      </c>
      <c r="R129" s="873">
        <f t="shared" si="10"/>
        <v>0</v>
      </c>
      <c r="S129" s="873">
        <f t="shared" si="11"/>
        <v>0</v>
      </c>
      <c r="T129" s="873"/>
      <c r="U129" s="326">
        <f t="shared" si="13"/>
        <v>0</v>
      </c>
    </row>
    <row r="130" spans="1:21" x14ac:dyDescent="0.2">
      <c r="A130" s="329"/>
      <c r="B130" s="330"/>
      <c r="C130" s="329"/>
      <c r="D130" s="329"/>
      <c r="E130" s="331" t="s">
        <v>968</v>
      </c>
      <c r="F130" s="334" t="s">
        <v>974</v>
      </c>
      <c r="G130" s="306">
        <v>1</v>
      </c>
      <c r="H130" s="332">
        <v>4.4000000000000004</v>
      </c>
      <c r="I130" s="309">
        <f t="shared" si="17"/>
        <v>4074.4000000000005</v>
      </c>
      <c r="J130" s="310" t="s">
        <v>441</v>
      </c>
      <c r="K130" s="311" t="s">
        <v>953</v>
      </c>
      <c r="L130" s="325"/>
      <c r="M130" s="325"/>
      <c r="N130" s="875" t="s">
        <v>1175</v>
      </c>
      <c r="O130" s="873">
        <f t="shared" si="7"/>
        <v>0</v>
      </c>
      <c r="P130" s="873">
        <f t="shared" si="8"/>
        <v>0</v>
      </c>
      <c r="Q130" s="873">
        <f t="shared" si="9"/>
        <v>0</v>
      </c>
      <c r="R130" s="873">
        <f t="shared" si="10"/>
        <v>0</v>
      </c>
      <c r="S130" s="873">
        <f t="shared" si="11"/>
        <v>0</v>
      </c>
      <c r="T130" s="873"/>
      <c r="U130" s="326">
        <f t="shared" si="13"/>
        <v>0</v>
      </c>
    </row>
    <row r="131" spans="1:21" x14ac:dyDescent="0.2">
      <c r="A131" s="329"/>
      <c r="B131" s="330"/>
      <c r="C131" s="329"/>
      <c r="D131" s="330"/>
      <c r="E131" s="331" t="s">
        <v>961</v>
      </c>
      <c r="F131" s="306" t="s">
        <v>962</v>
      </c>
      <c r="G131" s="306">
        <v>0.5</v>
      </c>
      <c r="H131" s="332">
        <v>7.5</v>
      </c>
      <c r="I131" s="309">
        <f>+$G$126*G131*H131</f>
        <v>3472.5</v>
      </c>
      <c r="J131" s="310" t="s">
        <v>441</v>
      </c>
      <c r="K131" s="311" t="s">
        <v>953</v>
      </c>
      <c r="L131" s="325"/>
      <c r="M131" s="325"/>
      <c r="N131" s="875" t="s">
        <v>1178</v>
      </c>
      <c r="O131" s="873">
        <f t="shared" si="7"/>
        <v>0</v>
      </c>
      <c r="P131" s="873">
        <f t="shared" si="8"/>
        <v>0</v>
      </c>
      <c r="Q131" s="873">
        <f t="shared" si="9"/>
        <v>0</v>
      </c>
      <c r="R131" s="873">
        <f t="shared" si="10"/>
        <v>0</v>
      </c>
      <c r="S131" s="873">
        <f t="shared" si="11"/>
        <v>0</v>
      </c>
      <c r="T131" s="873"/>
      <c r="U131" s="326">
        <f t="shared" si="13"/>
        <v>0</v>
      </c>
    </row>
    <row r="132" spans="1:21" x14ac:dyDescent="0.2">
      <c r="A132" s="329"/>
      <c r="B132" s="330"/>
      <c r="C132" s="329"/>
      <c r="D132" s="330"/>
      <c r="E132" s="331" t="s">
        <v>1077</v>
      </c>
      <c r="F132" s="334" t="s">
        <v>974</v>
      </c>
      <c r="G132" s="306">
        <v>1</v>
      </c>
      <c r="H132" s="332">
        <v>1.95</v>
      </c>
      <c r="I132" s="309">
        <f t="shared" si="17"/>
        <v>1805.7</v>
      </c>
      <c r="J132" s="310" t="s">
        <v>441</v>
      </c>
      <c r="K132" s="311" t="s">
        <v>953</v>
      </c>
      <c r="L132" s="325"/>
      <c r="M132" s="325"/>
      <c r="N132" s="875" t="s">
        <v>1181</v>
      </c>
      <c r="O132" s="873">
        <f t="shared" si="7"/>
        <v>0</v>
      </c>
      <c r="P132" s="873">
        <f t="shared" si="8"/>
        <v>0</v>
      </c>
      <c r="Q132" s="873">
        <f t="shared" si="9"/>
        <v>0</v>
      </c>
      <c r="R132" s="873">
        <f t="shared" si="10"/>
        <v>0</v>
      </c>
      <c r="S132" s="873">
        <f t="shared" si="11"/>
        <v>0</v>
      </c>
      <c r="T132" s="873"/>
      <c r="U132" s="326">
        <f t="shared" si="13"/>
        <v>0</v>
      </c>
    </row>
    <row r="133" spans="1:21" x14ac:dyDescent="0.2">
      <c r="A133" s="329"/>
      <c r="B133" s="330"/>
      <c r="C133" s="329"/>
      <c r="D133" s="330"/>
      <c r="E133" s="331" t="s">
        <v>1079</v>
      </c>
      <c r="F133" s="334" t="s">
        <v>974</v>
      </c>
      <c r="G133" s="334">
        <v>1</v>
      </c>
      <c r="H133" s="286">
        <v>1.95</v>
      </c>
      <c r="I133" s="309">
        <f t="shared" si="17"/>
        <v>1805.7</v>
      </c>
      <c r="J133" s="310" t="s">
        <v>441</v>
      </c>
      <c r="K133" s="376" t="s">
        <v>953</v>
      </c>
      <c r="M133" s="325"/>
      <c r="N133" s="875" t="s">
        <v>1183</v>
      </c>
      <c r="O133" s="873">
        <f t="shared" ref="O133:O196" si="18">+SUMIF($J$6:$J$488,N133,$I$6:$I$488)</f>
        <v>0</v>
      </c>
      <c r="P133" s="873">
        <f t="shared" ref="P133:P196" si="19">+SUMIF($J$494:$J$847,N133,$I$494:$I$847)</f>
        <v>0</v>
      </c>
      <c r="Q133" s="873">
        <f t="shared" ref="Q133:Q196" si="20">+SUMIF($J$853:$J$1803,N133,$I$853:$I$1803)</f>
        <v>0</v>
      </c>
      <c r="R133" s="873">
        <f t="shared" ref="R133:R196" si="21">+SUMIF($J$1807:$J$2959,N133,$I$1807:$I$2959)</f>
        <v>0</v>
      </c>
      <c r="S133" s="873">
        <f t="shared" ref="S133:S196" si="22">+SUMIF($J$2963:$J$3322,N133,$I$2963:$I$3322)</f>
        <v>0</v>
      </c>
      <c r="T133" s="873"/>
      <c r="U133" s="326">
        <f t="shared" si="13"/>
        <v>0</v>
      </c>
    </row>
    <row r="134" spans="1:21" x14ac:dyDescent="0.2">
      <c r="A134" s="329"/>
      <c r="B134" s="330"/>
      <c r="C134" s="329"/>
      <c r="D134" s="338" t="s">
        <v>1081</v>
      </c>
      <c r="E134" s="331" t="s">
        <v>981</v>
      </c>
      <c r="F134" s="306" t="s">
        <v>962</v>
      </c>
      <c r="G134" s="334">
        <v>1</v>
      </c>
      <c r="H134" s="332">
        <v>1.95</v>
      </c>
      <c r="I134" s="309">
        <f t="shared" si="17"/>
        <v>1805.7</v>
      </c>
      <c r="J134" s="310" t="s">
        <v>441</v>
      </c>
      <c r="K134" s="376" t="s">
        <v>953</v>
      </c>
      <c r="M134" s="325"/>
      <c r="N134" s="875" t="s">
        <v>1186</v>
      </c>
      <c r="O134" s="873">
        <f t="shared" si="18"/>
        <v>0</v>
      </c>
      <c r="P134" s="873">
        <f t="shared" si="19"/>
        <v>0</v>
      </c>
      <c r="Q134" s="873">
        <f t="shared" si="20"/>
        <v>0</v>
      </c>
      <c r="R134" s="873">
        <f t="shared" si="21"/>
        <v>0</v>
      </c>
      <c r="S134" s="873">
        <f t="shared" si="22"/>
        <v>0</v>
      </c>
      <c r="T134" s="873"/>
      <c r="U134" s="326">
        <f t="shared" si="13"/>
        <v>0</v>
      </c>
    </row>
    <row r="135" spans="1:21" x14ac:dyDescent="0.2">
      <c r="A135" s="329"/>
      <c r="B135" s="330"/>
      <c r="C135" s="329"/>
      <c r="D135" s="330"/>
      <c r="E135" s="331" t="s">
        <v>1082</v>
      </c>
      <c r="F135" s="334" t="s">
        <v>974</v>
      </c>
      <c r="G135" s="334">
        <v>1</v>
      </c>
      <c r="H135" s="286">
        <v>1.95</v>
      </c>
      <c r="I135" s="309">
        <f t="shared" si="17"/>
        <v>1805.7</v>
      </c>
      <c r="J135" s="310" t="s">
        <v>441</v>
      </c>
      <c r="K135" s="376" t="s">
        <v>953</v>
      </c>
      <c r="M135" s="325"/>
      <c r="N135" s="875" t="s">
        <v>1188</v>
      </c>
      <c r="O135" s="873">
        <f t="shared" si="18"/>
        <v>0</v>
      </c>
      <c r="P135" s="873">
        <f t="shared" si="19"/>
        <v>0</v>
      </c>
      <c r="Q135" s="873">
        <f t="shared" si="20"/>
        <v>0</v>
      </c>
      <c r="R135" s="873">
        <f t="shared" si="21"/>
        <v>0</v>
      </c>
      <c r="S135" s="873">
        <f t="shared" si="22"/>
        <v>0</v>
      </c>
      <c r="T135" s="873"/>
      <c r="U135" s="326">
        <f t="shared" ref="U135:U198" si="23">SUM(O135:T135)</f>
        <v>0</v>
      </c>
    </row>
    <row r="136" spans="1:21" x14ac:dyDescent="0.2">
      <c r="A136" s="329"/>
      <c r="B136" s="330"/>
      <c r="C136" s="329"/>
      <c r="D136" s="330"/>
      <c r="E136" s="331" t="s">
        <v>979</v>
      </c>
      <c r="F136" s="334" t="s">
        <v>955</v>
      </c>
      <c r="G136" s="334">
        <v>20</v>
      </c>
      <c r="H136" s="332">
        <v>825</v>
      </c>
      <c r="I136" s="309">
        <f>G136*H136</f>
        <v>16500</v>
      </c>
      <c r="J136" s="310" t="s">
        <v>456</v>
      </c>
      <c r="K136" s="376" t="s">
        <v>953</v>
      </c>
      <c r="M136" s="325"/>
      <c r="N136" s="875" t="s">
        <v>1190</v>
      </c>
      <c r="O136" s="873">
        <f t="shared" si="18"/>
        <v>0</v>
      </c>
      <c r="P136" s="873">
        <f t="shared" si="19"/>
        <v>0</v>
      </c>
      <c r="Q136" s="873">
        <f t="shared" si="20"/>
        <v>0</v>
      </c>
      <c r="R136" s="873">
        <f t="shared" si="21"/>
        <v>0</v>
      </c>
      <c r="S136" s="873">
        <f t="shared" si="22"/>
        <v>0</v>
      </c>
      <c r="T136" s="873"/>
      <c r="U136" s="326">
        <f t="shared" si="23"/>
        <v>0</v>
      </c>
    </row>
    <row r="137" spans="1:21" x14ac:dyDescent="0.2">
      <c r="A137" s="329"/>
      <c r="B137" s="330"/>
      <c r="C137" s="329"/>
      <c r="D137" s="330"/>
      <c r="E137" s="331" t="s">
        <v>980</v>
      </c>
      <c r="F137" s="306" t="s">
        <v>952</v>
      </c>
      <c r="G137" s="334">
        <v>2</v>
      </c>
      <c r="H137" s="332">
        <v>850</v>
      </c>
      <c r="I137" s="309">
        <f>G137*H137</f>
        <v>1700</v>
      </c>
      <c r="J137" s="310" t="s">
        <v>441</v>
      </c>
      <c r="K137" s="376" t="s">
        <v>953</v>
      </c>
      <c r="M137" s="325"/>
      <c r="N137" s="875" t="s">
        <v>1192</v>
      </c>
      <c r="O137" s="873">
        <f t="shared" si="18"/>
        <v>0</v>
      </c>
      <c r="P137" s="873">
        <f t="shared" si="19"/>
        <v>30000</v>
      </c>
      <c r="Q137" s="873">
        <f t="shared" si="20"/>
        <v>0</v>
      </c>
      <c r="R137" s="873">
        <f t="shared" si="21"/>
        <v>0</v>
      </c>
      <c r="S137" s="873">
        <f t="shared" si="22"/>
        <v>0</v>
      </c>
      <c r="T137" s="873"/>
      <c r="U137" s="326">
        <f t="shared" si="23"/>
        <v>30000</v>
      </c>
    </row>
    <row r="138" spans="1:21" x14ac:dyDescent="0.2">
      <c r="A138" s="329"/>
      <c r="B138" s="330"/>
      <c r="C138" s="329"/>
      <c r="D138" s="330"/>
      <c r="E138" s="331" t="s">
        <v>981</v>
      </c>
      <c r="F138" s="306" t="s">
        <v>962</v>
      </c>
      <c r="G138" s="334">
        <v>1</v>
      </c>
      <c r="H138" s="332">
        <v>1.95</v>
      </c>
      <c r="I138" s="309">
        <f>+$G$126*G138*H138</f>
        <v>1805.7</v>
      </c>
      <c r="J138" s="310" t="s">
        <v>441</v>
      </c>
      <c r="K138" s="376" t="s">
        <v>953</v>
      </c>
      <c r="M138" s="325"/>
      <c r="N138" s="875" t="s">
        <v>1194</v>
      </c>
      <c r="O138" s="873">
        <f t="shared" si="18"/>
        <v>0</v>
      </c>
      <c r="P138" s="873">
        <f t="shared" si="19"/>
        <v>0</v>
      </c>
      <c r="Q138" s="873">
        <f t="shared" si="20"/>
        <v>0</v>
      </c>
      <c r="R138" s="873">
        <f t="shared" si="21"/>
        <v>0</v>
      </c>
      <c r="S138" s="873">
        <f t="shared" si="22"/>
        <v>0</v>
      </c>
      <c r="T138" s="873"/>
      <c r="U138" s="326">
        <f t="shared" si="23"/>
        <v>0</v>
      </c>
    </row>
    <row r="139" spans="1:21" x14ac:dyDescent="0.2">
      <c r="A139" s="329"/>
      <c r="B139" s="330"/>
      <c r="C139" s="329"/>
      <c r="D139" s="330"/>
      <c r="E139" s="331"/>
      <c r="F139" s="334"/>
      <c r="G139" s="334"/>
      <c r="H139" s="332"/>
      <c r="I139" s="309"/>
      <c r="J139" s="310"/>
      <c r="K139" s="376"/>
      <c r="M139" s="325"/>
      <c r="N139" s="875" t="s">
        <v>1196</v>
      </c>
      <c r="O139" s="873">
        <f t="shared" si="18"/>
        <v>0</v>
      </c>
      <c r="P139" s="873">
        <f t="shared" si="19"/>
        <v>0</v>
      </c>
      <c r="Q139" s="873">
        <f t="shared" si="20"/>
        <v>0</v>
      </c>
      <c r="R139" s="873">
        <f t="shared" si="21"/>
        <v>0</v>
      </c>
      <c r="S139" s="873">
        <f t="shared" si="22"/>
        <v>0</v>
      </c>
      <c r="T139" s="873"/>
      <c r="U139" s="326">
        <f t="shared" si="23"/>
        <v>0</v>
      </c>
    </row>
    <row r="140" spans="1:21" ht="15.75" x14ac:dyDescent="0.25">
      <c r="A140" s="329"/>
      <c r="B140" s="330"/>
      <c r="C140" s="329">
        <v>6500</v>
      </c>
      <c r="D140" s="290" t="s">
        <v>1088</v>
      </c>
      <c r="E140" s="331"/>
      <c r="F140" s="334"/>
      <c r="G140" s="377">
        <f>C140</f>
        <v>6500</v>
      </c>
      <c r="H140" s="332"/>
      <c r="I140" s="309"/>
      <c r="J140" s="310"/>
      <c r="K140" s="376"/>
      <c r="M140" s="325"/>
      <c r="N140" s="875" t="s">
        <v>1198</v>
      </c>
      <c r="O140" s="873">
        <f t="shared" si="18"/>
        <v>0</v>
      </c>
      <c r="P140" s="873">
        <f t="shared" si="19"/>
        <v>0</v>
      </c>
      <c r="Q140" s="873">
        <f t="shared" si="20"/>
        <v>0</v>
      </c>
      <c r="R140" s="873">
        <f t="shared" si="21"/>
        <v>0</v>
      </c>
      <c r="S140" s="873">
        <f t="shared" si="22"/>
        <v>0</v>
      </c>
      <c r="T140" s="873"/>
      <c r="U140" s="326">
        <f t="shared" si="23"/>
        <v>0</v>
      </c>
    </row>
    <row r="141" spans="1:21" x14ac:dyDescent="0.2">
      <c r="A141" s="329"/>
      <c r="B141" s="330"/>
      <c r="C141" s="329"/>
      <c r="D141" s="330" t="s">
        <v>948</v>
      </c>
      <c r="E141" s="331" t="s">
        <v>1070</v>
      </c>
      <c r="F141" s="334" t="s">
        <v>974</v>
      </c>
      <c r="G141" s="306">
        <v>0.5</v>
      </c>
      <c r="H141" s="332">
        <v>1.95</v>
      </c>
      <c r="I141" s="309">
        <f>+$G$140*G141*H141</f>
        <v>6337.5</v>
      </c>
      <c r="J141" s="310" t="s">
        <v>441</v>
      </c>
      <c r="K141" s="311" t="s">
        <v>953</v>
      </c>
      <c r="M141" s="325"/>
      <c r="N141" s="875" t="s">
        <v>1201</v>
      </c>
      <c r="O141" s="873">
        <f t="shared" si="18"/>
        <v>0</v>
      </c>
      <c r="P141" s="873">
        <f t="shared" si="19"/>
        <v>0</v>
      </c>
      <c r="Q141" s="873">
        <f t="shared" si="20"/>
        <v>0</v>
      </c>
      <c r="R141" s="873">
        <f t="shared" si="21"/>
        <v>0</v>
      </c>
      <c r="S141" s="873">
        <f t="shared" si="22"/>
        <v>0</v>
      </c>
      <c r="T141" s="873"/>
      <c r="U141" s="326">
        <f t="shared" si="23"/>
        <v>0</v>
      </c>
    </row>
    <row r="142" spans="1:21" x14ac:dyDescent="0.2">
      <c r="A142" s="329"/>
      <c r="B142" s="330"/>
      <c r="C142" s="329"/>
      <c r="D142" s="328" t="s">
        <v>1072</v>
      </c>
      <c r="E142" s="331" t="s">
        <v>970</v>
      </c>
      <c r="F142" s="306" t="s">
        <v>971</v>
      </c>
      <c r="G142" s="306">
        <v>0.1</v>
      </c>
      <c r="H142" s="332">
        <v>7.08</v>
      </c>
      <c r="I142" s="309">
        <f t="shared" ref="I142:I149" si="24">+$G$140*G142*H142</f>
        <v>4602</v>
      </c>
      <c r="J142" s="310" t="s">
        <v>937</v>
      </c>
      <c r="K142" s="311" t="s">
        <v>953</v>
      </c>
      <c r="M142" s="325"/>
      <c r="N142" s="875" t="s">
        <v>1204</v>
      </c>
      <c r="O142" s="873">
        <f t="shared" si="18"/>
        <v>0</v>
      </c>
      <c r="P142" s="873">
        <f t="shared" si="19"/>
        <v>0</v>
      </c>
      <c r="Q142" s="873">
        <f t="shared" si="20"/>
        <v>0</v>
      </c>
      <c r="R142" s="873">
        <f t="shared" si="21"/>
        <v>0</v>
      </c>
      <c r="S142" s="873">
        <f t="shared" si="22"/>
        <v>0</v>
      </c>
      <c r="T142" s="873"/>
      <c r="U142" s="326">
        <f t="shared" si="23"/>
        <v>0</v>
      </c>
    </row>
    <row r="143" spans="1:21" x14ac:dyDescent="0.2">
      <c r="A143" s="329"/>
      <c r="B143" s="330"/>
      <c r="C143" s="329"/>
      <c r="D143" s="330"/>
      <c r="E143" s="331" t="s">
        <v>1073</v>
      </c>
      <c r="F143" s="334" t="s">
        <v>974</v>
      </c>
      <c r="G143" s="306">
        <v>1</v>
      </c>
      <c r="H143" s="332">
        <v>10</v>
      </c>
      <c r="I143" s="309">
        <f t="shared" si="24"/>
        <v>65000</v>
      </c>
      <c r="J143" s="310" t="s">
        <v>514</v>
      </c>
      <c r="K143" s="311" t="s">
        <v>953</v>
      </c>
      <c r="N143" s="875" t="s">
        <v>1206</v>
      </c>
      <c r="O143" s="873">
        <f t="shared" si="18"/>
        <v>0</v>
      </c>
      <c r="P143" s="873">
        <f t="shared" si="19"/>
        <v>0</v>
      </c>
      <c r="Q143" s="873">
        <f t="shared" si="20"/>
        <v>0</v>
      </c>
      <c r="R143" s="873">
        <f t="shared" si="21"/>
        <v>0</v>
      </c>
      <c r="S143" s="873">
        <f t="shared" si="22"/>
        <v>0</v>
      </c>
      <c r="T143" s="873"/>
      <c r="U143" s="326">
        <f t="shared" si="23"/>
        <v>0</v>
      </c>
    </row>
    <row r="144" spans="1:21" x14ac:dyDescent="0.2">
      <c r="A144" s="329"/>
      <c r="B144" s="330"/>
      <c r="C144" s="329"/>
      <c r="D144" s="329"/>
      <c r="E144" s="331" t="s">
        <v>968</v>
      </c>
      <c r="F144" s="334" t="s">
        <v>974</v>
      </c>
      <c r="G144" s="306">
        <v>0.1</v>
      </c>
      <c r="H144" s="332">
        <v>4.4000000000000004</v>
      </c>
      <c r="I144" s="309">
        <f t="shared" si="24"/>
        <v>2860.0000000000005</v>
      </c>
      <c r="J144" s="310" t="s">
        <v>441</v>
      </c>
      <c r="K144" s="311" t="s">
        <v>953</v>
      </c>
      <c r="N144" s="875" t="s">
        <v>1208</v>
      </c>
      <c r="O144" s="873">
        <f t="shared" si="18"/>
        <v>0</v>
      </c>
      <c r="P144" s="873">
        <f t="shared" si="19"/>
        <v>0</v>
      </c>
      <c r="Q144" s="873">
        <f t="shared" si="20"/>
        <v>0</v>
      </c>
      <c r="R144" s="873">
        <f t="shared" si="21"/>
        <v>0</v>
      </c>
      <c r="S144" s="873">
        <f t="shared" si="22"/>
        <v>0</v>
      </c>
      <c r="T144" s="873"/>
      <c r="U144" s="326">
        <f t="shared" si="23"/>
        <v>0</v>
      </c>
    </row>
    <row r="145" spans="1:21" x14ac:dyDescent="0.2">
      <c r="A145" s="329"/>
      <c r="B145" s="330"/>
      <c r="C145" s="329"/>
      <c r="D145" s="330"/>
      <c r="E145" s="331" t="s">
        <v>961</v>
      </c>
      <c r="F145" s="306" t="s">
        <v>962</v>
      </c>
      <c r="G145" s="306">
        <v>0.05</v>
      </c>
      <c r="H145" s="332">
        <v>7.5</v>
      </c>
      <c r="I145" s="309">
        <f t="shared" si="24"/>
        <v>2437.5</v>
      </c>
      <c r="J145" s="310" t="s">
        <v>441</v>
      </c>
      <c r="K145" s="311" t="s">
        <v>953</v>
      </c>
      <c r="N145" s="875" t="s">
        <v>1210</v>
      </c>
      <c r="O145" s="873">
        <f t="shared" si="18"/>
        <v>0</v>
      </c>
      <c r="P145" s="873">
        <f t="shared" si="19"/>
        <v>0</v>
      </c>
      <c r="Q145" s="873">
        <f t="shared" si="20"/>
        <v>0</v>
      </c>
      <c r="R145" s="873">
        <f t="shared" si="21"/>
        <v>0</v>
      </c>
      <c r="S145" s="873">
        <f t="shared" si="22"/>
        <v>0</v>
      </c>
      <c r="T145" s="873"/>
      <c r="U145" s="326">
        <f t="shared" si="23"/>
        <v>0</v>
      </c>
    </row>
    <row r="146" spans="1:21" x14ac:dyDescent="0.2">
      <c r="A146" s="329"/>
      <c r="B146" s="330"/>
      <c r="C146" s="329"/>
      <c r="D146" s="330"/>
      <c r="E146" s="331" t="s">
        <v>1077</v>
      </c>
      <c r="F146" s="334" t="s">
        <v>974</v>
      </c>
      <c r="G146" s="306">
        <v>0.1</v>
      </c>
      <c r="H146" s="332">
        <v>1.95</v>
      </c>
      <c r="I146" s="309">
        <f t="shared" si="24"/>
        <v>1267.5</v>
      </c>
      <c r="J146" s="310" t="s">
        <v>441</v>
      </c>
      <c r="K146" s="311" t="s">
        <v>953</v>
      </c>
      <c r="N146" s="875" t="s">
        <v>1213</v>
      </c>
      <c r="O146" s="873">
        <f t="shared" si="18"/>
        <v>0</v>
      </c>
      <c r="P146" s="873">
        <f t="shared" si="19"/>
        <v>0</v>
      </c>
      <c r="Q146" s="873">
        <f t="shared" si="20"/>
        <v>0</v>
      </c>
      <c r="R146" s="873">
        <f t="shared" si="21"/>
        <v>0</v>
      </c>
      <c r="S146" s="873">
        <f t="shared" si="22"/>
        <v>0</v>
      </c>
      <c r="T146" s="873"/>
      <c r="U146" s="326">
        <f t="shared" si="23"/>
        <v>0</v>
      </c>
    </row>
    <row r="147" spans="1:21" x14ac:dyDescent="0.2">
      <c r="A147" s="329"/>
      <c r="B147" s="330"/>
      <c r="C147" s="329"/>
      <c r="D147" s="330"/>
      <c r="E147" s="331" t="s">
        <v>1079</v>
      </c>
      <c r="F147" s="334" t="s">
        <v>974</v>
      </c>
      <c r="G147" s="334">
        <v>0.1</v>
      </c>
      <c r="H147" s="286">
        <v>1.95</v>
      </c>
      <c r="I147" s="309">
        <f t="shared" si="24"/>
        <v>1267.5</v>
      </c>
      <c r="J147" s="310" t="s">
        <v>441</v>
      </c>
      <c r="K147" s="376" t="s">
        <v>953</v>
      </c>
      <c r="N147" s="875" t="s">
        <v>1215</v>
      </c>
      <c r="O147" s="873">
        <f t="shared" si="18"/>
        <v>0</v>
      </c>
      <c r="P147" s="873">
        <f t="shared" si="19"/>
        <v>0</v>
      </c>
      <c r="Q147" s="873">
        <f t="shared" si="20"/>
        <v>0</v>
      </c>
      <c r="R147" s="873">
        <f t="shared" si="21"/>
        <v>0</v>
      </c>
      <c r="S147" s="873">
        <f t="shared" si="22"/>
        <v>0</v>
      </c>
      <c r="T147" s="873"/>
      <c r="U147" s="326">
        <f t="shared" si="23"/>
        <v>0</v>
      </c>
    </row>
    <row r="148" spans="1:21" x14ac:dyDescent="0.2">
      <c r="A148" s="329"/>
      <c r="B148" s="330"/>
      <c r="C148" s="329"/>
      <c r="D148" s="338" t="s">
        <v>1081</v>
      </c>
      <c r="E148" s="331" t="s">
        <v>981</v>
      </c>
      <c r="F148" s="306" t="s">
        <v>962</v>
      </c>
      <c r="G148" s="334">
        <v>0.1</v>
      </c>
      <c r="H148" s="332">
        <v>1.95</v>
      </c>
      <c r="I148" s="309">
        <f t="shared" si="24"/>
        <v>1267.5</v>
      </c>
      <c r="J148" s="310" t="s">
        <v>441</v>
      </c>
      <c r="K148" s="376" t="s">
        <v>953</v>
      </c>
      <c r="N148" s="875" t="s">
        <v>1217</v>
      </c>
      <c r="O148" s="873">
        <f t="shared" si="18"/>
        <v>0</v>
      </c>
      <c r="P148" s="873">
        <f t="shared" si="19"/>
        <v>0</v>
      </c>
      <c r="Q148" s="873">
        <f t="shared" si="20"/>
        <v>0</v>
      </c>
      <c r="R148" s="873">
        <f t="shared" si="21"/>
        <v>0</v>
      </c>
      <c r="S148" s="873">
        <f t="shared" si="22"/>
        <v>0</v>
      </c>
      <c r="T148" s="873"/>
      <c r="U148" s="326">
        <f t="shared" si="23"/>
        <v>0</v>
      </c>
    </row>
    <row r="149" spans="1:21" x14ac:dyDescent="0.2">
      <c r="A149" s="329"/>
      <c r="B149" s="330"/>
      <c r="C149" s="329"/>
      <c r="D149" s="330"/>
      <c r="E149" s="331" t="s">
        <v>1082</v>
      </c>
      <c r="F149" s="334" t="s">
        <v>974</v>
      </c>
      <c r="G149" s="334">
        <v>0.5</v>
      </c>
      <c r="H149" s="286">
        <v>1.95</v>
      </c>
      <c r="I149" s="309">
        <f t="shared" si="24"/>
        <v>6337.5</v>
      </c>
      <c r="J149" s="310" t="s">
        <v>441</v>
      </c>
      <c r="K149" s="376" t="s">
        <v>953</v>
      </c>
      <c r="N149" s="875" t="s">
        <v>1220</v>
      </c>
      <c r="O149" s="873">
        <f t="shared" si="18"/>
        <v>0</v>
      </c>
      <c r="P149" s="873">
        <f t="shared" si="19"/>
        <v>0</v>
      </c>
      <c r="Q149" s="873">
        <f t="shared" si="20"/>
        <v>0</v>
      </c>
      <c r="R149" s="873">
        <f t="shared" si="21"/>
        <v>0</v>
      </c>
      <c r="S149" s="873">
        <f t="shared" si="22"/>
        <v>0</v>
      </c>
      <c r="T149" s="873"/>
      <c r="U149" s="326">
        <f t="shared" si="23"/>
        <v>0</v>
      </c>
    </row>
    <row r="150" spans="1:21" x14ac:dyDescent="0.2">
      <c r="A150" s="329"/>
      <c r="B150" s="330"/>
      <c r="C150" s="329"/>
      <c r="D150" s="330"/>
      <c r="E150" s="331" t="s">
        <v>979</v>
      </c>
      <c r="F150" s="334" t="s">
        <v>955</v>
      </c>
      <c r="G150" s="334">
        <v>10</v>
      </c>
      <c r="H150" s="332">
        <v>825</v>
      </c>
      <c r="I150" s="309">
        <f>G150*H150</f>
        <v>8250</v>
      </c>
      <c r="J150" s="310" t="s">
        <v>456</v>
      </c>
      <c r="K150" s="376" t="s">
        <v>953</v>
      </c>
      <c r="N150" s="875" t="s">
        <v>1223</v>
      </c>
      <c r="O150" s="873">
        <f t="shared" si="18"/>
        <v>0</v>
      </c>
      <c r="P150" s="873">
        <f t="shared" si="19"/>
        <v>0</v>
      </c>
      <c r="Q150" s="873">
        <f t="shared" si="20"/>
        <v>0</v>
      </c>
      <c r="R150" s="873">
        <f t="shared" si="21"/>
        <v>0</v>
      </c>
      <c r="S150" s="873">
        <f t="shared" si="22"/>
        <v>0</v>
      </c>
      <c r="T150" s="873"/>
      <c r="U150" s="326">
        <f t="shared" si="23"/>
        <v>0</v>
      </c>
    </row>
    <row r="151" spans="1:21" x14ac:dyDescent="0.2">
      <c r="A151" s="329"/>
      <c r="B151" s="330"/>
      <c r="C151" s="329"/>
      <c r="D151" s="330"/>
      <c r="E151" s="331" t="s">
        <v>980</v>
      </c>
      <c r="F151" s="306" t="s">
        <v>952</v>
      </c>
      <c r="G151" s="334">
        <v>1</v>
      </c>
      <c r="H151" s="332">
        <v>850</v>
      </c>
      <c r="I151" s="309">
        <f>G151*H151</f>
        <v>850</v>
      </c>
      <c r="J151" s="310" t="s">
        <v>441</v>
      </c>
      <c r="K151" s="376" t="s">
        <v>953</v>
      </c>
      <c r="N151" s="875" t="s">
        <v>1225</v>
      </c>
      <c r="O151" s="873">
        <f t="shared" si="18"/>
        <v>0</v>
      </c>
      <c r="P151" s="873">
        <f t="shared" si="19"/>
        <v>0</v>
      </c>
      <c r="Q151" s="873">
        <f t="shared" si="20"/>
        <v>0</v>
      </c>
      <c r="R151" s="873">
        <f t="shared" si="21"/>
        <v>0</v>
      </c>
      <c r="S151" s="873">
        <f t="shared" si="22"/>
        <v>0</v>
      </c>
      <c r="T151" s="873"/>
      <c r="U151" s="326">
        <f t="shared" si="23"/>
        <v>0</v>
      </c>
    </row>
    <row r="152" spans="1:21" x14ac:dyDescent="0.2">
      <c r="A152" s="329"/>
      <c r="B152" s="330"/>
      <c r="C152" s="329"/>
      <c r="D152" s="330"/>
      <c r="E152" s="331" t="s">
        <v>981</v>
      </c>
      <c r="F152" s="306" t="s">
        <v>962</v>
      </c>
      <c r="G152" s="334">
        <v>0.5</v>
      </c>
      <c r="H152" s="332">
        <v>1.95</v>
      </c>
      <c r="I152" s="309">
        <f>+$G$140*G152*H152</f>
        <v>6337.5</v>
      </c>
      <c r="J152" s="310" t="s">
        <v>441</v>
      </c>
      <c r="K152" s="376" t="s">
        <v>953</v>
      </c>
      <c r="N152" s="875" t="s">
        <v>1227</v>
      </c>
      <c r="O152" s="873">
        <f t="shared" si="18"/>
        <v>0</v>
      </c>
      <c r="P152" s="873">
        <f t="shared" si="19"/>
        <v>0</v>
      </c>
      <c r="Q152" s="873">
        <f t="shared" si="20"/>
        <v>750000</v>
      </c>
      <c r="R152" s="873">
        <f t="shared" si="21"/>
        <v>0</v>
      </c>
      <c r="S152" s="873">
        <f t="shared" si="22"/>
        <v>0</v>
      </c>
      <c r="T152" s="873"/>
      <c r="U152" s="326">
        <f t="shared" si="23"/>
        <v>750000</v>
      </c>
    </row>
    <row r="153" spans="1:21" x14ac:dyDescent="0.2">
      <c r="A153" s="329"/>
      <c r="B153" s="330"/>
      <c r="C153" s="329"/>
      <c r="D153" s="330"/>
      <c r="E153" s="331"/>
      <c r="F153" s="334"/>
      <c r="G153" s="334"/>
      <c r="H153" s="332"/>
      <c r="I153" s="309"/>
      <c r="J153" s="310"/>
      <c r="K153" s="376"/>
      <c r="N153" s="875" t="s">
        <v>1229</v>
      </c>
      <c r="O153" s="873">
        <f t="shared" si="18"/>
        <v>0</v>
      </c>
      <c r="P153" s="873">
        <f t="shared" si="19"/>
        <v>0</v>
      </c>
      <c r="Q153" s="873">
        <f t="shared" si="20"/>
        <v>0</v>
      </c>
      <c r="R153" s="873">
        <f t="shared" si="21"/>
        <v>0</v>
      </c>
      <c r="S153" s="873">
        <f t="shared" si="22"/>
        <v>0</v>
      </c>
      <c r="T153" s="873"/>
      <c r="U153" s="326">
        <f t="shared" si="23"/>
        <v>0</v>
      </c>
    </row>
    <row r="154" spans="1:21" ht="15.75" x14ac:dyDescent="0.25">
      <c r="A154" s="329"/>
      <c r="B154" s="330"/>
      <c r="C154" s="329">
        <v>1083</v>
      </c>
      <c r="D154" s="290" t="s">
        <v>1089</v>
      </c>
      <c r="E154" s="331"/>
      <c r="F154" s="334"/>
      <c r="G154" s="377">
        <f>C154</f>
        <v>1083</v>
      </c>
      <c r="H154" s="332"/>
      <c r="I154" s="309"/>
      <c r="J154" s="310"/>
      <c r="K154" s="376"/>
      <c r="N154" s="875" t="s">
        <v>1231</v>
      </c>
      <c r="O154" s="873">
        <f t="shared" si="18"/>
        <v>0</v>
      </c>
      <c r="P154" s="873">
        <f t="shared" si="19"/>
        <v>0</v>
      </c>
      <c r="Q154" s="873">
        <f t="shared" si="20"/>
        <v>750000</v>
      </c>
      <c r="R154" s="873">
        <f t="shared" si="21"/>
        <v>0</v>
      </c>
      <c r="S154" s="873">
        <f t="shared" si="22"/>
        <v>0</v>
      </c>
      <c r="T154" s="873"/>
      <c r="U154" s="326">
        <f t="shared" si="23"/>
        <v>750000</v>
      </c>
    </row>
    <row r="155" spans="1:21" x14ac:dyDescent="0.2">
      <c r="A155" s="329"/>
      <c r="B155" s="330"/>
      <c r="C155" s="329"/>
      <c r="D155" s="330" t="s">
        <v>948</v>
      </c>
      <c r="E155" s="331" t="s">
        <v>1070</v>
      </c>
      <c r="F155" s="334" t="s">
        <v>974</v>
      </c>
      <c r="G155" s="306">
        <v>1</v>
      </c>
      <c r="H155" s="332">
        <v>1.95</v>
      </c>
      <c r="I155" s="309">
        <f>+$G$154*G155*H155</f>
        <v>2111.85</v>
      </c>
      <c r="J155" s="310" t="s">
        <v>441</v>
      </c>
      <c r="K155" s="311" t="s">
        <v>953</v>
      </c>
      <c r="N155" s="875" t="s">
        <v>1233</v>
      </c>
      <c r="O155" s="873">
        <f t="shared" si="18"/>
        <v>0</v>
      </c>
      <c r="P155" s="873">
        <f t="shared" si="19"/>
        <v>0</v>
      </c>
      <c r="Q155" s="873">
        <f t="shared" si="20"/>
        <v>0</v>
      </c>
      <c r="R155" s="873">
        <f t="shared" si="21"/>
        <v>0</v>
      </c>
      <c r="S155" s="873">
        <f t="shared" si="22"/>
        <v>0</v>
      </c>
      <c r="T155" s="873"/>
      <c r="U155" s="326">
        <f t="shared" si="23"/>
        <v>0</v>
      </c>
    </row>
    <row r="156" spans="1:21" x14ac:dyDescent="0.2">
      <c r="A156" s="329"/>
      <c r="B156" s="330"/>
      <c r="C156" s="329"/>
      <c r="D156" s="328" t="s">
        <v>1072</v>
      </c>
      <c r="E156" s="331" t="s">
        <v>970</v>
      </c>
      <c r="F156" s="306" t="s">
        <v>971</v>
      </c>
      <c r="G156" s="306">
        <v>0.1</v>
      </c>
      <c r="H156" s="332">
        <v>7.08</v>
      </c>
      <c r="I156" s="309">
        <f t="shared" ref="I156:I163" si="25">+$G$154*G156*H156</f>
        <v>766.76400000000012</v>
      </c>
      <c r="J156" s="310" t="s">
        <v>937</v>
      </c>
      <c r="K156" s="311" t="s">
        <v>953</v>
      </c>
      <c r="N156" s="875" t="s">
        <v>1235</v>
      </c>
      <c r="O156" s="873">
        <f t="shared" si="18"/>
        <v>0</v>
      </c>
      <c r="P156" s="873">
        <f t="shared" si="19"/>
        <v>0</v>
      </c>
      <c r="Q156" s="873">
        <f t="shared" si="20"/>
        <v>0</v>
      </c>
      <c r="R156" s="873">
        <f t="shared" si="21"/>
        <v>0</v>
      </c>
      <c r="S156" s="873">
        <f t="shared" si="22"/>
        <v>0</v>
      </c>
      <c r="T156" s="873"/>
      <c r="U156" s="326">
        <f t="shared" si="23"/>
        <v>0</v>
      </c>
    </row>
    <row r="157" spans="1:21" x14ac:dyDescent="0.2">
      <c r="A157" s="329"/>
      <c r="B157" s="330"/>
      <c r="C157" s="329"/>
      <c r="D157" s="330"/>
      <c r="E157" s="331" t="s">
        <v>1073</v>
      </c>
      <c r="F157" s="334" t="s">
        <v>974</v>
      </c>
      <c r="G157" s="306">
        <v>1</v>
      </c>
      <c r="H157" s="332">
        <v>10</v>
      </c>
      <c r="I157" s="309">
        <f t="shared" si="25"/>
        <v>10830</v>
      </c>
      <c r="J157" s="310" t="s">
        <v>514</v>
      </c>
      <c r="K157" s="311" t="s">
        <v>953</v>
      </c>
      <c r="N157" s="875" t="s">
        <v>1237</v>
      </c>
      <c r="O157" s="873">
        <f t="shared" si="18"/>
        <v>0</v>
      </c>
      <c r="P157" s="873">
        <f t="shared" si="19"/>
        <v>0</v>
      </c>
      <c r="Q157" s="873">
        <f t="shared" si="20"/>
        <v>0</v>
      </c>
      <c r="R157" s="873">
        <f t="shared" si="21"/>
        <v>0</v>
      </c>
      <c r="S157" s="873">
        <f t="shared" si="22"/>
        <v>0</v>
      </c>
      <c r="T157" s="873"/>
      <c r="U157" s="326">
        <f t="shared" si="23"/>
        <v>0</v>
      </c>
    </row>
    <row r="158" spans="1:21" x14ac:dyDescent="0.2">
      <c r="A158" s="329"/>
      <c r="B158" s="330"/>
      <c r="C158" s="329"/>
      <c r="D158" s="329"/>
      <c r="E158" s="331" t="s">
        <v>968</v>
      </c>
      <c r="F158" s="334" t="s">
        <v>974</v>
      </c>
      <c r="G158" s="306">
        <v>1</v>
      </c>
      <c r="H158" s="332">
        <v>4.4000000000000004</v>
      </c>
      <c r="I158" s="309">
        <f t="shared" si="25"/>
        <v>4765.2000000000007</v>
      </c>
      <c r="J158" s="310" t="s">
        <v>441</v>
      </c>
      <c r="K158" s="311" t="s">
        <v>953</v>
      </c>
      <c r="N158" s="875" t="s">
        <v>1239</v>
      </c>
      <c r="O158" s="873">
        <f t="shared" si="18"/>
        <v>0</v>
      </c>
      <c r="P158" s="873">
        <f t="shared" si="19"/>
        <v>0</v>
      </c>
      <c r="Q158" s="873">
        <f t="shared" si="20"/>
        <v>0</v>
      </c>
      <c r="R158" s="873">
        <f t="shared" si="21"/>
        <v>0</v>
      </c>
      <c r="S158" s="873">
        <f t="shared" si="22"/>
        <v>0</v>
      </c>
      <c r="T158" s="873"/>
      <c r="U158" s="326">
        <f t="shared" si="23"/>
        <v>0</v>
      </c>
    </row>
    <row r="159" spans="1:21" x14ac:dyDescent="0.2">
      <c r="A159" s="329"/>
      <c r="B159" s="330"/>
      <c r="C159" s="329"/>
      <c r="D159" s="330"/>
      <c r="E159" s="331" t="s">
        <v>961</v>
      </c>
      <c r="F159" s="306" t="s">
        <v>962</v>
      </c>
      <c r="G159" s="306">
        <v>0.5</v>
      </c>
      <c r="H159" s="332">
        <v>7.5</v>
      </c>
      <c r="I159" s="309">
        <f t="shared" si="25"/>
        <v>4061.25</v>
      </c>
      <c r="J159" s="310" t="s">
        <v>441</v>
      </c>
      <c r="K159" s="311" t="s">
        <v>953</v>
      </c>
      <c r="N159" s="875" t="s">
        <v>1241</v>
      </c>
      <c r="O159" s="873">
        <f t="shared" si="18"/>
        <v>0</v>
      </c>
      <c r="P159" s="873">
        <f t="shared" si="19"/>
        <v>0</v>
      </c>
      <c r="Q159" s="873">
        <f t="shared" si="20"/>
        <v>0</v>
      </c>
      <c r="R159" s="873">
        <f t="shared" si="21"/>
        <v>0</v>
      </c>
      <c r="S159" s="873">
        <f t="shared" si="22"/>
        <v>0</v>
      </c>
      <c r="T159" s="873"/>
      <c r="U159" s="326">
        <f t="shared" si="23"/>
        <v>0</v>
      </c>
    </row>
    <row r="160" spans="1:21" x14ac:dyDescent="0.2">
      <c r="A160" s="329"/>
      <c r="B160" s="330"/>
      <c r="C160" s="329"/>
      <c r="D160" s="330"/>
      <c r="E160" s="331" t="s">
        <v>1077</v>
      </c>
      <c r="F160" s="334" t="s">
        <v>974</v>
      </c>
      <c r="G160" s="306">
        <v>1</v>
      </c>
      <c r="H160" s="332">
        <v>1.95</v>
      </c>
      <c r="I160" s="309">
        <f t="shared" si="25"/>
        <v>2111.85</v>
      </c>
      <c r="J160" s="310" t="s">
        <v>441</v>
      </c>
      <c r="K160" s="311" t="s">
        <v>953</v>
      </c>
      <c r="N160" s="875" t="s">
        <v>1243</v>
      </c>
      <c r="O160" s="873">
        <f t="shared" si="18"/>
        <v>0</v>
      </c>
      <c r="P160" s="873">
        <f t="shared" si="19"/>
        <v>0</v>
      </c>
      <c r="Q160" s="873">
        <f t="shared" si="20"/>
        <v>0</v>
      </c>
      <c r="R160" s="873">
        <f t="shared" si="21"/>
        <v>0</v>
      </c>
      <c r="S160" s="873">
        <f t="shared" si="22"/>
        <v>0</v>
      </c>
      <c r="T160" s="873"/>
      <c r="U160" s="326">
        <f t="shared" si="23"/>
        <v>0</v>
      </c>
    </row>
    <row r="161" spans="1:21" x14ac:dyDescent="0.2">
      <c r="A161" s="329"/>
      <c r="B161" s="330"/>
      <c r="C161" s="329"/>
      <c r="D161" s="330"/>
      <c r="E161" s="331" t="s">
        <v>1079</v>
      </c>
      <c r="F161" s="334" t="s">
        <v>974</v>
      </c>
      <c r="G161" s="334">
        <v>1</v>
      </c>
      <c r="H161" s="286">
        <v>1.95</v>
      </c>
      <c r="I161" s="309">
        <f t="shared" si="25"/>
        <v>2111.85</v>
      </c>
      <c r="J161" s="310" t="s">
        <v>441</v>
      </c>
      <c r="K161" s="376" t="s">
        <v>953</v>
      </c>
      <c r="N161" s="875" t="s">
        <v>1245</v>
      </c>
      <c r="O161" s="873">
        <f t="shared" si="18"/>
        <v>0</v>
      </c>
      <c r="P161" s="873">
        <f t="shared" si="19"/>
        <v>0</v>
      </c>
      <c r="Q161" s="873">
        <f t="shared" si="20"/>
        <v>0</v>
      </c>
      <c r="R161" s="873">
        <f t="shared" si="21"/>
        <v>0</v>
      </c>
      <c r="S161" s="873">
        <f t="shared" si="22"/>
        <v>0</v>
      </c>
      <c r="T161" s="873"/>
      <c r="U161" s="326">
        <f t="shared" si="23"/>
        <v>0</v>
      </c>
    </row>
    <row r="162" spans="1:21" x14ac:dyDescent="0.2">
      <c r="A162" s="329"/>
      <c r="B162" s="330"/>
      <c r="C162" s="329"/>
      <c r="D162" s="338" t="s">
        <v>1081</v>
      </c>
      <c r="E162" s="331" t="s">
        <v>981</v>
      </c>
      <c r="F162" s="306" t="s">
        <v>962</v>
      </c>
      <c r="G162" s="334">
        <v>1</v>
      </c>
      <c r="H162" s="332">
        <v>1.95</v>
      </c>
      <c r="I162" s="309">
        <f t="shared" si="25"/>
        <v>2111.85</v>
      </c>
      <c r="J162" s="310" t="s">
        <v>441</v>
      </c>
      <c r="K162" s="376" t="s">
        <v>953</v>
      </c>
      <c r="N162" s="875" t="s">
        <v>1247</v>
      </c>
      <c r="O162" s="873">
        <f t="shared" si="18"/>
        <v>0</v>
      </c>
      <c r="P162" s="873">
        <f t="shared" si="19"/>
        <v>0</v>
      </c>
      <c r="Q162" s="873">
        <f t="shared" si="20"/>
        <v>0</v>
      </c>
      <c r="R162" s="873">
        <f t="shared" si="21"/>
        <v>0</v>
      </c>
      <c r="S162" s="873">
        <f t="shared" si="22"/>
        <v>0</v>
      </c>
      <c r="T162" s="873"/>
      <c r="U162" s="326">
        <f t="shared" si="23"/>
        <v>0</v>
      </c>
    </row>
    <row r="163" spans="1:21" x14ac:dyDescent="0.2">
      <c r="A163" s="329"/>
      <c r="B163" s="330"/>
      <c r="C163" s="329"/>
      <c r="D163" s="330"/>
      <c r="E163" s="331" t="s">
        <v>1082</v>
      </c>
      <c r="F163" s="334" t="s">
        <v>974</v>
      </c>
      <c r="G163" s="334">
        <v>1</v>
      </c>
      <c r="H163" s="286">
        <v>1.95</v>
      </c>
      <c r="I163" s="309">
        <f t="shared" si="25"/>
        <v>2111.85</v>
      </c>
      <c r="J163" s="310" t="s">
        <v>441</v>
      </c>
      <c r="K163" s="376" t="s">
        <v>953</v>
      </c>
      <c r="N163" s="875" t="s">
        <v>1249</v>
      </c>
      <c r="O163" s="873">
        <f t="shared" si="18"/>
        <v>0</v>
      </c>
      <c r="P163" s="873">
        <f t="shared" si="19"/>
        <v>0</v>
      </c>
      <c r="Q163" s="873">
        <f t="shared" si="20"/>
        <v>0</v>
      </c>
      <c r="R163" s="873">
        <f t="shared" si="21"/>
        <v>0</v>
      </c>
      <c r="S163" s="873">
        <f t="shared" si="22"/>
        <v>0</v>
      </c>
      <c r="T163" s="873"/>
      <c r="U163" s="326">
        <f t="shared" si="23"/>
        <v>0</v>
      </c>
    </row>
    <row r="164" spans="1:21" x14ac:dyDescent="0.2">
      <c r="A164" s="329"/>
      <c r="B164" s="330"/>
      <c r="C164" s="329"/>
      <c r="D164" s="330"/>
      <c r="E164" s="331" t="s">
        <v>979</v>
      </c>
      <c r="F164" s="334" t="s">
        <v>955</v>
      </c>
      <c r="G164" s="334">
        <v>20</v>
      </c>
      <c r="H164" s="332">
        <v>825</v>
      </c>
      <c r="I164" s="309">
        <f>G164*H164</f>
        <v>16500</v>
      </c>
      <c r="J164" s="310" t="s">
        <v>456</v>
      </c>
      <c r="K164" s="376" t="s">
        <v>953</v>
      </c>
      <c r="N164" s="875" t="s">
        <v>1251</v>
      </c>
      <c r="O164" s="873">
        <f t="shared" si="18"/>
        <v>0</v>
      </c>
      <c r="P164" s="873">
        <f t="shared" si="19"/>
        <v>0</v>
      </c>
      <c r="Q164" s="873">
        <f t="shared" si="20"/>
        <v>0</v>
      </c>
      <c r="R164" s="873">
        <f t="shared" si="21"/>
        <v>0</v>
      </c>
      <c r="S164" s="873">
        <f t="shared" si="22"/>
        <v>0</v>
      </c>
      <c r="T164" s="873"/>
      <c r="U164" s="326">
        <f t="shared" si="23"/>
        <v>0</v>
      </c>
    </row>
    <row r="165" spans="1:21" x14ac:dyDescent="0.2">
      <c r="A165" s="329"/>
      <c r="B165" s="330"/>
      <c r="C165" s="329"/>
      <c r="D165" s="330"/>
      <c r="E165" s="331" t="s">
        <v>980</v>
      </c>
      <c r="F165" s="306" t="s">
        <v>952</v>
      </c>
      <c r="G165" s="334">
        <v>2</v>
      </c>
      <c r="H165" s="332">
        <v>850</v>
      </c>
      <c r="I165" s="309">
        <f>G165*H165</f>
        <v>1700</v>
      </c>
      <c r="J165" s="310" t="s">
        <v>441</v>
      </c>
      <c r="K165" s="376" t="s">
        <v>953</v>
      </c>
      <c r="N165" s="875" t="s">
        <v>1253</v>
      </c>
      <c r="O165" s="873">
        <f t="shared" si="18"/>
        <v>0</v>
      </c>
      <c r="P165" s="873">
        <f t="shared" si="19"/>
        <v>0</v>
      </c>
      <c r="Q165" s="873">
        <f t="shared" si="20"/>
        <v>0</v>
      </c>
      <c r="R165" s="873">
        <f t="shared" si="21"/>
        <v>0</v>
      </c>
      <c r="S165" s="873">
        <f t="shared" si="22"/>
        <v>0</v>
      </c>
      <c r="T165" s="873"/>
      <c r="U165" s="326">
        <f t="shared" si="23"/>
        <v>0</v>
      </c>
    </row>
    <row r="166" spans="1:21" x14ac:dyDescent="0.2">
      <c r="A166" s="329"/>
      <c r="B166" s="330"/>
      <c r="C166" s="329"/>
      <c r="D166" s="330"/>
      <c r="E166" s="331" t="s">
        <v>981</v>
      </c>
      <c r="F166" s="306" t="s">
        <v>962</v>
      </c>
      <c r="G166" s="334">
        <v>1</v>
      </c>
      <c r="H166" s="332">
        <v>1.95</v>
      </c>
      <c r="I166" s="309">
        <f>+$G$154*G166*H166</f>
        <v>2111.85</v>
      </c>
      <c r="J166" s="310" t="s">
        <v>441</v>
      </c>
      <c r="K166" s="376" t="s">
        <v>953</v>
      </c>
      <c r="N166" s="875" t="s">
        <v>1255</v>
      </c>
      <c r="O166" s="873">
        <f t="shared" si="18"/>
        <v>0</v>
      </c>
      <c r="P166" s="873">
        <f t="shared" si="19"/>
        <v>0</v>
      </c>
      <c r="Q166" s="873">
        <f t="shared" si="20"/>
        <v>0</v>
      </c>
      <c r="R166" s="873">
        <f t="shared" si="21"/>
        <v>0</v>
      </c>
      <c r="S166" s="873">
        <f t="shared" si="22"/>
        <v>0</v>
      </c>
      <c r="T166" s="873"/>
      <c r="U166" s="326">
        <f t="shared" si="23"/>
        <v>0</v>
      </c>
    </row>
    <row r="167" spans="1:21" x14ac:dyDescent="0.2">
      <c r="A167" s="329"/>
      <c r="B167" s="330"/>
      <c r="C167" s="329"/>
      <c r="D167" s="329"/>
      <c r="E167" s="306"/>
      <c r="F167" s="334"/>
      <c r="G167" s="334"/>
      <c r="H167" s="332"/>
      <c r="I167" s="309"/>
      <c r="J167" s="310"/>
      <c r="K167" s="376"/>
      <c r="N167" s="875" t="s">
        <v>1258</v>
      </c>
      <c r="O167" s="873">
        <f t="shared" si="18"/>
        <v>0</v>
      </c>
      <c r="P167" s="873">
        <f t="shared" si="19"/>
        <v>0</v>
      </c>
      <c r="Q167" s="873">
        <f t="shared" si="20"/>
        <v>0</v>
      </c>
      <c r="R167" s="873">
        <f t="shared" si="21"/>
        <v>0</v>
      </c>
      <c r="S167" s="873">
        <f t="shared" si="22"/>
        <v>0</v>
      </c>
      <c r="T167" s="873"/>
      <c r="U167" s="326">
        <f t="shared" si="23"/>
        <v>0</v>
      </c>
    </row>
    <row r="168" spans="1:21" ht="15.75" x14ac:dyDescent="0.25">
      <c r="A168" s="329"/>
      <c r="B168" s="330"/>
      <c r="C168" s="329">
        <v>574</v>
      </c>
      <c r="D168" s="290" t="s">
        <v>1090</v>
      </c>
      <c r="E168" s="306"/>
      <c r="F168" s="334"/>
      <c r="G168" s="377">
        <f>C168</f>
        <v>574</v>
      </c>
      <c r="H168" s="332"/>
      <c r="I168" s="309"/>
      <c r="J168" s="310"/>
      <c r="K168" s="376"/>
      <c r="N168" s="875" t="s">
        <v>1261</v>
      </c>
      <c r="O168" s="873">
        <f t="shared" si="18"/>
        <v>0</v>
      </c>
      <c r="P168" s="873">
        <f t="shared" si="19"/>
        <v>0</v>
      </c>
      <c r="Q168" s="873">
        <f t="shared" si="20"/>
        <v>0</v>
      </c>
      <c r="R168" s="873">
        <f t="shared" si="21"/>
        <v>0</v>
      </c>
      <c r="S168" s="873">
        <f t="shared" si="22"/>
        <v>0</v>
      </c>
      <c r="T168" s="873"/>
      <c r="U168" s="326">
        <f t="shared" si="23"/>
        <v>0</v>
      </c>
    </row>
    <row r="169" spans="1:21" x14ac:dyDescent="0.2">
      <c r="A169" s="329"/>
      <c r="B169" s="330"/>
      <c r="C169" s="329"/>
      <c r="D169" s="329" t="s">
        <v>948</v>
      </c>
      <c r="E169" s="306" t="s">
        <v>1070</v>
      </c>
      <c r="F169" s="334" t="s">
        <v>974</v>
      </c>
      <c r="G169" s="306">
        <v>1</v>
      </c>
      <c r="H169" s="332">
        <v>1.95</v>
      </c>
      <c r="I169" s="309">
        <f>+$G$168*G169*H169</f>
        <v>1119.3</v>
      </c>
      <c r="J169" s="310" t="s">
        <v>441</v>
      </c>
      <c r="K169" s="311" t="s">
        <v>953</v>
      </c>
      <c r="N169" s="875" t="s">
        <v>1263</v>
      </c>
      <c r="O169" s="873">
        <f t="shared" si="18"/>
        <v>0</v>
      </c>
      <c r="P169" s="873">
        <f t="shared" si="19"/>
        <v>0</v>
      </c>
      <c r="Q169" s="873">
        <f t="shared" si="20"/>
        <v>0</v>
      </c>
      <c r="R169" s="873">
        <f t="shared" si="21"/>
        <v>0</v>
      </c>
      <c r="S169" s="873">
        <f t="shared" si="22"/>
        <v>0</v>
      </c>
      <c r="T169" s="873"/>
      <c r="U169" s="326">
        <f t="shared" si="23"/>
        <v>0</v>
      </c>
    </row>
    <row r="170" spans="1:21" x14ac:dyDescent="0.2">
      <c r="A170" s="329"/>
      <c r="B170" s="330"/>
      <c r="C170" s="329"/>
      <c r="D170" s="378" t="s">
        <v>1072</v>
      </c>
      <c r="E170" s="306" t="s">
        <v>970</v>
      </c>
      <c r="F170" s="306" t="s">
        <v>971</v>
      </c>
      <c r="G170" s="306">
        <v>0.1</v>
      </c>
      <c r="H170" s="332">
        <v>7.08</v>
      </c>
      <c r="I170" s="309">
        <f t="shared" ref="I170:I177" si="26">+$G$168*G170*H170</f>
        <v>406.39200000000005</v>
      </c>
      <c r="J170" s="310" t="s">
        <v>937</v>
      </c>
      <c r="K170" s="311" t="s">
        <v>953</v>
      </c>
      <c r="N170" s="875" t="s">
        <v>1265</v>
      </c>
      <c r="O170" s="873">
        <f t="shared" si="18"/>
        <v>0</v>
      </c>
      <c r="P170" s="873">
        <f t="shared" si="19"/>
        <v>0</v>
      </c>
      <c r="Q170" s="873">
        <f t="shared" si="20"/>
        <v>0</v>
      </c>
      <c r="R170" s="873">
        <f t="shared" si="21"/>
        <v>0</v>
      </c>
      <c r="S170" s="873">
        <f t="shared" si="22"/>
        <v>0</v>
      </c>
      <c r="T170" s="873"/>
      <c r="U170" s="326">
        <f t="shared" si="23"/>
        <v>0</v>
      </c>
    </row>
    <row r="171" spans="1:21" x14ac:dyDescent="0.2">
      <c r="A171" s="329"/>
      <c r="B171" s="330"/>
      <c r="C171" s="329"/>
      <c r="D171" s="329"/>
      <c r="E171" s="306" t="s">
        <v>1073</v>
      </c>
      <c r="F171" s="334" t="s">
        <v>974</v>
      </c>
      <c r="G171" s="306">
        <v>1</v>
      </c>
      <c r="H171" s="332">
        <v>10</v>
      </c>
      <c r="I171" s="309">
        <f t="shared" si="26"/>
        <v>5740</v>
      </c>
      <c r="J171" s="310" t="s">
        <v>514</v>
      </c>
      <c r="K171" s="311" t="s">
        <v>953</v>
      </c>
      <c r="N171" s="875" t="s">
        <v>1268</v>
      </c>
      <c r="O171" s="873">
        <f t="shared" si="18"/>
        <v>0</v>
      </c>
      <c r="P171" s="873">
        <f t="shared" si="19"/>
        <v>0</v>
      </c>
      <c r="Q171" s="873">
        <f t="shared" si="20"/>
        <v>6000000</v>
      </c>
      <c r="R171" s="873">
        <f t="shared" si="21"/>
        <v>0</v>
      </c>
      <c r="S171" s="873">
        <f t="shared" si="22"/>
        <v>0</v>
      </c>
      <c r="T171" s="873"/>
      <c r="U171" s="326">
        <f t="shared" si="23"/>
        <v>6000000</v>
      </c>
    </row>
    <row r="172" spans="1:21" x14ac:dyDescent="0.2">
      <c r="A172" s="329"/>
      <c r="B172" s="330"/>
      <c r="C172" s="329"/>
      <c r="D172" s="329"/>
      <c r="E172" s="306" t="s">
        <v>968</v>
      </c>
      <c r="F172" s="334" t="s">
        <v>974</v>
      </c>
      <c r="G172" s="306">
        <v>1</v>
      </c>
      <c r="H172" s="332">
        <v>4.4000000000000004</v>
      </c>
      <c r="I172" s="309">
        <f t="shared" si="26"/>
        <v>2525.6000000000004</v>
      </c>
      <c r="J172" s="310" t="s">
        <v>441</v>
      </c>
      <c r="K172" s="311" t="s">
        <v>953</v>
      </c>
      <c r="N172" s="875" t="s">
        <v>1271</v>
      </c>
      <c r="O172" s="873">
        <f t="shared" si="18"/>
        <v>0</v>
      </c>
      <c r="P172" s="873">
        <f t="shared" si="19"/>
        <v>0</v>
      </c>
      <c r="Q172" s="873">
        <f t="shared" si="20"/>
        <v>6000000</v>
      </c>
      <c r="R172" s="873">
        <f t="shared" si="21"/>
        <v>0</v>
      </c>
      <c r="S172" s="873">
        <f t="shared" si="22"/>
        <v>0</v>
      </c>
      <c r="T172" s="873"/>
      <c r="U172" s="326">
        <f t="shared" si="23"/>
        <v>6000000</v>
      </c>
    </row>
    <row r="173" spans="1:21" x14ac:dyDescent="0.2">
      <c r="A173" s="329"/>
      <c r="B173" s="330"/>
      <c r="C173" s="329"/>
      <c r="D173" s="329"/>
      <c r="E173" s="306" t="s">
        <v>961</v>
      </c>
      <c r="F173" s="306" t="s">
        <v>962</v>
      </c>
      <c r="G173" s="306">
        <v>0.5</v>
      </c>
      <c r="H173" s="332">
        <v>7.5</v>
      </c>
      <c r="I173" s="309">
        <f t="shared" si="26"/>
        <v>2152.5</v>
      </c>
      <c r="J173" s="310" t="s">
        <v>441</v>
      </c>
      <c r="K173" s="311" t="s">
        <v>953</v>
      </c>
      <c r="N173" s="875" t="s">
        <v>1273</v>
      </c>
      <c r="O173" s="873">
        <f t="shared" si="18"/>
        <v>0</v>
      </c>
      <c r="P173" s="873">
        <f t="shared" si="19"/>
        <v>0</v>
      </c>
      <c r="Q173" s="873">
        <f t="shared" si="20"/>
        <v>0</v>
      </c>
      <c r="R173" s="873">
        <f t="shared" si="21"/>
        <v>0</v>
      </c>
      <c r="S173" s="873">
        <f t="shared" si="22"/>
        <v>0</v>
      </c>
      <c r="T173" s="873"/>
      <c r="U173" s="326">
        <f t="shared" si="23"/>
        <v>0</v>
      </c>
    </row>
    <row r="174" spans="1:21" x14ac:dyDescent="0.2">
      <c r="A174" s="329"/>
      <c r="B174" s="330"/>
      <c r="C174" s="329"/>
      <c r="D174" s="329"/>
      <c r="E174" s="306" t="s">
        <v>1077</v>
      </c>
      <c r="F174" s="334" t="s">
        <v>974</v>
      </c>
      <c r="G174" s="306">
        <v>1</v>
      </c>
      <c r="H174" s="332">
        <v>1.95</v>
      </c>
      <c r="I174" s="309">
        <f t="shared" si="26"/>
        <v>1119.3</v>
      </c>
      <c r="J174" s="310" t="s">
        <v>441</v>
      </c>
      <c r="K174" s="311" t="s">
        <v>953</v>
      </c>
      <c r="N174" s="875" t="s">
        <v>1275</v>
      </c>
      <c r="O174" s="873">
        <f t="shared" si="18"/>
        <v>0</v>
      </c>
      <c r="P174" s="873">
        <f t="shared" si="19"/>
        <v>0</v>
      </c>
      <c r="Q174" s="873">
        <f t="shared" si="20"/>
        <v>0</v>
      </c>
      <c r="R174" s="873">
        <f t="shared" si="21"/>
        <v>0</v>
      </c>
      <c r="S174" s="873">
        <f t="shared" si="22"/>
        <v>0</v>
      </c>
      <c r="T174" s="873"/>
      <c r="U174" s="326">
        <f t="shared" si="23"/>
        <v>0</v>
      </c>
    </row>
    <row r="175" spans="1:21" x14ac:dyDescent="0.2">
      <c r="A175" s="329"/>
      <c r="B175" s="330"/>
      <c r="C175" s="329"/>
      <c r="D175" s="329"/>
      <c r="E175" s="306" t="s">
        <v>1079</v>
      </c>
      <c r="F175" s="334" t="s">
        <v>974</v>
      </c>
      <c r="G175" s="334">
        <v>1</v>
      </c>
      <c r="H175" s="286">
        <v>1.95</v>
      </c>
      <c r="I175" s="309">
        <f t="shared" si="26"/>
        <v>1119.3</v>
      </c>
      <c r="J175" s="310" t="s">
        <v>441</v>
      </c>
      <c r="K175" s="376" t="s">
        <v>953</v>
      </c>
      <c r="N175" s="875" t="s">
        <v>1277</v>
      </c>
      <c r="O175" s="873">
        <f t="shared" si="18"/>
        <v>0</v>
      </c>
      <c r="P175" s="873">
        <f t="shared" si="19"/>
        <v>0</v>
      </c>
      <c r="Q175" s="873">
        <f t="shared" si="20"/>
        <v>0</v>
      </c>
      <c r="R175" s="873">
        <f t="shared" si="21"/>
        <v>0</v>
      </c>
      <c r="S175" s="873">
        <f t="shared" si="22"/>
        <v>0</v>
      </c>
      <c r="T175" s="873"/>
      <c r="U175" s="326">
        <f t="shared" si="23"/>
        <v>0</v>
      </c>
    </row>
    <row r="176" spans="1:21" x14ac:dyDescent="0.2">
      <c r="A176" s="329"/>
      <c r="B176" s="330"/>
      <c r="C176" s="329"/>
      <c r="D176" s="379" t="s">
        <v>1081</v>
      </c>
      <c r="E176" s="306" t="s">
        <v>981</v>
      </c>
      <c r="F176" s="306" t="s">
        <v>962</v>
      </c>
      <c r="G176" s="334">
        <v>1</v>
      </c>
      <c r="H176" s="332">
        <v>1.95</v>
      </c>
      <c r="I176" s="309">
        <f t="shared" si="26"/>
        <v>1119.3</v>
      </c>
      <c r="J176" s="310" t="s">
        <v>441</v>
      </c>
      <c r="K176" s="376" t="s">
        <v>953</v>
      </c>
      <c r="N176" s="875" t="s">
        <v>1279</v>
      </c>
      <c r="O176" s="873">
        <f t="shared" si="18"/>
        <v>0</v>
      </c>
      <c r="P176" s="873">
        <f t="shared" si="19"/>
        <v>0</v>
      </c>
      <c r="Q176" s="873">
        <f t="shared" si="20"/>
        <v>0</v>
      </c>
      <c r="R176" s="873">
        <f t="shared" si="21"/>
        <v>0</v>
      </c>
      <c r="S176" s="873">
        <f t="shared" si="22"/>
        <v>0</v>
      </c>
      <c r="T176" s="873"/>
      <c r="U176" s="326">
        <f t="shared" si="23"/>
        <v>0</v>
      </c>
    </row>
    <row r="177" spans="1:21" x14ac:dyDescent="0.2">
      <c r="A177" s="329"/>
      <c r="B177" s="330"/>
      <c r="C177" s="329"/>
      <c r="D177" s="329"/>
      <c r="E177" s="306" t="s">
        <v>1082</v>
      </c>
      <c r="F177" s="334" t="s">
        <v>974</v>
      </c>
      <c r="G177" s="334">
        <v>1</v>
      </c>
      <c r="H177" s="286">
        <v>1.95</v>
      </c>
      <c r="I177" s="309">
        <f t="shared" si="26"/>
        <v>1119.3</v>
      </c>
      <c r="J177" s="310" t="s">
        <v>441</v>
      </c>
      <c r="K177" s="376" t="s">
        <v>953</v>
      </c>
      <c r="N177" s="875" t="s">
        <v>1281</v>
      </c>
      <c r="O177" s="873">
        <f t="shared" si="18"/>
        <v>0</v>
      </c>
      <c r="P177" s="873">
        <f t="shared" si="19"/>
        <v>1000000</v>
      </c>
      <c r="Q177" s="873">
        <f t="shared" si="20"/>
        <v>0</v>
      </c>
      <c r="R177" s="873">
        <f t="shared" si="21"/>
        <v>0</v>
      </c>
      <c r="S177" s="873">
        <f t="shared" si="22"/>
        <v>0</v>
      </c>
      <c r="T177" s="873"/>
      <c r="U177" s="326">
        <f t="shared" si="23"/>
        <v>1000000</v>
      </c>
    </row>
    <row r="178" spans="1:21" x14ac:dyDescent="0.2">
      <c r="A178" s="329"/>
      <c r="B178" s="330"/>
      <c r="C178" s="329"/>
      <c r="D178" s="329"/>
      <c r="E178" s="306" t="s">
        <v>979</v>
      </c>
      <c r="F178" s="334" t="s">
        <v>955</v>
      </c>
      <c r="G178" s="334">
        <v>20</v>
      </c>
      <c r="H178" s="332">
        <v>825</v>
      </c>
      <c r="I178" s="309">
        <f>G178*H178</f>
        <v>16500</v>
      </c>
      <c r="J178" s="310" t="s">
        <v>456</v>
      </c>
      <c r="K178" s="376" t="s">
        <v>953</v>
      </c>
      <c r="N178" s="875" t="s">
        <v>1283</v>
      </c>
      <c r="O178" s="873">
        <f t="shared" si="18"/>
        <v>0</v>
      </c>
      <c r="P178" s="873">
        <f t="shared" si="19"/>
        <v>0</v>
      </c>
      <c r="Q178" s="873">
        <f t="shared" si="20"/>
        <v>0</v>
      </c>
      <c r="R178" s="873">
        <f t="shared" si="21"/>
        <v>0</v>
      </c>
      <c r="S178" s="873">
        <f t="shared" si="22"/>
        <v>0</v>
      </c>
      <c r="T178" s="873"/>
      <c r="U178" s="326">
        <f t="shared" si="23"/>
        <v>0</v>
      </c>
    </row>
    <row r="179" spans="1:21" x14ac:dyDescent="0.2">
      <c r="A179" s="329"/>
      <c r="B179" s="330"/>
      <c r="C179" s="329"/>
      <c r="D179" s="329"/>
      <c r="E179" s="306" t="s">
        <v>980</v>
      </c>
      <c r="F179" s="306" t="s">
        <v>952</v>
      </c>
      <c r="G179" s="334">
        <v>2</v>
      </c>
      <c r="H179" s="332">
        <v>850</v>
      </c>
      <c r="I179" s="309">
        <f>G179*H179</f>
        <v>1700</v>
      </c>
      <c r="J179" s="310" t="s">
        <v>441</v>
      </c>
      <c r="K179" s="376" t="s">
        <v>953</v>
      </c>
      <c r="N179" s="875" t="s">
        <v>364</v>
      </c>
      <c r="O179" s="873">
        <f t="shared" si="18"/>
        <v>0</v>
      </c>
      <c r="P179" s="873">
        <f t="shared" si="19"/>
        <v>0</v>
      </c>
      <c r="Q179" s="873">
        <f t="shared" si="20"/>
        <v>0</v>
      </c>
      <c r="R179" s="873">
        <f t="shared" si="21"/>
        <v>0</v>
      </c>
      <c r="S179" s="873">
        <f t="shared" si="22"/>
        <v>0</v>
      </c>
      <c r="T179" s="873"/>
      <c r="U179" s="326">
        <f t="shared" si="23"/>
        <v>0</v>
      </c>
    </row>
    <row r="180" spans="1:21" x14ac:dyDescent="0.2">
      <c r="A180" s="329"/>
      <c r="B180" s="330"/>
      <c r="C180" s="329"/>
      <c r="D180" s="329"/>
      <c r="E180" s="306" t="s">
        <v>981</v>
      </c>
      <c r="F180" s="306" t="s">
        <v>962</v>
      </c>
      <c r="G180" s="334">
        <v>1</v>
      </c>
      <c r="H180" s="332">
        <v>1.95</v>
      </c>
      <c r="I180" s="309">
        <f>+$G$168*G180*H180</f>
        <v>1119.3</v>
      </c>
      <c r="J180" s="310" t="s">
        <v>441</v>
      </c>
      <c r="K180" s="376" t="s">
        <v>953</v>
      </c>
      <c r="N180" s="875" t="s">
        <v>1287</v>
      </c>
      <c r="O180" s="873">
        <f t="shared" si="18"/>
        <v>0</v>
      </c>
      <c r="P180" s="873">
        <f t="shared" si="19"/>
        <v>0</v>
      </c>
      <c r="Q180" s="873">
        <f t="shared" si="20"/>
        <v>0</v>
      </c>
      <c r="R180" s="873">
        <f t="shared" si="21"/>
        <v>0</v>
      </c>
      <c r="S180" s="873">
        <f t="shared" si="22"/>
        <v>0</v>
      </c>
      <c r="T180" s="873"/>
      <c r="U180" s="326">
        <f t="shared" si="23"/>
        <v>0</v>
      </c>
    </row>
    <row r="181" spans="1:21" x14ac:dyDescent="0.2">
      <c r="A181" s="329"/>
      <c r="B181" s="330"/>
      <c r="C181" s="329"/>
      <c r="D181" s="330"/>
      <c r="E181" s="331"/>
      <c r="F181" s="334"/>
      <c r="G181" s="334"/>
      <c r="H181" s="332"/>
      <c r="I181" s="309"/>
      <c r="J181" s="310"/>
      <c r="K181" s="376"/>
      <c r="N181" s="875" t="s">
        <v>1289</v>
      </c>
      <c r="O181" s="873">
        <f t="shared" si="18"/>
        <v>0</v>
      </c>
      <c r="P181" s="873">
        <f t="shared" si="19"/>
        <v>0</v>
      </c>
      <c r="Q181" s="873">
        <f t="shared" si="20"/>
        <v>0</v>
      </c>
      <c r="R181" s="873">
        <f t="shared" si="21"/>
        <v>0</v>
      </c>
      <c r="S181" s="873">
        <f t="shared" si="22"/>
        <v>0</v>
      </c>
      <c r="T181" s="873"/>
      <c r="U181" s="326">
        <f t="shared" si="23"/>
        <v>0</v>
      </c>
    </row>
    <row r="182" spans="1:21" ht="15.75" x14ac:dyDescent="0.25">
      <c r="A182" s="329"/>
      <c r="B182" s="330"/>
      <c r="C182" s="329">
        <v>1571</v>
      </c>
      <c r="D182" s="290" t="s">
        <v>1091</v>
      </c>
      <c r="E182" s="306"/>
      <c r="F182" s="334"/>
      <c r="G182" s="377">
        <f>C182</f>
        <v>1571</v>
      </c>
      <c r="H182" s="332"/>
      <c r="I182" s="309"/>
      <c r="J182" s="310"/>
      <c r="K182" s="376"/>
      <c r="N182" s="875" t="s">
        <v>1291</v>
      </c>
      <c r="O182" s="873">
        <f t="shared" si="18"/>
        <v>0</v>
      </c>
      <c r="P182" s="873">
        <f t="shared" si="19"/>
        <v>0</v>
      </c>
      <c r="Q182" s="873">
        <f t="shared" si="20"/>
        <v>0</v>
      </c>
      <c r="R182" s="873">
        <f t="shared" si="21"/>
        <v>3000000</v>
      </c>
      <c r="S182" s="873">
        <f t="shared" si="22"/>
        <v>0</v>
      </c>
      <c r="T182" s="873"/>
      <c r="U182" s="326">
        <f t="shared" si="23"/>
        <v>3000000</v>
      </c>
    </row>
    <row r="183" spans="1:21" x14ac:dyDescent="0.2">
      <c r="A183" s="329"/>
      <c r="B183" s="330"/>
      <c r="C183" s="329"/>
      <c r="D183" s="329" t="s">
        <v>948</v>
      </c>
      <c r="E183" s="306" t="s">
        <v>1070</v>
      </c>
      <c r="F183" s="334" t="s">
        <v>974</v>
      </c>
      <c r="G183" s="306">
        <v>1</v>
      </c>
      <c r="H183" s="332">
        <v>1.95</v>
      </c>
      <c r="I183" s="309">
        <f>+$G$182*G183*H183</f>
        <v>3063.45</v>
      </c>
      <c r="J183" s="310" t="s">
        <v>441</v>
      </c>
      <c r="K183" s="311" t="s">
        <v>953</v>
      </c>
      <c r="N183" s="875" t="s">
        <v>1293</v>
      </c>
      <c r="O183" s="873">
        <f t="shared" si="18"/>
        <v>0</v>
      </c>
      <c r="P183" s="873">
        <f t="shared" si="19"/>
        <v>0</v>
      </c>
      <c r="Q183" s="873">
        <f t="shared" si="20"/>
        <v>0</v>
      </c>
      <c r="R183" s="873">
        <f t="shared" si="21"/>
        <v>0</v>
      </c>
      <c r="S183" s="873">
        <f t="shared" si="22"/>
        <v>0</v>
      </c>
      <c r="T183" s="873"/>
      <c r="U183" s="326">
        <f t="shared" si="23"/>
        <v>0</v>
      </c>
    </row>
    <row r="184" spans="1:21" x14ac:dyDescent="0.2">
      <c r="A184" s="329"/>
      <c r="B184" s="330"/>
      <c r="C184" s="329"/>
      <c r="D184" s="378" t="s">
        <v>1072</v>
      </c>
      <c r="E184" s="306" t="s">
        <v>970</v>
      </c>
      <c r="F184" s="306" t="s">
        <v>971</v>
      </c>
      <c r="G184" s="306">
        <v>0.1</v>
      </c>
      <c r="H184" s="332">
        <v>7.08</v>
      </c>
      <c r="I184" s="309">
        <f t="shared" ref="I184:I191" si="27">+$G$182*G184*H184</f>
        <v>1112.2680000000003</v>
      </c>
      <c r="J184" s="310" t="s">
        <v>937</v>
      </c>
      <c r="K184" s="311" t="s">
        <v>953</v>
      </c>
      <c r="N184" s="875" t="s">
        <v>1295</v>
      </c>
      <c r="O184" s="873">
        <f t="shared" si="18"/>
        <v>0</v>
      </c>
      <c r="P184" s="873">
        <f t="shared" si="19"/>
        <v>0</v>
      </c>
      <c r="Q184" s="873">
        <f t="shared" si="20"/>
        <v>0</v>
      </c>
      <c r="R184" s="873">
        <f t="shared" si="21"/>
        <v>0</v>
      </c>
      <c r="S184" s="873">
        <f t="shared" si="22"/>
        <v>0</v>
      </c>
      <c r="T184" s="873"/>
      <c r="U184" s="326">
        <f t="shared" si="23"/>
        <v>0</v>
      </c>
    </row>
    <row r="185" spans="1:21" x14ac:dyDescent="0.2">
      <c r="A185" s="329"/>
      <c r="B185" s="330"/>
      <c r="C185" s="329"/>
      <c r="D185" s="329"/>
      <c r="E185" s="306" t="s">
        <v>1073</v>
      </c>
      <c r="F185" s="334" t="s">
        <v>974</v>
      </c>
      <c r="G185" s="306">
        <v>1</v>
      </c>
      <c r="H185" s="332">
        <v>10</v>
      </c>
      <c r="I185" s="309">
        <f>+$G$182*G185*H185</f>
        <v>15710</v>
      </c>
      <c r="J185" s="310" t="s">
        <v>514</v>
      </c>
      <c r="K185" s="311" t="s">
        <v>953</v>
      </c>
      <c r="N185" s="875" t="s">
        <v>2613</v>
      </c>
      <c r="O185" s="873">
        <f t="shared" si="18"/>
        <v>0</v>
      </c>
      <c r="P185" s="873">
        <f t="shared" si="19"/>
        <v>0</v>
      </c>
      <c r="Q185" s="873">
        <f t="shared" si="20"/>
        <v>0</v>
      </c>
      <c r="R185" s="873">
        <f t="shared" si="21"/>
        <v>0</v>
      </c>
      <c r="S185" s="873">
        <f t="shared" si="22"/>
        <v>0</v>
      </c>
      <c r="T185" s="873"/>
      <c r="U185" s="326">
        <f t="shared" si="23"/>
        <v>0</v>
      </c>
    </row>
    <row r="186" spans="1:21" x14ac:dyDescent="0.2">
      <c r="A186" s="329"/>
      <c r="B186" s="330"/>
      <c r="C186" s="329"/>
      <c r="D186" s="329"/>
      <c r="E186" s="306" t="s">
        <v>968</v>
      </c>
      <c r="F186" s="334" t="s">
        <v>974</v>
      </c>
      <c r="G186" s="306">
        <v>1</v>
      </c>
      <c r="H186" s="332">
        <v>4.4000000000000004</v>
      </c>
      <c r="I186" s="309">
        <f t="shared" si="27"/>
        <v>6912.4000000000005</v>
      </c>
      <c r="J186" s="310" t="s">
        <v>441</v>
      </c>
      <c r="K186" s="311" t="s">
        <v>953</v>
      </c>
      <c r="N186" s="875" t="s">
        <v>2614</v>
      </c>
      <c r="O186" s="873">
        <f t="shared" si="18"/>
        <v>0</v>
      </c>
      <c r="P186" s="873">
        <f t="shared" si="19"/>
        <v>0</v>
      </c>
      <c r="Q186" s="873">
        <f t="shared" si="20"/>
        <v>0</v>
      </c>
      <c r="R186" s="873">
        <f t="shared" si="21"/>
        <v>0</v>
      </c>
      <c r="S186" s="873">
        <f t="shared" si="22"/>
        <v>0</v>
      </c>
      <c r="T186" s="873"/>
      <c r="U186" s="326">
        <f t="shared" si="23"/>
        <v>0</v>
      </c>
    </row>
    <row r="187" spans="1:21" x14ac:dyDescent="0.2">
      <c r="A187" s="329"/>
      <c r="B187" s="330"/>
      <c r="C187" s="329"/>
      <c r="D187" s="329"/>
      <c r="E187" s="306" t="s">
        <v>961</v>
      </c>
      <c r="F187" s="306" t="s">
        <v>962</v>
      </c>
      <c r="G187" s="306">
        <v>0.5</v>
      </c>
      <c r="H187" s="332">
        <v>7.5</v>
      </c>
      <c r="I187" s="309">
        <f t="shared" si="27"/>
        <v>5891.25</v>
      </c>
      <c r="J187" s="310" t="s">
        <v>441</v>
      </c>
      <c r="K187" s="311" t="s">
        <v>953</v>
      </c>
      <c r="N187" s="875" t="s">
        <v>1297</v>
      </c>
      <c r="O187" s="873">
        <f t="shared" si="18"/>
        <v>0</v>
      </c>
      <c r="P187" s="873">
        <f t="shared" si="19"/>
        <v>0</v>
      </c>
      <c r="Q187" s="873">
        <f t="shared" si="20"/>
        <v>0</v>
      </c>
      <c r="R187" s="873">
        <f t="shared" si="21"/>
        <v>0</v>
      </c>
      <c r="S187" s="873">
        <f t="shared" si="22"/>
        <v>0</v>
      </c>
      <c r="T187" s="873"/>
      <c r="U187" s="326">
        <f t="shared" si="23"/>
        <v>0</v>
      </c>
    </row>
    <row r="188" spans="1:21" x14ac:dyDescent="0.2">
      <c r="A188" s="329"/>
      <c r="B188" s="330"/>
      <c r="C188" s="329"/>
      <c r="D188" s="329"/>
      <c r="E188" s="306" t="s">
        <v>1077</v>
      </c>
      <c r="F188" s="334" t="s">
        <v>974</v>
      </c>
      <c r="G188" s="306">
        <v>1</v>
      </c>
      <c r="H188" s="332">
        <v>1.95</v>
      </c>
      <c r="I188" s="309">
        <f t="shared" si="27"/>
        <v>3063.45</v>
      </c>
      <c r="J188" s="310" t="s">
        <v>441</v>
      </c>
      <c r="K188" s="311" t="s">
        <v>953</v>
      </c>
      <c r="N188" s="875" t="s">
        <v>1299</v>
      </c>
      <c r="O188" s="873">
        <f t="shared" si="18"/>
        <v>0</v>
      </c>
      <c r="P188" s="873">
        <f t="shared" si="19"/>
        <v>0</v>
      </c>
      <c r="Q188" s="873">
        <f t="shared" si="20"/>
        <v>0</v>
      </c>
      <c r="R188" s="873">
        <f t="shared" si="21"/>
        <v>0</v>
      </c>
      <c r="S188" s="873">
        <f t="shared" si="22"/>
        <v>0</v>
      </c>
      <c r="T188" s="873"/>
      <c r="U188" s="326">
        <f t="shared" si="23"/>
        <v>0</v>
      </c>
    </row>
    <row r="189" spans="1:21" x14ac:dyDescent="0.2">
      <c r="A189" s="329"/>
      <c r="B189" s="330"/>
      <c r="C189" s="329"/>
      <c r="D189" s="329"/>
      <c r="E189" s="306" t="s">
        <v>1079</v>
      </c>
      <c r="F189" s="334" t="s">
        <v>974</v>
      </c>
      <c r="G189" s="334">
        <v>1</v>
      </c>
      <c r="H189" s="286">
        <v>1.95</v>
      </c>
      <c r="I189" s="309">
        <f t="shared" si="27"/>
        <v>3063.45</v>
      </c>
      <c r="J189" s="310" t="s">
        <v>441</v>
      </c>
      <c r="K189" s="376" t="s">
        <v>953</v>
      </c>
      <c r="N189" s="875" t="s">
        <v>1301</v>
      </c>
      <c r="O189" s="873">
        <f t="shared" si="18"/>
        <v>0</v>
      </c>
      <c r="P189" s="873">
        <f t="shared" si="19"/>
        <v>0</v>
      </c>
      <c r="Q189" s="873">
        <f t="shared" si="20"/>
        <v>0</v>
      </c>
      <c r="R189" s="873">
        <f t="shared" si="21"/>
        <v>0</v>
      </c>
      <c r="S189" s="873">
        <f t="shared" si="22"/>
        <v>0</v>
      </c>
      <c r="T189" s="873"/>
      <c r="U189" s="326">
        <f t="shared" si="23"/>
        <v>0</v>
      </c>
    </row>
    <row r="190" spans="1:21" x14ac:dyDescent="0.2">
      <c r="A190" s="329"/>
      <c r="B190" s="330"/>
      <c r="C190" s="329"/>
      <c r="D190" s="379" t="s">
        <v>1081</v>
      </c>
      <c r="E190" s="306" t="s">
        <v>981</v>
      </c>
      <c r="F190" s="306" t="s">
        <v>962</v>
      </c>
      <c r="G190" s="334">
        <v>1</v>
      </c>
      <c r="H190" s="332">
        <v>1.95</v>
      </c>
      <c r="I190" s="309">
        <f t="shared" si="27"/>
        <v>3063.45</v>
      </c>
      <c r="J190" s="310" t="s">
        <v>441</v>
      </c>
      <c r="K190" s="376" t="s">
        <v>953</v>
      </c>
      <c r="N190" s="875" t="s">
        <v>1303</v>
      </c>
      <c r="O190" s="873">
        <f t="shared" si="18"/>
        <v>0</v>
      </c>
      <c r="P190" s="873">
        <f t="shared" si="19"/>
        <v>0</v>
      </c>
      <c r="Q190" s="873">
        <f t="shared" si="20"/>
        <v>0</v>
      </c>
      <c r="R190" s="873">
        <f t="shared" si="21"/>
        <v>0</v>
      </c>
      <c r="S190" s="873">
        <f t="shared" si="22"/>
        <v>0</v>
      </c>
      <c r="T190" s="873"/>
      <c r="U190" s="326">
        <f t="shared" si="23"/>
        <v>0</v>
      </c>
    </row>
    <row r="191" spans="1:21" x14ac:dyDescent="0.2">
      <c r="A191" s="329"/>
      <c r="B191" s="330"/>
      <c r="C191" s="329"/>
      <c r="D191" s="330"/>
      <c r="E191" s="331" t="s">
        <v>1082</v>
      </c>
      <c r="F191" s="334" t="s">
        <v>974</v>
      </c>
      <c r="G191" s="334">
        <v>1</v>
      </c>
      <c r="H191" s="286">
        <v>1.95</v>
      </c>
      <c r="I191" s="309">
        <f t="shared" si="27"/>
        <v>3063.45</v>
      </c>
      <c r="J191" s="310" t="s">
        <v>441</v>
      </c>
      <c r="K191" s="376" t="s">
        <v>953</v>
      </c>
      <c r="N191" s="875" t="s">
        <v>1305</v>
      </c>
      <c r="O191" s="873">
        <f t="shared" si="18"/>
        <v>0</v>
      </c>
      <c r="P191" s="873">
        <f t="shared" si="19"/>
        <v>0</v>
      </c>
      <c r="Q191" s="873">
        <f t="shared" si="20"/>
        <v>0</v>
      </c>
      <c r="R191" s="873">
        <f t="shared" si="21"/>
        <v>0</v>
      </c>
      <c r="S191" s="873">
        <f t="shared" si="22"/>
        <v>0</v>
      </c>
      <c r="T191" s="873"/>
      <c r="U191" s="326">
        <f t="shared" si="23"/>
        <v>0</v>
      </c>
    </row>
    <row r="192" spans="1:21" x14ac:dyDescent="0.2">
      <c r="A192" s="329"/>
      <c r="B192" s="330"/>
      <c r="C192" s="329"/>
      <c r="D192" s="330"/>
      <c r="E192" s="331" t="s">
        <v>979</v>
      </c>
      <c r="F192" s="334" t="s">
        <v>955</v>
      </c>
      <c r="G192" s="334">
        <v>10</v>
      </c>
      <c r="H192" s="332">
        <v>825</v>
      </c>
      <c r="I192" s="309">
        <f>G192*H192</f>
        <v>8250</v>
      </c>
      <c r="J192" s="310" t="s">
        <v>456</v>
      </c>
      <c r="K192" s="376" t="s">
        <v>953</v>
      </c>
      <c r="N192" s="875" t="s">
        <v>1307</v>
      </c>
      <c r="O192" s="873">
        <f t="shared" si="18"/>
        <v>0</v>
      </c>
      <c r="P192" s="873">
        <f t="shared" si="19"/>
        <v>0</v>
      </c>
      <c r="Q192" s="873">
        <f t="shared" si="20"/>
        <v>0</v>
      </c>
      <c r="R192" s="873">
        <f t="shared" si="21"/>
        <v>0</v>
      </c>
      <c r="S192" s="873">
        <f t="shared" si="22"/>
        <v>0</v>
      </c>
      <c r="T192" s="873"/>
      <c r="U192" s="326">
        <f t="shared" si="23"/>
        <v>0</v>
      </c>
    </row>
    <row r="193" spans="1:21" x14ac:dyDescent="0.2">
      <c r="A193" s="329"/>
      <c r="B193" s="330"/>
      <c r="C193" s="329"/>
      <c r="D193" s="330"/>
      <c r="E193" s="331" t="s">
        <v>980</v>
      </c>
      <c r="F193" s="306" t="s">
        <v>952</v>
      </c>
      <c r="G193" s="334">
        <v>2</v>
      </c>
      <c r="H193" s="332">
        <v>850</v>
      </c>
      <c r="I193" s="309">
        <f>G193*H193</f>
        <v>1700</v>
      </c>
      <c r="J193" s="310" t="s">
        <v>441</v>
      </c>
      <c r="K193" s="376" t="s">
        <v>953</v>
      </c>
      <c r="N193" s="875" t="s">
        <v>1309</v>
      </c>
      <c r="O193" s="873">
        <f t="shared" si="18"/>
        <v>0</v>
      </c>
      <c r="P193" s="873">
        <f t="shared" si="19"/>
        <v>0</v>
      </c>
      <c r="Q193" s="873">
        <f t="shared" si="20"/>
        <v>0</v>
      </c>
      <c r="R193" s="873">
        <f t="shared" si="21"/>
        <v>0</v>
      </c>
      <c r="S193" s="873">
        <f t="shared" si="22"/>
        <v>0</v>
      </c>
      <c r="T193" s="873"/>
      <c r="U193" s="326">
        <f t="shared" si="23"/>
        <v>0</v>
      </c>
    </row>
    <row r="194" spans="1:21" x14ac:dyDescent="0.2">
      <c r="A194" s="329"/>
      <c r="B194" s="330"/>
      <c r="C194" s="329"/>
      <c r="D194" s="330"/>
      <c r="E194" s="331" t="s">
        <v>981</v>
      </c>
      <c r="F194" s="306" t="s">
        <v>962</v>
      </c>
      <c r="G194" s="334">
        <v>1</v>
      </c>
      <c r="H194" s="332">
        <v>1.95</v>
      </c>
      <c r="I194" s="309">
        <f>+$G$182*G194*H194</f>
        <v>3063.45</v>
      </c>
      <c r="J194" s="310" t="s">
        <v>441</v>
      </c>
      <c r="K194" s="376" t="s">
        <v>953</v>
      </c>
      <c r="N194" s="875" t="s">
        <v>1310</v>
      </c>
      <c r="O194" s="873">
        <f t="shared" si="18"/>
        <v>0</v>
      </c>
      <c r="P194" s="873">
        <f t="shared" si="19"/>
        <v>0</v>
      </c>
      <c r="Q194" s="873">
        <f t="shared" si="20"/>
        <v>0</v>
      </c>
      <c r="R194" s="873">
        <f t="shared" si="21"/>
        <v>0</v>
      </c>
      <c r="S194" s="873">
        <f t="shared" si="22"/>
        <v>0</v>
      </c>
      <c r="T194" s="873"/>
      <c r="U194" s="326">
        <f t="shared" si="23"/>
        <v>0</v>
      </c>
    </row>
    <row r="195" spans="1:21" x14ac:dyDescent="0.2">
      <c r="A195" s="349"/>
      <c r="B195" s="350"/>
      <c r="C195" s="325"/>
      <c r="D195" s="330"/>
      <c r="E195" s="331"/>
      <c r="F195" s="334"/>
      <c r="G195" s="334"/>
      <c r="H195" s="332"/>
      <c r="I195" s="309"/>
      <c r="J195" s="310"/>
      <c r="K195" s="376"/>
      <c r="N195" s="875" t="s">
        <v>1312</v>
      </c>
      <c r="O195" s="873">
        <f t="shared" si="18"/>
        <v>0</v>
      </c>
      <c r="P195" s="873">
        <f t="shared" si="19"/>
        <v>0</v>
      </c>
      <c r="Q195" s="873">
        <f t="shared" si="20"/>
        <v>150000</v>
      </c>
      <c r="R195" s="873">
        <f t="shared" si="21"/>
        <v>0</v>
      </c>
      <c r="S195" s="873">
        <f t="shared" si="22"/>
        <v>0</v>
      </c>
      <c r="T195" s="873"/>
      <c r="U195" s="326">
        <f t="shared" si="23"/>
        <v>150000</v>
      </c>
    </row>
    <row r="196" spans="1:21" ht="15.75" x14ac:dyDescent="0.25">
      <c r="A196" s="349"/>
      <c r="B196" s="350"/>
      <c r="C196" s="325">
        <v>742</v>
      </c>
      <c r="D196" s="290" t="s">
        <v>1094</v>
      </c>
      <c r="E196" s="306"/>
      <c r="F196" s="334"/>
      <c r="G196" s="377">
        <f>C196</f>
        <v>742</v>
      </c>
      <c r="H196" s="332"/>
      <c r="I196" s="309"/>
      <c r="J196" s="310"/>
      <c r="K196" s="376"/>
      <c r="N196" s="875" t="s">
        <v>1315</v>
      </c>
      <c r="O196" s="873">
        <f t="shared" si="18"/>
        <v>0</v>
      </c>
      <c r="P196" s="873">
        <f t="shared" si="19"/>
        <v>0</v>
      </c>
      <c r="Q196" s="873">
        <f t="shared" si="20"/>
        <v>0</v>
      </c>
      <c r="R196" s="873">
        <f t="shared" si="21"/>
        <v>0</v>
      </c>
      <c r="S196" s="873">
        <f t="shared" si="22"/>
        <v>0</v>
      </c>
      <c r="T196" s="873"/>
      <c r="U196" s="326">
        <f t="shared" si="23"/>
        <v>0</v>
      </c>
    </row>
    <row r="197" spans="1:21" x14ac:dyDescent="0.2">
      <c r="A197" s="349"/>
      <c r="B197" s="350"/>
      <c r="C197" s="325"/>
      <c r="D197" s="329" t="s">
        <v>948</v>
      </c>
      <c r="E197" s="306" t="s">
        <v>1070</v>
      </c>
      <c r="F197" s="334" t="s">
        <v>974</v>
      </c>
      <c r="G197" s="306">
        <v>1</v>
      </c>
      <c r="H197" s="332">
        <v>1.95</v>
      </c>
      <c r="I197" s="309">
        <f>+$G$196*G197*H197</f>
        <v>1446.8999999999999</v>
      </c>
      <c r="J197" s="310" t="s">
        <v>441</v>
      </c>
      <c r="K197" s="311" t="s">
        <v>953</v>
      </c>
      <c r="N197" s="875" t="s">
        <v>1317</v>
      </c>
      <c r="O197" s="873">
        <f t="shared" ref="O197:O260" si="28">+SUMIF($J$6:$J$488,N197,$I$6:$I$488)</f>
        <v>0</v>
      </c>
      <c r="P197" s="873">
        <f t="shared" ref="P197:P260" si="29">+SUMIF($J$494:$J$847,N197,$I$494:$I$847)</f>
        <v>0</v>
      </c>
      <c r="Q197" s="873">
        <f t="shared" ref="Q197:Q260" si="30">+SUMIF($J$853:$J$1803,N197,$I$853:$I$1803)</f>
        <v>0</v>
      </c>
      <c r="R197" s="873">
        <f t="shared" ref="R197:R260" si="31">+SUMIF($J$1807:$J$2959,N197,$I$1807:$I$2959)</f>
        <v>0</v>
      </c>
      <c r="S197" s="873">
        <f t="shared" ref="S197:S260" si="32">+SUMIF($J$2963:$J$3322,N197,$I$2963:$I$3322)</f>
        <v>0</v>
      </c>
      <c r="T197" s="873"/>
      <c r="U197" s="326">
        <f t="shared" si="23"/>
        <v>0</v>
      </c>
    </row>
    <row r="198" spans="1:21" x14ac:dyDescent="0.2">
      <c r="A198" s="349"/>
      <c r="B198" s="350"/>
      <c r="C198" s="325"/>
      <c r="D198" s="378" t="s">
        <v>1072</v>
      </c>
      <c r="E198" s="306" t="s">
        <v>970</v>
      </c>
      <c r="F198" s="306" t="s">
        <v>971</v>
      </c>
      <c r="G198" s="306">
        <v>0.1</v>
      </c>
      <c r="H198" s="332">
        <v>7.08</v>
      </c>
      <c r="I198" s="309">
        <f t="shared" ref="I198:I205" si="33">+$G$196*G198*H198</f>
        <v>525.33600000000001</v>
      </c>
      <c r="J198" s="310" t="s">
        <v>937</v>
      </c>
      <c r="K198" s="311" t="s">
        <v>953</v>
      </c>
      <c r="N198" s="875" t="s">
        <v>1320</v>
      </c>
      <c r="O198" s="873">
        <f t="shared" si="28"/>
        <v>0</v>
      </c>
      <c r="P198" s="873">
        <f t="shared" si="29"/>
        <v>0</v>
      </c>
      <c r="Q198" s="873">
        <f t="shared" si="30"/>
        <v>0</v>
      </c>
      <c r="R198" s="873">
        <f t="shared" si="31"/>
        <v>0</v>
      </c>
      <c r="S198" s="873">
        <f t="shared" si="32"/>
        <v>0</v>
      </c>
      <c r="T198" s="873"/>
      <c r="U198" s="326">
        <f t="shared" si="23"/>
        <v>0</v>
      </c>
    </row>
    <row r="199" spans="1:21" x14ac:dyDescent="0.2">
      <c r="A199" s="349"/>
      <c r="B199" s="350"/>
      <c r="C199" s="325"/>
      <c r="D199" s="329"/>
      <c r="E199" s="306" t="s">
        <v>1073</v>
      </c>
      <c r="F199" s="334" t="s">
        <v>974</v>
      </c>
      <c r="G199" s="306">
        <v>0.1</v>
      </c>
      <c r="H199" s="332">
        <v>10</v>
      </c>
      <c r="I199" s="309">
        <f t="shared" si="33"/>
        <v>742</v>
      </c>
      <c r="J199" s="310" t="s">
        <v>514</v>
      </c>
      <c r="K199" s="311" t="s">
        <v>953</v>
      </c>
      <c r="N199" s="875" t="s">
        <v>1323</v>
      </c>
      <c r="O199" s="873">
        <f t="shared" si="28"/>
        <v>0</v>
      </c>
      <c r="P199" s="873">
        <f t="shared" si="29"/>
        <v>30000</v>
      </c>
      <c r="Q199" s="873">
        <f t="shared" si="30"/>
        <v>150000</v>
      </c>
      <c r="R199" s="873">
        <f t="shared" si="31"/>
        <v>0</v>
      </c>
      <c r="S199" s="873">
        <f t="shared" si="32"/>
        <v>0</v>
      </c>
      <c r="T199" s="873"/>
      <c r="U199" s="326">
        <f t="shared" ref="U199:U261" si="34">SUM(O199:T199)</f>
        <v>180000</v>
      </c>
    </row>
    <row r="200" spans="1:21" x14ac:dyDescent="0.2">
      <c r="A200" s="349"/>
      <c r="B200" s="350"/>
      <c r="C200" s="325"/>
      <c r="D200" s="329"/>
      <c r="E200" s="306" t="s">
        <v>968</v>
      </c>
      <c r="F200" s="334" t="s">
        <v>974</v>
      </c>
      <c r="G200" s="306">
        <v>0.5</v>
      </c>
      <c r="H200" s="332">
        <v>4.4000000000000004</v>
      </c>
      <c r="I200" s="309">
        <f t="shared" si="33"/>
        <v>1632.4</v>
      </c>
      <c r="J200" s="310" t="s">
        <v>441</v>
      </c>
      <c r="K200" s="311" t="s">
        <v>953</v>
      </c>
      <c r="N200" s="875" t="s">
        <v>1325</v>
      </c>
      <c r="O200" s="873">
        <f t="shared" si="28"/>
        <v>0</v>
      </c>
      <c r="P200" s="873">
        <f t="shared" si="29"/>
        <v>12000</v>
      </c>
      <c r="Q200" s="873">
        <f t="shared" si="30"/>
        <v>42600</v>
      </c>
      <c r="R200" s="873">
        <f t="shared" si="31"/>
        <v>13800</v>
      </c>
      <c r="S200" s="873">
        <f t="shared" si="32"/>
        <v>0</v>
      </c>
      <c r="T200" s="873"/>
      <c r="U200" s="326">
        <f t="shared" si="34"/>
        <v>68400</v>
      </c>
    </row>
    <row r="201" spans="1:21" x14ac:dyDescent="0.2">
      <c r="A201" s="349"/>
      <c r="B201" s="350"/>
      <c r="C201" s="325"/>
      <c r="D201" s="329"/>
      <c r="E201" s="306" t="s">
        <v>961</v>
      </c>
      <c r="F201" s="306" t="s">
        <v>962</v>
      </c>
      <c r="G201" s="306">
        <v>0.5</v>
      </c>
      <c r="H201" s="332">
        <v>7.5</v>
      </c>
      <c r="I201" s="309">
        <f t="shared" si="33"/>
        <v>2782.5</v>
      </c>
      <c r="J201" s="310" t="s">
        <v>441</v>
      </c>
      <c r="K201" s="311" t="s">
        <v>953</v>
      </c>
      <c r="N201" s="875" t="s">
        <v>1139</v>
      </c>
      <c r="O201" s="873">
        <f t="shared" si="28"/>
        <v>24000</v>
      </c>
      <c r="P201" s="873">
        <f t="shared" si="29"/>
        <v>12000</v>
      </c>
      <c r="Q201" s="873">
        <f t="shared" si="30"/>
        <v>30600</v>
      </c>
      <c r="R201" s="873">
        <f t="shared" si="31"/>
        <v>0</v>
      </c>
      <c r="S201" s="873">
        <f t="shared" si="32"/>
        <v>0</v>
      </c>
      <c r="T201" s="873"/>
      <c r="U201" s="326">
        <f t="shared" si="34"/>
        <v>66600</v>
      </c>
    </row>
    <row r="202" spans="1:21" x14ac:dyDescent="0.2">
      <c r="A202" s="349"/>
      <c r="B202" s="350"/>
      <c r="C202" s="325"/>
      <c r="D202" s="329"/>
      <c r="E202" s="306" t="s">
        <v>1077</v>
      </c>
      <c r="F202" s="334" t="s">
        <v>974</v>
      </c>
      <c r="G202" s="306">
        <v>0.1</v>
      </c>
      <c r="H202" s="332">
        <v>1.95</v>
      </c>
      <c r="I202" s="309">
        <f t="shared" si="33"/>
        <v>144.69</v>
      </c>
      <c r="J202" s="310" t="s">
        <v>441</v>
      </c>
      <c r="K202" s="311" t="s">
        <v>953</v>
      </c>
      <c r="N202" s="875" t="s">
        <v>1329</v>
      </c>
      <c r="O202" s="873">
        <f t="shared" si="28"/>
        <v>0</v>
      </c>
      <c r="P202" s="873">
        <f t="shared" si="29"/>
        <v>0</v>
      </c>
      <c r="Q202" s="873">
        <f t="shared" si="30"/>
        <v>0</v>
      </c>
      <c r="R202" s="873">
        <f t="shared" si="31"/>
        <v>0</v>
      </c>
      <c r="S202" s="873">
        <f t="shared" si="32"/>
        <v>0</v>
      </c>
      <c r="T202" s="873"/>
      <c r="U202" s="326">
        <f t="shared" si="34"/>
        <v>0</v>
      </c>
    </row>
    <row r="203" spans="1:21" x14ac:dyDescent="0.2">
      <c r="A203" s="349"/>
      <c r="B203" s="350"/>
      <c r="C203" s="325"/>
      <c r="D203" s="329"/>
      <c r="E203" s="306" t="s">
        <v>1079</v>
      </c>
      <c r="F203" s="334" t="s">
        <v>974</v>
      </c>
      <c r="G203" s="334">
        <v>1</v>
      </c>
      <c r="H203" s="286">
        <v>1.95</v>
      </c>
      <c r="I203" s="309">
        <f t="shared" si="33"/>
        <v>1446.8999999999999</v>
      </c>
      <c r="J203" s="310" t="s">
        <v>441</v>
      </c>
      <c r="K203" s="376" t="s">
        <v>953</v>
      </c>
      <c r="N203" s="875" t="s">
        <v>287</v>
      </c>
      <c r="O203" s="873">
        <f t="shared" si="28"/>
        <v>0</v>
      </c>
      <c r="P203" s="873">
        <f t="shared" si="29"/>
        <v>0</v>
      </c>
      <c r="Q203" s="873">
        <f t="shared" si="30"/>
        <v>0</v>
      </c>
      <c r="R203" s="873">
        <f t="shared" si="31"/>
        <v>0</v>
      </c>
      <c r="S203" s="873">
        <f t="shared" si="32"/>
        <v>0</v>
      </c>
      <c r="T203" s="873"/>
      <c r="U203" s="326">
        <f t="shared" si="34"/>
        <v>0</v>
      </c>
    </row>
    <row r="204" spans="1:21" x14ac:dyDescent="0.2">
      <c r="A204" s="349"/>
      <c r="B204" s="350"/>
      <c r="C204" s="325"/>
      <c r="D204" s="379" t="s">
        <v>1081</v>
      </c>
      <c r="E204" s="306" t="s">
        <v>981</v>
      </c>
      <c r="F204" s="306" t="s">
        <v>962</v>
      </c>
      <c r="G204" s="334">
        <v>1</v>
      </c>
      <c r="H204" s="332">
        <v>1.95</v>
      </c>
      <c r="I204" s="309">
        <f t="shared" si="33"/>
        <v>1446.8999999999999</v>
      </c>
      <c r="J204" s="310" t="s">
        <v>441</v>
      </c>
      <c r="K204" s="376" t="s">
        <v>953</v>
      </c>
      <c r="N204" s="875" t="s">
        <v>1333</v>
      </c>
      <c r="O204" s="873">
        <f t="shared" si="28"/>
        <v>0</v>
      </c>
      <c r="P204" s="873">
        <f t="shared" si="29"/>
        <v>0</v>
      </c>
      <c r="Q204" s="873">
        <f t="shared" si="30"/>
        <v>0</v>
      </c>
      <c r="R204" s="873">
        <f t="shared" si="31"/>
        <v>0</v>
      </c>
      <c r="S204" s="873">
        <f t="shared" si="32"/>
        <v>0</v>
      </c>
      <c r="T204" s="873"/>
      <c r="U204" s="326">
        <f t="shared" si="34"/>
        <v>0</v>
      </c>
    </row>
    <row r="205" spans="1:21" x14ac:dyDescent="0.2">
      <c r="A205" s="349"/>
      <c r="B205" s="350"/>
      <c r="C205" s="325"/>
      <c r="D205" s="329"/>
      <c r="E205" s="306" t="s">
        <v>1082</v>
      </c>
      <c r="F205" s="334" t="s">
        <v>974</v>
      </c>
      <c r="G205" s="334">
        <v>1</v>
      </c>
      <c r="H205" s="286">
        <v>1.95</v>
      </c>
      <c r="I205" s="309">
        <f t="shared" si="33"/>
        <v>1446.8999999999999</v>
      </c>
      <c r="J205" s="310" t="s">
        <v>441</v>
      </c>
      <c r="K205" s="376" t="s">
        <v>953</v>
      </c>
      <c r="N205" s="875" t="s">
        <v>1337</v>
      </c>
      <c r="O205" s="873">
        <f t="shared" si="28"/>
        <v>0</v>
      </c>
      <c r="P205" s="873">
        <f t="shared" si="29"/>
        <v>0</v>
      </c>
      <c r="Q205" s="873">
        <f t="shared" si="30"/>
        <v>0</v>
      </c>
      <c r="R205" s="873">
        <f t="shared" si="31"/>
        <v>0</v>
      </c>
      <c r="S205" s="873">
        <f t="shared" si="32"/>
        <v>0</v>
      </c>
      <c r="T205" s="873"/>
      <c r="U205" s="326">
        <f t="shared" si="34"/>
        <v>0</v>
      </c>
    </row>
    <row r="206" spans="1:21" x14ac:dyDescent="0.2">
      <c r="A206" s="349"/>
      <c r="B206" s="350"/>
      <c r="C206" s="325"/>
      <c r="D206" s="330"/>
      <c r="E206" s="331" t="s">
        <v>979</v>
      </c>
      <c r="F206" s="334" t="s">
        <v>955</v>
      </c>
      <c r="G206" s="334">
        <v>10</v>
      </c>
      <c r="H206" s="332">
        <v>825</v>
      </c>
      <c r="I206" s="309">
        <f>G206*H206</f>
        <v>8250</v>
      </c>
      <c r="J206" s="310" t="s">
        <v>456</v>
      </c>
      <c r="K206" s="376" t="s">
        <v>953</v>
      </c>
      <c r="N206" s="875" t="s">
        <v>1339</v>
      </c>
      <c r="O206" s="873">
        <f t="shared" si="28"/>
        <v>0</v>
      </c>
      <c r="P206" s="873">
        <f t="shared" si="29"/>
        <v>0</v>
      </c>
      <c r="Q206" s="873">
        <f t="shared" si="30"/>
        <v>0</v>
      </c>
      <c r="R206" s="873">
        <f t="shared" si="31"/>
        <v>0</v>
      </c>
      <c r="S206" s="873">
        <f t="shared" si="32"/>
        <v>0</v>
      </c>
      <c r="T206" s="873"/>
      <c r="U206" s="326">
        <f t="shared" si="34"/>
        <v>0</v>
      </c>
    </row>
    <row r="207" spans="1:21" x14ac:dyDescent="0.2">
      <c r="A207" s="349"/>
      <c r="B207" s="350"/>
      <c r="C207" s="325"/>
      <c r="D207" s="330"/>
      <c r="E207" s="331" t="s">
        <v>980</v>
      </c>
      <c r="F207" s="306" t="s">
        <v>952</v>
      </c>
      <c r="G207" s="334">
        <v>2</v>
      </c>
      <c r="H207" s="332">
        <v>850</v>
      </c>
      <c r="I207" s="309">
        <f>G207*H207</f>
        <v>1700</v>
      </c>
      <c r="J207" s="310" t="s">
        <v>441</v>
      </c>
      <c r="K207" s="376" t="s">
        <v>953</v>
      </c>
      <c r="N207" s="875" t="s">
        <v>1342</v>
      </c>
      <c r="O207" s="873">
        <f t="shared" si="28"/>
        <v>0</v>
      </c>
      <c r="P207" s="873">
        <f t="shared" si="29"/>
        <v>0</v>
      </c>
      <c r="Q207" s="873">
        <f t="shared" si="30"/>
        <v>0</v>
      </c>
      <c r="R207" s="873">
        <f t="shared" si="31"/>
        <v>0</v>
      </c>
      <c r="S207" s="873">
        <f t="shared" si="32"/>
        <v>0</v>
      </c>
      <c r="T207" s="873"/>
      <c r="U207" s="326">
        <f t="shared" si="34"/>
        <v>0</v>
      </c>
    </row>
    <row r="208" spans="1:21" x14ac:dyDescent="0.2">
      <c r="A208" s="349"/>
      <c r="B208" s="350"/>
      <c r="C208" s="325"/>
      <c r="D208" s="330"/>
      <c r="E208" s="331" t="s">
        <v>981</v>
      </c>
      <c r="F208" s="306" t="s">
        <v>962</v>
      </c>
      <c r="G208" s="334">
        <v>1</v>
      </c>
      <c r="H208" s="332">
        <v>1.95</v>
      </c>
      <c r="I208" s="309">
        <f>+$G$196*G208*H208</f>
        <v>1446.8999999999999</v>
      </c>
      <c r="J208" s="310" t="s">
        <v>441</v>
      </c>
      <c r="K208" s="376" t="s">
        <v>953</v>
      </c>
      <c r="N208" s="875" t="s">
        <v>1343</v>
      </c>
      <c r="O208" s="873">
        <f t="shared" si="28"/>
        <v>0</v>
      </c>
      <c r="P208" s="873">
        <f t="shared" si="29"/>
        <v>0</v>
      </c>
      <c r="Q208" s="873">
        <f t="shared" si="30"/>
        <v>0</v>
      </c>
      <c r="R208" s="873">
        <f t="shared" si="31"/>
        <v>0</v>
      </c>
      <c r="S208" s="873">
        <f t="shared" si="32"/>
        <v>0</v>
      </c>
      <c r="T208" s="873"/>
      <c r="U208" s="326">
        <f t="shared" si="34"/>
        <v>0</v>
      </c>
    </row>
    <row r="209" spans="1:21" x14ac:dyDescent="0.2">
      <c r="A209" s="349"/>
      <c r="B209" s="350"/>
      <c r="C209" s="325"/>
      <c r="D209" s="329"/>
      <c r="E209" s="306"/>
      <c r="F209" s="334"/>
      <c r="G209" s="334"/>
      <c r="H209" s="332"/>
      <c r="I209" s="309"/>
      <c r="J209" s="310"/>
      <c r="K209" s="376"/>
      <c r="N209" s="875" t="s">
        <v>1344</v>
      </c>
      <c r="O209" s="873">
        <f t="shared" si="28"/>
        <v>0</v>
      </c>
      <c r="P209" s="873">
        <f t="shared" si="29"/>
        <v>0</v>
      </c>
      <c r="Q209" s="873">
        <f t="shared" si="30"/>
        <v>0</v>
      </c>
      <c r="R209" s="873">
        <f t="shared" si="31"/>
        <v>0</v>
      </c>
      <c r="S209" s="873">
        <f t="shared" si="32"/>
        <v>0</v>
      </c>
      <c r="T209" s="873"/>
      <c r="U209" s="326">
        <f t="shared" si="34"/>
        <v>0</v>
      </c>
    </row>
    <row r="210" spans="1:21" ht="15.75" x14ac:dyDescent="0.25">
      <c r="A210" s="349"/>
      <c r="B210" s="350"/>
      <c r="C210" s="325">
        <v>1156</v>
      </c>
      <c r="D210" s="290" t="s">
        <v>1095</v>
      </c>
      <c r="E210" s="306"/>
      <c r="F210" s="334"/>
      <c r="G210" s="377">
        <f>C210</f>
        <v>1156</v>
      </c>
      <c r="H210" s="332"/>
      <c r="I210" s="309"/>
      <c r="J210" s="310"/>
      <c r="K210" s="376"/>
      <c r="N210" s="875" t="s">
        <v>1345</v>
      </c>
      <c r="O210" s="873">
        <f t="shared" si="28"/>
        <v>0</v>
      </c>
      <c r="P210" s="873">
        <f t="shared" si="29"/>
        <v>0</v>
      </c>
      <c r="Q210" s="873">
        <f t="shared" si="30"/>
        <v>0</v>
      </c>
      <c r="R210" s="873">
        <f t="shared" si="31"/>
        <v>0</v>
      </c>
      <c r="S210" s="873">
        <f t="shared" si="32"/>
        <v>0</v>
      </c>
      <c r="T210" s="873"/>
      <c r="U210" s="326">
        <f t="shared" si="34"/>
        <v>0</v>
      </c>
    </row>
    <row r="211" spans="1:21" x14ac:dyDescent="0.2">
      <c r="A211" s="349"/>
      <c r="B211" s="350"/>
      <c r="C211" s="325"/>
      <c r="D211" s="329" t="s">
        <v>948</v>
      </c>
      <c r="E211" s="306" t="s">
        <v>1070</v>
      </c>
      <c r="F211" s="334" t="s">
        <v>974</v>
      </c>
      <c r="G211" s="306">
        <v>1</v>
      </c>
      <c r="H211" s="332">
        <v>1.95</v>
      </c>
      <c r="I211" s="309">
        <f>+$G$210*G211*H211</f>
        <v>2254.1999999999998</v>
      </c>
      <c r="J211" s="310" t="s">
        <v>441</v>
      </c>
      <c r="K211" s="311" t="s">
        <v>953</v>
      </c>
      <c r="N211" s="875" t="s">
        <v>1346</v>
      </c>
      <c r="O211" s="873">
        <f t="shared" si="28"/>
        <v>0</v>
      </c>
      <c r="P211" s="873">
        <f t="shared" si="29"/>
        <v>0</v>
      </c>
      <c r="Q211" s="873">
        <f t="shared" si="30"/>
        <v>0</v>
      </c>
      <c r="R211" s="873">
        <f t="shared" si="31"/>
        <v>0</v>
      </c>
      <c r="S211" s="873">
        <f t="shared" si="32"/>
        <v>25000</v>
      </c>
      <c r="T211" s="873"/>
      <c r="U211" s="326">
        <f t="shared" si="34"/>
        <v>25000</v>
      </c>
    </row>
    <row r="212" spans="1:21" x14ac:dyDescent="0.2">
      <c r="A212" s="349"/>
      <c r="B212" s="350"/>
      <c r="C212" s="325"/>
      <c r="D212" s="378" t="s">
        <v>1072</v>
      </c>
      <c r="E212" s="306" t="s">
        <v>970</v>
      </c>
      <c r="F212" s="306" t="s">
        <v>971</v>
      </c>
      <c r="G212" s="306">
        <v>0.1</v>
      </c>
      <c r="H212" s="332">
        <v>7.08</v>
      </c>
      <c r="I212" s="309">
        <f>+$G$210*G212*H212</f>
        <v>818.44800000000009</v>
      </c>
      <c r="J212" s="310" t="s">
        <v>937</v>
      </c>
      <c r="K212" s="311" t="s">
        <v>953</v>
      </c>
      <c r="N212" s="875" t="s">
        <v>1347</v>
      </c>
      <c r="O212" s="873">
        <f t="shared" si="28"/>
        <v>0</v>
      </c>
      <c r="P212" s="873">
        <f t="shared" si="29"/>
        <v>0</v>
      </c>
      <c r="Q212" s="873">
        <f t="shared" si="30"/>
        <v>0</v>
      </c>
      <c r="R212" s="873">
        <f t="shared" si="31"/>
        <v>0</v>
      </c>
      <c r="S212" s="873">
        <f t="shared" si="32"/>
        <v>0</v>
      </c>
      <c r="T212" s="873"/>
      <c r="U212" s="326">
        <f t="shared" si="34"/>
        <v>0</v>
      </c>
    </row>
    <row r="213" spans="1:21" x14ac:dyDescent="0.2">
      <c r="A213" s="349"/>
      <c r="B213" s="350"/>
      <c r="C213" s="325"/>
      <c r="D213" s="329"/>
      <c r="E213" s="306" t="s">
        <v>1073</v>
      </c>
      <c r="F213" s="334" t="s">
        <v>974</v>
      </c>
      <c r="G213" s="306">
        <v>1</v>
      </c>
      <c r="H213" s="332">
        <v>10</v>
      </c>
      <c r="I213" s="309">
        <f t="shared" ref="I213:I219" si="35">+$G$210*G213*H213</f>
        <v>11560</v>
      </c>
      <c r="J213" s="310" t="s">
        <v>514</v>
      </c>
      <c r="K213" s="311" t="s">
        <v>953</v>
      </c>
      <c r="N213" s="875" t="s">
        <v>549</v>
      </c>
      <c r="O213" s="873">
        <f t="shared" si="28"/>
        <v>0</v>
      </c>
      <c r="P213" s="873">
        <f t="shared" si="29"/>
        <v>0</v>
      </c>
      <c r="Q213" s="873">
        <f t="shared" si="30"/>
        <v>0</v>
      </c>
      <c r="R213" s="873">
        <f t="shared" si="31"/>
        <v>0</v>
      </c>
      <c r="S213" s="873">
        <f t="shared" si="32"/>
        <v>0</v>
      </c>
      <c r="T213" s="873"/>
      <c r="U213" s="326">
        <f t="shared" si="34"/>
        <v>0</v>
      </c>
    </row>
    <row r="214" spans="1:21" x14ac:dyDescent="0.2">
      <c r="A214" s="349"/>
      <c r="B214" s="350"/>
      <c r="C214" s="325"/>
      <c r="D214" s="329"/>
      <c r="E214" s="306" t="s">
        <v>968</v>
      </c>
      <c r="F214" s="334" t="s">
        <v>974</v>
      </c>
      <c r="G214" s="306">
        <v>0.1</v>
      </c>
      <c r="H214" s="332">
        <v>4.4000000000000004</v>
      </c>
      <c r="I214" s="309">
        <f t="shared" si="35"/>
        <v>508.6400000000001</v>
      </c>
      <c r="J214" s="310" t="s">
        <v>441</v>
      </c>
      <c r="K214" s="311" t="s">
        <v>953</v>
      </c>
      <c r="N214" s="875" t="s">
        <v>1348</v>
      </c>
      <c r="O214" s="873">
        <f t="shared" si="28"/>
        <v>0</v>
      </c>
      <c r="P214" s="873">
        <f t="shared" si="29"/>
        <v>0</v>
      </c>
      <c r="Q214" s="873">
        <f t="shared" si="30"/>
        <v>0</v>
      </c>
      <c r="R214" s="873">
        <f t="shared" si="31"/>
        <v>0</v>
      </c>
      <c r="S214" s="873">
        <f t="shared" si="32"/>
        <v>0</v>
      </c>
      <c r="T214" s="873"/>
      <c r="U214" s="326">
        <f t="shared" si="34"/>
        <v>0</v>
      </c>
    </row>
    <row r="215" spans="1:21" x14ac:dyDescent="0.2">
      <c r="A215" s="349"/>
      <c r="B215" s="350"/>
      <c r="C215" s="325"/>
      <c r="D215" s="329"/>
      <c r="E215" s="306" t="s">
        <v>961</v>
      </c>
      <c r="F215" s="306" t="s">
        <v>962</v>
      </c>
      <c r="G215" s="306">
        <v>0.5</v>
      </c>
      <c r="H215" s="332">
        <v>7.5</v>
      </c>
      <c r="I215" s="309">
        <f t="shared" si="35"/>
        <v>4335</v>
      </c>
      <c r="J215" s="310" t="s">
        <v>441</v>
      </c>
      <c r="K215" s="311" t="s">
        <v>953</v>
      </c>
      <c r="N215" s="875" t="s">
        <v>1349</v>
      </c>
      <c r="O215" s="873">
        <f t="shared" si="28"/>
        <v>0</v>
      </c>
      <c r="P215" s="873">
        <f t="shared" si="29"/>
        <v>0</v>
      </c>
      <c r="Q215" s="873">
        <f t="shared" si="30"/>
        <v>0</v>
      </c>
      <c r="R215" s="873">
        <f t="shared" si="31"/>
        <v>0</v>
      </c>
      <c r="S215" s="873">
        <f t="shared" si="32"/>
        <v>0</v>
      </c>
      <c r="T215" s="873"/>
      <c r="U215" s="326">
        <f t="shared" si="34"/>
        <v>0</v>
      </c>
    </row>
    <row r="216" spans="1:21" x14ac:dyDescent="0.2">
      <c r="A216" s="349"/>
      <c r="B216" s="350"/>
      <c r="C216" s="325"/>
      <c r="D216" s="329"/>
      <c r="E216" s="306" t="s">
        <v>1077</v>
      </c>
      <c r="F216" s="334" t="s">
        <v>974</v>
      </c>
      <c r="G216" s="306">
        <v>0.5</v>
      </c>
      <c r="H216" s="332">
        <v>1.95</v>
      </c>
      <c r="I216" s="309">
        <f t="shared" si="35"/>
        <v>1127.0999999999999</v>
      </c>
      <c r="J216" s="310" t="s">
        <v>441</v>
      </c>
      <c r="K216" s="311" t="s">
        <v>953</v>
      </c>
      <c r="N216" s="875" t="s">
        <v>1350</v>
      </c>
      <c r="O216" s="873">
        <f t="shared" si="28"/>
        <v>0</v>
      </c>
      <c r="P216" s="873">
        <f t="shared" si="29"/>
        <v>0</v>
      </c>
      <c r="Q216" s="873">
        <f t="shared" si="30"/>
        <v>0</v>
      </c>
      <c r="R216" s="873">
        <f t="shared" si="31"/>
        <v>0</v>
      </c>
      <c r="S216" s="873">
        <f t="shared" si="32"/>
        <v>0</v>
      </c>
      <c r="T216" s="873"/>
      <c r="U216" s="326">
        <f t="shared" si="34"/>
        <v>0</v>
      </c>
    </row>
    <row r="217" spans="1:21" x14ac:dyDescent="0.2">
      <c r="A217" s="349"/>
      <c r="B217" s="350"/>
      <c r="C217" s="325"/>
      <c r="D217" s="329"/>
      <c r="E217" s="306" t="s">
        <v>1079</v>
      </c>
      <c r="F217" s="334" t="s">
        <v>974</v>
      </c>
      <c r="G217" s="334">
        <v>0.5</v>
      </c>
      <c r="H217" s="286">
        <v>1.95</v>
      </c>
      <c r="I217" s="309">
        <f t="shared" si="35"/>
        <v>1127.0999999999999</v>
      </c>
      <c r="J217" s="310" t="s">
        <v>441</v>
      </c>
      <c r="K217" s="376" t="s">
        <v>953</v>
      </c>
      <c r="N217" s="875" t="s">
        <v>1351</v>
      </c>
      <c r="O217" s="873">
        <f t="shared" si="28"/>
        <v>0</v>
      </c>
      <c r="P217" s="873">
        <f t="shared" si="29"/>
        <v>0</v>
      </c>
      <c r="Q217" s="873">
        <f t="shared" si="30"/>
        <v>0</v>
      </c>
      <c r="R217" s="873">
        <f t="shared" si="31"/>
        <v>0</v>
      </c>
      <c r="S217" s="873">
        <f t="shared" si="32"/>
        <v>0</v>
      </c>
      <c r="T217" s="873"/>
      <c r="U217" s="326">
        <f t="shared" si="34"/>
        <v>0</v>
      </c>
    </row>
    <row r="218" spans="1:21" x14ac:dyDescent="0.2">
      <c r="A218" s="349"/>
      <c r="B218" s="350"/>
      <c r="C218" s="325"/>
      <c r="D218" s="379" t="s">
        <v>1081</v>
      </c>
      <c r="E218" s="306" t="s">
        <v>981</v>
      </c>
      <c r="F218" s="306" t="s">
        <v>962</v>
      </c>
      <c r="G218" s="334">
        <v>0.5</v>
      </c>
      <c r="H218" s="332">
        <v>1.95</v>
      </c>
      <c r="I218" s="309">
        <f t="shared" si="35"/>
        <v>1127.0999999999999</v>
      </c>
      <c r="J218" s="310" t="s">
        <v>441</v>
      </c>
      <c r="K218" s="376" t="s">
        <v>953</v>
      </c>
      <c r="N218" s="875" t="s">
        <v>1352</v>
      </c>
      <c r="O218" s="873">
        <f t="shared" si="28"/>
        <v>0</v>
      </c>
      <c r="P218" s="873">
        <f t="shared" si="29"/>
        <v>0</v>
      </c>
      <c r="Q218" s="873">
        <f t="shared" si="30"/>
        <v>0</v>
      </c>
      <c r="R218" s="873">
        <f t="shared" si="31"/>
        <v>0</v>
      </c>
      <c r="S218" s="873">
        <f t="shared" si="32"/>
        <v>0</v>
      </c>
      <c r="T218" s="873"/>
      <c r="U218" s="326">
        <f t="shared" si="34"/>
        <v>0</v>
      </c>
    </row>
    <row r="219" spans="1:21" x14ac:dyDescent="0.2">
      <c r="A219" s="349"/>
      <c r="B219" s="350"/>
      <c r="C219" s="325"/>
      <c r="D219" s="329"/>
      <c r="E219" s="306" t="s">
        <v>1082</v>
      </c>
      <c r="F219" s="334" t="s">
        <v>974</v>
      </c>
      <c r="G219" s="334">
        <v>1</v>
      </c>
      <c r="H219" s="286">
        <v>1.95</v>
      </c>
      <c r="I219" s="309">
        <f t="shared" si="35"/>
        <v>2254.1999999999998</v>
      </c>
      <c r="J219" s="310" t="s">
        <v>441</v>
      </c>
      <c r="K219" s="376" t="s">
        <v>953</v>
      </c>
      <c r="N219" s="875" t="s">
        <v>1353</v>
      </c>
      <c r="O219" s="873">
        <f t="shared" si="28"/>
        <v>0</v>
      </c>
      <c r="P219" s="873">
        <f t="shared" si="29"/>
        <v>0</v>
      </c>
      <c r="Q219" s="873">
        <f t="shared" si="30"/>
        <v>0</v>
      </c>
      <c r="R219" s="873">
        <f t="shared" si="31"/>
        <v>0</v>
      </c>
      <c r="S219" s="873">
        <f t="shared" si="32"/>
        <v>0</v>
      </c>
      <c r="T219" s="873"/>
      <c r="U219" s="326">
        <f t="shared" si="34"/>
        <v>0</v>
      </c>
    </row>
    <row r="220" spans="1:21" x14ac:dyDescent="0.2">
      <c r="A220" s="349"/>
      <c r="B220" s="350"/>
      <c r="C220" s="325"/>
      <c r="D220" s="330"/>
      <c r="E220" s="331" t="s">
        <v>979</v>
      </c>
      <c r="F220" s="334" t="s">
        <v>955</v>
      </c>
      <c r="G220" s="334">
        <v>20</v>
      </c>
      <c r="H220" s="332">
        <v>825</v>
      </c>
      <c r="I220" s="309">
        <f>G220*H220</f>
        <v>16500</v>
      </c>
      <c r="J220" s="310" t="s">
        <v>456</v>
      </c>
      <c r="K220" s="376" t="s">
        <v>953</v>
      </c>
      <c r="N220" s="875" t="s">
        <v>1354</v>
      </c>
      <c r="O220" s="873">
        <f t="shared" si="28"/>
        <v>0</v>
      </c>
      <c r="P220" s="873">
        <f t="shared" si="29"/>
        <v>0</v>
      </c>
      <c r="Q220" s="873">
        <f t="shared" si="30"/>
        <v>0</v>
      </c>
      <c r="R220" s="873">
        <f t="shared" si="31"/>
        <v>0</v>
      </c>
      <c r="S220" s="873">
        <f t="shared" si="32"/>
        <v>0</v>
      </c>
      <c r="T220" s="873"/>
      <c r="U220" s="326">
        <f t="shared" si="34"/>
        <v>0</v>
      </c>
    </row>
    <row r="221" spans="1:21" x14ac:dyDescent="0.2">
      <c r="A221" s="349"/>
      <c r="B221" s="350"/>
      <c r="C221" s="325"/>
      <c r="D221" s="330"/>
      <c r="E221" s="331" t="s">
        <v>980</v>
      </c>
      <c r="F221" s="306" t="s">
        <v>952</v>
      </c>
      <c r="G221" s="334">
        <v>1</v>
      </c>
      <c r="H221" s="332">
        <v>850</v>
      </c>
      <c r="I221" s="309">
        <f>G221*H221</f>
        <v>850</v>
      </c>
      <c r="J221" s="310" t="s">
        <v>441</v>
      </c>
      <c r="K221" s="376" t="s">
        <v>953</v>
      </c>
      <c r="N221" s="875" t="s">
        <v>1356</v>
      </c>
      <c r="O221" s="873">
        <f t="shared" si="28"/>
        <v>0</v>
      </c>
      <c r="P221" s="873">
        <f t="shared" si="29"/>
        <v>0</v>
      </c>
      <c r="Q221" s="873">
        <f t="shared" si="30"/>
        <v>0</v>
      </c>
      <c r="R221" s="873">
        <f t="shared" si="31"/>
        <v>0</v>
      </c>
      <c r="S221" s="873">
        <f t="shared" si="32"/>
        <v>0</v>
      </c>
      <c r="T221" s="873"/>
      <c r="U221" s="326">
        <f t="shared" si="34"/>
        <v>0</v>
      </c>
    </row>
    <row r="222" spans="1:21" x14ac:dyDescent="0.2">
      <c r="A222" s="349"/>
      <c r="B222" s="350"/>
      <c r="C222" s="325"/>
      <c r="D222" s="330"/>
      <c r="E222" s="331" t="s">
        <v>981</v>
      </c>
      <c r="F222" s="306" t="s">
        <v>962</v>
      </c>
      <c r="G222" s="334">
        <v>1</v>
      </c>
      <c r="H222" s="332">
        <v>1.95</v>
      </c>
      <c r="I222" s="309">
        <f>+$G$210*G222*H222</f>
        <v>2254.1999999999998</v>
      </c>
      <c r="J222" s="310" t="s">
        <v>441</v>
      </c>
      <c r="K222" s="376" t="s">
        <v>953</v>
      </c>
      <c r="N222" s="875" t="s">
        <v>1357</v>
      </c>
      <c r="O222" s="873">
        <f t="shared" si="28"/>
        <v>0</v>
      </c>
      <c r="P222" s="873">
        <f t="shared" si="29"/>
        <v>0</v>
      </c>
      <c r="Q222" s="873">
        <f t="shared" si="30"/>
        <v>0</v>
      </c>
      <c r="R222" s="873">
        <f t="shared" si="31"/>
        <v>0</v>
      </c>
      <c r="S222" s="873">
        <f t="shared" si="32"/>
        <v>0</v>
      </c>
      <c r="T222" s="873"/>
      <c r="U222" s="326">
        <f t="shared" si="34"/>
        <v>0</v>
      </c>
    </row>
    <row r="223" spans="1:21" x14ac:dyDescent="0.2">
      <c r="A223" s="349"/>
      <c r="B223" s="350"/>
      <c r="C223" s="325"/>
      <c r="D223" s="329"/>
      <c r="E223" s="306"/>
      <c r="F223" s="334"/>
      <c r="G223" s="334"/>
      <c r="H223" s="332"/>
      <c r="I223" s="309"/>
      <c r="J223" s="310"/>
      <c r="K223" s="376"/>
      <c r="N223" s="875" t="s">
        <v>1358</v>
      </c>
      <c r="O223" s="873">
        <f t="shared" si="28"/>
        <v>0</v>
      </c>
      <c r="P223" s="873">
        <f t="shared" si="29"/>
        <v>0</v>
      </c>
      <c r="Q223" s="873">
        <f t="shared" si="30"/>
        <v>0</v>
      </c>
      <c r="R223" s="873">
        <f t="shared" si="31"/>
        <v>0</v>
      </c>
      <c r="S223" s="873">
        <f t="shared" si="32"/>
        <v>0</v>
      </c>
      <c r="T223" s="873"/>
      <c r="U223" s="326">
        <f t="shared" si="34"/>
        <v>0</v>
      </c>
    </row>
    <row r="224" spans="1:21" ht="15.75" x14ac:dyDescent="0.25">
      <c r="A224" s="349"/>
      <c r="B224" s="350"/>
      <c r="C224" s="325">
        <v>14923</v>
      </c>
      <c r="D224" s="290" t="s">
        <v>1096</v>
      </c>
      <c r="E224" s="306"/>
      <c r="F224" s="334"/>
      <c r="G224" s="377">
        <f>C224</f>
        <v>14923</v>
      </c>
      <c r="H224" s="332"/>
      <c r="I224" s="309"/>
      <c r="J224" s="310"/>
      <c r="K224" s="376"/>
      <c r="N224" s="875" t="s">
        <v>2615</v>
      </c>
      <c r="O224" s="873">
        <f t="shared" si="28"/>
        <v>0</v>
      </c>
      <c r="P224" s="873">
        <f t="shared" si="29"/>
        <v>0</v>
      </c>
      <c r="Q224" s="873">
        <f t="shared" si="30"/>
        <v>0</v>
      </c>
      <c r="R224" s="873">
        <f t="shared" si="31"/>
        <v>0</v>
      </c>
      <c r="S224" s="873">
        <f t="shared" si="32"/>
        <v>0</v>
      </c>
      <c r="T224" s="873"/>
      <c r="U224" s="326">
        <f t="shared" si="34"/>
        <v>0</v>
      </c>
    </row>
    <row r="225" spans="1:21" x14ac:dyDescent="0.2">
      <c r="A225" s="349"/>
      <c r="B225" s="350"/>
      <c r="C225" s="325"/>
      <c r="D225" s="329" t="s">
        <v>948</v>
      </c>
      <c r="E225" s="306" t="s">
        <v>1070</v>
      </c>
      <c r="F225" s="334" t="s">
        <v>974</v>
      </c>
      <c r="G225" s="306">
        <v>0.05</v>
      </c>
      <c r="H225" s="332">
        <v>1.95</v>
      </c>
      <c r="I225" s="309">
        <f>+$G$224*G225*H225</f>
        <v>1454.9925000000001</v>
      </c>
      <c r="J225" s="310" t="s">
        <v>441</v>
      </c>
      <c r="K225" s="311" t="s">
        <v>953</v>
      </c>
      <c r="N225" s="875" t="s">
        <v>2616</v>
      </c>
      <c r="O225" s="873">
        <f t="shared" si="28"/>
        <v>0</v>
      </c>
      <c r="P225" s="873">
        <f t="shared" si="29"/>
        <v>0</v>
      </c>
      <c r="Q225" s="873">
        <f t="shared" si="30"/>
        <v>0</v>
      </c>
      <c r="R225" s="873">
        <f t="shared" si="31"/>
        <v>0</v>
      </c>
      <c r="S225" s="873">
        <f t="shared" si="32"/>
        <v>0</v>
      </c>
      <c r="T225" s="873"/>
      <c r="U225" s="326">
        <f t="shared" si="34"/>
        <v>0</v>
      </c>
    </row>
    <row r="226" spans="1:21" x14ac:dyDescent="0.2">
      <c r="A226" s="349"/>
      <c r="B226" s="350"/>
      <c r="C226" s="325"/>
      <c r="D226" s="378" t="s">
        <v>1072</v>
      </c>
      <c r="E226" s="306" t="s">
        <v>970</v>
      </c>
      <c r="F226" s="306" t="s">
        <v>971</v>
      </c>
      <c r="G226" s="306">
        <v>0.1</v>
      </c>
      <c r="H226" s="332">
        <v>7.08</v>
      </c>
      <c r="I226" s="309">
        <f t="shared" ref="I226:I233" si="36">+$G$224*G226*H226</f>
        <v>10565.484000000002</v>
      </c>
      <c r="J226" s="310" t="s">
        <v>937</v>
      </c>
      <c r="K226" s="311" t="s">
        <v>953</v>
      </c>
      <c r="N226" s="875" t="s">
        <v>2617</v>
      </c>
      <c r="O226" s="873">
        <f t="shared" si="28"/>
        <v>0</v>
      </c>
      <c r="P226" s="873">
        <f t="shared" si="29"/>
        <v>0</v>
      </c>
      <c r="Q226" s="873">
        <f t="shared" si="30"/>
        <v>0</v>
      </c>
      <c r="R226" s="873">
        <f t="shared" si="31"/>
        <v>0</v>
      </c>
      <c r="S226" s="873">
        <f t="shared" si="32"/>
        <v>0</v>
      </c>
      <c r="T226" s="873"/>
      <c r="U226" s="326">
        <f t="shared" si="34"/>
        <v>0</v>
      </c>
    </row>
    <row r="227" spans="1:21" x14ac:dyDescent="0.2">
      <c r="A227" s="349"/>
      <c r="B227" s="350"/>
      <c r="C227" s="325"/>
      <c r="D227" s="329"/>
      <c r="E227" s="306" t="s">
        <v>1073</v>
      </c>
      <c r="F227" s="334" t="s">
        <v>952</v>
      </c>
      <c r="G227" s="306">
        <v>1</v>
      </c>
      <c r="H227" s="332">
        <v>10</v>
      </c>
      <c r="I227" s="309">
        <f t="shared" si="36"/>
        <v>149230</v>
      </c>
      <c r="J227" s="310" t="s">
        <v>514</v>
      </c>
      <c r="K227" s="311" t="s">
        <v>953</v>
      </c>
      <c r="N227" s="875" t="s">
        <v>2618</v>
      </c>
      <c r="O227" s="873">
        <f t="shared" si="28"/>
        <v>0</v>
      </c>
      <c r="P227" s="873">
        <f t="shared" si="29"/>
        <v>0</v>
      </c>
      <c r="Q227" s="873">
        <f t="shared" si="30"/>
        <v>0</v>
      </c>
      <c r="R227" s="873">
        <f t="shared" si="31"/>
        <v>0</v>
      </c>
      <c r="S227" s="873">
        <f t="shared" si="32"/>
        <v>0</v>
      </c>
      <c r="T227" s="873"/>
      <c r="U227" s="326">
        <f t="shared" si="34"/>
        <v>0</v>
      </c>
    </row>
    <row r="228" spans="1:21" x14ac:dyDescent="0.2">
      <c r="A228" s="349"/>
      <c r="B228" s="350"/>
      <c r="C228" s="325"/>
      <c r="D228" s="329"/>
      <c r="E228" s="306" t="s">
        <v>968</v>
      </c>
      <c r="F228" s="334" t="s">
        <v>974</v>
      </c>
      <c r="G228" s="306">
        <v>0.05</v>
      </c>
      <c r="H228" s="332">
        <v>4.4000000000000004</v>
      </c>
      <c r="I228" s="309">
        <f t="shared" si="36"/>
        <v>3283.0600000000009</v>
      </c>
      <c r="J228" s="310" t="s">
        <v>441</v>
      </c>
      <c r="K228" s="311" t="s">
        <v>953</v>
      </c>
      <c r="N228" s="875" t="s">
        <v>2619</v>
      </c>
      <c r="O228" s="873">
        <f t="shared" si="28"/>
        <v>0</v>
      </c>
      <c r="P228" s="873">
        <f t="shared" si="29"/>
        <v>0</v>
      </c>
      <c r="Q228" s="873">
        <f t="shared" si="30"/>
        <v>0</v>
      </c>
      <c r="R228" s="873">
        <f t="shared" si="31"/>
        <v>0</v>
      </c>
      <c r="S228" s="873">
        <f t="shared" si="32"/>
        <v>0</v>
      </c>
      <c r="T228" s="873"/>
      <c r="U228" s="326">
        <f t="shared" si="34"/>
        <v>0</v>
      </c>
    </row>
    <row r="229" spans="1:21" x14ac:dyDescent="0.2">
      <c r="A229" s="349"/>
      <c r="B229" s="350"/>
      <c r="C229" s="325"/>
      <c r="D229" s="329"/>
      <c r="E229" s="306" t="s">
        <v>961</v>
      </c>
      <c r="F229" s="306" t="s">
        <v>962</v>
      </c>
      <c r="G229" s="306">
        <v>0.01</v>
      </c>
      <c r="H229" s="332">
        <v>7.5</v>
      </c>
      <c r="I229" s="309">
        <f t="shared" si="36"/>
        <v>1119.2249999999999</v>
      </c>
      <c r="J229" s="310" t="s">
        <v>441</v>
      </c>
      <c r="K229" s="311" t="s">
        <v>953</v>
      </c>
      <c r="N229" s="875" t="s">
        <v>2620</v>
      </c>
      <c r="O229" s="873">
        <f t="shared" si="28"/>
        <v>0</v>
      </c>
      <c r="P229" s="873">
        <f t="shared" si="29"/>
        <v>0</v>
      </c>
      <c r="Q229" s="873">
        <f t="shared" si="30"/>
        <v>0</v>
      </c>
      <c r="R229" s="873">
        <f t="shared" si="31"/>
        <v>0</v>
      </c>
      <c r="S229" s="873">
        <f t="shared" si="32"/>
        <v>0</v>
      </c>
      <c r="T229" s="873"/>
      <c r="U229" s="326">
        <f t="shared" si="34"/>
        <v>0</v>
      </c>
    </row>
    <row r="230" spans="1:21" x14ac:dyDescent="0.2">
      <c r="A230" s="349"/>
      <c r="B230" s="350"/>
      <c r="C230" s="325"/>
      <c r="D230" s="329"/>
      <c r="E230" s="306" t="s">
        <v>1077</v>
      </c>
      <c r="F230" s="334" t="s">
        <v>974</v>
      </c>
      <c r="G230" s="306">
        <v>0.1</v>
      </c>
      <c r="H230" s="332">
        <v>1.95</v>
      </c>
      <c r="I230" s="309">
        <f t="shared" si="36"/>
        <v>2909.9850000000001</v>
      </c>
      <c r="J230" s="310" t="s">
        <v>441</v>
      </c>
      <c r="K230" s="311" t="s">
        <v>953</v>
      </c>
      <c r="N230" s="875" t="s">
        <v>1359</v>
      </c>
      <c r="O230" s="873">
        <f t="shared" si="28"/>
        <v>0</v>
      </c>
      <c r="P230" s="873">
        <f t="shared" si="29"/>
        <v>0</v>
      </c>
      <c r="Q230" s="873">
        <f t="shared" si="30"/>
        <v>0</v>
      </c>
      <c r="R230" s="873">
        <f t="shared" si="31"/>
        <v>0</v>
      </c>
      <c r="S230" s="873">
        <f t="shared" si="32"/>
        <v>0</v>
      </c>
      <c r="T230" s="873"/>
      <c r="U230" s="326">
        <f t="shared" si="34"/>
        <v>0</v>
      </c>
    </row>
    <row r="231" spans="1:21" x14ac:dyDescent="0.2">
      <c r="A231" s="349"/>
      <c r="B231" s="350"/>
      <c r="C231" s="325"/>
      <c r="D231" s="330"/>
      <c r="E231" s="331" t="s">
        <v>1079</v>
      </c>
      <c r="F231" s="334" t="s">
        <v>974</v>
      </c>
      <c r="G231" s="334">
        <v>0.1</v>
      </c>
      <c r="H231" s="286">
        <v>1.95</v>
      </c>
      <c r="I231" s="309">
        <f t="shared" si="36"/>
        <v>2909.9850000000001</v>
      </c>
      <c r="J231" s="310" t="s">
        <v>441</v>
      </c>
      <c r="K231" s="376" t="s">
        <v>953</v>
      </c>
      <c r="N231" s="875" t="s">
        <v>2621</v>
      </c>
      <c r="O231" s="873">
        <f t="shared" si="28"/>
        <v>0</v>
      </c>
      <c r="P231" s="873">
        <f t="shared" si="29"/>
        <v>0</v>
      </c>
      <c r="Q231" s="873">
        <f t="shared" si="30"/>
        <v>0</v>
      </c>
      <c r="R231" s="873">
        <f t="shared" si="31"/>
        <v>0</v>
      </c>
      <c r="S231" s="873">
        <f t="shared" si="32"/>
        <v>0</v>
      </c>
      <c r="T231" s="873"/>
      <c r="U231" s="326">
        <f t="shared" si="34"/>
        <v>0</v>
      </c>
    </row>
    <row r="232" spans="1:21" x14ac:dyDescent="0.2">
      <c r="A232" s="349"/>
      <c r="B232" s="350"/>
      <c r="C232" s="325"/>
      <c r="D232" s="338" t="s">
        <v>1081</v>
      </c>
      <c r="E232" s="331" t="s">
        <v>981</v>
      </c>
      <c r="F232" s="306" t="s">
        <v>962</v>
      </c>
      <c r="G232" s="334">
        <v>0.1</v>
      </c>
      <c r="H232" s="332">
        <v>1.95</v>
      </c>
      <c r="I232" s="309">
        <f t="shared" si="36"/>
        <v>2909.9850000000001</v>
      </c>
      <c r="J232" s="310" t="s">
        <v>441</v>
      </c>
      <c r="K232" s="376" t="s">
        <v>953</v>
      </c>
      <c r="N232" s="875" t="s">
        <v>1360</v>
      </c>
      <c r="O232" s="873">
        <f t="shared" si="28"/>
        <v>0</v>
      </c>
      <c r="P232" s="873">
        <f t="shared" si="29"/>
        <v>0</v>
      </c>
      <c r="Q232" s="873">
        <f t="shared" si="30"/>
        <v>0</v>
      </c>
      <c r="R232" s="873">
        <f t="shared" si="31"/>
        <v>0</v>
      </c>
      <c r="S232" s="873">
        <f t="shared" si="32"/>
        <v>0</v>
      </c>
      <c r="T232" s="873"/>
      <c r="U232" s="326">
        <f t="shared" si="34"/>
        <v>0</v>
      </c>
    </row>
    <row r="233" spans="1:21" x14ac:dyDescent="0.2">
      <c r="A233" s="349"/>
      <c r="B233" s="350"/>
      <c r="C233" s="325"/>
      <c r="D233" s="330"/>
      <c r="E233" s="331" t="s">
        <v>1082</v>
      </c>
      <c r="F233" s="334" t="s">
        <v>974</v>
      </c>
      <c r="G233" s="334">
        <v>0.1</v>
      </c>
      <c r="H233" s="286">
        <v>1.95</v>
      </c>
      <c r="I233" s="309">
        <f t="shared" si="36"/>
        <v>2909.9850000000001</v>
      </c>
      <c r="J233" s="310" t="s">
        <v>441</v>
      </c>
      <c r="K233" s="376" t="s">
        <v>953</v>
      </c>
      <c r="N233" s="875" t="s">
        <v>1361</v>
      </c>
      <c r="O233" s="873">
        <f t="shared" si="28"/>
        <v>0</v>
      </c>
      <c r="P233" s="873">
        <f t="shared" si="29"/>
        <v>0</v>
      </c>
      <c r="Q233" s="873">
        <f t="shared" si="30"/>
        <v>0</v>
      </c>
      <c r="R233" s="873">
        <f t="shared" si="31"/>
        <v>0</v>
      </c>
      <c r="S233" s="873">
        <f t="shared" si="32"/>
        <v>0</v>
      </c>
      <c r="T233" s="873"/>
      <c r="U233" s="326">
        <f t="shared" si="34"/>
        <v>0</v>
      </c>
    </row>
    <row r="234" spans="1:21" x14ac:dyDescent="0.2">
      <c r="A234" s="349"/>
      <c r="B234" s="350"/>
      <c r="C234" s="325"/>
      <c r="D234" s="330"/>
      <c r="E234" s="331" t="s">
        <v>979</v>
      </c>
      <c r="F234" s="334" t="s">
        <v>955</v>
      </c>
      <c r="G234" s="334">
        <v>5</v>
      </c>
      <c r="H234" s="332">
        <v>825</v>
      </c>
      <c r="I234" s="309">
        <f>G234*H234</f>
        <v>4125</v>
      </c>
      <c r="J234" s="310" t="s">
        <v>456</v>
      </c>
      <c r="K234" s="376" t="s">
        <v>953</v>
      </c>
      <c r="N234" s="875" t="s">
        <v>1362</v>
      </c>
      <c r="O234" s="873">
        <f t="shared" si="28"/>
        <v>0</v>
      </c>
      <c r="P234" s="873">
        <f t="shared" si="29"/>
        <v>0</v>
      </c>
      <c r="Q234" s="873">
        <f t="shared" si="30"/>
        <v>0</v>
      </c>
      <c r="R234" s="873">
        <f t="shared" si="31"/>
        <v>0</v>
      </c>
      <c r="S234" s="873">
        <f t="shared" si="32"/>
        <v>0</v>
      </c>
      <c r="T234" s="873"/>
      <c r="U234" s="326">
        <f t="shared" si="34"/>
        <v>0</v>
      </c>
    </row>
    <row r="235" spans="1:21" x14ac:dyDescent="0.2">
      <c r="A235" s="349"/>
      <c r="B235" s="350"/>
      <c r="C235" s="325"/>
      <c r="D235" s="330"/>
      <c r="E235" s="331" t="s">
        <v>980</v>
      </c>
      <c r="F235" s="306" t="s">
        <v>952</v>
      </c>
      <c r="G235" s="334">
        <v>2</v>
      </c>
      <c r="H235" s="332">
        <v>850</v>
      </c>
      <c r="I235" s="309">
        <f>G235*H235</f>
        <v>1700</v>
      </c>
      <c r="J235" s="310" t="s">
        <v>441</v>
      </c>
      <c r="K235" s="376" t="s">
        <v>953</v>
      </c>
      <c r="N235" s="875" t="s">
        <v>133</v>
      </c>
      <c r="O235" s="873">
        <f t="shared" si="28"/>
        <v>0</v>
      </c>
      <c r="P235" s="873">
        <f t="shared" si="29"/>
        <v>0</v>
      </c>
      <c r="Q235" s="873">
        <f t="shared" si="30"/>
        <v>10925642.959999992</v>
      </c>
      <c r="R235" s="873">
        <f t="shared" si="31"/>
        <v>0</v>
      </c>
      <c r="S235" s="873">
        <f t="shared" si="32"/>
        <v>0</v>
      </c>
      <c r="T235" s="873"/>
      <c r="U235" s="326">
        <f t="shared" si="34"/>
        <v>10925642.959999992</v>
      </c>
    </row>
    <row r="236" spans="1:21" x14ac:dyDescent="0.2">
      <c r="A236" s="349"/>
      <c r="B236" s="350"/>
      <c r="C236" s="325"/>
      <c r="D236" s="330"/>
      <c r="E236" s="331" t="s">
        <v>981</v>
      </c>
      <c r="F236" s="306" t="s">
        <v>962</v>
      </c>
      <c r="G236" s="334">
        <v>0.1</v>
      </c>
      <c r="H236" s="332">
        <v>1.95</v>
      </c>
      <c r="I236" s="309">
        <f>+$G$224*G236*H236</f>
        <v>2909.9850000000001</v>
      </c>
      <c r="J236" s="310" t="s">
        <v>441</v>
      </c>
      <c r="K236" s="376" t="s">
        <v>953</v>
      </c>
      <c r="N236" s="875" t="s">
        <v>1363</v>
      </c>
      <c r="O236" s="873">
        <f t="shared" si="28"/>
        <v>0</v>
      </c>
      <c r="P236" s="873">
        <f t="shared" si="29"/>
        <v>0</v>
      </c>
      <c r="Q236" s="873">
        <f t="shared" si="30"/>
        <v>0</v>
      </c>
      <c r="R236" s="873">
        <f t="shared" si="31"/>
        <v>0</v>
      </c>
      <c r="S236" s="873">
        <f t="shared" si="32"/>
        <v>0</v>
      </c>
      <c r="T236" s="873"/>
      <c r="U236" s="326">
        <f t="shared" si="34"/>
        <v>0</v>
      </c>
    </row>
    <row r="237" spans="1:21" x14ac:dyDescent="0.2">
      <c r="A237" s="349"/>
      <c r="B237" s="350"/>
      <c r="C237" s="325"/>
      <c r="D237" s="329"/>
      <c r="E237" s="306"/>
      <c r="F237" s="334"/>
      <c r="G237" s="334"/>
      <c r="H237" s="332"/>
      <c r="I237" s="309"/>
      <c r="J237" s="310"/>
      <c r="K237" s="376"/>
      <c r="N237" s="875" t="s">
        <v>1365</v>
      </c>
      <c r="O237" s="873">
        <f t="shared" si="28"/>
        <v>0</v>
      </c>
      <c r="P237" s="873">
        <f t="shared" si="29"/>
        <v>0</v>
      </c>
      <c r="Q237" s="873">
        <f t="shared" si="30"/>
        <v>0</v>
      </c>
      <c r="R237" s="873">
        <f t="shared" si="31"/>
        <v>0</v>
      </c>
      <c r="S237" s="873">
        <f t="shared" si="32"/>
        <v>0</v>
      </c>
      <c r="T237" s="873"/>
      <c r="U237" s="326">
        <f t="shared" si="34"/>
        <v>0</v>
      </c>
    </row>
    <row r="238" spans="1:21" ht="15.75" x14ac:dyDescent="0.25">
      <c r="A238" s="349"/>
      <c r="B238" s="350"/>
      <c r="C238" s="573">
        <v>17203</v>
      </c>
      <c r="D238" s="290" t="s">
        <v>1097</v>
      </c>
      <c r="E238" s="306"/>
      <c r="F238" s="334"/>
      <c r="G238" s="377">
        <f>C238</f>
        <v>17203</v>
      </c>
      <c r="H238" s="332"/>
      <c r="I238" s="309"/>
      <c r="J238" s="310"/>
      <c r="K238" s="376"/>
      <c r="N238" s="875" t="s">
        <v>1366</v>
      </c>
      <c r="O238" s="873">
        <f t="shared" si="28"/>
        <v>0</v>
      </c>
      <c r="P238" s="873">
        <f t="shared" si="29"/>
        <v>0</v>
      </c>
      <c r="Q238" s="873">
        <f t="shared" si="30"/>
        <v>0</v>
      </c>
      <c r="R238" s="873">
        <f t="shared" si="31"/>
        <v>0</v>
      </c>
      <c r="S238" s="873">
        <f t="shared" si="32"/>
        <v>0</v>
      </c>
      <c r="T238" s="873"/>
      <c r="U238" s="326">
        <f t="shared" si="34"/>
        <v>0</v>
      </c>
    </row>
    <row r="239" spans="1:21" x14ac:dyDescent="0.2">
      <c r="A239" s="349"/>
      <c r="B239" s="350"/>
      <c r="C239" s="325"/>
      <c r="D239" s="329" t="s">
        <v>948</v>
      </c>
      <c r="E239" s="306" t="s">
        <v>1070</v>
      </c>
      <c r="F239" s="334" t="s">
        <v>974</v>
      </c>
      <c r="G239" s="306">
        <v>0.1</v>
      </c>
      <c r="H239" s="332">
        <v>1.95</v>
      </c>
      <c r="I239" s="309">
        <f>+$G$238*G239*H239</f>
        <v>3354.5850000000005</v>
      </c>
      <c r="J239" s="310" t="s">
        <v>441</v>
      </c>
      <c r="K239" s="311" t="s">
        <v>953</v>
      </c>
      <c r="N239" s="875" t="s">
        <v>1367</v>
      </c>
      <c r="O239" s="873">
        <f t="shared" si="28"/>
        <v>0</v>
      </c>
      <c r="P239" s="873">
        <f t="shared" si="29"/>
        <v>0</v>
      </c>
      <c r="Q239" s="873">
        <f t="shared" si="30"/>
        <v>0</v>
      </c>
      <c r="R239" s="873">
        <f t="shared" si="31"/>
        <v>0</v>
      </c>
      <c r="S239" s="873">
        <f t="shared" si="32"/>
        <v>0</v>
      </c>
      <c r="T239" s="873"/>
      <c r="U239" s="326">
        <f t="shared" si="34"/>
        <v>0</v>
      </c>
    </row>
    <row r="240" spans="1:21" x14ac:dyDescent="0.2">
      <c r="A240" s="349"/>
      <c r="B240" s="350"/>
      <c r="C240" s="325"/>
      <c r="D240" s="378" t="s">
        <v>1072</v>
      </c>
      <c r="E240" s="306" t="s">
        <v>970</v>
      </c>
      <c r="F240" s="306" t="s">
        <v>971</v>
      </c>
      <c r="G240" s="306">
        <v>0.01</v>
      </c>
      <c r="H240" s="332">
        <v>7.08</v>
      </c>
      <c r="I240" s="309">
        <f t="shared" ref="I240:I249" si="37">+$G$238*G240*H240</f>
        <v>1217.9724000000001</v>
      </c>
      <c r="J240" s="310" t="s">
        <v>937</v>
      </c>
      <c r="K240" s="311" t="s">
        <v>953</v>
      </c>
      <c r="N240" s="875" t="s">
        <v>1368</v>
      </c>
      <c r="O240" s="873">
        <f t="shared" si="28"/>
        <v>0</v>
      </c>
      <c r="P240" s="873">
        <f t="shared" si="29"/>
        <v>0</v>
      </c>
      <c r="Q240" s="873">
        <f t="shared" si="30"/>
        <v>0</v>
      </c>
      <c r="R240" s="873">
        <f t="shared" si="31"/>
        <v>0</v>
      </c>
      <c r="S240" s="873">
        <f t="shared" si="32"/>
        <v>0</v>
      </c>
      <c r="T240" s="873"/>
      <c r="U240" s="326">
        <f t="shared" si="34"/>
        <v>0</v>
      </c>
    </row>
    <row r="241" spans="1:21" x14ac:dyDescent="0.2">
      <c r="A241" s="349"/>
      <c r="B241" s="350"/>
      <c r="C241" s="325"/>
      <c r="D241" s="329"/>
      <c r="E241" s="306" t="s">
        <v>1073</v>
      </c>
      <c r="F241" s="334" t="s">
        <v>974</v>
      </c>
      <c r="G241" s="306">
        <v>1</v>
      </c>
      <c r="H241" s="332">
        <v>10</v>
      </c>
      <c r="I241" s="309">
        <f>+$G$238*G241*H241</f>
        <v>172030</v>
      </c>
      <c r="J241" s="310" t="s">
        <v>514</v>
      </c>
      <c r="K241" s="311" t="s">
        <v>953</v>
      </c>
      <c r="N241" s="875" t="s">
        <v>1369</v>
      </c>
      <c r="O241" s="873">
        <f t="shared" si="28"/>
        <v>0</v>
      </c>
      <c r="P241" s="873">
        <f t="shared" si="29"/>
        <v>0</v>
      </c>
      <c r="Q241" s="873">
        <f t="shared" si="30"/>
        <v>0</v>
      </c>
      <c r="R241" s="873">
        <f t="shared" si="31"/>
        <v>0</v>
      </c>
      <c r="S241" s="873">
        <f t="shared" si="32"/>
        <v>0</v>
      </c>
      <c r="T241" s="873"/>
      <c r="U241" s="326">
        <f t="shared" si="34"/>
        <v>0</v>
      </c>
    </row>
    <row r="242" spans="1:21" x14ac:dyDescent="0.2">
      <c r="A242" s="349"/>
      <c r="B242" s="350"/>
      <c r="C242" s="325"/>
      <c r="D242" s="329"/>
      <c r="E242" s="306" t="s">
        <v>968</v>
      </c>
      <c r="F242" s="334" t="s">
        <v>974</v>
      </c>
      <c r="G242" s="306">
        <v>0.1</v>
      </c>
      <c r="H242" s="332">
        <v>4.4000000000000004</v>
      </c>
      <c r="I242" s="309">
        <f t="shared" si="37"/>
        <v>7569.3200000000015</v>
      </c>
      <c r="J242" s="310" t="s">
        <v>441</v>
      </c>
      <c r="K242" s="311" t="s">
        <v>953</v>
      </c>
      <c r="N242" s="875" t="s">
        <v>1372</v>
      </c>
      <c r="O242" s="873">
        <f t="shared" si="28"/>
        <v>0</v>
      </c>
      <c r="P242" s="873">
        <f t="shared" si="29"/>
        <v>0</v>
      </c>
      <c r="Q242" s="873">
        <f t="shared" si="30"/>
        <v>144000</v>
      </c>
      <c r="R242" s="873">
        <f t="shared" si="31"/>
        <v>0</v>
      </c>
      <c r="S242" s="873">
        <f t="shared" si="32"/>
        <v>0</v>
      </c>
      <c r="T242" s="873"/>
      <c r="U242" s="326">
        <f t="shared" si="34"/>
        <v>144000</v>
      </c>
    </row>
    <row r="243" spans="1:21" x14ac:dyDescent="0.2">
      <c r="A243" s="349"/>
      <c r="B243" s="350"/>
      <c r="C243" s="325"/>
      <c r="D243" s="329"/>
      <c r="E243" s="306" t="s">
        <v>961</v>
      </c>
      <c r="F243" s="306" t="s">
        <v>962</v>
      </c>
      <c r="G243" s="306">
        <v>0.1</v>
      </c>
      <c r="H243" s="332">
        <v>7.5</v>
      </c>
      <c r="I243" s="309">
        <f t="shared" si="37"/>
        <v>12902.250000000002</v>
      </c>
      <c r="J243" s="310" t="s">
        <v>441</v>
      </c>
      <c r="K243" s="311" t="s">
        <v>953</v>
      </c>
      <c r="N243" s="875" t="s">
        <v>1373</v>
      </c>
      <c r="O243" s="873">
        <f t="shared" si="28"/>
        <v>0</v>
      </c>
      <c r="P243" s="873">
        <f t="shared" si="29"/>
        <v>0</v>
      </c>
      <c r="Q243" s="873">
        <f t="shared" si="30"/>
        <v>0</v>
      </c>
      <c r="R243" s="873">
        <f t="shared" si="31"/>
        <v>0</v>
      </c>
      <c r="S243" s="873">
        <f t="shared" si="32"/>
        <v>0</v>
      </c>
      <c r="T243" s="873"/>
      <c r="U243" s="326">
        <f t="shared" si="34"/>
        <v>0</v>
      </c>
    </row>
    <row r="244" spans="1:21" x14ac:dyDescent="0.2">
      <c r="A244" s="349"/>
      <c r="B244" s="350"/>
      <c r="C244" s="325"/>
      <c r="D244" s="329"/>
      <c r="E244" s="306" t="s">
        <v>1077</v>
      </c>
      <c r="F244" s="334" t="s">
        <v>974</v>
      </c>
      <c r="G244" s="306">
        <v>0.1</v>
      </c>
      <c r="H244" s="332">
        <v>1.95</v>
      </c>
      <c r="I244" s="309">
        <f t="shared" si="37"/>
        <v>3354.5850000000005</v>
      </c>
      <c r="J244" s="310" t="s">
        <v>441</v>
      </c>
      <c r="K244" s="311" t="s">
        <v>953</v>
      </c>
      <c r="N244" s="875" t="s">
        <v>1375</v>
      </c>
      <c r="O244" s="873">
        <f t="shared" si="28"/>
        <v>0</v>
      </c>
      <c r="P244" s="873">
        <f t="shared" si="29"/>
        <v>0</v>
      </c>
      <c r="Q244" s="873">
        <f t="shared" si="30"/>
        <v>204000</v>
      </c>
      <c r="R244" s="873">
        <f t="shared" si="31"/>
        <v>0</v>
      </c>
      <c r="S244" s="873">
        <f t="shared" si="32"/>
        <v>0</v>
      </c>
      <c r="T244" s="873"/>
      <c r="U244" s="326">
        <f t="shared" si="34"/>
        <v>204000</v>
      </c>
    </row>
    <row r="245" spans="1:21" x14ac:dyDescent="0.2">
      <c r="A245" s="349"/>
      <c r="B245" s="350"/>
      <c r="C245" s="325"/>
      <c r="D245" s="330"/>
      <c r="E245" s="331" t="s">
        <v>1079</v>
      </c>
      <c r="F245" s="334" t="s">
        <v>974</v>
      </c>
      <c r="G245" s="334">
        <v>0.1</v>
      </c>
      <c r="H245" s="286">
        <v>1.95</v>
      </c>
      <c r="I245" s="309">
        <f t="shared" si="37"/>
        <v>3354.5850000000005</v>
      </c>
      <c r="J245" s="310" t="s">
        <v>441</v>
      </c>
      <c r="K245" s="376" t="s">
        <v>953</v>
      </c>
      <c r="N245" s="875" t="s">
        <v>1376</v>
      </c>
      <c r="O245" s="873">
        <f t="shared" si="28"/>
        <v>0</v>
      </c>
      <c r="P245" s="873">
        <f t="shared" si="29"/>
        <v>0</v>
      </c>
      <c r="Q245" s="873">
        <f t="shared" si="30"/>
        <v>0</v>
      </c>
      <c r="R245" s="873">
        <f t="shared" si="31"/>
        <v>0</v>
      </c>
      <c r="S245" s="873">
        <f t="shared" si="32"/>
        <v>0</v>
      </c>
      <c r="T245" s="873"/>
      <c r="U245" s="326">
        <f t="shared" si="34"/>
        <v>0</v>
      </c>
    </row>
    <row r="246" spans="1:21" x14ac:dyDescent="0.2">
      <c r="A246" s="349"/>
      <c r="B246" s="350"/>
      <c r="C246" s="325"/>
      <c r="D246" s="338" t="s">
        <v>1081</v>
      </c>
      <c r="E246" s="331" t="s">
        <v>981</v>
      </c>
      <c r="F246" s="306" t="s">
        <v>962</v>
      </c>
      <c r="G246" s="334">
        <v>0.1</v>
      </c>
      <c r="H246" s="332">
        <v>1.95</v>
      </c>
      <c r="I246" s="309">
        <f t="shared" si="37"/>
        <v>3354.5850000000005</v>
      </c>
      <c r="J246" s="310" t="s">
        <v>441</v>
      </c>
      <c r="K246" s="376" t="s">
        <v>953</v>
      </c>
      <c r="N246" s="875" t="s">
        <v>1377</v>
      </c>
      <c r="O246" s="873">
        <f t="shared" si="28"/>
        <v>0</v>
      </c>
      <c r="P246" s="873">
        <f t="shared" si="29"/>
        <v>0</v>
      </c>
      <c r="Q246" s="873">
        <f t="shared" si="30"/>
        <v>0</v>
      </c>
      <c r="R246" s="873">
        <f t="shared" si="31"/>
        <v>0</v>
      </c>
      <c r="S246" s="873">
        <f t="shared" si="32"/>
        <v>0</v>
      </c>
      <c r="T246" s="873"/>
      <c r="U246" s="326">
        <f t="shared" si="34"/>
        <v>0</v>
      </c>
    </row>
    <row r="247" spans="1:21" x14ac:dyDescent="0.2">
      <c r="A247" s="349"/>
      <c r="B247" s="350"/>
      <c r="C247" s="325"/>
      <c r="D247" s="330"/>
      <c r="E247" s="331" t="s">
        <v>1082</v>
      </c>
      <c r="F247" s="334" t="s">
        <v>974</v>
      </c>
      <c r="G247" s="334">
        <v>0.1</v>
      </c>
      <c r="H247" s="286">
        <v>1.95</v>
      </c>
      <c r="I247" s="309">
        <f t="shared" si="37"/>
        <v>3354.5850000000005</v>
      </c>
      <c r="J247" s="310" t="s">
        <v>441</v>
      </c>
      <c r="K247" s="376" t="s">
        <v>953</v>
      </c>
      <c r="N247" s="875" t="s">
        <v>1378</v>
      </c>
      <c r="O247" s="873">
        <f t="shared" si="28"/>
        <v>0</v>
      </c>
      <c r="P247" s="873">
        <f t="shared" si="29"/>
        <v>140750</v>
      </c>
      <c r="Q247" s="873">
        <f t="shared" si="30"/>
        <v>107000</v>
      </c>
      <c r="R247" s="873">
        <f t="shared" si="31"/>
        <v>0</v>
      </c>
      <c r="S247" s="873">
        <f t="shared" si="32"/>
        <v>0</v>
      </c>
      <c r="T247" s="873"/>
      <c r="U247" s="326">
        <f t="shared" si="34"/>
        <v>247750</v>
      </c>
    </row>
    <row r="248" spans="1:21" x14ac:dyDescent="0.2">
      <c r="A248" s="349"/>
      <c r="B248" s="350"/>
      <c r="C248" s="325"/>
      <c r="D248" s="330"/>
      <c r="E248" s="331" t="s">
        <v>979</v>
      </c>
      <c r="F248" s="334" t="s">
        <v>955</v>
      </c>
      <c r="G248" s="334">
        <v>1E-4</v>
      </c>
      <c r="H248" s="332">
        <v>825</v>
      </c>
      <c r="I248" s="309">
        <f t="shared" si="37"/>
        <v>1419.2475000000002</v>
      </c>
      <c r="J248" s="310" t="s">
        <v>456</v>
      </c>
      <c r="K248" s="376" t="s">
        <v>953</v>
      </c>
      <c r="N248" s="875" t="s">
        <v>1379</v>
      </c>
      <c r="O248" s="873">
        <f t="shared" si="28"/>
        <v>0</v>
      </c>
      <c r="P248" s="873">
        <f t="shared" si="29"/>
        <v>0</v>
      </c>
      <c r="Q248" s="873">
        <f t="shared" si="30"/>
        <v>0</v>
      </c>
      <c r="R248" s="873">
        <f t="shared" si="31"/>
        <v>0</v>
      </c>
      <c r="S248" s="873">
        <f t="shared" si="32"/>
        <v>0</v>
      </c>
      <c r="T248" s="873"/>
      <c r="U248" s="326">
        <f t="shared" si="34"/>
        <v>0</v>
      </c>
    </row>
    <row r="249" spans="1:21" x14ac:dyDescent="0.2">
      <c r="A249" s="349"/>
      <c r="B249" s="350"/>
      <c r="C249" s="325"/>
      <c r="D249" s="330"/>
      <c r="E249" s="331" t="s">
        <v>980</v>
      </c>
      <c r="F249" s="306" t="s">
        <v>952</v>
      </c>
      <c r="G249" s="334">
        <v>1E-4</v>
      </c>
      <c r="H249" s="332">
        <v>850</v>
      </c>
      <c r="I249" s="309">
        <f t="shared" si="37"/>
        <v>1462.2550000000001</v>
      </c>
      <c r="J249" s="310" t="s">
        <v>441</v>
      </c>
      <c r="K249" s="376" t="s">
        <v>953</v>
      </c>
      <c r="N249" s="875" t="s">
        <v>129</v>
      </c>
      <c r="O249" s="873">
        <f t="shared" si="28"/>
        <v>0</v>
      </c>
      <c r="P249" s="873">
        <f t="shared" si="29"/>
        <v>447964.22600000002</v>
      </c>
      <c r="Q249" s="873">
        <f t="shared" si="30"/>
        <v>367289.96499999997</v>
      </c>
      <c r="R249" s="873">
        <f t="shared" si="31"/>
        <v>63569.939399999996</v>
      </c>
      <c r="S249" s="873">
        <f t="shared" si="32"/>
        <v>0</v>
      </c>
      <c r="T249" s="873"/>
      <c r="U249" s="326">
        <f t="shared" si="34"/>
        <v>878824.13040000002</v>
      </c>
    </row>
    <row r="250" spans="1:21" x14ac:dyDescent="0.2">
      <c r="A250" s="349"/>
      <c r="B250" s="350"/>
      <c r="C250" s="325"/>
      <c r="D250" s="330"/>
      <c r="E250" s="331" t="s">
        <v>981</v>
      </c>
      <c r="F250" s="306" t="s">
        <v>962</v>
      </c>
      <c r="G250" s="334">
        <v>0.1</v>
      </c>
      <c r="H250" s="332">
        <v>1.95</v>
      </c>
      <c r="I250" s="309">
        <f>+$G$238*G250*H250</f>
        <v>3354.5850000000005</v>
      </c>
      <c r="J250" s="310" t="s">
        <v>441</v>
      </c>
      <c r="K250" s="376" t="s">
        <v>953</v>
      </c>
      <c r="N250" s="875" t="s">
        <v>1380</v>
      </c>
      <c r="O250" s="873">
        <f t="shared" si="28"/>
        <v>0</v>
      </c>
      <c r="P250" s="873">
        <f t="shared" si="29"/>
        <v>0</v>
      </c>
      <c r="Q250" s="873">
        <f t="shared" si="30"/>
        <v>0</v>
      </c>
      <c r="R250" s="873">
        <f t="shared" si="31"/>
        <v>0</v>
      </c>
      <c r="S250" s="873">
        <f t="shared" si="32"/>
        <v>0</v>
      </c>
      <c r="T250" s="873"/>
      <c r="U250" s="326">
        <f t="shared" si="34"/>
        <v>0</v>
      </c>
    </row>
    <row r="251" spans="1:21" x14ac:dyDescent="0.2">
      <c r="A251" s="349"/>
      <c r="B251" s="350"/>
      <c r="C251" s="325"/>
      <c r="D251" s="329"/>
      <c r="E251" s="306"/>
      <c r="F251" s="334"/>
      <c r="G251" s="334"/>
      <c r="H251" s="332"/>
      <c r="I251" s="309"/>
      <c r="J251" s="310"/>
      <c r="K251" s="376"/>
      <c r="N251" s="875" t="s">
        <v>1066</v>
      </c>
      <c r="O251" s="873">
        <f t="shared" si="28"/>
        <v>93000</v>
      </c>
      <c r="P251" s="873">
        <f t="shared" si="29"/>
        <v>65250</v>
      </c>
      <c r="Q251" s="873">
        <f t="shared" si="30"/>
        <v>431250</v>
      </c>
      <c r="R251" s="873">
        <f t="shared" si="31"/>
        <v>77450</v>
      </c>
      <c r="S251" s="873">
        <f t="shared" si="32"/>
        <v>40350</v>
      </c>
      <c r="T251" s="873"/>
      <c r="U251" s="326">
        <f t="shared" si="34"/>
        <v>707300</v>
      </c>
    </row>
    <row r="252" spans="1:21" ht="15.75" x14ac:dyDescent="0.25">
      <c r="A252" s="349"/>
      <c r="B252" s="350"/>
      <c r="C252" s="325">
        <v>824</v>
      </c>
      <c r="D252" s="290" t="s">
        <v>1098</v>
      </c>
      <c r="E252" s="306"/>
      <c r="F252" s="334"/>
      <c r="G252" s="377">
        <f>C252</f>
        <v>824</v>
      </c>
      <c r="H252" s="332"/>
      <c r="I252" s="309"/>
      <c r="J252" s="310"/>
      <c r="K252" s="376"/>
      <c r="N252" s="875" t="s">
        <v>1381</v>
      </c>
      <c r="O252" s="873">
        <f t="shared" si="28"/>
        <v>0</v>
      </c>
      <c r="P252" s="873">
        <f t="shared" si="29"/>
        <v>0</v>
      </c>
      <c r="Q252" s="873">
        <f t="shared" si="30"/>
        <v>0</v>
      </c>
      <c r="R252" s="873">
        <f t="shared" si="31"/>
        <v>0</v>
      </c>
      <c r="S252" s="873">
        <f t="shared" si="32"/>
        <v>0</v>
      </c>
      <c r="T252" s="873"/>
      <c r="U252" s="326">
        <f t="shared" si="34"/>
        <v>0</v>
      </c>
    </row>
    <row r="253" spans="1:21" x14ac:dyDescent="0.2">
      <c r="A253" s="349"/>
      <c r="B253" s="350"/>
      <c r="C253" s="325"/>
      <c r="D253" s="329" t="s">
        <v>948</v>
      </c>
      <c r="E253" s="306" t="s">
        <v>1070</v>
      </c>
      <c r="F253" s="334" t="s">
        <v>974</v>
      </c>
      <c r="G253" s="306">
        <v>1</v>
      </c>
      <c r="H253" s="332">
        <v>1.95</v>
      </c>
      <c r="I253" s="309">
        <f>+$G$252*G253*H253</f>
        <v>1606.8</v>
      </c>
      <c r="J253" s="310" t="s">
        <v>441</v>
      </c>
      <c r="K253" s="311" t="s">
        <v>953</v>
      </c>
      <c r="N253" s="875" t="s">
        <v>1382</v>
      </c>
      <c r="O253" s="873">
        <f t="shared" si="28"/>
        <v>0</v>
      </c>
      <c r="P253" s="873">
        <f t="shared" si="29"/>
        <v>0</v>
      </c>
      <c r="Q253" s="873">
        <f t="shared" si="30"/>
        <v>0</v>
      </c>
      <c r="R253" s="873">
        <f t="shared" si="31"/>
        <v>0</v>
      </c>
      <c r="S253" s="873">
        <f t="shared" si="32"/>
        <v>0</v>
      </c>
      <c r="T253" s="873"/>
      <c r="U253" s="326">
        <f t="shared" si="34"/>
        <v>0</v>
      </c>
    </row>
    <row r="254" spans="1:21" x14ac:dyDescent="0.2">
      <c r="A254" s="349"/>
      <c r="B254" s="350"/>
      <c r="C254" s="325"/>
      <c r="D254" s="378" t="s">
        <v>1072</v>
      </c>
      <c r="E254" s="306" t="s">
        <v>970</v>
      </c>
      <c r="F254" s="306" t="s">
        <v>971</v>
      </c>
      <c r="G254" s="306">
        <v>0.1</v>
      </c>
      <c r="H254" s="332">
        <v>7.08</v>
      </c>
      <c r="I254" s="309">
        <f t="shared" ref="I254:I261" si="38">+$G$252*G254*H254</f>
        <v>583.39200000000005</v>
      </c>
      <c r="J254" s="310" t="s">
        <v>937</v>
      </c>
      <c r="K254" s="311" t="s">
        <v>953</v>
      </c>
      <c r="N254" s="875" t="s">
        <v>1383</v>
      </c>
      <c r="O254" s="873">
        <f t="shared" si="28"/>
        <v>0</v>
      </c>
      <c r="P254" s="873">
        <f t="shared" si="29"/>
        <v>0</v>
      </c>
      <c r="Q254" s="873">
        <f t="shared" si="30"/>
        <v>0</v>
      </c>
      <c r="R254" s="873">
        <f t="shared" si="31"/>
        <v>0</v>
      </c>
      <c r="S254" s="873">
        <f t="shared" si="32"/>
        <v>0</v>
      </c>
      <c r="T254" s="873"/>
      <c r="U254" s="326">
        <f t="shared" si="34"/>
        <v>0</v>
      </c>
    </row>
    <row r="255" spans="1:21" x14ac:dyDescent="0.2">
      <c r="A255" s="349"/>
      <c r="B255" s="350"/>
      <c r="C255" s="325"/>
      <c r="D255" s="329"/>
      <c r="E255" s="306" t="s">
        <v>1073</v>
      </c>
      <c r="F255" s="334" t="s">
        <v>974</v>
      </c>
      <c r="G255" s="306">
        <v>1</v>
      </c>
      <c r="H255" s="332">
        <v>10</v>
      </c>
      <c r="I255" s="309">
        <f>+$G$252*G255*H255</f>
        <v>8240</v>
      </c>
      <c r="J255" s="310" t="s">
        <v>514</v>
      </c>
      <c r="K255" s="311" t="s">
        <v>953</v>
      </c>
      <c r="N255" s="875" t="s">
        <v>1385</v>
      </c>
      <c r="O255" s="873">
        <f t="shared" si="28"/>
        <v>0</v>
      </c>
      <c r="P255" s="873">
        <f t="shared" si="29"/>
        <v>0</v>
      </c>
      <c r="Q255" s="873">
        <f t="shared" si="30"/>
        <v>0</v>
      </c>
      <c r="R255" s="873">
        <f t="shared" si="31"/>
        <v>0</v>
      </c>
      <c r="S255" s="873">
        <f t="shared" si="32"/>
        <v>0</v>
      </c>
      <c r="T255" s="873"/>
      <c r="U255" s="326">
        <f t="shared" si="34"/>
        <v>0</v>
      </c>
    </row>
    <row r="256" spans="1:21" x14ac:dyDescent="0.2">
      <c r="A256" s="349"/>
      <c r="B256" s="350"/>
      <c r="C256" s="325"/>
      <c r="D256" s="329"/>
      <c r="E256" s="306" t="s">
        <v>968</v>
      </c>
      <c r="F256" s="334" t="s">
        <v>974</v>
      </c>
      <c r="G256" s="306">
        <v>1</v>
      </c>
      <c r="H256" s="332">
        <v>4.4000000000000004</v>
      </c>
      <c r="I256" s="309">
        <f t="shared" si="38"/>
        <v>3625.6000000000004</v>
      </c>
      <c r="J256" s="310" t="s">
        <v>441</v>
      </c>
      <c r="K256" s="311" t="s">
        <v>953</v>
      </c>
      <c r="N256" s="875" t="s">
        <v>476</v>
      </c>
      <c r="O256" s="873">
        <f t="shared" si="28"/>
        <v>0</v>
      </c>
      <c r="P256" s="873">
        <f t="shared" si="29"/>
        <v>0</v>
      </c>
      <c r="Q256" s="873">
        <f t="shared" si="30"/>
        <v>0</v>
      </c>
      <c r="R256" s="873">
        <f t="shared" si="31"/>
        <v>0</v>
      </c>
      <c r="S256" s="873">
        <f t="shared" si="32"/>
        <v>420000</v>
      </c>
      <c r="T256" s="873"/>
      <c r="U256" s="326">
        <f t="shared" si="34"/>
        <v>420000</v>
      </c>
    </row>
    <row r="257" spans="1:21" x14ac:dyDescent="0.2">
      <c r="A257" s="349"/>
      <c r="B257" s="350"/>
      <c r="C257" s="325"/>
      <c r="D257" s="329"/>
      <c r="E257" s="306" t="s">
        <v>961</v>
      </c>
      <c r="F257" s="306" t="s">
        <v>962</v>
      </c>
      <c r="G257" s="306">
        <v>0.5</v>
      </c>
      <c r="H257" s="332">
        <v>7.5</v>
      </c>
      <c r="I257" s="309">
        <f t="shared" si="38"/>
        <v>3090</v>
      </c>
      <c r="J257" s="310" t="s">
        <v>441</v>
      </c>
      <c r="K257" s="311" t="s">
        <v>953</v>
      </c>
      <c r="N257" s="875" t="s">
        <v>1386</v>
      </c>
      <c r="O257" s="873">
        <f t="shared" si="28"/>
        <v>0</v>
      </c>
      <c r="P257" s="873">
        <f t="shared" si="29"/>
        <v>0</v>
      </c>
      <c r="Q257" s="873">
        <f t="shared" si="30"/>
        <v>0</v>
      </c>
      <c r="R257" s="873">
        <f t="shared" si="31"/>
        <v>0</v>
      </c>
      <c r="S257" s="873">
        <f t="shared" si="32"/>
        <v>0</v>
      </c>
      <c r="T257" s="873"/>
      <c r="U257" s="326">
        <f t="shared" si="34"/>
        <v>0</v>
      </c>
    </row>
    <row r="258" spans="1:21" x14ac:dyDescent="0.2">
      <c r="A258" s="349"/>
      <c r="B258" s="350"/>
      <c r="C258" s="325"/>
      <c r="D258" s="329"/>
      <c r="E258" s="306" t="s">
        <v>1077</v>
      </c>
      <c r="F258" s="334" t="s">
        <v>974</v>
      </c>
      <c r="G258" s="306">
        <v>1</v>
      </c>
      <c r="H258" s="332">
        <v>1.95</v>
      </c>
      <c r="I258" s="309">
        <f t="shared" si="38"/>
        <v>1606.8</v>
      </c>
      <c r="J258" s="310" t="s">
        <v>441</v>
      </c>
      <c r="K258" s="311" t="s">
        <v>953</v>
      </c>
      <c r="N258" s="875" t="s">
        <v>456</v>
      </c>
      <c r="O258" s="873">
        <f t="shared" si="28"/>
        <v>319044.2475</v>
      </c>
      <c r="P258" s="873">
        <f t="shared" si="29"/>
        <v>16500</v>
      </c>
      <c r="Q258" s="873">
        <f t="shared" si="30"/>
        <v>0</v>
      </c>
      <c r="R258" s="873">
        <f t="shared" si="31"/>
        <v>3637.17</v>
      </c>
      <c r="S258" s="873">
        <f t="shared" si="32"/>
        <v>1241963.8420000002</v>
      </c>
      <c r="T258" s="873"/>
      <c r="U258" s="326">
        <f t="shared" si="34"/>
        <v>1581145.2595000002</v>
      </c>
    </row>
    <row r="259" spans="1:21" x14ac:dyDescent="0.2">
      <c r="A259" s="349"/>
      <c r="B259" s="350"/>
      <c r="C259" s="325"/>
      <c r="D259" s="329"/>
      <c r="E259" s="306" t="s">
        <v>1079</v>
      </c>
      <c r="F259" s="334" t="s">
        <v>974</v>
      </c>
      <c r="G259" s="334">
        <v>1</v>
      </c>
      <c r="H259" s="286">
        <v>1.95</v>
      </c>
      <c r="I259" s="309">
        <f t="shared" si="38"/>
        <v>1606.8</v>
      </c>
      <c r="J259" s="310" t="s">
        <v>441</v>
      </c>
      <c r="K259" s="376" t="s">
        <v>953</v>
      </c>
      <c r="N259" s="875" t="s">
        <v>1388</v>
      </c>
      <c r="O259" s="873">
        <f t="shared" si="28"/>
        <v>0</v>
      </c>
      <c r="P259" s="873">
        <f t="shared" si="29"/>
        <v>0</v>
      </c>
      <c r="Q259" s="873">
        <f t="shared" si="30"/>
        <v>0</v>
      </c>
      <c r="R259" s="873">
        <f t="shared" si="31"/>
        <v>0</v>
      </c>
      <c r="S259" s="873">
        <f t="shared" si="32"/>
        <v>0</v>
      </c>
      <c r="T259" s="873"/>
      <c r="U259" s="326">
        <f t="shared" si="34"/>
        <v>0</v>
      </c>
    </row>
    <row r="260" spans="1:21" x14ac:dyDescent="0.2">
      <c r="A260" s="349"/>
      <c r="B260" s="350"/>
      <c r="C260" s="325"/>
      <c r="D260" s="379" t="s">
        <v>1081</v>
      </c>
      <c r="E260" s="306" t="s">
        <v>981</v>
      </c>
      <c r="F260" s="306" t="s">
        <v>962</v>
      </c>
      <c r="G260" s="334">
        <v>1</v>
      </c>
      <c r="H260" s="332">
        <v>1.95</v>
      </c>
      <c r="I260" s="309">
        <f t="shared" si="38"/>
        <v>1606.8</v>
      </c>
      <c r="J260" s="310" t="s">
        <v>441</v>
      </c>
      <c r="K260" s="376" t="s">
        <v>953</v>
      </c>
      <c r="N260" s="875" t="s">
        <v>441</v>
      </c>
      <c r="O260" s="873">
        <f t="shared" si="28"/>
        <v>732912.50949999946</v>
      </c>
      <c r="P260" s="873">
        <f t="shared" si="29"/>
        <v>25844.1675</v>
      </c>
      <c r="Q260" s="873">
        <f t="shared" si="30"/>
        <v>940905.05</v>
      </c>
      <c r="R260" s="873">
        <f t="shared" si="31"/>
        <v>6615</v>
      </c>
      <c r="S260" s="873">
        <f t="shared" si="32"/>
        <v>75413.75</v>
      </c>
      <c r="T260" s="873"/>
      <c r="U260" s="326">
        <f t="shared" si="34"/>
        <v>1781690.4769999995</v>
      </c>
    </row>
    <row r="261" spans="1:21" x14ac:dyDescent="0.2">
      <c r="A261" s="349"/>
      <c r="B261" s="350"/>
      <c r="C261" s="325"/>
      <c r="D261" s="330"/>
      <c r="E261" s="331" t="s">
        <v>1082</v>
      </c>
      <c r="F261" s="334" t="s">
        <v>974</v>
      </c>
      <c r="G261" s="334">
        <v>1</v>
      </c>
      <c r="H261" s="286">
        <v>1.95</v>
      </c>
      <c r="I261" s="309">
        <f t="shared" si="38"/>
        <v>1606.8</v>
      </c>
      <c r="J261" s="310" t="s">
        <v>441</v>
      </c>
      <c r="K261" s="376" t="s">
        <v>953</v>
      </c>
      <c r="N261" s="875" t="s">
        <v>1393</v>
      </c>
      <c r="O261" s="873">
        <f t="shared" ref="O261:O324" si="39">+SUMIF($J$6:$J$488,N261,$I$6:$I$488)</f>
        <v>0</v>
      </c>
      <c r="P261" s="873">
        <f t="shared" ref="P261:P324" si="40">+SUMIF($J$494:$J$847,N261,$I$494:$I$847)</f>
        <v>0</v>
      </c>
      <c r="Q261" s="873">
        <f t="shared" ref="Q261:Q324" si="41">+SUMIF($J$853:$J$1803,N261,$I$853:$I$1803)</f>
        <v>0</v>
      </c>
      <c r="R261" s="873">
        <f t="shared" ref="R261:R324" si="42">+SUMIF($J$1807:$J$2959,N261,$I$1807:$I$2959)</f>
        <v>0</v>
      </c>
      <c r="S261" s="873">
        <f t="shared" ref="S261:S324" si="43">+SUMIF($J$2963:$J$3322,N261,$I$2963:$I$3322)</f>
        <v>0</v>
      </c>
      <c r="T261" s="873"/>
      <c r="U261" s="326">
        <f t="shared" si="34"/>
        <v>0</v>
      </c>
    </row>
    <row r="262" spans="1:21" x14ac:dyDescent="0.2">
      <c r="A262" s="349"/>
      <c r="B262" s="350"/>
      <c r="C262" s="325"/>
      <c r="D262" s="330"/>
      <c r="E262" s="331" t="s">
        <v>979</v>
      </c>
      <c r="F262" s="334" t="s">
        <v>955</v>
      </c>
      <c r="G262" s="334">
        <v>10</v>
      </c>
      <c r="H262" s="332">
        <v>825</v>
      </c>
      <c r="I262" s="309">
        <f>G262*H262</f>
        <v>8250</v>
      </c>
      <c r="J262" s="310" t="s">
        <v>456</v>
      </c>
      <c r="K262" s="376" t="s">
        <v>953</v>
      </c>
      <c r="N262" s="875" t="s">
        <v>1394</v>
      </c>
      <c r="O262" s="873">
        <f t="shared" si="39"/>
        <v>0</v>
      </c>
      <c r="P262" s="873">
        <f t="shared" si="40"/>
        <v>0</v>
      </c>
      <c r="Q262" s="873">
        <f t="shared" si="41"/>
        <v>0</v>
      </c>
      <c r="R262" s="873">
        <f t="shared" si="42"/>
        <v>0</v>
      </c>
      <c r="S262" s="873">
        <f t="shared" si="43"/>
        <v>0</v>
      </c>
      <c r="T262" s="873"/>
      <c r="U262" s="326">
        <f t="shared" ref="U262:U325" si="44">SUM(O262:T262)</f>
        <v>0</v>
      </c>
    </row>
    <row r="263" spans="1:21" x14ac:dyDescent="0.2">
      <c r="A263" s="349"/>
      <c r="B263" s="350"/>
      <c r="C263" s="325"/>
      <c r="D263" s="330"/>
      <c r="E263" s="331" t="s">
        <v>980</v>
      </c>
      <c r="F263" s="306" t="s">
        <v>952</v>
      </c>
      <c r="G263" s="334">
        <v>2</v>
      </c>
      <c r="H263" s="332">
        <v>850</v>
      </c>
      <c r="I263" s="309">
        <f>G263*H263</f>
        <v>1700</v>
      </c>
      <c r="J263" s="310" t="s">
        <v>441</v>
      </c>
      <c r="K263" s="376" t="s">
        <v>953</v>
      </c>
      <c r="N263" s="875" t="s">
        <v>1395</v>
      </c>
      <c r="O263" s="873">
        <f t="shared" si="39"/>
        <v>0</v>
      </c>
      <c r="P263" s="873">
        <f t="shared" si="40"/>
        <v>0</v>
      </c>
      <c r="Q263" s="873">
        <f t="shared" si="41"/>
        <v>0</v>
      </c>
      <c r="R263" s="873">
        <f t="shared" si="42"/>
        <v>0</v>
      </c>
      <c r="S263" s="873">
        <f t="shared" si="43"/>
        <v>0</v>
      </c>
      <c r="T263" s="873"/>
      <c r="U263" s="326">
        <f t="shared" si="44"/>
        <v>0</v>
      </c>
    </row>
    <row r="264" spans="1:21" x14ac:dyDescent="0.2">
      <c r="A264" s="349"/>
      <c r="B264" s="350"/>
      <c r="C264" s="325"/>
      <c r="D264" s="330"/>
      <c r="E264" s="331" t="s">
        <v>981</v>
      </c>
      <c r="F264" s="306" t="s">
        <v>962</v>
      </c>
      <c r="G264" s="334">
        <v>1</v>
      </c>
      <c r="H264" s="332">
        <v>1.95</v>
      </c>
      <c r="I264" s="309">
        <f>+$G$252*G264*H264</f>
        <v>1606.8</v>
      </c>
      <c r="J264" s="310" t="s">
        <v>441</v>
      </c>
      <c r="K264" s="376" t="s">
        <v>953</v>
      </c>
      <c r="N264" s="875" t="s">
        <v>1396</v>
      </c>
      <c r="O264" s="873">
        <f t="shared" si="39"/>
        <v>0</v>
      </c>
      <c r="P264" s="873">
        <f t="shared" si="40"/>
        <v>0</v>
      </c>
      <c r="Q264" s="873">
        <f t="shared" si="41"/>
        <v>0</v>
      </c>
      <c r="R264" s="873">
        <f t="shared" si="42"/>
        <v>0</v>
      </c>
      <c r="S264" s="873">
        <f t="shared" si="43"/>
        <v>0</v>
      </c>
      <c r="T264" s="873"/>
      <c r="U264" s="326">
        <f t="shared" si="44"/>
        <v>0</v>
      </c>
    </row>
    <row r="265" spans="1:21" x14ac:dyDescent="0.2">
      <c r="A265" s="349"/>
      <c r="B265" s="350"/>
      <c r="C265" s="325"/>
      <c r="D265" s="329"/>
      <c r="E265" s="306"/>
      <c r="F265" s="334"/>
      <c r="G265" s="334"/>
      <c r="H265" s="332"/>
      <c r="I265" s="309"/>
      <c r="J265" s="310"/>
      <c r="K265" s="376"/>
      <c r="N265" s="875" t="s">
        <v>1397</v>
      </c>
      <c r="O265" s="873">
        <f t="shared" si="39"/>
        <v>0</v>
      </c>
      <c r="P265" s="873">
        <f t="shared" si="40"/>
        <v>0</v>
      </c>
      <c r="Q265" s="873">
        <f t="shared" si="41"/>
        <v>0</v>
      </c>
      <c r="R265" s="873">
        <f t="shared" si="42"/>
        <v>0</v>
      </c>
      <c r="S265" s="873">
        <f t="shared" si="43"/>
        <v>0</v>
      </c>
      <c r="T265" s="873"/>
      <c r="U265" s="326">
        <f t="shared" si="44"/>
        <v>0</v>
      </c>
    </row>
    <row r="266" spans="1:21" ht="15.75" x14ac:dyDescent="0.25">
      <c r="A266" s="349"/>
      <c r="B266" s="350"/>
      <c r="C266" s="325">
        <v>145</v>
      </c>
      <c r="D266" s="290" t="s">
        <v>1099</v>
      </c>
      <c r="E266" s="306"/>
      <c r="F266" s="334"/>
      <c r="G266" s="377">
        <f>C266</f>
        <v>145</v>
      </c>
      <c r="H266" s="332"/>
      <c r="I266" s="309"/>
      <c r="J266" s="310"/>
      <c r="K266" s="376"/>
      <c r="N266" s="875" t="s">
        <v>1398</v>
      </c>
      <c r="O266" s="873">
        <f t="shared" si="39"/>
        <v>0</v>
      </c>
      <c r="P266" s="873">
        <f t="shared" si="40"/>
        <v>0</v>
      </c>
      <c r="Q266" s="873">
        <f t="shared" si="41"/>
        <v>0</v>
      </c>
      <c r="R266" s="873">
        <f t="shared" si="42"/>
        <v>0</v>
      </c>
      <c r="S266" s="873">
        <f t="shared" si="43"/>
        <v>0</v>
      </c>
      <c r="T266" s="873"/>
      <c r="U266" s="326">
        <f t="shared" si="44"/>
        <v>0</v>
      </c>
    </row>
    <row r="267" spans="1:21" x14ac:dyDescent="0.2">
      <c r="A267" s="349"/>
      <c r="B267" s="350"/>
      <c r="C267" s="325"/>
      <c r="D267" s="329" t="s">
        <v>948</v>
      </c>
      <c r="E267" s="306" t="s">
        <v>1070</v>
      </c>
      <c r="F267" s="334" t="s">
        <v>974</v>
      </c>
      <c r="G267" s="306">
        <v>1</v>
      </c>
      <c r="H267" s="332">
        <v>1.95</v>
      </c>
      <c r="I267" s="309">
        <f>+$G$266*G267*H267</f>
        <v>282.75</v>
      </c>
      <c r="J267" s="310" t="s">
        <v>441</v>
      </c>
      <c r="K267" s="311" t="s">
        <v>953</v>
      </c>
      <c r="N267" s="875" t="s">
        <v>1399</v>
      </c>
      <c r="O267" s="873">
        <f t="shared" si="39"/>
        <v>0</v>
      </c>
      <c r="P267" s="873">
        <f t="shared" si="40"/>
        <v>0</v>
      </c>
      <c r="Q267" s="873">
        <f t="shared" si="41"/>
        <v>0</v>
      </c>
      <c r="R267" s="873">
        <f t="shared" si="42"/>
        <v>0</v>
      </c>
      <c r="S267" s="873">
        <f t="shared" si="43"/>
        <v>0</v>
      </c>
      <c r="T267" s="873"/>
      <c r="U267" s="326">
        <f t="shared" si="44"/>
        <v>0</v>
      </c>
    </row>
    <row r="268" spans="1:21" x14ac:dyDescent="0.2">
      <c r="A268" s="349"/>
      <c r="B268" s="350"/>
      <c r="C268" s="325"/>
      <c r="D268" s="378" t="s">
        <v>1072</v>
      </c>
      <c r="E268" s="306" t="s">
        <v>970</v>
      </c>
      <c r="F268" s="306" t="s">
        <v>971</v>
      </c>
      <c r="G268" s="306">
        <v>0.1</v>
      </c>
      <c r="H268" s="332">
        <v>7.08</v>
      </c>
      <c r="I268" s="309">
        <f t="shared" ref="I268:I275" si="45">+$G$266*G268*H268</f>
        <v>102.66</v>
      </c>
      <c r="J268" s="310" t="s">
        <v>937</v>
      </c>
      <c r="K268" s="311" t="s">
        <v>953</v>
      </c>
      <c r="N268" s="875" t="s">
        <v>1400</v>
      </c>
      <c r="O268" s="873">
        <f t="shared" si="39"/>
        <v>0</v>
      </c>
      <c r="P268" s="873">
        <f t="shared" si="40"/>
        <v>0</v>
      </c>
      <c r="Q268" s="873">
        <f t="shared" si="41"/>
        <v>0</v>
      </c>
      <c r="R268" s="873">
        <f t="shared" si="42"/>
        <v>0</v>
      </c>
      <c r="S268" s="873">
        <f t="shared" si="43"/>
        <v>0</v>
      </c>
      <c r="T268" s="873"/>
      <c r="U268" s="326">
        <f t="shared" si="44"/>
        <v>0</v>
      </c>
    </row>
    <row r="269" spans="1:21" x14ac:dyDescent="0.2">
      <c r="A269" s="349"/>
      <c r="B269" s="350"/>
      <c r="C269" s="325"/>
      <c r="D269" s="329"/>
      <c r="E269" s="306" t="s">
        <v>1073</v>
      </c>
      <c r="F269" s="334" t="s">
        <v>974</v>
      </c>
      <c r="G269" s="306">
        <v>1</v>
      </c>
      <c r="H269" s="332">
        <v>10</v>
      </c>
      <c r="I269" s="309">
        <f t="shared" si="45"/>
        <v>1450</v>
      </c>
      <c r="J269" s="310" t="s">
        <v>514</v>
      </c>
      <c r="K269" s="311" t="s">
        <v>953</v>
      </c>
      <c r="N269" s="875" t="s">
        <v>514</v>
      </c>
      <c r="O269" s="873">
        <f t="shared" si="39"/>
        <v>793431.2</v>
      </c>
      <c r="P269" s="873">
        <f t="shared" si="40"/>
        <v>28800151.890000001</v>
      </c>
      <c r="Q269" s="873">
        <f t="shared" si="41"/>
        <v>18591697.18</v>
      </c>
      <c r="R269" s="873">
        <f t="shared" si="42"/>
        <v>9096618.3550800011</v>
      </c>
      <c r="S269" s="873">
        <f t="shared" si="43"/>
        <v>11500136</v>
      </c>
      <c r="T269" s="873"/>
      <c r="U269" s="326">
        <f t="shared" si="44"/>
        <v>68782034.625079989</v>
      </c>
    </row>
    <row r="270" spans="1:21" x14ac:dyDescent="0.2">
      <c r="A270" s="349"/>
      <c r="B270" s="350"/>
      <c r="C270" s="325"/>
      <c r="D270" s="329"/>
      <c r="E270" s="306" t="s">
        <v>968</v>
      </c>
      <c r="F270" s="334" t="s">
        <v>974</v>
      </c>
      <c r="G270" s="306">
        <v>1</v>
      </c>
      <c r="H270" s="332">
        <v>4.4000000000000004</v>
      </c>
      <c r="I270" s="309">
        <f t="shared" si="45"/>
        <v>638</v>
      </c>
      <c r="J270" s="310" t="s">
        <v>441</v>
      </c>
      <c r="K270" s="311" t="s">
        <v>953</v>
      </c>
      <c r="N270" s="875" t="s">
        <v>1404</v>
      </c>
      <c r="O270" s="873">
        <f t="shared" si="39"/>
        <v>0</v>
      </c>
      <c r="P270" s="873">
        <f t="shared" si="40"/>
        <v>0</v>
      </c>
      <c r="Q270" s="873">
        <f t="shared" si="41"/>
        <v>0</v>
      </c>
      <c r="R270" s="873">
        <f t="shared" si="42"/>
        <v>0</v>
      </c>
      <c r="S270" s="873">
        <f t="shared" si="43"/>
        <v>0</v>
      </c>
      <c r="T270" s="873"/>
      <c r="U270" s="326">
        <f t="shared" si="44"/>
        <v>0</v>
      </c>
    </row>
    <row r="271" spans="1:21" x14ac:dyDescent="0.2">
      <c r="A271" s="349"/>
      <c r="B271" s="350"/>
      <c r="C271" s="325"/>
      <c r="D271" s="329"/>
      <c r="E271" s="306" t="s">
        <v>961</v>
      </c>
      <c r="F271" s="306" t="s">
        <v>962</v>
      </c>
      <c r="G271" s="306">
        <v>0.5</v>
      </c>
      <c r="H271" s="332">
        <v>7.5</v>
      </c>
      <c r="I271" s="309">
        <f t="shared" si="45"/>
        <v>543.75</v>
      </c>
      <c r="J271" s="310" t="s">
        <v>441</v>
      </c>
      <c r="K271" s="311" t="s">
        <v>953</v>
      </c>
      <c r="N271" s="875" t="s">
        <v>517</v>
      </c>
      <c r="O271" s="873">
        <f t="shared" si="39"/>
        <v>0</v>
      </c>
      <c r="P271" s="873">
        <f t="shared" si="40"/>
        <v>0</v>
      </c>
      <c r="Q271" s="873">
        <f t="shared" si="41"/>
        <v>0</v>
      </c>
      <c r="R271" s="873">
        <f t="shared" si="42"/>
        <v>0</v>
      </c>
      <c r="S271" s="873">
        <f t="shared" si="43"/>
        <v>0</v>
      </c>
      <c r="T271" s="873"/>
      <c r="U271" s="326">
        <f t="shared" si="44"/>
        <v>0</v>
      </c>
    </row>
    <row r="272" spans="1:21" x14ac:dyDescent="0.2">
      <c r="A272" s="349"/>
      <c r="B272" s="350"/>
      <c r="C272" s="325"/>
      <c r="D272" s="329"/>
      <c r="E272" s="306" t="s">
        <v>1077</v>
      </c>
      <c r="F272" s="334" t="s">
        <v>974</v>
      </c>
      <c r="G272" s="306">
        <v>1</v>
      </c>
      <c r="H272" s="332">
        <v>1.95</v>
      </c>
      <c r="I272" s="309">
        <f t="shared" si="45"/>
        <v>282.75</v>
      </c>
      <c r="J272" s="310" t="s">
        <v>441</v>
      </c>
      <c r="K272" s="311" t="s">
        <v>953</v>
      </c>
      <c r="N272" s="875" t="s">
        <v>1408</v>
      </c>
      <c r="O272" s="873">
        <f t="shared" si="39"/>
        <v>0</v>
      </c>
      <c r="P272" s="873">
        <f t="shared" si="40"/>
        <v>0</v>
      </c>
      <c r="Q272" s="873">
        <f t="shared" si="41"/>
        <v>0</v>
      </c>
      <c r="R272" s="873">
        <f t="shared" si="42"/>
        <v>0</v>
      </c>
      <c r="S272" s="873">
        <f t="shared" si="43"/>
        <v>0</v>
      </c>
      <c r="T272" s="873"/>
      <c r="U272" s="326">
        <f t="shared" si="44"/>
        <v>0</v>
      </c>
    </row>
    <row r="273" spans="1:21" x14ac:dyDescent="0.2">
      <c r="A273" s="349"/>
      <c r="B273" s="350"/>
      <c r="C273" s="325"/>
      <c r="D273" s="329"/>
      <c r="E273" s="306" t="s">
        <v>1079</v>
      </c>
      <c r="F273" s="334" t="s">
        <v>974</v>
      </c>
      <c r="G273" s="334">
        <v>1</v>
      </c>
      <c r="H273" s="286">
        <v>1.95</v>
      </c>
      <c r="I273" s="309">
        <f t="shared" si="45"/>
        <v>282.75</v>
      </c>
      <c r="J273" s="310" t="s">
        <v>441</v>
      </c>
      <c r="K273" s="376" t="s">
        <v>953</v>
      </c>
      <c r="N273" s="875" t="s">
        <v>1410</v>
      </c>
      <c r="O273" s="873">
        <f t="shared" si="39"/>
        <v>0</v>
      </c>
      <c r="P273" s="873">
        <f t="shared" si="40"/>
        <v>0</v>
      </c>
      <c r="Q273" s="873">
        <f t="shared" si="41"/>
        <v>0</v>
      </c>
      <c r="R273" s="873">
        <f t="shared" si="42"/>
        <v>0</v>
      </c>
      <c r="S273" s="873">
        <f t="shared" si="43"/>
        <v>0</v>
      </c>
      <c r="T273" s="873"/>
      <c r="U273" s="326">
        <f t="shared" si="44"/>
        <v>0</v>
      </c>
    </row>
    <row r="274" spans="1:21" x14ac:dyDescent="0.2">
      <c r="A274" s="349"/>
      <c r="B274" s="350"/>
      <c r="C274" s="325"/>
      <c r="D274" s="338" t="s">
        <v>1081</v>
      </c>
      <c r="E274" s="331" t="s">
        <v>981</v>
      </c>
      <c r="F274" s="306" t="s">
        <v>962</v>
      </c>
      <c r="G274" s="334">
        <v>1</v>
      </c>
      <c r="H274" s="332">
        <v>1.95</v>
      </c>
      <c r="I274" s="309">
        <f t="shared" si="45"/>
        <v>282.75</v>
      </c>
      <c r="J274" s="310" t="s">
        <v>441</v>
      </c>
      <c r="K274" s="376" t="s">
        <v>953</v>
      </c>
      <c r="N274" s="875" t="s">
        <v>1412</v>
      </c>
      <c r="O274" s="873">
        <f t="shared" si="39"/>
        <v>0</v>
      </c>
      <c r="P274" s="873">
        <f t="shared" si="40"/>
        <v>0</v>
      </c>
      <c r="Q274" s="873">
        <f t="shared" si="41"/>
        <v>0</v>
      </c>
      <c r="R274" s="873">
        <f t="shared" si="42"/>
        <v>0</v>
      </c>
      <c r="S274" s="873">
        <f t="shared" si="43"/>
        <v>0</v>
      </c>
      <c r="T274" s="873"/>
      <c r="U274" s="326">
        <f t="shared" si="44"/>
        <v>0</v>
      </c>
    </row>
    <row r="275" spans="1:21" x14ac:dyDescent="0.2">
      <c r="A275" s="349"/>
      <c r="B275" s="350"/>
      <c r="C275" s="325"/>
      <c r="D275" s="330"/>
      <c r="E275" s="331" t="s">
        <v>1082</v>
      </c>
      <c r="F275" s="334" t="s">
        <v>974</v>
      </c>
      <c r="G275" s="334">
        <v>1</v>
      </c>
      <c r="H275" s="286">
        <v>1.95</v>
      </c>
      <c r="I275" s="309">
        <f t="shared" si="45"/>
        <v>282.75</v>
      </c>
      <c r="J275" s="310" t="s">
        <v>441</v>
      </c>
      <c r="K275" s="376" t="s">
        <v>953</v>
      </c>
      <c r="N275" s="875" t="s">
        <v>1415</v>
      </c>
      <c r="O275" s="873">
        <f t="shared" si="39"/>
        <v>0</v>
      </c>
      <c r="P275" s="873">
        <f t="shared" si="40"/>
        <v>0</v>
      </c>
      <c r="Q275" s="873">
        <f t="shared" si="41"/>
        <v>0</v>
      </c>
      <c r="R275" s="873">
        <f t="shared" si="42"/>
        <v>0</v>
      </c>
      <c r="S275" s="873">
        <f t="shared" si="43"/>
        <v>0</v>
      </c>
      <c r="T275" s="873"/>
      <c r="U275" s="326">
        <f t="shared" si="44"/>
        <v>0</v>
      </c>
    </row>
    <row r="276" spans="1:21" x14ac:dyDescent="0.2">
      <c r="A276" s="349"/>
      <c r="B276" s="350"/>
      <c r="C276" s="325"/>
      <c r="D276" s="330"/>
      <c r="E276" s="331" t="s">
        <v>979</v>
      </c>
      <c r="F276" s="334" t="s">
        <v>955</v>
      </c>
      <c r="G276" s="334">
        <v>10</v>
      </c>
      <c r="H276" s="332">
        <v>825</v>
      </c>
      <c r="I276" s="309">
        <f>G276*H276</f>
        <v>8250</v>
      </c>
      <c r="J276" s="310" t="s">
        <v>456</v>
      </c>
      <c r="K276" s="376" t="s">
        <v>953</v>
      </c>
      <c r="N276" s="875" t="s">
        <v>1417</v>
      </c>
      <c r="O276" s="873">
        <f t="shared" si="39"/>
        <v>0</v>
      </c>
      <c r="P276" s="873">
        <f t="shared" si="40"/>
        <v>175</v>
      </c>
      <c r="Q276" s="873">
        <f t="shared" si="41"/>
        <v>175</v>
      </c>
      <c r="R276" s="873">
        <f t="shared" si="42"/>
        <v>350</v>
      </c>
      <c r="S276" s="873">
        <f t="shared" si="43"/>
        <v>350</v>
      </c>
      <c r="T276" s="873"/>
      <c r="U276" s="326">
        <f t="shared" si="44"/>
        <v>1050</v>
      </c>
    </row>
    <row r="277" spans="1:21" x14ac:dyDescent="0.2">
      <c r="A277" s="349"/>
      <c r="B277" s="350"/>
      <c r="C277" s="325"/>
      <c r="D277" s="330"/>
      <c r="E277" s="331" t="s">
        <v>980</v>
      </c>
      <c r="F277" s="306" t="s">
        <v>952</v>
      </c>
      <c r="G277" s="334">
        <v>2</v>
      </c>
      <c r="H277" s="332">
        <v>850</v>
      </c>
      <c r="I277" s="309">
        <f>G277*H277</f>
        <v>1700</v>
      </c>
      <c r="J277" s="310" t="s">
        <v>441</v>
      </c>
      <c r="K277" s="376" t="s">
        <v>953</v>
      </c>
      <c r="N277" s="875" t="s">
        <v>1420</v>
      </c>
      <c r="O277" s="873">
        <f t="shared" si="39"/>
        <v>0</v>
      </c>
      <c r="P277" s="873">
        <f t="shared" si="40"/>
        <v>0</v>
      </c>
      <c r="Q277" s="873">
        <f t="shared" si="41"/>
        <v>0</v>
      </c>
      <c r="R277" s="873">
        <f t="shared" si="42"/>
        <v>0</v>
      </c>
      <c r="S277" s="873">
        <f t="shared" si="43"/>
        <v>0</v>
      </c>
      <c r="T277" s="873"/>
      <c r="U277" s="326">
        <f t="shared" si="44"/>
        <v>0</v>
      </c>
    </row>
    <row r="278" spans="1:21" x14ac:dyDescent="0.2">
      <c r="A278" s="349"/>
      <c r="B278" s="350"/>
      <c r="C278" s="325"/>
      <c r="D278" s="330"/>
      <c r="E278" s="331" t="s">
        <v>981</v>
      </c>
      <c r="F278" s="306" t="s">
        <v>962</v>
      </c>
      <c r="G278" s="334">
        <v>1</v>
      </c>
      <c r="H278" s="332">
        <v>1.95</v>
      </c>
      <c r="I278" s="309">
        <f>+$G$266*G278*H278</f>
        <v>282.75</v>
      </c>
      <c r="J278" s="310" t="s">
        <v>441</v>
      </c>
      <c r="K278" s="376" t="s">
        <v>953</v>
      </c>
      <c r="N278" s="875" t="s">
        <v>340</v>
      </c>
      <c r="O278" s="873">
        <f t="shared" si="39"/>
        <v>0</v>
      </c>
      <c r="P278" s="873">
        <f t="shared" si="40"/>
        <v>0</v>
      </c>
      <c r="Q278" s="873">
        <f t="shared" si="41"/>
        <v>60000</v>
      </c>
      <c r="R278" s="873">
        <f t="shared" si="42"/>
        <v>0</v>
      </c>
      <c r="S278" s="873">
        <f t="shared" si="43"/>
        <v>0</v>
      </c>
      <c r="T278" s="873"/>
      <c r="U278" s="326">
        <f t="shared" si="44"/>
        <v>60000</v>
      </c>
    </row>
    <row r="279" spans="1:21" x14ac:dyDescent="0.2">
      <c r="A279" s="349"/>
      <c r="B279" s="350"/>
      <c r="C279" s="325"/>
      <c r="D279" s="329"/>
      <c r="E279" s="306"/>
      <c r="F279" s="334"/>
      <c r="G279" s="334"/>
      <c r="H279" s="332"/>
      <c r="I279" s="309"/>
      <c r="J279" s="310"/>
      <c r="K279" s="376"/>
      <c r="N279" s="875" t="s">
        <v>1423</v>
      </c>
      <c r="O279" s="873">
        <f t="shared" si="39"/>
        <v>0</v>
      </c>
      <c r="P279" s="873">
        <f t="shared" si="40"/>
        <v>0</v>
      </c>
      <c r="Q279" s="873">
        <f t="shared" si="41"/>
        <v>0</v>
      </c>
      <c r="R279" s="873">
        <f t="shared" si="42"/>
        <v>0</v>
      </c>
      <c r="S279" s="873">
        <f t="shared" si="43"/>
        <v>0</v>
      </c>
      <c r="T279" s="873"/>
      <c r="U279" s="326">
        <f t="shared" si="44"/>
        <v>0</v>
      </c>
    </row>
    <row r="280" spans="1:21" ht="15.75" x14ac:dyDescent="0.25">
      <c r="A280" s="349"/>
      <c r="B280" s="350"/>
      <c r="C280" s="325">
        <v>1208</v>
      </c>
      <c r="D280" s="290" t="s">
        <v>1100</v>
      </c>
      <c r="E280" s="306"/>
      <c r="F280" s="334"/>
      <c r="G280" s="377">
        <f>C280</f>
        <v>1208</v>
      </c>
      <c r="H280" s="332"/>
      <c r="I280" s="309"/>
      <c r="J280" s="310"/>
      <c r="K280" s="376"/>
      <c r="N280" s="875" t="s">
        <v>1425</v>
      </c>
      <c r="O280" s="873">
        <f t="shared" si="39"/>
        <v>0</v>
      </c>
      <c r="P280" s="873">
        <f t="shared" si="40"/>
        <v>0</v>
      </c>
      <c r="Q280" s="873">
        <f t="shared" si="41"/>
        <v>0</v>
      </c>
      <c r="R280" s="873">
        <f t="shared" si="42"/>
        <v>0</v>
      </c>
      <c r="S280" s="873">
        <f t="shared" si="43"/>
        <v>0</v>
      </c>
      <c r="T280" s="873"/>
      <c r="U280" s="326">
        <f t="shared" si="44"/>
        <v>0</v>
      </c>
    </row>
    <row r="281" spans="1:21" x14ac:dyDescent="0.2">
      <c r="A281" s="349"/>
      <c r="B281" s="350"/>
      <c r="C281" s="325"/>
      <c r="D281" s="329" t="s">
        <v>948</v>
      </c>
      <c r="E281" s="306" t="s">
        <v>1070</v>
      </c>
      <c r="F281" s="334" t="s">
        <v>974</v>
      </c>
      <c r="G281" s="306">
        <v>1</v>
      </c>
      <c r="H281" s="332">
        <v>1.95</v>
      </c>
      <c r="I281" s="309">
        <f>+$G$280*G281*H281</f>
        <v>2355.6</v>
      </c>
      <c r="J281" s="310" t="s">
        <v>441</v>
      </c>
      <c r="K281" s="311" t="s">
        <v>953</v>
      </c>
      <c r="N281" s="875" t="s">
        <v>1427</v>
      </c>
      <c r="O281" s="873">
        <f t="shared" si="39"/>
        <v>0</v>
      </c>
      <c r="P281" s="873">
        <f t="shared" si="40"/>
        <v>0</v>
      </c>
      <c r="Q281" s="873">
        <f t="shared" si="41"/>
        <v>0</v>
      </c>
      <c r="R281" s="873">
        <f t="shared" si="42"/>
        <v>0</v>
      </c>
      <c r="S281" s="873">
        <f t="shared" si="43"/>
        <v>0</v>
      </c>
      <c r="T281" s="873"/>
      <c r="U281" s="326">
        <f t="shared" si="44"/>
        <v>0</v>
      </c>
    </row>
    <row r="282" spans="1:21" x14ac:dyDescent="0.2">
      <c r="A282" s="349"/>
      <c r="B282" s="350"/>
      <c r="C282" s="325"/>
      <c r="D282" s="378" t="s">
        <v>1072</v>
      </c>
      <c r="E282" s="306" t="s">
        <v>970</v>
      </c>
      <c r="F282" s="306" t="s">
        <v>971</v>
      </c>
      <c r="G282" s="306">
        <v>0.1</v>
      </c>
      <c r="H282" s="332">
        <v>7.08</v>
      </c>
      <c r="I282" s="309">
        <f t="shared" ref="I282:I289" si="46">+$G$280*G282*H282</f>
        <v>855.26400000000012</v>
      </c>
      <c r="J282" s="310" t="s">
        <v>937</v>
      </c>
      <c r="K282" s="311" t="s">
        <v>953</v>
      </c>
      <c r="N282" s="875" t="s">
        <v>156</v>
      </c>
      <c r="O282" s="873">
        <f t="shared" si="39"/>
        <v>800000</v>
      </c>
      <c r="P282" s="873">
        <f t="shared" si="40"/>
        <v>14825</v>
      </c>
      <c r="Q282" s="873">
        <f t="shared" si="41"/>
        <v>114825</v>
      </c>
      <c r="R282" s="873">
        <f t="shared" si="42"/>
        <v>17375</v>
      </c>
      <c r="S282" s="873">
        <f t="shared" si="43"/>
        <v>21670.48</v>
      </c>
      <c r="T282" s="873"/>
      <c r="U282" s="326">
        <f t="shared" si="44"/>
        <v>968695.48</v>
      </c>
    </row>
    <row r="283" spans="1:21" x14ac:dyDescent="0.2">
      <c r="A283" s="349"/>
      <c r="B283" s="350"/>
      <c r="C283" s="325"/>
      <c r="D283" s="329"/>
      <c r="E283" s="306" t="s">
        <v>1073</v>
      </c>
      <c r="F283" s="334" t="s">
        <v>974</v>
      </c>
      <c r="G283" s="306">
        <v>1</v>
      </c>
      <c r="H283" s="332">
        <v>10</v>
      </c>
      <c r="I283" s="309">
        <f>+$G$280*G283*H283</f>
        <v>12080</v>
      </c>
      <c r="J283" s="310" t="s">
        <v>514</v>
      </c>
      <c r="K283" s="311" t="s">
        <v>953</v>
      </c>
      <c r="N283" s="875" t="s">
        <v>1430</v>
      </c>
      <c r="O283" s="873">
        <f t="shared" si="39"/>
        <v>0</v>
      </c>
      <c r="P283" s="873">
        <f t="shared" si="40"/>
        <v>0</v>
      </c>
      <c r="Q283" s="873">
        <f t="shared" si="41"/>
        <v>0</v>
      </c>
      <c r="R283" s="873">
        <f t="shared" si="42"/>
        <v>0</v>
      </c>
      <c r="S283" s="873">
        <f t="shared" si="43"/>
        <v>0</v>
      </c>
      <c r="T283" s="873"/>
      <c r="U283" s="326">
        <f t="shared" si="44"/>
        <v>0</v>
      </c>
    </row>
    <row r="284" spans="1:21" x14ac:dyDescent="0.2">
      <c r="A284" s="349"/>
      <c r="B284" s="350"/>
      <c r="C284" s="325"/>
      <c r="D284" s="329"/>
      <c r="E284" s="306" t="s">
        <v>968</v>
      </c>
      <c r="F284" s="334" t="s">
        <v>974</v>
      </c>
      <c r="G284" s="306">
        <v>0.5</v>
      </c>
      <c r="H284" s="332">
        <v>4.4000000000000004</v>
      </c>
      <c r="I284" s="309">
        <f t="shared" si="46"/>
        <v>2657.6000000000004</v>
      </c>
      <c r="J284" s="310" t="s">
        <v>441</v>
      </c>
      <c r="K284" s="311" t="s">
        <v>953</v>
      </c>
      <c r="N284" s="875" t="s">
        <v>1432</v>
      </c>
      <c r="O284" s="873">
        <f t="shared" si="39"/>
        <v>0</v>
      </c>
      <c r="P284" s="873">
        <f t="shared" si="40"/>
        <v>0</v>
      </c>
      <c r="Q284" s="873">
        <f t="shared" si="41"/>
        <v>0</v>
      </c>
      <c r="R284" s="873">
        <f t="shared" si="42"/>
        <v>0</v>
      </c>
      <c r="S284" s="873">
        <f t="shared" si="43"/>
        <v>0</v>
      </c>
      <c r="T284" s="873"/>
      <c r="U284" s="326">
        <f t="shared" si="44"/>
        <v>0</v>
      </c>
    </row>
    <row r="285" spans="1:21" x14ac:dyDescent="0.2">
      <c r="A285" s="349"/>
      <c r="B285" s="350"/>
      <c r="C285" s="325"/>
      <c r="D285" s="329"/>
      <c r="E285" s="306" t="s">
        <v>961</v>
      </c>
      <c r="F285" s="306" t="s">
        <v>962</v>
      </c>
      <c r="G285" s="306">
        <v>0.5</v>
      </c>
      <c r="H285" s="332">
        <v>7.5</v>
      </c>
      <c r="I285" s="309">
        <f t="shared" si="46"/>
        <v>4530</v>
      </c>
      <c r="J285" s="310" t="s">
        <v>441</v>
      </c>
      <c r="K285" s="311" t="s">
        <v>953</v>
      </c>
      <c r="N285" s="875" t="s">
        <v>446</v>
      </c>
      <c r="O285" s="873">
        <f t="shared" si="39"/>
        <v>0</v>
      </c>
      <c r="P285" s="873">
        <f t="shared" si="40"/>
        <v>3520</v>
      </c>
      <c r="Q285" s="873">
        <f t="shared" si="41"/>
        <v>3520</v>
      </c>
      <c r="R285" s="873">
        <f t="shared" si="42"/>
        <v>2470</v>
      </c>
      <c r="S285" s="873">
        <f t="shared" si="43"/>
        <v>2470</v>
      </c>
      <c r="T285" s="873"/>
      <c r="U285" s="326">
        <f t="shared" si="44"/>
        <v>11980</v>
      </c>
    </row>
    <row r="286" spans="1:21" x14ac:dyDescent="0.2">
      <c r="A286" s="349"/>
      <c r="B286" s="350"/>
      <c r="C286" s="325"/>
      <c r="D286" s="329"/>
      <c r="E286" s="306" t="s">
        <v>1077</v>
      </c>
      <c r="F286" s="334" t="s">
        <v>974</v>
      </c>
      <c r="G286" s="306">
        <v>1</v>
      </c>
      <c r="H286" s="332">
        <v>1.95</v>
      </c>
      <c r="I286" s="309">
        <f t="shared" si="46"/>
        <v>2355.6</v>
      </c>
      <c r="J286" s="310" t="s">
        <v>441</v>
      </c>
      <c r="K286" s="311" t="s">
        <v>953</v>
      </c>
      <c r="N286" s="875" t="s">
        <v>1435</v>
      </c>
      <c r="O286" s="873">
        <f t="shared" si="39"/>
        <v>60000</v>
      </c>
      <c r="P286" s="873">
        <f t="shared" si="40"/>
        <v>0</v>
      </c>
      <c r="Q286" s="873">
        <f t="shared" si="41"/>
        <v>0</v>
      </c>
      <c r="R286" s="873">
        <f t="shared" si="42"/>
        <v>0</v>
      </c>
      <c r="S286" s="873">
        <f t="shared" si="43"/>
        <v>0</v>
      </c>
      <c r="T286" s="873"/>
      <c r="U286" s="326">
        <f t="shared" si="44"/>
        <v>60000</v>
      </c>
    </row>
    <row r="287" spans="1:21" x14ac:dyDescent="0.2">
      <c r="A287" s="349"/>
      <c r="B287" s="350"/>
      <c r="C287" s="325"/>
      <c r="D287" s="330"/>
      <c r="E287" s="331" t="s">
        <v>1079</v>
      </c>
      <c r="F287" s="334" t="s">
        <v>974</v>
      </c>
      <c r="G287" s="334">
        <v>1</v>
      </c>
      <c r="H287" s="286">
        <v>1.95</v>
      </c>
      <c r="I287" s="309">
        <f t="shared" si="46"/>
        <v>2355.6</v>
      </c>
      <c r="J287" s="310" t="s">
        <v>441</v>
      </c>
      <c r="K287" s="376" t="s">
        <v>953</v>
      </c>
      <c r="N287" s="875" t="s">
        <v>1437</v>
      </c>
      <c r="O287" s="873">
        <f t="shared" si="39"/>
        <v>0</v>
      </c>
      <c r="P287" s="873">
        <f t="shared" si="40"/>
        <v>0</v>
      </c>
      <c r="Q287" s="873">
        <f t="shared" si="41"/>
        <v>42000</v>
      </c>
      <c r="R287" s="873">
        <f t="shared" si="42"/>
        <v>0</v>
      </c>
      <c r="S287" s="873">
        <f t="shared" si="43"/>
        <v>0</v>
      </c>
      <c r="T287" s="873"/>
      <c r="U287" s="326">
        <f t="shared" si="44"/>
        <v>42000</v>
      </c>
    </row>
    <row r="288" spans="1:21" x14ac:dyDescent="0.2">
      <c r="A288" s="349"/>
      <c r="B288" s="350"/>
      <c r="C288" s="325"/>
      <c r="D288" s="338" t="s">
        <v>1081</v>
      </c>
      <c r="E288" s="331" t="s">
        <v>981</v>
      </c>
      <c r="F288" s="306" t="s">
        <v>962</v>
      </c>
      <c r="G288" s="334">
        <v>1</v>
      </c>
      <c r="H288" s="332">
        <v>1.95</v>
      </c>
      <c r="I288" s="309">
        <f t="shared" si="46"/>
        <v>2355.6</v>
      </c>
      <c r="J288" s="310" t="s">
        <v>441</v>
      </c>
      <c r="K288" s="376" t="s">
        <v>953</v>
      </c>
      <c r="N288" s="875" t="s">
        <v>1439</v>
      </c>
      <c r="O288" s="873">
        <f t="shared" si="39"/>
        <v>0</v>
      </c>
      <c r="P288" s="873">
        <f t="shared" si="40"/>
        <v>0</v>
      </c>
      <c r="Q288" s="873">
        <f t="shared" si="41"/>
        <v>42000</v>
      </c>
      <c r="R288" s="873">
        <f t="shared" si="42"/>
        <v>0</v>
      </c>
      <c r="S288" s="873">
        <f t="shared" si="43"/>
        <v>0</v>
      </c>
      <c r="T288" s="873"/>
      <c r="U288" s="326">
        <f t="shared" si="44"/>
        <v>42000</v>
      </c>
    </row>
    <row r="289" spans="1:21" x14ac:dyDescent="0.2">
      <c r="A289" s="349"/>
      <c r="B289" s="350"/>
      <c r="C289" s="325"/>
      <c r="D289" s="330"/>
      <c r="E289" s="331" t="s">
        <v>1082</v>
      </c>
      <c r="F289" s="334" t="s">
        <v>974</v>
      </c>
      <c r="G289" s="334">
        <v>1</v>
      </c>
      <c r="H289" s="286">
        <v>1.95</v>
      </c>
      <c r="I289" s="309">
        <f t="shared" si="46"/>
        <v>2355.6</v>
      </c>
      <c r="J289" s="310" t="s">
        <v>441</v>
      </c>
      <c r="K289" s="376" t="s">
        <v>953</v>
      </c>
      <c r="N289" s="875" t="s">
        <v>1441</v>
      </c>
      <c r="O289" s="873">
        <f t="shared" si="39"/>
        <v>0</v>
      </c>
      <c r="P289" s="873">
        <f t="shared" si="40"/>
        <v>0</v>
      </c>
      <c r="Q289" s="873">
        <f t="shared" si="41"/>
        <v>0</v>
      </c>
      <c r="R289" s="873">
        <f t="shared" si="42"/>
        <v>0</v>
      </c>
      <c r="S289" s="873">
        <f t="shared" si="43"/>
        <v>0</v>
      </c>
      <c r="T289" s="873"/>
      <c r="U289" s="326">
        <f t="shared" si="44"/>
        <v>0</v>
      </c>
    </row>
    <row r="290" spans="1:21" x14ac:dyDescent="0.2">
      <c r="A290" s="349"/>
      <c r="B290" s="350"/>
      <c r="C290" s="325"/>
      <c r="D290" s="330"/>
      <c r="E290" s="331" t="s">
        <v>979</v>
      </c>
      <c r="F290" s="334" t="s">
        <v>955</v>
      </c>
      <c r="G290" s="334">
        <v>10</v>
      </c>
      <c r="H290" s="332">
        <v>825</v>
      </c>
      <c r="I290" s="309">
        <f>G290*H290</f>
        <v>8250</v>
      </c>
      <c r="J290" s="310" t="s">
        <v>456</v>
      </c>
      <c r="K290" s="376" t="s">
        <v>953</v>
      </c>
      <c r="N290" s="875" t="s">
        <v>1443</v>
      </c>
      <c r="O290" s="873">
        <f t="shared" si="39"/>
        <v>0</v>
      </c>
      <c r="P290" s="873">
        <f t="shared" si="40"/>
        <v>0</v>
      </c>
      <c r="Q290" s="873">
        <f t="shared" si="41"/>
        <v>0</v>
      </c>
      <c r="R290" s="873">
        <f t="shared" si="42"/>
        <v>0</v>
      </c>
      <c r="S290" s="873">
        <f t="shared" si="43"/>
        <v>0</v>
      </c>
      <c r="T290" s="873"/>
      <c r="U290" s="326">
        <f t="shared" si="44"/>
        <v>0</v>
      </c>
    </row>
    <row r="291" spans="1:21" x14ac:dyDescent="0.2">
      <c r="A291" s="349"/>
      <c r="B291" s="350"/>
      <c r="C291" s="325"/>
      <c r="D291" s="330"/>
      <c r="E291" s="331" t="s">
        <v>980</v>
      </c>
      <c r="F291" s="306" t="s">
        <v>952</v>
      </c>
      <c r="G291" s="334">
        <v>2</v>
      </c>
      <c r="H291" s="332">
        <v>850</v>
      </c>
      <c r="I291" s="309">
        <f>G291*H291</f>
        <v>1700</v>
      </c>
      <c r="J291" s="310" t="s">
        <v>441</v>
      </c>
      <c r="K291" s="376" t="s">
        <v>953</v>
      </c>
      <c r="N291" s="875" t="s">
        <v>483</v>
      </c>
      <c r="O291" s="873">
        <f t="shared" si="39"/>
        <v>0</v>
      </c>
      <c r="P291" s="873">
        <f t="shared" si="40"/>
        <v>0</v>
      </c>
      <c r="Q291" s="873">
        <f t="shared" si="41"/>
        <v>54000</v>
      </c>
      <c r="R291" s="873">
        <f t="shared" si="42"/>
        <v>0</v>
      </c>
      <c r="S291" s="873">
        <f t="shared" si="43"/>
        <v>0</v>
      </c>
      <c r="T291" s="873"/>
      <c r="U291" s="326">
        <f t="shared" si="44"/>
        <v>54000</v>
      </c>
    </row>
    <row r="292" spans="1:21" x14ac:dyDescent="0.2">
      <c r="A292" s="349"/>
      <c r="B292" s="350"/>
      <c r="C292" s="325"/>
      <c r="D292" s="330"/>
      <c r="E292" s="331" t="s">
        <v>981</v>
      </c>
      <c r="F292" s="306" t="s">
        <v>962</v>
      </c>
      <c r="G292" s="334">
        <v>1</v>
      </c>
      <c r="H292" s="332">
        <v>1.95</v>
      </c>
      <c r="I292" s="309">
        <f>+$G$280*G292*H292</f>
        <v>2355.6</v>
      </c>
      <c r="J292" s="310" t="s">
        <v>441</v>
      </c>
      <c r="K292" s="376" t="s">
        <v>953</v>
      </c>
      <c r="N292" s="875" t="s">
        <v>449</v>
      </c>
      <c r="O292" s="873">
        <f t="shared" si="39"/>
        <v>0</v>
      </c>
      <c r="P292" s="873">
        <f t="shared" si="40"/>
        <v>0</v>
      </c>
      <c r="Q292" s="873">
        <f t="shared" si="41"/>
        <v>0</v>
      </c>
      <c r="R292" s="873">
        <f t="shared" si="42"/>
        <v>0</v>
      </c>
      <c r="S292" s="873">
        <f t="shared" si="43"/>
        <v>0</v>
      </c>
      <c r="T292" s="873"/>
      <c r="U292" s="326">
        <f t="shared" si="44"/>
        <v>0</v>
      </c>
    </row>
    <row r="293" spans="1:21" x14ac:dyDescent="0.2">
      <c r="A293" s="349"/>
      <c r="B293" s="350"/>
      <c r="C293" s="325"/>
      <c r="D293" s="330"/>
      <c r="E293" s="331"/>
      <c r="F293" s="334"/>
      <c r="G293" s="334"/>
      <c r="H293" s="332"/>
      <c r="I293" s="309"/>
      <c r="J293" s="310"/>
      <c r="K293" s="376"/>
      <c r="N293" s="875" t="s">
        <v>1447</v>
      </c>
      <c r="O293" s="873">
        <f t="shared" si="39"/>
        <v>0</v>
      </c>
      <c r="P293" s="873">
        <f t="shared" si="40"/>
        <v>0</v>
      </c>
      <c r="Q293" s="873">
        <f t="shared" si="41"/>
        <v>54000</v>
      </c>
      <c r="R293" s="873">
        <f t="shared" si="42"/>
        <v>0</v>
      </c>
      <c r="S293" s="873">
        <f t="shared" si="43"/>
        <v>0</v>
      </c>
      <c r="T293" s="873"/>
      <c r="U293" s="326">
        <f t="shared" si="44"/>
        <v>54000</v>
      </c>
    </row>
    <row r="294" spans="1:21" ht="15.75" x14ac:dyDescent="0.25">
      <c r="A294" s="349"/>
      <c r="B294" s="350"/>
      <c r="C294" s="325">
        <v>5895</v>
      </c>
      <c r="D294" s="290" t="s">
        <v>1101</v>
      </c>
      <c r="E294" s="306"/>
      <c r="F294" s="334"/>
      <c r="G294" s="377">
        <f>C294</f>
        <v>5895</v>
      </c>
      <c r="H294" s="332"/>
      <c r="I294" s="309"/>
      <c r="J294" s="310"/>
      <c r="K294" s="376"/>
      <c r="N294" s="875" t="s">
        <v>1449</v>
      </c>
      <c r="O294" s="873">
        <f t="shared" si="39"/>
        <v>0</v>
      </c>
      <c r="P294" s="873">
        <f t="shared" si="40"/>
        <v>0</v>
      </c>
      <c r="Q294" s="873">
        <f t="shared" si="41"/>
        <v>0</v>
      </c>
      <c r="R294" s="873">
        <f t="shared" si="42"/>
        <v>0</v>
      </c>
      <c r="S294" s="873">
        <f t="shared" si="43"/>
        <v>0</v>
      </c>
      <c r="T294" s="873"/>
      <c r="U294" s="326">
        <f t="shared" si="44"/>
        <v>0</v>
      </c>
    </row>
    <row r="295" spans="1:21" x14ac:dyDescent="0.2">
      <c r="A295" s="349"/>
      <c r="B295" s="350"/>
      <c r="C295" s="325"/>
      <c r="D295" s="330" t="s">
        <v>948</v>
      </c>
      <c r="E295" s="331" t="s">
        <v>1070</v>
      </c>
      <c r="F295" s="334" t="s">
        <v>974</v>
      </c>
      <c r="G295" s="306">
        <v>0.5</v>
      </c>
      <c r="H295" s="332">
        <v>1.95</v>
      </c>
      <c r="I295" s="309">
        <f>+$G$294*G295*H295</f>
        <v>5747.625</v>
      </c>
      <c r="J295" s="310" t="s">
        <v>441</v>
      </c>
      <c r="K295" s="311" t="s">
        <v>953</v>
      </c>
      <c r="N295" s="875" t="s">
        <v>536</v>
      </c>
      <c r="O295" s="873">
        <f t="shared" si="39"/>
        <v>0</v>
      </c>
      <c r="P295" s="873">
        <f t="shared" si="40"/>
        <v>0</v>
      </c>
      <c r="Q295" s="873">
        <f t="shared" si="41"/>
        <v>0</v>
      </c>
      <c r="R295" s="873">
        <f t="shared" si="42"/>
        <v>0</v>
      </c>
      <c r="S295" s="873">
        <f t="shared" si="43"/>
        <v>0</v>
      </c>
      <c r="T295" s="873"/>
      <c r="U295" s="326">
        <f t="shared" si="44"/>
        <v>0</v>
      </c>
    </row>
    <row r="296" spans="1:21" x14ac:dyDescent="0.2">
      <c r="A296" s="349"/>
      <c r="B296" s="350"/>
      <c r="C296" s="325"/>
      <c r="D296" s="328" t="s">
        <v>1072</v>
      </c>
      <c r="E296" s="331" t="s">
        <v>970</v>
      </c>
      <c r="F296" s="306" t="s">
        <v>971</v>
      </c>
      <c r="G296" s="306">
        <v>0.1</v>
      </c>
      <c r="H296" s="332">
        <v>7.08</v>
      </c>
      <c r="I296" s="309">
        <f>+$G$294*G296*H296</f>
        <v>4173.66</v>
      </c>
      <c r="J296" s="310" t="s">
        <v>937</v>
      </c>
      <c r="K296" s="311" t="s">
        <v>953</v>
      </c>
      <c r="N296" s="875" t="s">
        <v>1452</v>
      </c>
      <c r="O296" s="873">
        <f t="shared" si="39"/>
        <v>0</v>
      </c>
      <c r="P296" s="873">
        <f t="shared" si="40"/>
        <v>0</v>
      </c>
      <c r="Q296" s="873">
        <f t="shared" si="41"/>
        <v>0</v>
      </c>
      <c r="R296" s="873">
        <f t="shared" si="42"/>
        <v>0</v>
      </c>
      <c r="S296" s="873">
        <f t="shared" si="43"/>
        <v>0</v>
      </c>
      <c r="T296" s="873"/>
      <c r="U296" s="326">
        <f t="shared" si="44"/>
        <v>0</v>
      </c>
    </row>
    <row r="297" spans="1:21" x14ac:dyDescent="0.2">
      <c r="A297" s="349"/>
      <c r="B297" s="350"/>
      <c r="C297" s="325"/>
      <c r="D297" s="330"/>
      <c r="E297" s="331" t="s">
        <v>1073</v>
      </c>
      <c r="F297" s="334" t="s">
        <v>974</v>
      </c>
      <c r="G297" s="306">
        <v>1</v>
      </c>
      <c r="H297" s="332">
        <v>10</v>
      </c>
      <c r="I297" s="309">
        <f t="shared" ref="I297:I303" si="47">+$G$294*G297*H297</f>
        <v>58950</v>
      </c>
      <c r="J297" s="310" t="s">
        <v>514</v>
      </c>
      <c r="K297" s="311" t="s">
        <v>953</v>
      </c>
      <c r="N297" s="875" t="s">
        <v>1454</v>
      </c>
      <c r="O297" s="873">
        <f t="shared" si="39"/>
        <v>0</v>
      </c>
      <c r="P297" s="873">
        <f t="shared" si="40"/>
        <v>0</v>
      </c>
      <c r="Q297" s="873">
        <f t="shared" si="41"/>
        <v>60000</v>
      </c>
      <c r="R297" s="873">
        <f t="shared" si="42"/>
        <v>0</v>
      </c>
      <c r="S297" s="873">
        <f t="shared" si="43"/>
        <v>0</v>
      </c>
      <c r="T297" s="873"/>
      <c r="U297" s="326">
        <f t="shared" si="44"/>
        <v>60000</v>
      </c>
    </row>
    <row r="298" spans="1:21" x14ac:dyDescent="0.2">
      <c r="A298" s="349"/>
      <c r="B298" s="350"/>
      <c r="C298" s="325"/>
      <c r="D298" s="329"/>
      <c r="E298" s="306" t="s">
        <v>968</v>
      </c>
      <c r="F298" s="334" t="s">
        <v>974</v>
      </c>
      <c r="G298" s="306">
        <v>0.15</v>
      </c>
      <c r="H298" s="332">
        <v>4.4000000000000004</v>
      </c>
      <c r="I298" s="309">
        <f t="shared" si="47"/>
        <v>3890.7000000000003</v>
      </c>
      <c r="J298" s="310" t="s">
        <v>441</v>
      </c>
      <c r="K298" s="311" t="s">
        <v>953</v>
      </c>
      <c r="N298" s="875" t="s">
        <v>305</v>
      </c>
      <c r="O298" s="873">
        <f t="shared" si="39"/>
        <v>120000</v>
      </c>
      <c r="P298" s="873">
        <f t="shared" si="40"/>
        <v>15475</v>
      </c>
      <c r="Q298" s="873">
        <f t="shared" si="41"/>
        <v>3900</v>
      </c>
      <c r="R298" s="873">
        <f t="shared" si="42"/>
        <v>5310</v>
      </c>
      <c r="S298" s="873">
        <f t="shared" si="43"/>
        <v>5310</v>
      </c>
      <c r="T298" s="873"/>
      <c r="U298" s="326">
        <f t="shared" si="44"/>
        <v>149995</v>
      </c>
    </row>
    <row r="299" spans="1:21" x14ac:dyDescent="0.2">
      <c r="A299" s="349"/>
      <c r="B299" s="350"/>
      <c r="C299" s="325"/>
      <c r="D299" s="330"/>
      <c r="E299" s="331" t="s">
        <v>961</v>
      </c>
      <c r="F299" s="306" t="s">
        <v>962</v>
      </c>
      <c r="G299" s="306">
        <v>0.1</v>
      </c>
      <c r="H299" s="332">
        <v>7.5</v>
      </c>
      <c r="I299" s="309">
        <f t="shared" si="47"/>
        <v>4421.25</v>
      </c>
      <c r="J299" s="310" t="s">
        <v>441</v>
      </c>
      <c r="K299" s="311" t="s">
        <v>953</v>
      </c>
      <c r="N299" s="875" t="s">
        <v>1457</v>
      </c>
      <c r="O299" s="873">
        <f t="shared" si="39"/>
        <v>0</v>
      </c>
      <c r="P299" s="873">
        <f t="shared" si="40"/>
        <v>0</v>
      </c>
      <c r="Q299" s="873">
        <f t="shared" si="41"/>
        <v>0</v>
      </c>
      <c r="R299" s="873">
        <f t="shared" si="42"/>
        <v>0</v>
      </c>
      <c r="S299" s="873">
        <f t="shared" si="43"/>
        <v>0</v>
      </c>
      <c r="T299" s="873"/>
      <c r="U299" s="326">
        <f t="shared" si="44"/>
        <v>0</v>
      </c>
    </row>
    <row r="300" spans="1:21" x14ac:dyDescent="0.2">
      <c r="A300" s="349"/>
      <c r="B300" s="350"/>
      <c r="C300" s="325"/>
      <c r="D300" s="330"/>
      <c r="E300" s="331" t="s">
        <v>1077</v>
      </c>
      <c r="F300" s="334" t="s">
        <v>974</v>
      </c>
      <c r="G300" s="306">
        <v>0.1</v>
      </c>
      <c r="H300" s="332">
        <v>1.95</v>
      </c>
      <c r="I300" s="309">
        <f t="shared" si="47"/>
        <v>1149.5249999999999</v>
      </c>
      <c r="J300" s="310" t="s">
        <v>441</v>
      </c>
      <c r="K300" s="311" t="s">
        <v>953</v>
      </c>
      <c r="N300" s="875" t="s">
        <v>1459</v>
      </c>
      <c r="O300" s="873">
        <f t="shared" si="39"/>
        <v>0</v>
      </c>
      <c r="P300" s="873">
        <f t="shared" si="40"/>
        <v>7100</v>
      </c>
      <c r="Q300" s="873">
        <f t="shared" si="41"/>
        <v>7100</v>
      </c>
      <c r="R300" s="873">
        <f t="shared" si="42"/>
        <v>8600</v>
      </c>
      <c r="S300" s="873">
        <f t="shared" si="43"/>
        <v>8600</v>
      </c>
      <c r="T300" s="873"/>
      <c r="U300" s="326">
        <f t="shared" si="44"/>
        <v>31400</v>
      </c>
    </row>
    <row r="301" spans="1:21" x14ac:dyDescent="0.2">
      <c r="A301" s="349"/>
      <c r="B301" s="350"/>
      <c r="C301" s="325"/>
      <c r="D301" s="330"/>
      <c r="E301" s="331" t="s">
        <v>1079</v>
      </c>
      <c r="F301" s="334" t="s">
        <v>974</v>
      </c>
      <c r="G301" s="334">
        <v>0.1</v>
      </c>
      <c r="H301" s="286">
        <v>1.95</v>
      </c>
      <c r="I301" s="309">
        <f t="shared" si="47"/>
        <v>1149.5249999999999</v>
      </c>
      <c r="J301" s="310" t="s">
        <v>441</v>
      </c>
      <c r="K301" s="376" t="s">
        <v>953</v>
      </c>
      <c r="N301" s="875" t="s">
        <v>1462</v>
      </c>
      <c r="O301" s="873">
        <f t="shared" si="39"/>
        <v>0</v>
      </c>
      <c r="P301" s="873">
        <f t="shared" si="40"/>
        <v>0</v>
      </c>
      <c r="Q301" s="873">
        <f t="shared" si="41"/>
        <v>0</v>
      </c>
      <c r="R301" s="873">
        <f t="shared" si="42"/>
        <v>0</v>
      </c>
      <c r="S301" s="873">
        <f t="shared" si="43"/>
        <v>0</v>
      </c>
      <c r="T301" s="873"/>
      <c r="U301" s="326">
        <f t="shared" si="44"/>
        <v>0</v>
      </c>
    </row>
    <row r="302" spans="1:21" x14ac:dyDescent="0.2">
      <c r="A302" s="349"/>
      <c r="B302" s="350"/>
      <c r="C302" s="325"/>
      <c r="D302" s="338" t="s">
        <v>1081</v>
      </c>
      <c r="E302" s="331" t="s">
        <v>981</v>
      </c>
      <c r="F302" s="306" t="s">
        <v>962</v>
      </c>
      <c r="G302" s="334">
        <v>0.1</v>
      </c>
      <c r="H302" s="332">
        <v>1.95</v>
      </c>
      <c r="I302" s="309">
        <f t="shared" si="47"/>
        <v>1149.5249999999999</v>
      </c>
      <c r="J302" s="310" t="s">
        <v>441</v>
      </c>
      <c r="K302" s="376" t="s">
        <v>953</v>
      </c>
      <c r="N302" s="875" t="s">
        <v>1464</v>
      </c>
      <c r="O302" s="873">
        <f t="shared" si="39"/>
        <v>0</v>
      </c>
      <c r="P302" s="873">
        <f t="shared" si="40"/>
        <v>0</v>
      </c>
      <c r="Q302" s="873">
        <f t="shared" si="41"/>
        <v>0</v>
      </c>
      <c r="R302" s="873">
        <f t="shared" si="42"/>
        <v>0</v>
      </c>
      <c r="S302" s="873">
        <f t="shared" si="43"/>
        <v>0</v>
      </c>
      <c r="T302" s="873"/>
      <c r="U302" s="326">
        <f t="shared" si="44"/>
        <v>0</v>
      </c>
    </row>
    <row r="303" spans="1:21" x14ac:dyDescent="0.2">
      <c r="A303" s="349"/>
      <c r="B303" s="350"/>
      <c r="C303" s="325"/>
      <c r="D303" s="330"/>
      <c r="E303" s="331" t="s">
        <v>1082</v>
      </c>
      <c r="F303" s="334" t="s">
        <v>974</v>
      </c>
      <c r="G303" s="334">
        <v>0.1</v>
      </c>
      <c r="H303" s="286">
        <v>1.95</v>
      </c>
      <c r="I303" s="309">
        <f t="shared" si="47"/>
        <v>1149.5249999999999</v>
      </c>
      <c r="J303" s="310" t="s">
        <v>441</v>
      </c>
      <c r="K303" s="376" t="s">
        <v>953</v>
      </c>
      <c r="N303" s="875" t="s">
        <v>1466</v>
      </c>
      <c r="O303" s="873">
        <f t="shared" si="39"/>
        <v>0</v>
      </c>
      <c r="P303" s="873">
        <f t="shared" si="40"/>
        <v>0</v>
      </c>
      <c r="Q303" s="873">
        <f t="shared" si="41"/>
        <v>0</v>
      </c>
      <c r="R303" s="873">
        <f t="shared" si="42"/>
        <v>0</v>
      </c>
      <c r="S303" s="873">
        <f t="shared" si="43"/>
        <v>0</v>
      </c>
      <c r="T303" s="873"/>
      <c r="U303" s="326">
        <f t="shared" si="44"/>
        <v>0</v>
      </c>
    </row>
    <row r="304" spans="1:21" x14ac:dyDescent="0.2">
      <c r="A304" s="349"/>
      <c r="B304" s="350"/>
      <c r="C304" s="325"/>
      <c r="D304" s="330"/>
      <c r="E304" s="331" t="s">
        <v>979</v>
      </c>
      <c r="F304" s="334" t="s">
        <v>955</v>
      </c>
      <c r="G304" s="334">
        <v>20</v>
      </c>
      <c r="H304" s="332">
        <v>825</v>
      </c>
      <c r="I304" s="309">
        <f>G304*H304</f>
        <v>16500</v>
      </c>
      <c r="J304" s="310" t="s">
        <v>456</v>
      </c>
      <c r="K304" s="376" t="s">
        <v>953</v>
      </c>
      <c r="N304" s="875" t="s">
        <v>1468</v>
      </c>
      <c r="O304" s="873">
        <f t="shared" si="39"/>
        <v>0</v>
      </c>
      <c r="P304" s="873">
        <f t="shared" si="40"/>
        <v>0</v>
      </c>
      <c r="Q304" s="873">
        <f t="shared" si="41"/>
        <v>0</v>
      </c>
      <c r="R304" s="873">
        <f t="shared" si="42"/>
        <v>0</v>
      </c>
      <c r="S304" s="873">
        <f t="shared" si="43"/>
        <v>0</v>
      </c>
      <c r="T304" s="873"/>
      <c r="U304" s="326">
        <f t="shared" si="44"/>
        <v>0</v>
      </c>
    </row>
    <row r="305" spans="1:21" x14ac:dyDescent="0.2">
      <c r="A305" s="349"/>
      <c r="B305" s="350"/>
      <c r="C305" s="325"/>
      <c r="D305" s="330"/>
      <c r="E305" s="331" t="s">
        <v>980</v>
      </c>
      <c r="F305" s="306" t="s">
        <v>952</v>
      </c>
      <c r="G305" s="334">
        <v>2</v>
      </c>
      <c r="H305" s="332">
        <v>850</v>
      </c>
      <c r="I305" s="309">
        <f>G305*H305</f>
        <v>1700</v>
      </c>
      <c r="J305" s="310" t="s">
        <v>441</v>
      </c>
      <c r="K305" s="376" t="s">
        <v>953</v>
      </c>
      <c r="N305" s="875" t="s">
        <v>1470</v>
      </c>
      <c r="O305" s="873">
        <f t="shared" si="39"/>
        <v>0</v>
      </c>
      <c r="P305" s="873">
        <f t="shared" si="40"/>
        <v>0</v>
      </c>
      <c r="Q305" s="873">
        <f t="shared" si="41"/>
        <v>0</v>
      </c>
      <c r="R305" s="873">
        <f t="shared" si="42"/>
        <v>0</v>
      </c>
      <c r="S305" s="873">
        <f t="shared" si="43"/>
        <v>0</v>
      </c>
      <c r="T305" s="873"/>
      <c r="U305" s="326">
        <f t="shared" si="44"/>
        <v>0</v>
      </c>
    </row>
    <row r="306" spans="1:21" x14ac:dyDescent="0.2">
      <c r="A306" s="349"/>
      <c r="B306" s="350"/>
      <c r="C306" s="325"/>
      <c r="D306" s="330"/>
      <c r="E306" s="331" t="s">
        <v>981</v>
      </c>
      <c r="F306" s="306" t="s">
        <v>962</v>
      </c>
      <c r="G306" s="334">
        <v>1</v>
      </c>
      <c r="H306" s="332">
        <v>1.95</v>
      </c>
      <c r="I306" s="309">
        <f>+$G$294*G306*H306</f>
        <v>11495.25</v>
      </c>
      <c r="J306" s="310" t="s">
        <v>441</v>
      </c>
      <c r="K306" s="376" t="s">
        <v>953</v>
      </c>
      <c r="N306" s="875" t="s">
        <v>1472</v>
      </c>
      <c r="O306" s="873">
        <f t="shared" si="39"/>
        <v>0</v>
      </c>
      <c r="P306" s="873">
        <f t="shared" si="40"/>
        <v>0</v>
      </c>
      <c r="Q306" s="873">
        <f t="shared" si="41"/>
        <v>0</v>
      </c>
      <c r="R306" s="873">
        <f t="shared" si="42"/>
        <v>0</v>
      </c>
      <c r="S306" s="873">
        <f t="shared" si="43"/>
        <v>0</v>
      </c>
      <c r="T306" s="873"/>
      <c r="U306" s="326">
        <f t="shared" si="44"/>
        <v>0</v>
      </c>
    </row>
    <row r="307" spans="1:21" ht="15.75" x14ac:dyDescent="0.25">
      <c r="A307" s="349"/>
      <c r="B307" s="350"/>
      <c r="C307" s="325">
        <v>258</v>
      </c>
      <c r="D307" s="290" t="s">
        <v>1102</v>
      </c>
      <c r="E307" s="306"/>
      <c r="F307" s="334"/>
      <c r="G307" s="377">
        <f>C307</f>
        <v>258</v>
      </c>
      <c r="H307" s="332"/>
      <c r="I307" s="309"/>
      <c r="J307" s="310"/>
      <c r="K307" s="376"/>
      <c r="N307" s="875" t="s">
        <v>1474</v>
      </c>
      <c r="O307" s="873">
        <f t="shared" si="39"/>
        <v>0</v>
      </c>
      <c r="P307" s="873">
        <f t="shared" si="40"/>
        <v>0</v>
      </c>
      <c r="Q307" s="873">
        <f t="shared" si="41"/>
        <v>0</v>
      </c>
      <c r="R307" s="873">
        <f t="shared" si="42"/>
        <v>0</v>
      </c>
      <c r="S307" s="873">
        <f t="shared" si="43"/>
        <v>0</v>
      </c>
      <c r="T307" s="873"/>
      <c r="U307" s="326">
        <f t="shared" si="44"/>
        <v>0</v>
      </c>
    </row>
    <row r="308" spans="1:21" x14ac:dyDescent="0.2">
      <c r="A308" s="349"/>
      <c r="B308" s="350"/>
      <c r="C308" s="325"/>
      <c r="D308" s="330" t="s">
        <v>948</v>
      </c>
      <c r="E308" s="331" t="s">
        <v>1070</v>
      </c>
      <c r="F308" s="334" t="s">
        <v>974</v>
      </c>
      <c r="G308" s="306">
        <v>1</v>
      </c>
      <c r="H308" s="332">
        <v>1.95</v>
      </c>
      <c r="I308" s="309">
        <f>+$G$307*G308*H308</f>
        <v>503.09999999999997</v>
      </c>
      <c r="J308" s="310" t="s">
        <v>441</v>
      </c>
      <c r="K308" s="311" t="s">
        <v>953</v>
      </c>
      <c r="N308" s="875" t="s">
        <v>1476</v>
      </c>
      <c r="O308" s="873">
        <f t="shared" si="39"/>
        <v>0</v>
      </c>
      <c r="P308" s="873">
        <f t="shared" si="40"/>
        <v>0</v>
      </c>
      <c r="Q308" s="873">
        <f t="shared" si="41"/>
        <v>240000</v>
      </c>
      <c r="R308" s="873">
        <f t="shared" si="42"/>
        <v>0</v>
      </c>
      <c r="S308" s="873">
        <f t="shared" si="43"/>
        <v>0</v>
      </c>
      <c r="T308" s="873"/>
      <c r="U308" s="326">
        <f t="shared" si="44"/>
        <v>240000</v>
      </c>
    </row>
    <row r="309" spans="1:21" x14ac:dyDescent="0.2">
      <c r="A309" s="349"/>
      <c r="B309" s="350"/>
      <c r="C309" s="325"/>
      <c r="D309" s="378" t="s">
        <v>1072</v>
      </c>
      <c r="E309" s="306" t="s">
        <v>970</v>
      </c>
      <c r="F309" s="306" t="s">
        <v>971</v>
      </c>
      <c r="G309" s="306">
        <v>0.1</v>
      </c>
      <c r="H309" s="332">
        <v>7.08</v>
      </c>
      <c r="I309" s="309">
        <f t="shared" ref="I309:I316" si="48">+$G$307*G309*H309</f>
        <v>182.66400000000002</v>
      </c>
      <c r="J309" s="310" t="s">
        <v>937</v>
      </c>
      <c r="K309" s="311" t="s">
        <v>953</v>
      </c>
      <c r="N309" s="875" t="s">
        <v>1478</v>
      </c>
      <c r="O309" s="873">
        <f t="shared" si="39"/>
        <v>0</v>
      </c>
      <c r="P309" s="873">
        <f t="shared" si="40"/>
        <v>0</v>
      </c>
      <c r="Q309" s="873">
        <f t="shared" si="41"/>
        <v>0</v>
      </c>
      <c r="R309" s="873">
        <f t="shared" si="42"/>
        <v>0</v>
      </c>
      <c r="S309" s="873">
        <f t="shared" si="43"/>
        <v>0</v>
      </c>
      <c r="T309" s="873"/>
      <c r="U309" s="326">
        <f t="shared" si="44"/>
        <v>0</v>
      </c>
    </row>
    <row r="310" spans="1:21" x14ac:dyDescent="0.2">
      <c r="A310" s="349"/>
      <c r="B310" s="350"/>
      <c r="C310" s="325"/>
      <c r="D310" s="329"/>
      <c r="E310" s="306" t="s">
        <v>1073</v>
      </c>
      <c r="F310" s="334" t="s">
        <v>974</v>
      </c>
      <c r="G310" s="306">
        <v>1</v>
      </c>
      <c r="H310" s="332">
        <v>10</v>
      </c>
      <c r="I310" s="309">
        <f>+$G$307*G310*H310</f>
        <v>2580</v>
      </c>
      <c r="J310" s="310" t="s">
        <v>514</v>
      </c>
      <c r="K310" s="311" t="s">
        <v>953</v>
      </c>
      <c r="N310" s="875" t="s">
        <v>1480</v>
      </c>
      <c r="O310" s="873">
        <f t="shared" si="39"/>
        <v>0</v>
      </c>
      <c r="P310" s="873">
        <f t="shared" si="40"/>
        <v>0</v>
      </c>
      <c r="Q310" s="873">
        <f t="shared" si="41"/>
        <v>0</v>
      </c>
      <c r="R310" s="873">
        <f t="shared" si="42"/>
        <v>0</v>
      </c>
      <c r="S310" s="873">
        <f t="shared" si="43"/>
        <v>0</v>
      </c>
      <c r="T310" s="873"/>
      <c r="U310" s="326">
        <f t="shared" si="44"/>
        <v>0</v>
      </c>
    </row>
    <row r="311" spans="1:21" x14ac:dyDescent="0.2">
      <c r="A311" s="349"/>
      <c r="B311" s="350"/>
      <c r="C311" s="325"/>
      <c r="D311" s="329"/>
      <c r="E311" s="306" t="s">
        <v>968</v>
      </c>
      <c r="F311" s="334" t="s">
        <v>974</v>
      </c>
      <c r="G311" s="306">
        <v>1</v>
      </c>
      <c r="H311" s="332">
        <v>4.4000000000000004</v>
      </c>
      <c r="I311" s="309">
        <f t="shared" si="48"/>
        <v>1135.2</v>
      </c>
      <c r="J311" s="310" t="s">
        <v>441</v>
      </c>
      <c r="K311" s="311" t="s">
        <v>953</v>
      </c>
      <c r="N311" s="875" t="s">
        <v>1482</v>
      </c>
      <c r="O311" s="873">
        <f t="shared" si="39"/>
        <v>0</v>
      </c>
      <c r="P311" s="873">
        <f t="shared" si="40"/>
        <v>0</v>
      </c>
      <c r="Q311" s="873">
        <f t="shared" si="41"/>
        <v>0</v>
      </c>
      <c r="R311" s="873">
        <f t="shared" si="42"/>
        <v>0</v>
      </c>
      <c r="S311" s="873">
        <f t="shared" si="43"/>
        <v>0</v>
      </c>
      <c r="T311" s="873"/>
      <c r="U311" s="326">
        <f t="shared" si="44"/>
        <v>0</v>
      </c>
    </row>
    <row r="312" spans="1:21" x14ac:dyDescent="0.2">
      <c r="A312" s="349"/>
      <c r="B312" s="350"/>
      <c r="C312" s="325"/>
      <c r="D312" s="329"/>
      <c r="E312" s="306" t="s">
        <v>961</v>
      </c>
      <c r="F312" s="306" t="s">
        <v>962</v>
      </c>
      <c r="G312" s="306">
        <v>0.5</v>
      </c>
      <c r="H312" s="332">
        <v>7.5</v>
      </c>
      <c r="I312" s="309">
        <f t="shared" si="48"/>
        <v>967.5</v>
      </c>
      <c r="J312" s="310" t="s">
        <v>441</v>
      </c>
      <c r="K312" s="311" t="s">
        <v>953</v>
      </c>
      <c r="N312" s="875" t="s">
        <v>1484</v>
      </c>
      <c r="O312" s="873">
        <f t="shared" si="39"/>
        <v>0</v>
      </c>
      <c r="P312" s="873">
        <f t="shared" si="40"/>
        <v>0</v>
      </c>
      <c r="Q312" s="873">
        <f t="shared" si="41"/>
        <v>0</v>
      </c>
      <c r="R312" s="873">
        <f t="shared" si="42"/>
        <v>0</v>
      </c>
      <c r="S312" s="873">
        <f t="shared" si="43"/>
        <v>0</v>
      </c>
      <c r="T312" s="873"/>
      <c r="U312" s="326">
        <f t="shared" si="44"/>
        <v>0</v>
      </c>
    </row>
    <row r="313" spans="1:21" x14ac:dyDescent="0.2">
      <c r="A313" s="349"/>
      <c r="B313" s="350"/>
      <c r="C313" s="325"/>
      <c r="D313" s="329"/>
      <c r="E313" s="306" t="s">
        <v>1077</v>
      </c>
      <c r="F313" s="334" t="s">
        <v>974</v>
      </c>
      <c r="G313" s="306">
        <v>1</v>
      </c>
      <c r="H313" s="332">
        <v>1.95</v>
      </c>
      <c r="I313" s="309">
        <f t="shared" si="48"/>
        <v>503.09999999999997</v>
      </c>
      <c r="J313" s="310" t="s">
        <v>441</v>
      </c>
      <c r="K313" s="311" t="s">
        <v>953</v>
      </c>
      <c r="N313" s="875" t="s">
        <v>1486</v>
      </c>
      <c r="O313" s="873">
        <f t="shared" si="39"/>
        <v>0</v>
      </c>
      <c r="P313" s="873">
        <f t="shared" si="40"/>
        <v>1800</v>
      </c>
      <c r="Q313" s="873">
        <f t="shared" si="41"/>
        <v>1800</v>
      </c>
      <c r="R313" s="873">
        <f t="shared" si="42"/>
        <v>31800</v>
      </c>
      <c r="S313" s="873">
        <f t="shared" si="43"/>
        <v>1800</v>
      </c>
      <c r="T313" s="873"/>
      <c r="U313" s="326">
        <f t="shared" si="44"/>
        <v>37200</v>
      </c>
    </row>
    <row r="314" spans="1:21" x14ac:dyDescent="0.2">
      <c r="A314" s="349"/>
      <c r="B314" s="350"/>
      <c r="C314" s="325"/>
      <c r="D314" s="329"/>
      <c r="E314" s="306" t="s">
        <v>1079</v>
      </c>
      <c r="F314" s="334" t="s">
        <v>974</v>
      </c>
      <c r="G314" s="334">
        <v>1</v>
      </c>
      <c r="H314" s="286">
        <v>1.95</v>
      </c>
      <c r="I314" s="309">
        <f t="shared" si="48"/>
        <v>503.09999999999997</v>
      </c>
      <c r="J314" s="310" t="s">
        <v>441</v>
      </c>
      <c r="K314" s="376" t="s">
        <v>953</v>
      </c>
      <c r="N314" s="875" t="s">
        <v>297</v>
      </c>
      <c r="O314" s="873">
        <f t="shared" si="39"/>
        <v>78000</v>
      </c>
      <c r="P314" s="873">
        <f t="shared" si="40"/>
        <v>240000</v>
      </c>
      <c r="Q314" s="873">
        <f t="shared" si="41"/>
        <v>288000</v>
      </c>
      <c r="R314" s="873">
        <f t="shared" si="42"/>
        <v>120000</v>
      </c>
      <c r="S314" s="873">
        <f t="shared" si="43"/>
        <v>60000</v>
      </c>
      <c r="T314" s="873"/>
      <c r="U314" s="326">
        <f t="shared" si="44"/>
        <v>786000</v>
      </c>
    </row>
    <row r="315" spans="1:21" x14ac:dyDescent="0.2">
      <c r="A315" s="349"/>
      <c r="B315" s="350"/>
      <c r="C315" s="325"/>
      <c r="D315" s="379" t="s">
        <v>1081</v>
      </c>
      <c r="E315" s="306" t="s">
        <v>981</v>
      </c>
      <c r="F315" s="306" t="s">
        <v>962</v>
      </c>
      <c r="G315" s="334">
        <v>1</v>
      </c>
      <c r="H315" s="332">
        <v>1.95</v>
      </c>
      <c r="I315" s="309">
        <f t="shared" si="48"/>
        <v>503.09999999999997</v>
      </c>
      <c r="J315" s="310" t="s">
        <v>441</v>
      </c>
      <c r="K315" s="376" t="s">
        <v>953</v>
      </c>
      <c r="N315" s="875" t="s">
        <v>1489</v>
      </c>
      <c r="O315" s="873">
        <f t="shared" si="39"/>
        <v>0</v>
      </c>
      <c r="P315" s="873">
        <f t="shared" si="40"/>
        <v>0</v>
      </c>
      <c r="Q315" s="873">
        <f t="shared" si="41"/>
        <v>0</v>
      </c>
      <c r="R315" s="873">
        <f t="shared" si="42"/>
        <v>0</v>
      </c>
      <c r="S315" s="873">
        <f t="shared" si="43"/>
        <v>0</v>
      </c>
      <c r="T315" s="873"/>
      <c r="U315" s="326">
        <f t="shared" si="44"/>
        <v>0</v>
      </c>
    </row>
    <row r="316" spans="1:21" x14ac:dyDescent="0.2">
      <c r="A316" s="349"/>
      <c r="B316" s="350"/>
      <c r="C316" s="325"/>
      <c r="D316" s="329"/>
      <c r="E316" s="306" t="s">
        <v>1082</v>
      </c>
      <c r="F316" s="334" t="s">
        <v>974</v>
      </c>
      <c r="G316" s="334">
        <v>1</v>
      </c>
      <c r="H316" s="286">
        <v>1.95</v>
      </c>
      <c r="I316" s="309">
        <f t="shared" si="48"/>
        <v>503.09999999999997</v>
      </c>
      <c r="J316" s="310" t="s">
        <v>441</v>
      </c>
      <c r="K316" s="376" t="s">
        <v>953</v>
      </c>
      <c r="N316" s="875" t="s">
        <v>1010</v>
      </c>
      <c r="O316" s="873">
        <f t="shared" si="39"/>
        <v>42000</v>
      </c>
      <c r="P316" s="873">
        <f t="shared" si="40"/>
        <v>90000</v>
      </c>
      <c r="Q316" s="873">
        <f t="shared" si="41"/>
        <v>486000</v>
      </c>
      <c r="R316" s="873">
        <f t="shared" si="42"/>
        <v>252000</v>
      </c>
      <c r="S316" s="873">
        <f t="shared" si="43"/>
        <v>78000</v>
      </c>
      <c r="T316" s="873"/>
      <c r="U316" s="326">
        <f t="shared" si="44"/>
        <v>948000</v>
      </c>
    </row>
    <row r="317" spans="1:21" x14ac:dyDescent="0.2">
      <c r="A317" s="349"/>
      <c r="B317" s="350"/>
      <c r="C317" s="325"/>
      <c r="D317" s="329"/>
      <c r="E317" s="306" t="s">
        <v>979</v>
      </c>
      <c r="F317" s="334" t="s">
        <v>955</v>
      </c>
      <c r="G317" s="334">
        <v>20</v>
      </c>
      <c r="H317" s="332">
        <v>825</v>
      </c>
      <c r="I317" s="309">
        <f>G317*H317</f>
        <v>16500</v>
      </c>
      <c r="J317" s="310" t="s">
        <v>456</v>
      </c>
      <c r="K317" s="376" t="s">
        <v>953</v>
      </c>
      <c r="N317" s="875" t="s">
        <v>1494</v>
      </c>
      <c r="O317" s="873">
        <f t="shared" si="39"/>
        <v>0</v>
      </c>
      <c r="P317" s="873">
        <f t="shared" si="40"/>
        <v>2650</v>
      </c>
      <c r="Q317" s="873">
        <f t="shared" si="41"/>
        <v>2650</v>
      </c>
      <c r="R317" s="873">
        <f t="shared" si="42"/>
        <v>2100</v>
      </c>
      <c r="S317" s="873">
        <f t="shared" si="43"/>
        <v>2100</v>
      </c>
      <c r="T317" s="873"/>
      <c r="U317" s="326">
        <f t="shared" si="44"/>
        <v>9500</v>
      </c>
    </row>
    <row r="318" spans="1:21" x14ac:dyDescent="0.2">
      <c r="A318" s="349"/>
      <c r="B318" s="350"/>
      <c r="C318" s="325"/>
      <c r="D318" s="329"/>
      <c r="E318" s="306" t="s">
        <v>980</v>
      </c>
      <c r="F318" s="306" t="s">
        <v>952</v>
      </c>
      <c r="G318" s="334">
        <v>2</v>
      </c>
      <c r="H318" s="332">
        <v>850</v>
      </c>
      <c r="I318" s="309">
        <f>G318*H318</f>
        <v>1700</v>
      </c>
      <c r="J318" s="310" t="s">
        <v>441</v>
      </c>
      <c r="K318" s="376" t="s">
        <v>953</v>
      </c>
      <c r="N318" s="875" t="s">
        <v>1497</v>
      </c>
      <c r="O318" s="873">
        <f t="shared" si="39"/>
        <v>0</v>
      </c>
      <c r="P318" s="873">
        <f t="shared" si="40"/>
        <v>14000</v>
      </c>
      <c r="Q318" s="873">
        <f t="shared" si="41"/>
        <v>21500</v>
      </c>
      <c r="R318" s="873">
        <f t="shared" si="42"/>
        <v>14000</v>
      </c>
      <c r="S318" s="873">
        <f t="shared" si="43"/>
        <v>14000</v>
      </c>
      <c r="T318" s="873"/>
      <c r="U318" s="326">
        <f t="shared" si="44"/>
        <v>63500</v>
      </c>
    </row>
    <row r="319" spans="1:21" x14ac:dyDescent="0.2">
      <c r="A319" s="349"/>
      <c r="B319" s="350"/>
      <c r="C319" s="325"/>
      <c r="D319" s="329"/>
      <c r="E319" s="306" t="s">
        <v>981</v>
      </c>
      <c r="F319" s="306" t="s">
        <v>962</v>
      </c>
      <c r="G319" s="334">
        <v>1</v>
      </c>
      <c r="H319" s="332">
        <v>1.95</v>
      </c>
      <c r="I319" s="309">
        <f>+$G$307*G319*H319</f>
        <v>503.09999999999997</v>
      </c>
      <c r="J319" s="310" t="s">
        <v>441</v>
      </c>
      <c r="K319" s="376" t="s">
        <v>953</v>
      </c>
      <c r="N319" s="875" t="s">
        <v>1499</v>
      </c>
      <c r="O319" s="873">
        <f t="shared" si="39"/>
        <v>0</v>
      </c>
      <c r="P319" s="873">
        <f t="shared" si="40"/>
        <v>0</v>
      </c>
      <c r="Q319" s="873">
        <f t="shared" si="41"/>
        <v>0</v>
      </c>
      <c r="R319" s="873">
        <f t="shared" si="42"/>
        <v>0</v>
      </c>
      <c r="S319" s="873">
        <f t="shared" si="43"/>
        <v>0</v>
      </c>
      <c r="T319" s="873"/>
      <c r="U319" s="326">
        <f t="shared" si="44"/>
        <v>0</v>
      </c>
    </row>
    <row r="320" spans="1:21" x14ac:dyDescent="0.2">
      <c r="A320" s="349"/>
      <c r="B320" s="350"/>
      <c r="C320" s="325"/>
      <c r="D320" s="330"/>
      <c r="E320" s="331"/>
      <c r="F320" s="334"/>
      <c r="G320" s="334"/>
      <c r="H320" s="332"/>
      <c r="I320" s="309"/>
      <c r="J320" s="310"/>
      <c r="K320" s="376"/>
      <c r="N320" s="875" t="s">
        <v>2622</v>
      </c>
      <c r="O320" s="873">
        <f t="shared" si="39"/>
        <v>0</v>
      </c>
      <c r="P320" s="873">
        <f t="shared" si="40"/>
        <v>0</v>
      </c>
      <c r="Q320" s="873">
        <f t="shared" si="41"/>
        <v>0</v>
      </c>
      <c r="R320" s="873">
        <f t="shared" si="42"/>
        <v>0</v>
      </c>
      <c r="S320" s="873">
        <f t="shared" si="43"/>
        <v>0</v>
      </c>
      <c r="T320" s="873"/>
      <c r="U320" s="326">
        <f t="shared" si="44"/>
        <v>0</v>
      </c>
    </row>
    <row r="321" spans="1:21" ht="15.75" x14ac:dyDescent="0.25">
      <c r="A321" s="349"/>
      <c r="B321" s="350"/>
      <c r="C321" s="325">
        <v>1631</v>
      </c>
      <c r="D321" s="290" t="s">
        <v>1103</v>
      </c>
      <c r="E321" s="306"/>
      <c r="F321" s="334"/>
      <c r="G321" s="377">
        <f>C321</f>
        <v>1631</v>
      </c>
      <c r="H321" s="332"/>
      <c r="I321" s="309"/>
      <c r="J321" s="310"/>
      <c r="K321" s="376"/>
      <c r="N321" s="875" t="s">
        <v>1501</v>
      </c>
      <c r="O321" s="873">
        <f t="shared" si="39"/>
        <v>0</v>
      </c>
      <c r="P321" s="873">
        <f t="shared" si="40"/>
        <v>0</v>
      </c>
      <c r="Q321" s="873">
        <f t="shared" si="41"/>
        <v>0</v>
      </c>
      <c r="R321" s="873">
        <f t="shared" si="42"/>
        <v>0</v>
      </c>
      <c r="S321" s="873">
        <f t="shared" si="43"/>
        <v>0</v>
      </c>
      <c r="T321" s="873"/>
      <c r="U321" s="326">
        <f t="shared" si="44"/>
        <v>0</v>
      </c>
    </row>
    <row r="322" spans="1:21" x14ac:dyDescent="0.2">
      <c r="A322" s="349"/>
      <c r="B322" s="350"/>
      <c r="C322" s="325"/>
      <c r="D322" s="330" t="s">
        <v>948</v>
      </c>
      <c r="E322" s="331" t="s">
        <v>1070</v>
      </c>
      <c r="F322" s="334" t="s">
        <v>974</v>
      </c>
      <c r="G322" s="306">
        <v>1</v>
      </c>
      <c r="H322" s="332">
        <v>1.95</v>
      </c>
      <c r="I322" s="309">
        <f>+$G$321*G322*H322</f>
        <v>3180.45</v>
      </c>
      <c r="J322" s="310" t="s">
        <v>441</v>
      </c>
      <c r="K322" s="311" t="s">
        <v>953</v>
      </c>
      <c r="N322" s="875" t="s">
        <v>1503</v>
      </c>
      <c r="O322" s="873">
        <f t="shared" si="39"/>
        <v>0</v>
      </c>
      <c r="P322" s="873">
        <f t="shared" si="40"/>
        <v>0</v>
      </c>
      <c r="Q322" s="873">
        <f t="shared" si="41"/>
        <v>0</v>
      </c>
      <c r="R322" s="873">
        <f t="shared" si="42"/>
        <v>0</v>
      </c>
      <c r="S322" s="873">
        <f t="shared" si="43"/>
        <v>0</v>
      </c>
      <c r="T322" s="873"/>
      <c r="U322" s="326">
        <f t="shared" si="44"/>
        <v>0</v>
      </c>
    </row>
    <row r="323" spans="1:21" x14ac:dyDescent="0.2">
      <c r="A323" s="349"/>
      <c r="B323" s="350"/>
      <c r="C323" s="325"/>
      <c r="D323" s="328" t="s">
        <v>1072</v>
      </c>
      <c r="E323" s="331" t="s">
        <v>970</v>
      </c>
      <c r="F323" s="306" t="s">
        <v>971</v>
      </c>
      <c r="G323" s="306">
        <v>0.1</v>
      </c>
      <c r="H323" s="332">
        <v>7.08</v>
      </c>
      <c r="I323" s="309">
        <f>+$G$321*G323*H323</f>
        <v>1154.7480000000003</v>
      </c>
      <c r="J323" s="310" t="s">
        <v>937</v>
      </c>
      <c r="K323" s="311" t="s">
        <v>953</v>
      </c>
      <c r="N323" s="875" t="s">
        <v>1505</v>
      </c>
      <c r="O323" s="873">
        <f t="shared" si="39"/>
        <v>0</v>
      </c>
      <c r="P323" s="873">
        <f t="shared" si="40"/>
        <v>0</v>
      </c>
      <c r="Q323" s="873">
        <f t="shared" si="41"/>
        <v>4200000</v>
      </c>
      <c r="R323" s="873">
        <f t="shared" si="42"/>
        <v>0</v>
      </c>
      <c r="S323" s="873">
        <f t="shared" si="43"/>
        <v>3054144</v>
      </c>
      <c r="T323" s="873"/>
      <c r="U323" s="326">
        <f t="shared" si="44"/>
        <v>7254144</v>
      </c>
    </row>
    <row r="324" spans="1:21" x14ac:dyDescent="0.2">
      <c r="A324" s="349"/>
      <c r="B324" s="350"/>
      <c r="C324" s="325"/>
      <c r="D324" s="330"/>
      <c r="E324" s="331" t="s">
        <v>1073</v>
      </c>
      <c r="F324" s="334" t="s">
        <v>974</v>
      </c>
      <c r="G324" s="306">
        <v>1</v>
      </c>
      <c r="H324" s="332">
        <v>10</v>
      </c>
      <c r="I324" s="309">
        <f t="shared" ref="I324:I330" si="49">+$G$321*G324*H324</f>
        <v>16310</v>
      </c>
      <c r="J324" s="310" t="s">
        <v>514</v>
      </c>
      <c r="K324" s="311" t="s">
        <v>953</v>
      </c>
      <c r="N324" s="875" t="s">
        <v>540</v>
      </c>
      <c r="O324" s="873">
        <f t="shared" si="39"/>
        <v>0</v>
      </c>
      <c r="P324" s="873">
        <f t="shared" si="40"/>
        <v>0</v>
      </c>
      <c r="Q324" s="873">
        <f t="shared" si="41"/>
        <v>0</v>
      </c>
      <c r="R324" s="873">
        <f t="shared" si="42"/>
        <v>27698065.266164768</v>
      </c>
      <c r="S324" s="873">
        <f t="shared" si="43"/>
        <v>0</v>
      </c>
      <c r="T324" s="873"/>
      <c r="U324" s="326">
        <f t="shared" si="44"/>
        <v>27698065.266164768</v>
      </c>
    </row>
    <row r="325" spans="1:21" x14ac:dyDescent="0.2">
      <c r="A325" s="349"/>
      <c r="B325" s="350"/>
      <c r="C325" s="325"/>
      <c r="D325" s="329"/>
      <c r="E325" s="306" t="s">
        <v>968</v>
      </c>
      <c r="F325" s="334" t="s">
        <v>974</v>
      </c>
      <c r="G325" s="306">
        <v>1</v>
      </c>
      <c r="H325" s="332">
        <v>4.4000000000000004</v>
      </c>
      <c r="I325" s="309">
        <f t="shared" si="49"/>
        <v>7176.4000000000005</v>
      </c>
      <c r="J325" s="310" t="s">
        <v>441</v>
      </c>
      <c r="K325" s="311" t="s">
        <v>953</v>
      </c>
      <c r="N325" s="875" t="s">
        <v>1509</v>
      </c>
      <c r="O325" s="873">
        <f t="shared" ref="O325:O388" si="50">+SUMIF($J$6:$J$488,N325,$I$6:$I$488)</f>
        <v>0</v>
      </c>
      <c r="P325" s="873">
        <f t="shared" ref="P325:P388" si="51">+SUMIF($J$494:$J$847,N325,$I$494:$I$847)</f>
        <v>800</v>
      </c>
      <c r="Q325" s="873">
        <f t="shared" ref="Q325:Q388" si="52">+SUMIF($J$853:$J$1803,N325,$I$853:$I$1803)</f>
        <v>800</v>
      </c>
      <c r="R325" s="873">
        <f t="shared" ref="R325:R388" si="53">+SUMIF($J$1807:$J$2959,N325,$I$1807:$I$2959)</f>
        <v>800</v>
      </c>
      <c r="S325" s="873">
        <f t="shared" ref="S325:S388" si="54">+SUMIF($J$2963:$J$3322,N325,$I$2963:$I$3322)</f>
        <v>800</v>
      </c>
      <c r="T325" s="873"/>
      <c r="U325" s="326">
        <f t="shared" si="44"/>
        <v>3200</v>
      </c>
    </row>
    <row r="326" spans="1:21" x14ac:dyDescent="0.2">
      <c r="A326" s="349"/>
      <c r="B326" s="350"/>
      <c r="C326" s="325"/>
      <c r="D326" s="330"/>
      <c r="E326" s="331" t="s">
        <v>961</v>
      </c>
      <c r="F326" s="306" t="s">
        <v>962</v>
      </c>
      <c r="G326" s="306">
        <v>0.5</v>
      </c>
      <c r="H326" s="332">
        <v>7.5</v>
      </c>
      <c r="I326" s="309">
        <f t="shared" si="49"/>
        <v>6116.25</v>
      </c>
      <c r="J326" s="310" t="s">
        <v>441</v>
      </c>
      <c r="K326" s="311" t="s">
        <v>953</v>
      </c>
      <c r="N326" s="875" t="s">
        <v>1511</v>
      </c>
      <c r="O326" s="873">
        <f t="shared" si="50"/>
        <v>0</v>
      </c>
      <c r="P326" s="873">
        <f t="shared" si="51"/>
        <v>10500</v>
      </c>
      <c r="Q326" s="873">
        <f t="shared" si="52"/>
        <v>10500</v>
      </c>
      <c r="R326" s="873">
        <f t="shared" si="53"/>
        <v>10500</v>
      </c>
      <c r="S326" s="873">
        <f t="shared" si="54"/>
        <v>10500</v>
      </c>
      <c r="T326" s="873"/>
      <c r="U326" s="326">
        <f t="shared" ref="U326:U389" si="55">SUM(O326:T326)</f>
        <v>42000</v>
      </c>
    </row>
    <row r="327" spans="1:21" x14ac:dyDescent="0.2">
      <c r="A327" s="349"/>
      <c r="B327" s="350"/>
      <c r="C327" s="325"/>
      <c r="D327" s="330"/>
      <c r="E327" s="331" t="s">
        <v>1077</v>
      </c>
      <c r="F327" s="334" t="s">
        <v>974</v>
      </c>
      <c r="G327" s="306">
        <v>1</v>
      </c>
      <c r="H327" s="332">
        <v>1.95</v>
      </c>
      <c r="I327" s="309">
        <f t="shared" si="49"/>
        <v>3180.45</v>
      </c>
      <c r="J327" s="310" t="s">
        <v>441</v>
      </c>
      <c r="K327" s="311" t="s">
        <v>953</v>
      </c>
      <c r="N327" s="875" t="s">
        <v>437</v>
      </c>
      <c r="O327" s="873">
        <f t="shared" si="50"/>
        <v>0</v>
      </c>
      <c r="P327" s="873">
        <f t="shared" si="51"/>
        <v>22750</v>
      </c>
      <c r="Q327" s="873">
        <f t="shared" si="52"/>
        <v>22750</v>
      </c>
      <c r="R327" s="873">
        <f t="shared" si="53"/>
        <v>43750</v>
      </c>
      <c r="S327" s="873">
        <f t="shared" si="54"/>
        <v>43750</v>
      </c>
      <c r="T327" s="873"/>
      <c r="U327" s="326">
        <f t="shared" si="55"/>
        <v>133000</v>
      </c>
    </row>
    <row r="328" spans="1:21" x14ac:dyDescent="0.2">
      <c r="A328" s="349"/>
      <c r="B328" s="350"/>
      <c r="C328" s="325"/>
      <c r="D328" s="330"/>
      <c r="E328" s="331" t="s">
        <v>1079</v>
      </c>
      <c r="F328" s="334" t="s">
        <v>974</v>
      </c>
      <c r="G328" s="334">
        <v>1</v>
      </c>
      <c r="H328" s="286">
        <v>1.95</v>
      </c>
      <c r="I328" s="309">
        <f t="shared" si="49"/>
        <v>3180.45</v>
      </c>
      <c r="J328" s="310" t="s">
        <v>441</v>
      </c>
      <c r="K328" s="376" t="s">
        <v>953</v>
      </c>
      <c r="N328" s="875" t="s">
        <v>2623</v>
      </c>
      <c r="O328" s="873">
        <f t="shared" si="50"/>
        <v>0</v>
      </c>
      <c r="P328" s="873">
        <f t="shared" si="51"/>
        <v>0</v>
      </c>
      <c r="Q328" s="873">
        <f t="shared" si="52"/>
        <v>0</v>
      </c>
      <c r="R328" s="873">
        <f t="shared" si="53"/>
        <v>0</v>
      </c>
      <c r="S328" s="873">
        <f t="shared" si="54"/>
        <v>0</v>
      </c>
      <c r="T328" s="873"/>
      <c r="U328" s="326">
        <f t="shared" si="55"/>
        <v>0</v>
      </c>
    </row>
    <row r="329" spans="1:21" x14ac:dyDescent="0.2">
      <c r="A329" s="349"/>
      <c r="B329" s="350"/>
      <c r="C329" s="325"/>
      <c r="D329" s="338" t="s">
        <v>1081</v>
      </c>
      <c r="E329" s="331" t="s">
        <v>981</v>
      </c>
      <c r="F329" s="306" t="s">
        <v>962</v>
      </c>
      <c r="G329" s="334">
        <v>1</v>
      </c>
      <c r="H329" s="332">
        <v>1.95</v>
      </c>
      <c r="I329" s="309">
        <f t="shared" si="49"/>
        <v>3180.45</v>
      </c>
      <c r="J329" s="310" t="s">
        <v>441</v>
      </c>
      <c r="K329" s="376" t="s">
        <v>953</v>
      </c>
      <c r="N329" s="875" t="s">
        <v>2624</v>
      </c>
      <c r="O329" s="873">
        <f t="shared" si="50"/>
        <v>0</v>
      </c>
      <c r="P329" s="873">
        <f t="shared" si="51"/>
        <v>0</v>
      </c>
      <c r="Q329" s="873">
        <f t="shared" si="52"/>
        <v>0</v>
      </c>
      <c r="R329" s="873">
        <f t="shared" si="53"/>
        <v>0</v>
      </c>
      <c r="S329" s="873">
        <f t="shared" si="54"/>
        <v>0</v>
      </c>
      <c r="T329" s="873"/>
      <c r="U329" s="326">
        <f t="shared" si="55"/>
        <v>0</v>
      </c>
    </row>
    <row r="330" spans="1:21" x14ac:dyDescent="0.2">
      <c r="A330" s="349"/>
      <c r="B330" s="350"/>
      <c r="C330" s="325"/>
      <c r="D330" s="330"/>
      <c r="E330" s="331" t="s">
        <v>1082</v>
      </c>
      <c r="F330" s="334" t="s">
        <v>974</v>
      </c>
      <c r="G330" s="334">
        <v>1</v>
      </c>
      <c r="H330" s="286">
        <v>1.95</v>
      </c>
      <c r="I330" s="309">
        <f t="shared" si="49"/>
        <v>3180.45</v>
      </c>
      <c r="J330" s="310" t="s">
        <v>441</v>
      </c>
      <c r="K330" s="376" t="s">
        <v>953</v>
      </c>
      <c r="N330" s="875" t="s">
        <v>1514</v>
      </c>
      <c r="O330" s="873">
        <f t="shared" si="50"/>
        <v>0</v>
      </c>
      <c r="P330" s="873">
        <f t="shared" si="51"/>
        <v>0</v>
      </c>
      <c r="Q330" s="873">
        <f t="shared" si="52"/>
        <v>0</v>
      </c>
      <c r="R330" s="873">
        <f t="shared" si="53"/>
        <v>0</v>
      </c>
      <c r="S330" s="873">
        <f t="shared" si="54"/>
        <v>0</v>
      </c>
      <c r="T330" s="873"/>
      <c r="U330" s="326">
        <f t="shared" si="55"/>
        <v>0</v>
      </c>
    </row>
    <row r="331" spans="1:21" x14ac:dyDescent="0.2">
      <c r="A331" s="349"/>
      <c r="B331" s="350"/>
      <c r="C331" s="325"/>
      <c r="D331" s="330"/>
      <c r="E331" s="331" t="s">
        <v>979</v>
      </c>
      <c r="F331" s="334" t="s">
        <v>955</v>
      </c>
      <c r="G331" s="334">
        <v>20</v>
      </c>
      <c r="H331" s="332">
        <v>825</v>
      </c>
      <c r="I331" s="309">
        <f>G331*H331</f>
        <v>16500</v>
      </c>
      <c r="J331" s="310" t="s">
        <v>456</v>
      </c>
      <c r="K331" s="376" t="s">
        <v>953</v>
      </c>
      <c r="N331" s="875" t="s">
        <v>1516</v>
      </c>
      <c r="O331" s="873">
        <f t="shared" si="50"/>
        <v>0</v>
      </c>
      <c r="P331" s="873">
        <f t="shared" si="51"/>
        <v>0</v>
      </c>
      <c r="Q331" s="873">
        <f t="shared" si="52"/>
        <v>0</v>
      </c>
      <c r="R331" s="873">
        <f t="shared" si="53"/>
        <v>0</v>
      </c>
      <c r="S331" s="873">
        <f t="shared" si="54"/>
        <v>0</v>
      </c>
      <c r="T331" s="873"/>
      <c r="U331" s="326">
        <f t="shared" si="55"/>
        <v>0</v>
      </c>
    </row>
    <row r="332" spans="1:21" x14ac:dyDescent="0.2">
      <c r="A332" s="349"/>
      <c r="B332" s="350"/>
      <c r="C332" s="325"/>
      <c r="D332" s="330"/>
      <c r="E332" s="331" t="s">
        <v>980</v>
      </c>
      <c r="F332" s="306" t="s">
        <v>952</v>
      </c>
      <c r="G332" s="334">
        <v>2</v>
      </c>
      <c r="H332" s="332">
        <v>850</v>
      </c>
      <c r="I332" s="309">
        <f>G332*H332</f>
        <v>1700</v>
      </c>
      <c r="J332" s="310" t="s">
        <v>441</v>
      </c>
      <c r="K332" s="376" t="s">
        <v>953</v>
      </c>
      <c r="N332" s="875" t="s">
        <v>1518</v>
      </c>
      <c r="O332" s="873">
        <f t="shared" si="50"/>
        <v>0</v>
      </c>
      <c r="P332" s="873">
        <f t="shared" si="51"/>
        <v>0</v>
      </c>
      <c r="Q332" s="873">
        <f t="shared" si="52"/>
        <v>0</v>
      </c>
      <c r="R332" s="873">
        <f t="shared" si="53"/>
        <v>0</v>
      </c>
      <c r="S332" s="873">
        <f t="shared" si="54"/>
        <v>0</v>
      </c>
      <c r="T332" s="873"/>
      <c r="U332" s="326">
        <f t="shared" si="55"/>
        <v>0</v>
      </c>
    </row>
    <row r="333" spans="1:21" x14ac:dyDescent="0.2">
      <c r="A333" s="349"/>
      <c r="B333" s="350"/>
      <c r="C333" s="325"/>
      <c r="D333" s="330"/>
      <c r="E333" s="331" t="s">
        <v>981</v>
      </c>
      <c r="F333" s="306" t="s">
        <v>962</v>
      </c>
      <c r="G333" s="334">
        <v>1</v>
      </c>
      <c r="H333" s="332">
        <v>1.95</v>
      </c>
      <c r="I333" s="309">
        <f>+$G$321*G333*H333</f>
        <v>3180.45</v>
      </c>
      <c r="J333" s="310" t="s">
        <v>441</v>
      </c>
      <c r="K333" s="376" t="s">
        <v>953</v>
      </c>
      <c r="N333" s="875" t="s">
        <v>1521</v>
      </c>
      <c r="O333" s="873">
        <f t="shared" si="50"/>
        <v>0</v>
      </c>
      <c r="P333" s="873">
        <f t="shared" si="51"/>
        <v>0</v>
      </c>
      <c r="Q333" s="873">
        <f t="shared" si="52"/>
        <v>0</v>
      </c>
      <c r="R333" s="873">
        <f t="shared" si="53"/>
        <v>0</v>
      </c>
      <c r="S333" s="873">
        <f t="shared" si="54"/>
        <v>0</v>
      </c>
      <c r="T333" s="873"/>
      <c r="U333" s="326">
        <f t="shared" si="55"/>
        <v>0</v>
      </c>
    </row>
    <row r="334" spans="1:21" x14ac:dyDescent="0.2">
      <c r="A334" s="349"/>
      <c r="B334" s="350"/>
      <c r="C334" s="325"/>
      <c r="D334" s="330"/>
      <c r="E334" s="331"/>
      <c r="F334" s="334"/>
      <c r="G334" s="334"/>
      <c r="H334" s="332"/>
      <c r="I334" s="309"/>
      <c r="J334" s="310"/>
      <c r="K334" s="376"/>
      <c r="N334" s="875" t="s">
        <v>1524</v>
      </c>
      <c r="O334" s="873">
        <f t="shared" si="50"/>
        <v>0</v>
      </c>
      <c r="P334" s="873">
        <f t="shared" si="51"/>
        <v>0</v>
      </c>
      <c r="Q334" s="873">
        <f t="shared" si="52"/>
        <v>0</v>
      </c>
      <c r="R334" s="873">
        <f t="shared" si="53"/>
        <v>0</v>
      </c>
      <c r="S334" s="873">
        <f t="shared" si="54"/>
        <v>0</v>
      </c>
      <c r="T334" s="873"/>
      <c r="U334" s="326">
        <f t="shared" si="55"/>
        <v>0</v>
      </c>
    </row>
    <row r="335" spans="1:21" ht="15.75" x14ac:dyDescent="0.25">
      <c r="A335" s="349"/>
      <c r="B335" s="350"/>
      <c r="C335" s="325">
        <v>130</v>
      </c>
      <c r="D335" s="290" t="s">
        <v>1104</v>
      </c>
      <c r="E335" s="306"/>
      <c r="F335" s="334"/>
      <c r="G335" s="377">
        <f>C335</f>
        <v>130</v>
      </c>
      <c r="H335" s="332"/>
      <c r="I335" s="309"/>
      <c r="J335" s="310"/>
      <c r="K335" s="376"/>
      <c r="N335" s="875" t="s">
        <v>1526</v>
      </c>
      <c r="O335" s="873">
        <f t="shared" si="50"/>
        <v>0</v>
      </c>
      <c r="P335" s="873">
        <f t="shared" si="51"/>
        <v>0</v>
      </c>
      <c r="Q335" s="873">
        <f t="shared" si="52"/>
        <v>0</v>
      </c>
      <c r="R335" s="873">
        <f t="shared" si="53"/>
        <v>0</v>
      </c>
      <c r="S335" s="873">
        <f t="shared" si="54"/>
        <v>0</v>
      </c>
      <c r="T335" s="873"/>
      <c r="U335" s="326">
        <f t="shared" si="55"/>
        <v>0</v>
      </c>
    </row>
    <row r="336" spans="1:21" x14ac:dyDescent="0.2">
      <c r="A336" s="349"/>
      <c r="B336" s="350"/>
      <c r="C336" s="325"/>
      <c r="D336" s="330" t="s">
        <v>948</v>
      </c>
      <c r="E336" s="331" t="s">
        <v>1070</v>
      </c>
      <c r="F336" s="334" t="s">
        <v>974</v>
      </c>
      <c r="G336" s="306">
        <v>1</v>
      </c>
      <c r="H336" s="332">
        <v>1.95</v>
      </c>
      <c r="I336" s="309">
        <f>+$G$335*G336*H336</f>
        <v>253.5</v>
      </c>
      <c r="J336" s="310" t="s">
        <v>441</v>
      </c>
      <c r="K336" s="311" t="s">
        <v>953</v>
      </c>
      <c r="N336" s="875" t="s">
        <v>1528</v>
      </c>
      <c r="O336" s="873">
        <f t="shared" si="50"/>
        <v>0</v>
      </c>
      <c r="P336" s="873">
        <f t="shared" si="51"/>
        <v>0</v>
      </c>
      <c r="Q336" s="873">
        <f t="shared" si="52"/>
        <v>0</v>
      </c>
      <c r="R336" s="873">
        <f t="shared" si="53"/>
        <v>0</v>
      </c>
      <c r="S336" s="873">
        <f t="shared" si="54"/>
        <v>0</v>
      </c>
      <c r="T336" s="873"/>
      <c r="U336" s="326">
        <f t="shared" si="55"/>
        <v>0</v>
      </c>
    </row>
    <row r="337" spans="1:21" x14ac:dyDescent="0.2">
      <c r="A337" s="349"/>
      <c r="B337" s="350"/>
      <c r="C337" s="325"/>
      <c r="D337" s="328" t="s">
        <v>1072</v>
      </c>
      <c r="E337" s="331" t="s">
        <v>970</v>
      </c>
      <c r="F337" s="306" t="s">
        <v>971</v>
      </c>
      <c r="G337" s="306">
        <v>0.1</v>
      </c>
      <c r="H337" s="332">
        <v>7.08</v>
      </c>
      <c r="I337" s="309">
        <f t="shared" ref="I337:I344" si="56">+$G$335*G337*H337</f>
        <v>92.04</v>
      </c>
      <c r="J337" s="310" t="s">
        <v>937</v>
      </c>
      <c r="K337" s="311" t="s">
        <v>953</v>
      </c>
      <c r="N337" s="875" t="s">
        <v>375</v>
      </c>
      <c r="O337" s="873">
        <f t="shared" si="50"/>
        <v>0</v>
      </c>
      <c r="P337" s="873">
        <f t="shared" si="51"/>
        <v>716884.54</v>
      </c>
      <c r="Q337" s="873">
        <f t="shared" si="52"/>
        <v>917317.04</v>
      </c>
      <c r="R337" s="873">
        <f t="shared" si="53"/>
        <v>1660166.2100000002</v>
      </c>
      <c r="S337" s="873">
        <f t="shared" si="54"/>
        <v>1660166.2100000002</v>
      </c>
      <c r="T337" s="873"/>
      <c r="U337" s="326">
        <f t="shared" si="55"/>
        <v>4954534</v>
      </c>
    </row>
    <row r="338" spans="1:21" x14ac:dyDescent="0.2">
      <c r="A338" s="349"/>
      <c r="B338" s="350"/>
      <c r="C338" s="325"/>
      <c r="D338" s="330"/>
      <c r="E338" s="331" t="s">
        <v>1073</v>
      </c>
      <c r="F338" s="334" t="s">
        <v>974</v>
      </c>
      <c r="G338" s="306">
        <v>1</v>
      </c>
      <c r="H338" s="332">
        <v>10</v>
      </c>
      <c r="I338" s="309">
        <f t="shared" si="56"/>
        <v>1300</v>
      </c>
      <c r="J338" s="310" t="s">
        <v>514</v>
      </c>
      <c r="K338" s="311" t="s">
        <v>953</v>
      </c>
      <c r="N338" s="875" t="s">
        <v>1531</v>
      </c>
      <c r="O338" s="873">
        <f t="shared" si="50"/>
        <v>0</v>
      </c>
      <c r="P338" s="873">
        <f t="shared" si="51"/>
        <v>0</v>
      </c>
      <c r="Q338" s="873">
        <f t="shared" si="52"/>
        <v>0</v>
      </c>
      <c r="R338" s="873">
        <f t="shared" si="53"/>
        <v>0</v>
      </c>
      <c r="S338" s="873">
        <f t="shared" si="54"/>
        <v>0</v>
      </c>
      <c r="T338" s="873"/>
      <c r="U338" s="326">
        <f t="shared" si="55"/>
        <v>0</v>
      </c>
    </row>
    <row r="339" spans="1:21" x14ac:dyDescent="0.2">
      <c r="A339" s="349"/>
      <c r="B339" s="350"/>
      <c r="C339" s="325"/>
      <c r="D339" s="329"/>
      <c r="E339" s="306" t="s">
        <v>968</v>
      </c>
      <c r="F339" s="334" t="s">
        <v>974</v>
      </c>
      <c r="G339" s="306">
        <v>1</v>
      </c>
      <c r="H339" s="332">
        <v>4.4000000000000004</v>
      </c>
      <c r="I339" s="309">
        <f t="shared" si="56"/>
        <v>572</v>
      </c>
      <c r="J339" s="310" t="s">
        <v>441</v>
      </c>
      <c r="K339" s="311" t="s">
        <v>953</v>
      </c>
      <c r="N339" s="875" t="s">
        <v>937</v>
      </c>
      <c r="O339" s="873">
        <f t="shared" si="50"/>
        <v>60230.528400000017</v>
      </c>
      <c r="P339" s="873">
        <f t="shared" si="51"/>
        <v>91266.257000000012</v>
      </c>
      <c r="Q339" s="873">
        <f t="shared" si="52"/>
        <v>64954.144</v>
      </c>
      <c r="R339" s="873">
        <f t="shared" si="53"/>
        <v>404590.15227999998</v>
      </c>
      <c r="S339" s="873">
        <f t="shared" si="54"/>
        <v>323067.28199999989</v>
      </c>
      <c r="T339" s="873"/>
      <c r="U339" s="326">
        <f t="shared" si="55"/>
        <v>944108.36367999995</v>
      </c>
    </row>
    <row r="340" spans="1:21" x14ac:dyDescent="0.2">
      <c r="A340" s="349"/>
      <c r="B340" s="350"/>
      <c r="C340" s="325"/>
      <c r="D340" s="330"/>
      <c r="E340" s="331" t="s">
        <v>961</v>
      </c>
      <c r="F340" s="306" t="s">
        <v>962</v>
      </c>
      <c r="G340" s="306">
        <v>0.5</v>
      </c>
      <c r="H340" s="332">
        <v>7.5</v>
      </c>
      <c r="I340" s="309">
        <f t="shared" si="56"/>
        <v>487.5</v>
      </c>
      <c r="J340" s="310" t="s">
        <v>441</v>
      </c>
      <c r="K340" s="311" t="s">
        <v>953</v>
      </c>
      <c r="N340" s="875" t="s">
        <v>2625</v>
      </c>
      <c r="O340" s="873">
        <f t="shared" si="50"/>
        <v>0</v>
      </c>
      <c r="P340" s="873">
        <f t="shared" si="51"/>
        <v>0</v>
      </c>
      <c r="Q340" s="873">
        <f t="shared" si="52"/>
        <v>0</v>
      </c>
      <c r="R340" s="873">
        <f t="shared" si="53"/>
        <v>0</v>
      </c>
      <c r="S340" s="873">
        <f t="shared" si="54"/>
        <v>0</v>
      </c>
      <c r="T340" s="873"/>
      <c r="U340" s="326">
        <f t="shared" si="55"/>
        <v>0</v>
      </c>
    </row>
    <row r="341" spans="1:21" x14ac:dyDescent="0.2">
      <c r="A341" s="349"/>
      <c r="B341" s="350"/>
      <c r="C341" s="325"/>
      <c r="D341" s="330"/>
      <c r="E341" s="331" t="s">
        <v>1077</v>
      </c>
      <c r="F341" s="334" t="s">
        <v>974</v>
      </c>
      <c r="G341" s="306">
        <v>1</v>
      </c>
      <c r="H341" s="332">
        <v>1.95</v>
      </c>
      <c r="I341" s="309">
        <f t="shared" si="56"/>
        <v>253.5</v>
      </c>
      <c r="J341" s="310" t="s">
        <v>441</v>
      </c>
      <c r="K341" s="311" t="s">
        <v>953</v>
      </c>
      <c r="N341" s="875" t="s">
        <v>1534</v>
      </c>
      <c r="O341" s="873">
        <f t="shared" si="50"/>
        <v>0</v>
      </c>
      <c r="P341" s="873">
        <f t="shared" si="51"/>
        <v>0</v>
      </c>
      <c r="Q341" s="873">
        <f t="shared" si="52"/>
        <v>0</v>
      </c>
      <c r="R341" s="873">
        <f t="shared" si="53"/>
        <v>0</v>
      </c>
      <c r="S341" s="873">
        <f t="shared" si="54"/>
        <v>0</v>
      </c>
      <c r="T341" s="873"/>
      <c r="U341" s="326">
        <f t="shared" si="55"/>
        <v>0</v>
      </c>
    </row>
    <row r="342" spans="1:21" x14ac:dyDescent="0.2">
      <c r="A342" s="349"/>
      <c r="B342" s="350"/>
      <c r="C342" s="325"/>
      <c r="D342" s="330"/>
      <c r="E342" s="331" t="s">
        <v>1079</v>
      </c>
      <c r="F342" s="334" t="s">
        <v>974</v>
      </c>
      <c r="G342" s="334">
        <v>1</v>
      </c>
      <c r="H342" s="286">
        <v>1.95</v>
      </c>
      <c r="I342" s="309">
        <f t="shared" si="56"/>
        <v>253.5</v>
      </c>
      <c r="J342" s="310" t="s">
        <v>441</v>
      </c>
      <c r="K342" s="376" t="s">
        <v>953</v>
      </c>
      <c r="N342" s="875" t="s">
        <v>703</v>
      </c>
      <c r="O342" s="873">
        <f t="shared" si="50"/>
        <v>0</v>
      </c>
      <c r="P342" s="873">
        <f t="shared" si="51"/>
        <v>2891606.3504999997</v>
      </c>
      <c r="Q342" s="873">
        <f t="shared" si="52"/>
        <v>5234642.8630000008</v>
      </c>
      <c r="R342" s="873">
        <f t="shared" si="53"/>
        <v>25824895.939917859</v>
      </c>
      <c r="S342" s="873">
        <f t="shared" si="54"/>
        <v>14324386.609000005</v>
      </c>
      <c r="T342" s="873"/>
      <c r="U342" s="326">
        <f t="shared" si="55"/>
        <v>48275531.76241786</v>
      </c>
    </row>
    <row r="343" spans="1:21" x14ac:dyDescent="0.2">
      <c r="A343" s="349"/>
      <c r="B343" s="350"/>
      <c r="C343" s="325"/>
      <c r="D343" s="338" t="s">
        <v>1081</v>
      </c>
      <c r="E343" s="331" t="s">
        <v>981</v>
      </c>
      <c r="F343" s="306" t="s">
        <v>962</v>
      </c>
      <c r="G343" s="334">
        <v>1</v>
      </c>
      <c r="H343" s="332">
        <v>1.95</v>
      </c>
      <c r="I343" s="309">
        <f t="shared" si="56"/>
        <v>253.5</v>
      </c>
      <c r="J343" s="310" t="s">
        <v>441</v>
      </c>
      <c r="K343" s="376" t="s">
        <v>953</v>
      </c>
      <c r="N343" s="875" t="s">
        <v>1537</v>
      </c>
      <c r="O343" s="873">
        <f t="shared" si="50"/>
        <v>0</v>
      </c>
      <c r="P343" s="873">
        <f t="shared" si="51"/>
        <v>0</v>
      </c>
      <c r="Q343" s="873">
        <f t="shared" si="52"/>
        <v>0</v>
      </c>
      <c r="R343" s="873">
        <f t="shared" si="53"/>
        <v>0</v>
      </c>
      <c r="S343" s="873">
        <f t="shared" si="54"/>
        <v>0</v>
      </c>
      <c r="T343" s="873"/>
      <c r="U343" s="326">
        <f t="shared" si="55"/>
        <v>0</v>
      </c>
    </row>
    <row r="344" spans="1:21" x14ac:dyDescent="0.2">
      <c r="A344" s="349"/>
      <c r="B344" s="350"/>
      <c r="C344" s="325"/>
      <c r="D344" s="330"/>
      <c r="E344" s="331" t="s">
        <v>1082</v>
      </c>
      <c r="F344" s="334" t="s">
        <v>974</v>
      </c>
      <c r="G344" s="334">
        <v>1</v>
      </c>
      <c r="H344" s="286">
        <v>1.95</v>
      </c>
      <c r="I344" s="309">
        <f t="shared" si="56"/>
        <v>253.5</v>
      </c>
      <c r="J344" s="310" t="s">
        <v>441</v>
      </c>
      <c r="K344" s="376" t="s">
        <v>953</v>
      </c>
      <c r="N344" s="875" t="s">
        <v>1539</v>
      </c>
      <c r="O344" s="873">
        <f t="shared" si="50"/>
        <v>0</v>
      </c>
      <c r="P344" s="873">
        <f t="shared" si="51"/>
        <v>0</v>
      </c>
      <c r="Q344" s="873">
        <f t="shared" si="52"/>
        <v>0</v>
      </c>
      <c r="R344" s="873">
        <f t="shared" si="53"/>
        <v>0</v>
      </c>
      <c r="S344" s="873">
        <f t="shared" si="54"/>
        <v>0</v>
      </c>
      <c r="T344" s="873"/>
      <c r="U344" s="326">
        <f t="shared" si="55"/>
        <v>0</v>
      </c>
    </row>
    <row r="345" spans="1:21" x14ac:dyDescent="0.2">
      <c r="A345" s="349"/>
      <c r="B345" s="350"/>
      <c r="C345" s="325"/>
      <c r="D345" s="330"/>
      <c r="E345" s="331" t="s">
        <v>979</v>
      </c>
      <c r="F345" s="334" t="s">
        <v>955</v>
      </c>
      <c r="G345" s="334">
        <v>20</v>
      </c>
      <c r="H345" s="332">
        <v>825</v>
      </c>
      <c r="I345" s="309">
        <f>G345*H345</f>
        <v>16500</v>
      </c>
      <c r="J345" s="310" t="s">
        <v>456</v>
      </c>
      <c r="K345" s="376" t="s">
        <v>953</v>
      </c>
      <c r="N345" s="875" t="s">
        <v>1541</v>
      </c>
      <c r="O345" s="873">
        <f t="shared" si="50"/>
        <v>0</v>
      </c>
      <c r="P345" s="873">
        <f t="shared" si="51"/>
        <v>0</v>
      </c>
      <c r="Q345" s="873">
        <f t="shared" si="52"/>
        <v>0</v>
      </c>
      <c r="R345" s="873">
        <f t="shared" si="53"/>
        <v>0</v>
      </c>
      <c r="S345" s="873">
        <f t="shared" si="54"/>
        <v>0</v>
      </c>
      <c r="T345" s="873"/>
      <c r="U345" s="326">
        <f t="shared" si="55"/>
        <v>0</v>
      </c>
    </row>
    <row r="346" spans="1:21" x14ac:dyDescent="0.2">
      <c r="A346" s="349"/>
      <c r="B346" s="350"/>
      <c r="C346" s="325"/>
      <c r="D346" s="330"/>
      <c r="E346" s="331" t="s">
        <v>980</v>
      </c>
      <c r="F346" s="306" t="s">
        <v>952</v>
      </c>
      <c r="G346" s="334">
        <v>2</v>
      </c>
      <c r="H346" s="332">
        <v>850</v>
      </c>
      <c r="I346" s="309">
        <f>G346*H346</f>
        <v>1700</v>
      </c>
      <c r="J346" s="310" t="s">
        <v>441</v>
      </c>
      <c r="K346" s="376" t="s">
        <v>953</v>
      </c>
      <c r="N346" s="875" t="s">
        <v>558</v>
      </c>
      <c r="O346" s="873">
        <f t="shared" si="50"/>
        <v>0</v>
      </c>
      <c r="P346" s="873">
        <f t="shared" si="51"/>
        <v>0</v>
      </c>
      <c r="Q346" s="873">
        <f t="shared" si="52"/>
        <v>600000</v>
      </c>
      <c r="R346" s="873">
        <f t="shared" si="53"/>
        <v>0</v>
      </c>
      <c r="S346" s="873">
        <f t="shared" si="54"/>
        <v>0</v>
      </c>
      <c r="T346" s="873"/>
      <c r="U346" s="326">
        <f t="shared" si="55"/>
        <v>600000</v>
      </c>
    </row>
    <row r="347" spans="1:21" x14ac:dyDescent="0.2">
      <c r="A347" s="349"/>
      <c r="B347" s="350"/>
      <c r="C347" s="325"/>
      <c r="D347" s="330"/>
      <c r="E347" s="331" t="s">
        <v>981</v>
      </c>
      <c r="F347" s="306" t="s">
        <v>962</v>
      </c>
      <c r="G347" s="334">
        <v>1</v>
      </c>
      <c r="H347" s="332">
        <v>1.95</v>
      </c>
      <c r="I347" s="309">
        <f>+$G$335*G347*H347</f>
        <v>253.5</v>
      </c>
      <c r="J347" s="310" t="s">
        <v>441</v>
      </c>
      <c r="K347" s="376" t="s">
        <v>953</v>
      </c>
      <c r="N347" s="875" t="s">
        <v>1544</v>
      </c>
      <c r="O347" s="873">
        <f t="shared" si="50"/>
        <v>0</v>
      </c>
      <c r="P347" s="873">
        <f t="shared" si="51"/>
        <v>0</v>
      </c>
      <c r="Q347" s="873">
        <f t="shared" si="52"/>
        <v>0</v>
      </c>
      <c r="R347" s="873">
        <f t="shared" si="53"/>
        <v>0</v>
      </c>
      <c r="S347" s="873">
        <f t="shared" si="54"/>
        <v>0</v>
      </c>
      <c r="T347" s="873"/>
      <c r="U347" s="326">
        <f t="shared" si="55"/>
        <v>0</v>
      </c>
    </row>
    <row r="348" spans="1:21" x14ac:dyDescent="0.2">
      <c r="A348" s="349"/>
      <c r="B348" s="350"/>
      <c r="C348" s="325"/>
      <c r="D348" s="330"/>
      <c r="E348" s="331"/>
      <c r="F348" s="334"/>
      <c r="G348" s="334"/>
      <c r="H348" s="332"/>
      <c r="I348" s="309"/>
      <c r="J348" s="310"/>
      <c r="K348" s="376"/>
      <c r="N348" s="875" t="s">
        <v>490</v>
      </c>
      <c r="O348" s="873">
        <f t="shared" si="50"/>
        <v>0</v>
      </c>
      <c r="P348" s="873">
        <f t="shared" si="51"/>
        <v>1220800</v>
      </c>
      <c r="Q348" s="873">
        <f t="shared" si="52"/>
        <v>19300</v>
      </c>
      <c r="R348" s="873">
        <f t="shared" si="53"/>
        <v>18820</v>
      </c>
      <c r="S348" s="873">
        <f t="shared" si="54"/>
        <v>18820</v>
      </c>
      <c r="T348" s="873"/>
      <c r="U348" s="326">
        <f t="shared" si="55"/>
        <v>1277740</v>
      </c>
    </row>
    <row r="349" spans="1:21" ht="15.75" x14ac:dyDescent="0.25">
      <c r="A349" s="349"/>
      <c r="B349" s="350"/>
      <c r="C349" s="325">
        <v>1330</v>
      </c>
      <c r="D349" s="290" t="s">
        <v>1105</v>
      </c>
      <c r="E349" s="306"/>
      <c r="F349" s="334"/>
      <c r="G349" s="377">
        <f>C349</f>
        <v>1330</v>
      </c>
      <c r="H349" s="332"/>
      <c r="I349" s="309"/>
      <c r="J349" s="310"/>
      <c r="K349" s="376"/>
      <c r="N349" s="875" t="s">
        <v>1547</v>
      </c>
      <c r="O349" s="873">
        <f t="shared" si="50"/>
        <v>0</v>
      </c>
      <c r="P349" s="873">
        <f t="shared" si="51"/>
        <v>0</v>
      </c>
      <c r="Q349" s="873">
        <f t="shared" si="52"/>
        <v>0</v>
      </c>
      <c r="R349" s="873">
        <f t="shared" si="53"/>
        <v>0</v>
      </c>
      <c r="S349" s="873">
        <f t="shared" si="54"/>
        <v>0</v>
      </c>
      <c r="T349" s="873"/>
      <c r="U349" s="326">
        <f t="shared" si="55"/>
        <v>0</v>
      </c>
    </row>
    <row r="350" spans="1:21" x14ac:dyDescent="0.2">
      <c r="A350" s="349"/>
      <c r="B350" s="350"/>
      <c r="C350" s="325"/>
      <c r="D350" s="330" t="s">
        <v>948</v>
      </c>
      <c r="E350" s="331" t="s">
        <v>1070</v>
      </c>
      <c r="F350" s="334" t="s">
        <v>974</v>
      </c>
      <c r="G350" s="306">
        <v>1</v>
      </c>
      <c r="H350" s="332">
        <v>1.95</v>
      </c>
      <c r="I350" s="309">
        <f>+$G$349*G350*H350</f>
        <v>2593.5</v>
      </c>
      <c r="J350" s="310" t="s">
        <v>441</v>
      </c>
      <c r="K350" s="311" t="s">
        <v>953</v>
      </c>
      <c r="N350" s="875" t="s">
        <v>1549</v>
      </c>
      <c r="O350" s="873">
        <f t="shared" si="50"/>
        <v>0</v>
      </c>
      <c r="P350" s="873">
        <f t="shared" si="51"/>
        <v>0</v>
      </c>
      <c r="Q350" s="873">
        <f t="shared" si="52"/>
        <v>0</v>
      </c>
      <c r="R350" s="873">
        <f t="shared" si="53"/>
        <v>0</v>
      </c>
      <c r="S350" s="873">
        <f t="shared" si="54"/>
        <v>0</v>
      </c>
      <c r="T350" s="873"/>
      <c r="U350" s="326">
        <f t="shared" si="55"/>
        <v>0</v>
      </c>
    </row>
    <row r="351" spans="1:21" x14ac:dyDescent="0.2">
      <c r="A351" s="349"/>
      <c r="B351" s="350"/>
      <c r="C351" s="325"/>
      <c r="D351" s="328" t="s">
        <v>1072</v>
      </c>
      <c r="E351" s="331" t="s">
        <v>970</v>
      </c>
      <c r="F351" s="306" t="s">
        <v>971</v>
      </c>
      <c r="G351" s="306">
        <v>0.1</v>
      </c>
      <c r="H351" s="332">
        <v>7.08</v>
      </c>
      <c r="I351" s="309">
        <f t="shared" ref="I351:I358" si="57">+$G$349*G351*H351</f>
        <v>941.64</v>
      </c>
      <c r="J351" s="310" t="s">
        <v>937</v>
      </c>
      <c r="K351" s="311" t="s">
        <v>953</v>
      </c>
      <c r="N351" s="875" t="s">
        <v>1551</v>
      </c>
      <c r="O351" s="873">
        <f t="shared" si="50"/>
        <v>0</v>
      </c>
      <c r="P351" s="873">
        <f t="shared" si="51"/>
        <v>0</v>
      </c>
      <c r="Q351" s="873">
        <f t="shared" si="52"/>
        <v>0</v>
      </c>
      <c r="R351" s="873">
        <f t="shared" si="53"/>
        <v>0</v>
      </c>
      <c r="S351" s="873">
        <f t="shared" si="54"/>
        <v>0</v>
      </c>
      <c r="T351" s="873"/>
      <c r="U351" s="326">
        <f t="shared" si="55"/>
        <v>0</v>
      </c>
    </row>
    <row r="352" spans="1:21" x14ac:dyDescent="0.2">
      <c r="A352" s="349"/>
      <c r="B352" s="350"/>
      <c r="C352" s="325"/>
      <c r="D352" s="330"/>
      <c r="E352" s="331" t="s">
        <v>1073</v>
      </c>
      <c r="F352" s="334" t="s">
        <v>974</v>
      </c>
      <c r="G352" s="306">
        <v>1</v>
      </c>
      <c r="H352" s="332">
        <v>10</v>
      </c>
      <c r="I352" s="309">
        <f t="shared" si="57"/>
        <v>13300</v>
      </c>
      <c r="J352" s="310" t="s">
        <v>514</v>
      </c>
      <c r="K352" s="311" t="s">
        <v>953</v>
      </c>
      <c r="N352" s="875" t="s">
        <v>1553</v>
      </c>
      <c r="O352" s="873">
        <f t="shared" si="50"/>
        <v>0</v>
      </c>
      <c r="P352" s="873">
        <f t="shared" si="51"/>
        <v>0</v>
      </c>
      <c r="Q352" s="873">
        <f t="shared" si="52"/>
        <v>720000</v>
      </c>
      <c r="R352" s="873">
        <f t="shared" si="53"/>
        <v>0</v>
      </c>
      <c r="S352" s="873">
        <f t="shared" si="54"/>
        <v>0</v>
      </c>
      <c r="T352" s="873"/>
      <c r="U352" s="326">
        <f t="shared" si="55"/>
        <v>720000</v>
      </c>
    </row>
    <row r="353" spans="1:21" x14ac:dyDescent="0.2">
      <c r="A353" s="349"/>
      <c r="B353" s="350"/>
      <c r="C353" s="325"/>
      <c r="D353" s="329"/>
      <c r="E353" s="306" t="s">
        <v>968</v>
      </c>
      <c r="F353" s="334" t="s">
        <v>974</v>
      </c>
      <c r="G353" s="306">
        <v>1</v>
      </c>
      <c r="H353" s="332">
        <v>4.4000000000000004</v>
      </c>
      <c r="I353" s="309">
        <f t="shared" si="57"/>
        <v>5852.0000000000009</v>
      </c>
      <c r="J353" s="310" t="s">
        <v>441</v>
      </c>
      <c r="K353" s="311" t="s">
        <v>953</v>
      </c>
      <c r="N353" s="875" t="s">
        <v>1555</v>
      </c>
      <c r="O353" s="873">
        <f t="shared" si="50"/>
        <v>0</v>
      </c>
      <c r="P353" s="873">
        <f t="shared" si="51"/>
        <v>0</v>
      </c>
      <c r="Q353" s="873">
        <f t="shared" si="52"/>
        <v>0</v>
      </c>
      <c r="R353" s="873">
        <f t="shared" si="53"/>
        <v>0</v>
      </c>
      <c r="S353" s="873">
        <f t="shared" si="54"/>
        <v>0</v>
      </c>
      <c r="T353" s="873"/>
      <c r="U353" s="326">
        <f t="shared" si="55"/>
        <v>0</v>
      </c>
    </row>
    <row r="354" spans="1:21" x14ac:dyDescent="0.2">
      <c r="A354" s="349"/>
      <c r="B354" s="350"/>
      <c r="C354" s="325"/>
      <c r="D354" s="330"/>
      <c r="E354" s="331" t="s">
        <v>961</v>
      </c>
      <c r="F354" s="306" t="s">
        <v>962</v>
      </c>
      <c r="G354" s="306">
        <v>0.5</v>
      </c>
      <c r="H354" s="332">
        <v>7.5</v>
      </c>
      <c r="I354" s="309">
        <f t="shared" si="57"/>
        <v>4987.5</v>
      </c>
      <c r="J354" s="310" t="s">
        <v>441</v>
      </c>
      <c r="K354" s="311" t="s">
        <v>953</v>
      </c>
      <c r="N354" s="875" t="s">
        <v>1041</v>
      </c>
      <c r="O354" s="873">
        <f t="shared" si="50"/>
        <v>300000</v>
      </c>
      <c r="P354" s="873">
        <f t="shared" si="51"/>
        <v>540000</v>
      </c>
      <c r="Q354" s="873">
        <f t="shared" si="52"/>
        <v>540000</v>
      </c>
      <c r="R354" s="873">
        <f t="shared" si="53"/>
        <v>300000</v>
      </c>
      <c r="S354" s="873">
        <f t="shared" si="54"/>
        <v>300000</v>
      </c>
      <c r="T354" s="873"/>
      <c r="U354" s="326">
        <f t="shared" si="55"/>
        <v>1980000</v>
      </c>
    </row>
    <row r="355" spans="1:21" x14ac:dyDescent="0.2">
      <c r="A355" s="349"/>
      <c r="B355" s="350"/>
      <c r="C355" s="325"/>
      <c r="D355" s="330"/>
      <c r="E355" s="331" t="s">
        <v>1077</v>
      </c>
      <c r="F355" s="334" t="s">
        <v>974</v>
      </c>
      <c r="G355" s="306">
        <v>1</v>
      </c>
      <c r="H355" s="332">
        <v>1.95</v>
      </c>
      <c r="I355" s="309">
        <f t="shared" si="57"/>
        <v>2593.5</v>
      </c>
      <c r="J355" s="310" t="s">
        <v>441</v>
      </c>
      <c r="K355" s="311" t="s">
        <v>953</v>
      </c>
      <c r="N355" s="875" t="s">
        <v>1557</v>
      </c>
      <c r="O355" s="873">
        <f t="shared" si="50"/>
        <v>0</v>
      </c>
      <c r="P355" s="873">
        <f t="shared" si="51"/>
        <v>0</v>
      </c>
      <c r="Q355" s="873">
        <f t="shared" si="52"/>
        <v>0</v>
      </c>
      <c r="R355" s="873">
        <f t="shared" si="53"/>
        <v>0</v>
      </c>
      <c r="S355" s="873">
        <f t="shared" si="54"/>
        <v>0</v>
      </c>
      <c r="T355" s="873"/>
      <c r="U355" s="326">
        <f t="shared" si="55"/>
        <v>0</v>
      </c>
    </row>
    <row r="356" spans="1:21" x14ac:dyDescent="0.2">
      <c r="A356" s="349"/>
      <c r="B356" s="350"/>
      <c r="C356" s="325"/>
      <c r="D356" s="330"/>
      <c r="E356" s="331" t="s">
        <v>1079</v>
      </c>
      <c r="F356" s="334" t="s">
        <v>974</v>
      </c>
      <c r="G356" s="334">
        <v>1</v>
      </c>
      <c r="H356" s="286">
        <v>1.95</v>
      </c>
      <c r="I356" s="309">
        <f t="shared" si="57"/>
        <v>2593.5</v>
      </c>
      <c r="J356" s="310" t="s">
        <v>441</v>
      </c>
      <c r="K356" s="376" t="s">
        <v>953</v>
      </c>
      <c r="N356" s="875" t="s">
        <v>2626</v>
      </c>
      <c r="O356" s="873">
        <f t="shared" si="50"/>
        <v>0</v>
      </c>
      <c r="P356" s="873">
        <f t="shared" si="51"/>
        <v>0</v>
      </c>
      <c r="Q356" s="873">
        <f t="shared" si="52"/>
        <v>0</v>
      </c>
      <c r="R356" s="873">
        <f t="shared" si="53"/>
        <v>0</v>
      </c>
      <c r="S356" s="873">
        <f t="shared" si="54"/>
        <v>0</v>
      </c>
      <c r="T356" s="873"/>
      <c r="U356" s="326">
        <f t="shared" si="55"/>
        <v>0</v>
      </c>
    </row>
    <row r="357" spans="1:21" x14ac:dyDescent="0.2">
      <c r="A357" s="349"/>
      <c r="B357" s="350"/>
      <c r="C357" s="325"/>
      <c r="D357" s="338" t="s">
        <v>1081</v>
      </c>
      <c r="E357" s="331" t="s">
        <v>981</v>
      </c>
      <c r="F357" s="306" t="s">
        <v>962</v>
      </c>
      <c r="G357" s="334">
        <v>1</v>
      </c>
      <c r="H357" s="332">
        <v>1.95</v>
      </c>
      <c r="I357" s="309">
        <f t="shared" si="57"/>
        <v>2593.5</v>
      </c>
      <c r="J357" s="310" t="s">
        <v>441</v>
      </c>
      <c r="K357" s="376" t="s">
        <v>953</v>
      </c>
      <c r="N357" s="875" t="s">
        <v>2627</v>
      </c>
      <c r="O357" s="873">
        <f t="shared" si="50"/>
        <v>0</v>
      </c>
      <c r="P357" s="873">
        <f t="shared" si="51"/>
        <v>0</v>
      </c>
      <c r="Q357" s="873">
        <f t="shared" si="52"/>
        <v>0</v>
      </c>
      <c r="R357" s="873">
        <f t="shared" si="53"/>
        <v>0</v>
      </c>
      <c r="S357" s="873">
        <f t="shared" si="54"/>
        <v>0</v>
      </c>
      <c r="T357" s="873"/>
      <c r="U357" s="326">
        <f t="shared" si="55"/>
        <v>0</v>
      </c>
    </row>
    <row r="358" spans="1:21" x14ac:dyDescent="0.2">
      <c r="A358" s="349"/>
      <c r="B358" s="350"/>
      <c r="C358" s="325"/>
      <c r="D358" s="330"/>
      <c r="E358" s="331" t="s">
        <v>1082</v>
      </c>
      <c r="F358" s="334" t="s">
        <v>974</v>
      </c>
      <c r="G358" s="334">
        <v>1</v>
      </c>
      <c r="H358" s="286">
        <v>1.95</v>
      </c>
      <c r="I358" s="309">
        <f t="shared" si="57"/>
        <v>2593.5</v>
      </c>
      <c r="J358" s="310" t="s">
        <v>441</v>
      </c>
      <c r="K358" s="376" t="s">
        <v>953</v>
      </c>
      <c r="N358" s="875" t="s">
        <v>1559</v>
      </c>
      <c r="O358" s="873">
        <f t="shared" si="50"/>
        <v>0</v>
      </c>
      <c r="P358" s="873">
        <f t="shared" si="51"/>
        <v>0</v>
      </c>
      <c r="Q358" s="873">
        <f t="shared" si="52"/>
        <v>0</v>
      </c>
      <c r="R358" s="873">
        <f t="shared" si="53"/>
        <v>0</v>
      </c>
      <c r="S358" s="873">
        <f t="shared" si="54"/>
        <v>0</v>
      </c>
      <c r="T358" s="873"/>
      <c r="U358" s="326">
        <f t="shared" si="55"/>
        <v>0</v>
      </c>
    </row>
    <row r="359" spans="1:21" x14ac:dyDescent="0.2">
      <c r="A359" s="349"/>
      <c r="B359" s="350"/>
      <c r="C359" s="325"/>
      <c r="D359" s="330"/>
      <c r="E359" s="331" t="s">
        <v>979</v>
      </c>
      <c r="F359" s="334" t="s">
        <v>955</v>
      </c>
      <c r="G359" s="334">
        <v>20</v>
      </c>
      <c r="H359" s="332">
        <v>825</v>
      </c>
      <c r="I359" s="309">
        <f>G359*H359</f>
        <v>16500</v>
      </c>
      <c r="J359" s="310" t="s">
        <v>456</v>
      </c>
      <c r="K359" s="376" t="s">
        <v>953</v>
      </c>
      <c r="N359" s="875" t="s">
        <v>1561</v>
      </c>
      <c r="O359" s="873">
        <f t="shared" si="50"/>
        <v>0</v>
      </c>
      <c r="P359" s="873">
        <f t="shared" si="51"/>
        <v>0</v>
      </c>
      <c r="Q359" s="873">
        <f t="shared" si="52"/>
        <v>0</v>
      </c>
      <c r="R359" s="873">
        <f t="shared" si="53"/>
        <v>0</v>
      </c>
      <c r="S359" s="873">
        <f t="shared" si="54"/>
        <v>0</v>
      </c>
      <c r="T359" s="873"/>
      <c r="U359" s="326">
        <f t="shared" si="55"/>
        <v>0</v>
      </c>
    </row>
    <row r="360" spans="1:21" x14ac:dyDescent="0.2">
      <c r="A360" s="349"/>
      <c r="B360" s="350"/>
      <c r="C360" s="325"/>
      <c r="D360" s="330"/>
      <c r="E360" s="331" t="s">
        <v>980</v>
      </c>
      <c r="F360" s="306" t="s">
        <v>952</v>
      </c>
      <c r="G360" s="334">
        <v>2</v>
      </c>
      <c r="H360" s="332">
        <v>850</v>
      </c>
      <c r="I360" s="309">
        <f>G360*H360</f>
        <v>1700</v>
      </c>
      <c r="J360" s="310" t="s">
        <v>441</v>
      </c>
      <c r="K360" s="376" t="s">
        <v>953</v>
      </c>
      <c r="N360" s="875" t="s">
        <v>1563</v>
      </c>
      <c r="O360" s="873">
        <f t="shared" si="50"/>
        <v>0</v>
      </c>
      <c r="P360" s="873">
        <f t="shared" si="51"/>
        <v>0</v>
      </c>
      <c r="Q360" s="873">
        <f t="shared" si="52"/>
        <v>0</v>
      </c>
      <c r="R360" s="873">
        <f t="shared" si="53"/>
        <v>0</v>
      </c>
      <c r="S360" s="873">
        <f t="shared" si="54"/>
        <v>0</v>
      </c>
      <c r="T360" s="873"/>
      <c r="U360" s="326">
        <f t="shared" si="55"/>
        <v>0</v>
      </c>
    </row>
    <row r="361" spans="1:21" x14ac:dyDescent="0.2">
      <c r="A361" s="349"/>
      <c r="B361" s="350"/>
      <c r="C361" s="325"/>
      <c r="D361" s="330"/>
      <c r="E361" s="331" t="s">
        <v>981</v>
      </c>
      <c r="F361" s="306" t="s">
        <v>962</v>
      </c>
      <c r="G361" s="334">
        <v>1</v>
      </c>
      <c r="H361" s="332">
        <v>1.95</v>
      </c>
      <c r="I361" s="309">
        <f>+$G$349*G361*H361</f>
        <v>2593.5</v>
      </c>
      <c r="J361" s="310" t="s">
        <v>441</v>
      </c>
      <c r="K361" s="376" t="s">
        <v>953</v>
      </c>
      <c r="N361" s="875" t="s">
        <v>1565</v>
      </c>
      <c r="O361" s="873">
        <f t="shared" si="50"/>
        <v>0</v>
      </c>
      <c r="P361" s="873">
        <f t="shared" si="51"/>
        <v>0</v>
      </c>
      <c r="Q361" s="873">
        <f t="shared" si="52"/>
        <v>0</v>
      </c>
      <c r="R361" s="873">
        <f t="shared" si="53"/>
        <v>0</v>
      </c>
      <c r="S361" s="873">
        <f t="shared" si="54"/>
        <v>0</v>
      </c>
      <c r="T361" s="873"/>
      <c r="U361" s="326">
        <f t="shared" si="55"/>
        <v>0</v>
      </c>
    </row>
    <row r="362" spans="1:21" x14ac:dyDescent="0.2">
      <c r="A362" s="349"/>
      <c r="B362" s="350"/>
      <c r="C362" s="325"/>
      <c r="D362" s="330"/>
      <c r="E362" s="331"/>
      <c r="F362" s="334"/>
      <c r="G362" s="334"/>
      <c r="H362" s="332"/>
      <c r="I362" s="309"/>
      <c r="J362" s="310"/>
      <c r="K362" s="376"/>
      <c r="N362" s="875" t="s">
        <v>1568</v>
      </c>
      <c r="O362" s="873">
        <f t="shared" si="50"/>
        <v>0</v>
      </c>
      <c r="P362" s="873">
        <f t="shared" si="51"/>
        <v>0</v>
      </c>
      <c r="Q362" s="873">
        <f t="shared" si="52"/>
        <v>0</v>
      </c>
      <c r="R362" s="873">
        <f t="shared" si="53"/>
        <v>0</v>
      </c>
      <c r="S362" s="873">
        <f t="shared" si="54"/>
        <v>0</v>
      </c>
      <c r="T362" s="873"/>
      <c r="U362" s="326">
        <f t="shared" si="55"/>
        <v>0</v>
      </c>
    </row>
    <row r="363" spans="1:21" ht="15.75" x14ac:dyDescent="0.25">
      <c r="A363" s="349"/>
      <c r="B363" s="350"/>
      <c r="C363" s="325">
        <v>75</v>
      </c>
      <c r="D363" s="290" t="s">
        <v>1106</v>
      </c>
      <c r="E363" s="306"/>
      <c r="F363" s="334"/>
      <c r="G363" s="377">
        <f>C363</f>
        <v>75</v>
      </c>
      <c r="H363" s="332"/>
      <c r="I363" s="309"/>
      <c r="J363" s="310"/>
      <c r="K363" s="376"/>
      <c r="N363" s="875" t="s">
        <v>1570</v>
      </c>
      <c r="O363" s="873">
        <f t="shared" si="50"/>
        <v>0</v>
      </c>
      <c r="P363" s="873">
        <f t="shared" si="51"/>
        <v>0</v>
      </c>
      <c r="Q363" s="873">
        <f t="shared" si="52"/>
        <v>0</v>
      </c>
      <c r="R363" s="873">
        <f t="shared" si="53"/>
        <v>0</v>
      </c>
      <c r="S363" s="873">
        <f t="shared" si="54"/>
        <v>0</v>
      </c>
      <c r="T363" s="873"/>
      <c r="U363" s="326">
        <f t="shared" si="55"/>
        <v>0</v>
      </c>
    </row>
    <row r="364" spans="1:21" x14ac:dyDescent="0.2">
      <c r="A364" s="349"/>
      <c r="B364" s="350"/>
      <c r="C364" s="325"/>
      <c r="D364" s="330" t="s">
        <v>948</v>
      </c>
      <c r="E364" s="331" t="s">
        <v>1070</v>
      </c>
      <c r="F364" s="334" t="s">
        <v>974</v>
      </c>
      <c r="G364" s="306">
        <v>1</v>
      </c>
      <c r="H364" s="332">
        <v>1.95</v>
      </c>
      <c r="I364" s="309">
        <f>+$G$363*G364*H364</f>
        <v>146.25</v>
      </c>
      <c r="J364" s="310" t="s">
        <v>441</v>
      </c>
      <c r="K364" s="311" t="s">
        <v>953</v>
      </c>
      <c r="N364" s="875" t="s">
        <v>2628</v>
      </c>
      <c r="O364" s="873">
        <f t="shared" si="50"/>
        <v>0</v>
      </c>
      <c r="P364" s="873">
        <f t="shared" si="51"/>
        <v>0</v>
      </c>
      <c r="Q364" s="873">
        <f t="shared" si="52"/>
        <v>0</v>
      </c>
      <c r="R364" s="873">
        <f t="shared" si="53"/>
        <v>0</v>
      </c>
      <c r="S364" s="873">
        <f t="shared" si="54"/>
        <v>0</v>
      </c>
      <c r="T364" s="873"/>
      <c r="U364" s="326">
        <f t="shared" si="55"/>
        <v>0</v>
      </c>
    </row>
    <row r="365" spans="1:21" x14ac:dyDescent="0.2">
      <c r="A365" s="349"/>
      <c r="B365" s="350"/>
      <c r="C365" s="325"/>
      <c r="D365" s="328" t="s">
        <v>1072</v>
      </c>
      <c r="E365" s="331" t="s">
        <v>970</v>
      </c>
      <c r="F365" s="306" t="s">
        <v>971</v>
      </c>
      <c r="G365" s="306">
        <v>0.1</v>
      </c>
      <c r="H365" s="332">
        <v>7.08</v>
      </c>
      <c r="I365" s="309">
        <f>+$G$363*G365*H365</f>
        <v>53.1</v>
      </c>
      <c r="J365" s="310" t="s">
        <v>937</v>
      </c>
      <c r="K365" s="311" t="s">
        <v>953</v>
      </c>
      <c r="N365" s="875" t="s">
        <v>2629</v>
      </c>
      <c r="O365" s="873">
        <f t="shared" si="50"/>
        <v>0</v>
      </c>
      <c r="P365" s="873">
        <f t="shared" si="51"/>
        <v>0</v>
      </c>
      <c r="Q365" s="873">
        <f t="shared" si="52"/>
        <v>0</v>
      </c>
      <c r="R365" s="873">
        <f t="shared" si="53"/>
        <v>0</v>
      </c>
      <c r="S365" s="873">
        <f t="shared" si="54"/>
        <v>0</v>
      </c>
      <c r="T365" s="873"/>
      <c r="U365" s="326">
        <f t="shared" si="55"/>
        <v>0</v>
      </c>
    </row>
    <row r="366" spans="1:21" x14ac:dyDescent="0.2">
      <c r="A366" s="349"/>
      <c r="B366" s="350"/>
      <c r="C366" s="325"/>
      <c r="D366" s="330"/>
      <c r="E366" s="331" t="s">
        <v>1073</v>
      </c>
      <c r="F366" s="334" t="s">
        <v>974</v>
      </c>
      <c r="G366" s="306">
        <v>1</v>
      </c>
      <c r="H366" s="332">
        <v>10</v>
      </c>
      <c r="I366" s="309">
        <f t="shared" ref="I366:I372" si="58">+$G$363*G366*H366</f>
        <v>750</v>
      </c>
      <c r="J366" s="310" t="s">
        <v>514</v>
      </c>
      <c r="K366" s="311" t="s">
        <v>953</v>
      </c>
      <c r="N366" s="875" t="s">
        <v>2630</v>
      </c>
      <c r="O366" s="873">
        <f t="shared" si="50"/>
        <v>0</v>
      </c>
      <c r="P366" s="873">
        <f t="shared" si="51"/>
        <v>0</v>
      </c>
      <c r="Q366" s="873">
        <f t="shared" si="52"/>
        <v>0</v>
      </c>
      <c r="R366" s="873">
        <f t="shared" si="53"/>
        <v>0</v>
      </c>
      <c r="S366" s="873">
        <f t="shared" si="54"/>
        <v>0</v>
      </c>
      <c r="T366" s="873"/>
      <c r="U366" s="326">
        <f t="shared" si="55"/>
        <v>0</v>
      </c>
    </row>
    <row r="367" spans="1:21" x14ac:dyDescent="0.2">
      <c r="A367" s="349"/>
      <c r="B367" s="350"/>
      <c r="C367" s="325"/>
      <c r="D367" s="329"/>
      <c r="E367" s="306" t="s">
        <v>968</v>
      </c>
      <c r="F367" s="334" t="s">
        <v>974</v>
      </c>
      <c r="G367" s="306">
        <v>1</v>
      </c>
      <c r="H367" s="332">
        <v>4.4000000000000004</v>
      </c>
      <c r="I367" s="309">
        <f t="shared" si="58"/>
        <v>330</v>
      </c>
      <c r="J367" s="310" t="s">
        <v>441</v>
      </c>
      <c r="K367" s="311" t="s">
        <v>953</v>
      </c>
      <c r="N367" s="875" t="s">
        <v>1572</v>
      </c>
      <c r="O367" s="873">
        <f t="shared" si="50"/>
        <v>0</v>
      </c>
      <c r="P367" s="873">
        <f t="shared" si="51"/>
        <v>0</v>
      </c>
      <c r="Q367" s="873">
        <f t="shared" si="52"/>
        <v>0</v>
      </c>
      <c r="R367" s="873">
        <f t="shared" si="53"/>
        <v>0</v>
      </c>
      <c r="S367" s="873">
        <f t="shared" si="54"/>
        <v>0</v>
      </c>
      <c r="T367" s="873"/>
      <c r="U367" s="326">
        <f t="shared" si="55"/>
        <v>0</v>
      </c>
    </row>
    <row r="368" spans="1:21" x14ac:dyDescent="0.2">
      <c r="A368" s="349"/>
      <c r="B368" s="350"/>
      <c r="C368" s="325"/>
      <c r="D368" s="330"/>
      <c r="E368" s="331" t="s">
        <v>961</v>
      </c>
      <c r="F368" s="306" t="s">
        <v>962</v>
      </c>
      <c r="G368" s="306">
        <v>0.5</v>
      </c>
      <c r="H368" s="332">
        <v>7.5</v>
      </c>
      <c r="I368" s="309">
        <f t="shared" si="58"/>
        <v>281.25</v>
      </c>
      <c r="J368" s="310" t="s">
        <v>441</v>
      </c>
      <c r="K368" s="311" t="s">
        <v>953</v>
      </c>
      <c r="N368" s="875" t="s">
        <v>1574</v>
      </c>
      <c r="O368" s="873">
        <f t="shared" si="50"/>
        <v>0</v>
      </c>
      <c r="P368" s="873">
        <f t="shared" si="51"/>
        <v>0</v>
      </c>
      <c r="Q368" s="873">
        <f t="shared" si="52"/>
        <v>0</v>
      </c>
      <c r="R368" s="873">
        <f t="shared" si="53"/>
        <v>0</v>
      </c>
      <c r="S368" s="873">
        <f t="shared" si="54"/>
        <v>0</v>
      </c>
      <c r="T368" s="873"/>
      <c r="U368" s="326">
        <f t="shared" si="55"/>
        <v>0</v>
      </c>
    </row>
    <row r="369" spans="1:21" x14ac:dyDescent="0.2">
      <c r="A369" s="349"/>
      <c r="B369" s="350"/>
      <c r="C369" s="325"/>
      <c r="D369" s="330"/>
      <c r="E369" s="331" t="s">
        <v>1077</v>
      </c>
      <c r="F369" s="334" t="s">
        <v>974</v>
      </c>
      <c r="G369" s="306">
        <v>1</v>
      </c>
      <c r="H369" s="332">
        <v>1.95</v>
      </c>
      <c r="I369" s="309">
        <f t="shared" si="58"/>
        <v>146.25</v>
      </c>
      <c r="J369" s="310" t="s">
        <v>441</v>
      </c>
      <c r="K369" s="311" t="s">
        <v>953</v>
      </c>
      <c r="N369" s="875" t="s">
        <v>1577</v>
      </c>
      <c r="O369" s="873">
        <f t="shared" si="50"/>
        <v>0</v>
      </c>
      <c r="P369" s="873">
        <f t="shared" si="51"/>
        <v>0</v>
      </c>
      <c r="Q369" s="873">
        <f t="shared" si="52"/>
        <v>0</v>
      </c>
      <c r="R369" s="873">
        <f t="shared" si="53"/>
        <v>0</v>
      </c>
      <c r="S369" s="873">
        <f t="shared" si="54"/>
        <v>0</v>
      </c>
      <c r="T369" s="873"/>
      <c r="U369" s="326">
        <f t="shared" si="55"/>
        <v>0</v>
      </c>
    </row>
    <row r="370" spans="1:21" x14ac:dyDescent="0.2">
      <c r="A370" s="349"/>
      <c r="B370" s="350"/>
      <c r="C370" s="325"/>
      <c r="D370" s="330"/>
      <c r="E370" s="331" t="s">
        <v>1079</v>
      </c>
      <c r="F370" s="334" t="s">
        <v>974</v>
      </c>
      <c r="G370" s="334">
        <v>1</v>
      </c>
      <c r="H370" s="286">
        <v>1.95</v>
      </c>
      <c r="I370" s="309">
        <f t="shared" si="58"/>
        <v>146.25</v>
      </c>
      <c r="J370" s="310" t="s">
        <v>441</v>
      </c>
      <c r="K370" s="376" t="s">
        <v>953</v>
      </c>
      <c r="N370" s="875" t="s">
        <v>1579</v>
      </c>
      <c r="O370" s="873">
        <f t="shared" si="50"/>
        <v>0</v>
      </c>
      <c r="P370" s="873">
        <f t="shared" si="51"/>
        <v>0</v>
      </c>
      <c r="Q370" s="873">
        <f t="shared" si="52"/>
        <v>0</v>
      </c>
      <c r="R370" s="873">
        <f t="shared" si="53"/>
        <v>0</v>
      </c>
      <c r="S370" s="873">
        <f t="shared" si="54"/>
        <v>0</v>
      </c>
      <c r="T370" s="873"/>
      <c r="U370" s="326">
        <f t="shared" si="55"/>
        <v>0</v>
      </c>
    </row>
    <row r="371" spans="1:21" x14ac:dyDescent="0.2">
      <c r="A371" s="349"/>
      <c r="B371" s="350"/>
      <c r="C371" s="325"/>
      <c r="D371" s="338" t="s">
        <v>1081</v>
      </c>
      <c r="E371" s="331" t="s">
        <v>981</v>
      </c>
      <c r="F371" s="306" t="s">
        <v>962</v>
      </c>
      <c r="G371" s="334">
        <v>1</v>
      </c>
      <c r="H371" s="332">
        <v>1.95</v>
      </c>
      <c r="I371" s="309">
        <f t="shared" si="58"/>
        <v>146.25</v>
      </c>
      <c r="J371" s="310" t="s">
        <v>441</v>
      </c>
      <c r="K371" s="376" t="s">
        <v>953</v>
      </c>
      <c r="N371" s="875" t="s">
        <v>2631</v>
      </c>
      <c r="O371" s="873">
        <f t="shared" si="50"/>
        <v>0</v>
      </c>
      <c r="P371" s="873">
        <f t="shared" si="51"/>
        <v>0</v>
      </c>
      <c r="Q371" s="873">
        <f t="shared" si="52"/>
        <v>0</v>
      </c>
      <c r="R371" s="873">
        <f t="shared" si="53"/>
        <v>0</v>
      </c>
      <c r="S371" s="873">
        <f t="shared" si="54"/>
        <v>0</v>
      </c>
      <c r="T371" s="873"/>
      <c r="U371" s="326">
        <f t="shared" si="55"/>
        <v>0</v>
      </c>
    </row>
    <row r="372" spans="1:21" x14ac:dyDescent="0.2">
      <c r="A372" s="349"/>
      <c r="B372" s="350"/>
      <c r="C372" s="325"/>
      <c r="D372" s="330"/>
      <c r="E372" s="331" t="s">
        <v>1082</v>
      </c>
      <c r="F372" s="334" t="s">
        <v>974</v>
      </c>
      <c r="G372" s="334">
        <v>1</v>
      </c>
      <c r="H372" s="286">
        <v>1.95</v>
      </c>
      <c r="I372" s="309">
        <f t="shared" si="58"/>
        <v>146.25</v>
      </c>
      <c r="J372" s="310" t="s">
        <v>441</v>
      </c>
      <c r="K372" s="376" t="s">
        <v>953</v>
      </c>
      <c r="N372" s="875" t="s">
        <v>2632</v>
      </c>
      <c r="O372" s="873">
        <f t="shared" si="50"/>
        <v>0</v>
      </c>
      <c r="P372" s="873">
        <f t="shared" si="51"/>
        <v>0</v>
      </c>
      <c r="Q372" s="873">
        <f t="shared" si="52"/>
        <v>0</v>
      </c>
      <c r="R372" s="873">
        <f t="shared" si="53"/>
        <v>0</v>
      </c>
      <c r="S372" s="873">
        <f t="shared" si="54"/>
        <v>0</v>
      </c>
      <c r="T372" s="873"/>
      <c r="U372" s="326">
        <f t="shared" si="55"/>
        <v>0</v>
      </c>
    </row>
    <row r="373" spans="1:21" x14ac:dyDescent="0.2">
      <c r="A373" s="349"/>
      <c r="B373" s="350"/>
      <c r="C373" s="325"/>
      <c r="D373" s="330"/>
      <c r="E373" s="331" t="s">
        <v>979</v>
      </c>
      <c r="F373" s="334" t="s">
        <v>955</v>
      </c>
      <c r="G373" s="334">
        <v>10</v>
      </c>
      <c r="H373" s="332">
        <v>825</v>
      </c>
      <c r="I373" s="309">
        <f>G373*H373</f>
        <v>8250</v>
      </c>
      <c r="J373" s="310" t="s">
        <v>456</v>
      </c>
      <c r="K373" s="376" t="s">
        <v>953</v>
      </c>
      <c r="N373" s="875" t="s">
        <v>2633</v>
      </c>
      <c r="O373" s="873">
        <f t="shared" si="50"/>
        <v>0</v>
      </c>
      <c r="P373" s="873">
        <f t="shared" si="51"/>
        <v>0</v>
      </c>
      <c r="Q373" s="873">
        <f t="shared" si="52"/>
        <v>0</v>
      </c>
      <c r="R373" s="873">
        <f t="shared" si="53"/>
        <v>0</v>
      </c>
      <c r="S373" s="873">
        <f t="shared" si="54"/>
        <v>0</v>
      </c>
      <c r="T373" s="873"/>
      <c r="U373" s="326">
        <f t="shared" si="55"/>
        <v>0</v>
      </c>
    </row>
    <row r="374" spans="1:21" x14ac:dyDescent="0.2">
      <c r="A374" s="349"/>
      <c r="B374" s="350"/>
      <c r="C374" s="325"/>
      <c r="D374" s="330"/>
      <c r="E374" s="331" t="s">
        <v>980</v>
      </c>
      <c r="F374" s="306" t="s">
        <v>952</v>
      </c>
      <c r="G374" s="334">
        <v>2</v>
      </c>
      <c r="H374" s="332">
        <v>850</v>
      </c>
      <c r="I374" s="309">
        <f>G374*H374</f>
        <v>1700</v>
      </c>
      <c r="J374" s="310" t="s">
        <v>441</v>
      </c>
      <c r="K374" s="376" t="s">
        <v>953</v>
      </c>
      <c r="N374" s="875" t="s">
        <v>2634</v>
      </c>
      <c r="O374" s="873">
        <f t="shared" si="50"/>
        <v>0</v>
      </c>
      <c r="P374" s="873">
        <f t="shared" si="51"/>
        <v>0</v>
      </c>
      <c r="Q374" s="873">
        <f t="shared" si="52"/>
        <v>0</v>
      </c>
      <c r="R374" s="873">
        <f t="shared" si="53"/>
        <v>0</v>
      </c>
      <c r="S374" s="873">
        <f t="shared" si="54"/>
        <v>0</v>
      </c>
      <c r="T374" s="873"/>
      <c r="U374" s="326">
        <f t="shared" si="55"/>
        <v>0</v>
      </c>
    </row>
    <row r="375" spans="1:21" x14ac:dyDescent="0.2">
      <c r="A375" s="349"/>
      <c r="B375" s="350"/>
      <c r="C375" s="325"/>
      <c r="D375" s="330"/>
      <c r="E375" s="331" t="s">
        <v>981</v>
      </c>
      <c r="F375" s="306" t="s">
        <v>962</v>
      </c>
      <c r="G375" s="334">
        <v>1</v>
      </c>
      <c r="H375" s="332">
        <v>1.95</v>
      </c>
      <c r="I375" s="309">
        <f>+$G$363*G375*H375</f>
        <v>146.25</v>
      </c>
      <c r="J375" s="310" t="s">
        <v>441</v>
      </c>
      <c r="K375" s="376" t="s">
        <v>953</v>
      </c>
      <c r="N375" s="875" t="s">
        <v>1581</v>
      </c>
      <c r="O375" s="873">
        <f t="shared" si="50"/>
        <v>0</v>
      </c>
      <c r="P375" s="873">
        <f t="shared" si="51"/>
        <v>0</v>
      </c>
      <c r="Q375" s="873">
        <f t="shared" si="52"/>
        <v>0</v>
      </c>
      <c r="R375" s="873">
        <f t="shared" si="53"/>
        <v>0</v>
      </c>
      <c r="S375" s="873">
        <f t="shared" si="54"/>
        <v>0</v>
      </c>
      <c r="T375" s="873"/>
      <c r="U375" s="326">
        <f t="shared" si="55"/>
        <v>0</v>
      </c>
    </row>
    <row r="376" spans="1:21" x14ac:dyDescent="0.2">
      <c r="A376" s="349"/>
      <c r="B376" s="350"/>
      <c r="C376" s="325"/>
      <c r="D376" s="330"/>
      <c r="E376" s="331"/>
      <c r="F376" s="334"/>
      <c r="G376" s="334"/>
      <c r="H376" s="332"/>
      <c r="I376" s="309"/>
      <c r="J376" s="310"/>
      <c r="K376" s="376"/>
      <c r="N376" s="875" t="s">
        <v>1583</v>
      </c>
      <c r="O376" s="873">
        <f t="shared" si="50"/>
        <v>0</v>
      </c>
      <c r="P376" s="873">
        <f t="shared" si="51"/>
        <v>0</v>
      </c>
      <c r="Q376" s="873">
        <f t="shared" si="52"/>
        <v>0</v>
      </c>
      <c r="R376" s="873">
        <f t="shared" si="53"/>
        <v>0</v>
      </c>
      <c r="S376" s="873">
        <f t="shared" si="54"/>
        <v>0</v>
      </c>
      <c r="T376" s="873"/>
      <c r="U376" s="326">
        <f t="shared" si="55"/>
        <v>0</v>
      </c>
    </row>
    <row r="377" spans="1:21" ht="15.75" x14ac:dyDescent="0.25">
      <c r="A377" s="349"/>
      <c r="B377" s="350"/>
      <c r="C377" s="325">
        <v>532</v>
      </c>
      <c r="D377" s="290" t="s">
        <v>1107</v>
      </c>
      <c r="E377" s="306"/>
      <c r="F377" s="334"/>
      <c r="G377" s="377">
        <f>C377</f>
        <v>532</v>
      </c>
      <c r="H377" s="332"/>
      <c r="I377" s="309"/>
      <c r="J377" s="310"/>
      <c r="K377" s="376"/>
      <c r="N377" s="875" t="s">
        <v>1585</v>
      </c>
      <c r="O377" s="873">
        <f t="shared" si="50"/>
        <v>0</v>
      </c>
      <c r="P377" s="873">
        <f t="shared" si="51"/>
        <v>0</v>
      </c>
      <c r="Q377" s="873">
        <f t="shared" si="52"/>
        <v>0</v>
      </c>
      <c r="R377" s="873">
        <f t="shared" si="53"/>
        <v>0</v>
      </c>
      <c r="S377" s="873">
        <f t="shared" si="54"/>
        <v>0</v>
      </c>
      <c r="T377" s="873"/>
      <c r="U377" s="326">
        <f t="shared" si="55"/>
        <v>0</v>
      </c>
    </row>
    <row r="378" spans="1:21" x14ac:dyDescent="0.2">
      <c r="A378" s="349"/>
      <c r="B378" s="350"/>
      <c r="C378" s="325"/>
      <c r="D378" s="330" t="s">
        <v>948</v>
      </c>
      <c r="E378" s="331" t="s">
        <v>1070</v>
      </c>
      <c r="F378" s="334" t="s">
        <v>974</v>
      </c>
      <c r="G378" s="306">
        <v>1</v>
      </c>
      <c r="H378" s="332">
        <v>1.95</v>
      </c>
      <c r="I378" s="309">
        <f>+$G$377*G378*H378</f>
        <v>1037.3999999999999</v>
      </c>
      <c r="J378" s="310" t="s">
        <v>441</v>
      </c>
      <c r="K378" s="311" t="s">
        <v>953</v>
      </c>
      <c r="N378" s="875" t="s">
        <v>1651</v>
      </c>
      <c r="O378" s="873">
        <f t="shared" si="50"/>
        <v>0</v>
      </c>
      <c r="P378" s="873">
        <f t="shared" si="51"/>
        <v>0</v>
      </c>
      <c r="Q378" s="873">
        <f t="shared" si="52"/>
        <v>0</v>
      </c>
      <c r="R378" s="873">
        <f t="shared" si="53"/>
        <v>0</v>
      </c>
      <c r="S378" s="873">
        <f t="shared" si="54"/>
        <v>0</v>
      </c>
      <c r="T378" s="873"/>
      <c r="U378" s="326">
        <f t="shared" si="55"/>
        <v>0</v>
      </c>
    </row>
    <row r="379" spans="1:21" x14ac:dyDescent="0.2">
      <c r="A379" s="349"/>
      <c r="B379" s="350"/>
      <c r="C379" s="325"/>
      <c r="D379" s="328" t="s">
        <v>1072</v>
      </c>
      <c r="E379" s="331" t="s">
        <v>970</v>
      </c>
      <c r="F379" s="306" t="s">
        <v>971</v>
      </c>
      <c r="G379" s="306">
        <v>0.1</v>
      </c>
      <c r="H379" s="332">
        <v>7.08</v>
      </c>
      <c r="I379" s="309">
        <f>+$G$377*G379*H379</f>
        <v>376.65600000000001</v>
      </c>
      <c r="J379" s="310" t="s">
        <v>937</v>
      </c>
      <c r="K379" s="311" t="s">
        <v>953</v>
      </c>
      <c r="N379" s="875" t="s">
        <v>1653</v>
      </c>
      <c r="O379" s="873">
        <f t="shared" si="50"/>
        <v>0</v>
      </c>
      <c r="P379" s="873">
        <f t="shared" si="51"/>
        <v>0</v>
      </c>
      <c r="Q379" s="873">
        <f t="shared" si="52"/>
        <v>0</v>
      </c>
      <c r="R379" s="873">
        <f t="shared" si="53"/>
        <v>0</v>
      </c>
      <c r="S379" s="873">
        <f t="shared" si="54"/>
        <v>0</v>
      </c>
      <c r="T379" s="873"/>
      <c r="U379" s="326">
        <f t="shared" si="55"/>
        <v>0</v>
      </c>
    </row>
    <row r="380" spans="1:21" x14ac:dyDescent="0.2">
      <c r="A380" s="349"/>
      <c r="B380" s="350"/>
      <c r="C380" s="325"/>
      <c r="D380" s="330"/>
      <c r="E380" s="331" t="s">
        <v>1073</v>
      </c>
      <c r="F380" s="334" t="s">
        <v>974</v>
      </c>
      <c r="G380" s="306">
        <v>1</v>
      </c>
      <c r="H380" s="332">
        <v>10</v>
      </c>
      <c r="I380" s="309">
        <f t="shared" ref="I380:I386" si="59">+$G$377*G380*H380</f>
        <v>5320</v>
      </c>
      <c r="J380" s="310" t="s">
        <v>514</v>
      </c>
      <c r="K380" s="311" t="s">
        <v>953</v>
      </c>
      <c r="N380" s="875" t="s">
        <v>1655</v>
      </c>
      <c r="O380" s="873">
        <f t="shared" si="50"/>
        <v>0</v>
      </c>
      <c r="P380" s="873">
        <f t="shared" si="51"/>
        <v>0</v>
      </c>
      <c r="Q380" s="873">
        <f t="shared" si="52"/>
        <v>0</v>
      </c>
      <c r="R380" s="873">
        <f t="shared" si="53"/>
        <v>0</v>
      </c>
      <c r="S380" s="873">
        <f t="shared" si="54"/>
        <v>0</v>
      </c>
      <c r="T380" s="873"/>
      <c r="U380" s="326">
        <f t="shared" si="55"/>
        <v>0</v>
      </c>
    </row>
    <row r="381" spans="1:21" x14ac:dyDescent="0.2">
      <c r="A381" s="349"/>
      <c r="B381" s="350"/>
      <c r="C381" s="325"/>
      <c r="D381" s="329"/>
      <c r="E381" s="306" t="s">
        <v>968</v>
      </c>
      <c r="F381" s="334" t="s">
        <v>974</v>
      </c>
      <c r="G381" s="306">
        <v>1</v>
      </c>
      <c r="H381" s="332">
        <v>4.4000000000000004</v>
      </c>
      <c r="I381" s="309">
        <f t="shared" si="59"/>
        <v>2340.8000000000002</v>
      </c>
      <c r="J381" s="310" t="s">
        <v>441</v>
      </c>
      <c r="K381" s="311" t="s">
        <v>953</v>
      </c>
      <c r="N381" s="875" t="s">
        <v>399</v>
      </c>
      <c r="O381" s="873">
        <f t="shared" si="50"/>
        <v>300000</v>
      </c>
      <c r="P381" s="873">
        <f t="shared" si="51"/>
        <v>0</v>
      </c>
      <c r="Q381" s="873">
        <f t="shared" si="52"/>
        <v>0</v>
      </c>
      <c r="R381" s="873">
        <f t="shared" si="53"/>
        <v>0</v>
      </c>
      <c r="S381" s="873">
        <f t="shared" si="54"/>
        <v>0</v>
      </c>
      <c r="T381" s="873"/>
      <c r="U381" s="326">
        <f t="shared" si="55"/>
        <v>300000</v>
      </c>
    </row>
    <row r="382" spans="1:21" x14ac:dyDescent="0.2">
      <c r="A382" s="349"/>
      <c r="B382" s="350"/>
      <c r="C382" s="325"/>
      <c r="D382" s="330"/>
      <c r="E382" s="331" t="s">
        <v>961</v>
      </c>
      <c r="F382" s="306" t="s">
        <v>962</v>
      </c>
      <c r="G382" s="306">
        <v>0.5</v>
      </c>
      <c r="H382" s="332">
        <v>7.5</v>
      </c>
      <c r="I382" s="309">
        <f t="shared" si="59"/>
        <v>1995</v>
      </c>
      <c r="J382" s="310" t="s">
        <v>441</v>
      </c>
      <c r="K382" s="311" t="s">
        <v>953</v>
      </c>
      <c r="N382" s="875" t="s">
        <v>1659</v>
      </c>
      <c r="O382" s="873">
        <f t="shared" si="50"/>
        <v>0</v>
      </c>
      <c r="P382" s="873">
        <f t="shared" si="51"/>
        <v>0</v>
      </c>
      <c r="Q382" s="873">
        <f t="shared" si="52"/>
        <v>0</v>
      </c>
      <c r="R382" s="873">
        <f t="shared" si="53"/>
        <v>0</v>
      </c>
      <c r="S382" s="873">
        <f t="shared" si="54"/>
        <v>0</v>
      </c>
      <c r="T382" s="873"/>
      <c r="U382" s="326">
        <f t="shared" si="55"/>
        <v>0</v>
      </c>
    </row>
    <row r="383" spans="1:21" x14ac:dyDescent="0.2">
      <c r="A383" s="349"/>
      <c r="B383" s="350"/>
      <c r="C383" s="325"/>
      <c r="D383" s="330"/>
      <c r="E383" s="331" t="s">
        <v>1077</v>
      </c>
      <c r="F383" s="334" t="s">
        <v>974</v>
      </c>
      <c r="G383" s="306">
        <v>1</v>
      </c>
      <c r="H383" s="332">
        <v>1.95</v>
      </c>
      <c r="I383" s="309">
        <f t="shared" si="59"/>
        <v>1037.3999999999999</v>
      </c>
      <c r="J383" s="310" t="s">
        <v>441</v>
      </c>
      <c r="K383" s="311" t="s">
        <v>953</v>
      </c>
      <c r="N383" s="875" t="s">
        <v>1661</v>
      </c>
      <c r="O383" s="873">
        <f t="shared" si="50"/>
        <v>120000</v>
      </c>
      <c r="P383" s="873">
        <f t="shared" si="51"/>
        <v>0</v>
      </c>
      <c r="Q383" s="873">
        <f t="shared" si="52"/>
        <v>300000</v>
      </c>
      <c r="R383" s="873">
        <f t="shared" si="53"/>
        <v>0</v>
      </c>
      <c r="S383" s="873">
        <f t="shared" si="54"/>
        <v>0</v>
      </c>
      <c r="T383" s="873"/>
      <c r="U383" s="326">
        <f t="shared" si="55"/>
        <v>420000</v>
      </c>
    </row>
    <row r="384" spans="1:21" x14ac:dyDescent="0.2">
      <c r="A384" s="349"/>
      <c r="B384" s="350"/>
      <c r="C384" s="325"/>
      <c r="D384" s="330"/>
      <c r="E384" s="331" t="s">
        <v>1079</v>
      </c>
      <c r="F384" s="334" t="s">
        <v>974</v>
      </c>
      <c r="G384" s="334">
        <v>1</v>
      </c>
      <c r="H384" s="286">
        <v>1.95</v>
      </c>
      <c r="I384" s="309">
        <f t="shared" si="59"/>
        <v>1037.3999999999999</v>
      </c>
      <c r="J384" s="310" t="s">
        <v>441</v>
      </c>
      <c r="K384" s="376" t="s">
        <v>953</v>
      </c>
      <c r="N384" s="875" t="s">
        <v>1663</v>
      </c>
      <c r="O384" s="873">
        <f t="shared" si="50"/>
        <v>0</v>
      </c>
      <c r="P384" s="873">
        <f t="shared" si="51"/>
        <v>0</v>
      </c>
      <c r="Q384" s="873">
        <f t="shared" si="52"/>
        <v>0</v>
      </c>
      <c r="R384" s="873">
        <f t="shared" si="53"/>
        <v>0</v>
      </c>
      <c r="S384" s="873">
        <f t="shared" si="54"/>
        <v>0</v>
      </c>
      <c r="T384" s="873"/>
      <c r="U384" s="326">
        <f t="shared" si="55"/>
        <v>0</v>
      </c>
    </row>
    <row r="385" spans="1:21" x14ac:dyDescent="0.2">
      <c r="A385" s="349"/>
      <c r="B385" s="350"/>
      <c r="C385" s="325"/>
      <c r="D385" s="338" t="s">
        <v>1081</v>
      </c>
      <c r="E385" s="331" t="s">
        <v>981</v>
      </c>
      <c r="F385" s="306" t="s">
        <v>962</v>
      </c>
      <c r="G385" s="334">
        <v>1</v>
      </c>
      <c r="H385" s="332">
        <v>1.95</v>
      </c>
      <c r="I385" s="309">
        <f t="shared" si="59"/>
        <v>1037.3999999999999</v>
      </c>
      <c r="J385" s="310" t="s">
        <v>441</v>
      </c>
      <c r="K385" s="376" t="s">
        <v>953</v>
      </c>
      <c r="N385" s="875" t="s">
        <v>275</v>
      </c>
      <c r="O385" s="873">
        <f t="shared" si="50"/>
        <v>0</v>
      </c>
      <c r="P385" s="873">
        <f t="shared" si="51"/>
        <v>0</v>
      </c>
      <c r="Q385" s="873">
        <f t="shared" si="52"/>
        <v>0</v>
      </c>
      <c r="R385" s="873">
        <f t="shared" si="53"/>
        <v>0</v>
      </c>
      <c r="S385" s="873">
        <f t="shared" si="54"/>
        <v>0</v>
      </c>
      <c r="T385" s="873"/>
      <c r="U385" s="326">
        <f t="shared" si="55"/>
        <v>0</v>
      </c>
    </row>
    <row r="386" spans="1:21" x14ac:dyDescent="0.2">
      <c r="A386" s="349"/>
      <c r="B386" s="350"/>
      <c r="C386" s="325"/>
      <c r="D386" s="330"/>
      <c r="E386" s="331" t="s">
        <v>1082</v>
      </c>
      <c r="F386" s="334" t="s">
        <v>974</v>
      </c>
      <c r="G386" s="334">
        <v>1</v>
      </c>
      <c r="H386" s="286">
        <v>1.95</v>
      </c>
      <c r="I386" s="309">
        <f t="shared" si="59"/>
        <v>1037.3999999999999</v>
      </c>
      <c r="J386" s="310" t="s">
        <v>441</v>
      </c>
      <c r="K386" s="376" t="s">
        <v>953</v>
      </c>
      <c r="N386" s="875" t="s">
        <v>1667</v>
      </c>
      <c r="O386" s="873">
        <f t="shared" si="50"/>
        <v>0</v>
      </c>
      <c r="P386" s="873">
        <f t="shared" si="51"/>
        <v>0</v>
      </c>
      <c r="Q386" s="873">
        <f t="shared" si="52"/>
        <v>0</v>
      </c>
      <c r="R386" s="873">
        <f t="shared" si="53"/>
        <v>0</v>
      </c>
      <c r="S386" s="873">
        <f t="shared" si="54"/>
        <v>0</v>
      </c>
      <c r="T386" s="873"/>
      <c r="U386" s="326">
        <f t="shared" si="55"/>
        <v>0</v>
      </c>
    </row>
    <row r="387" spans="1:21" x14ac:dyDescent="0.2">
      <c r="A387" s="349"/>
      <c r="B387" s="350"/>
      <c r="C387" s="325"/>
      <c r="D387" s="330"/>
      <c r="E387" s="331" t="s">
        <v>979</v>
      </c>
      <c r="F387" s="334" t="s">
        <v>955</v>
      </c>
      <c r="G387" s="334">
        <v>10</v>
      </c>
      <c r="H387" s="332">
        <v>825</v>
      </c>
      <c r="I387" s="309">
        <f>G387*H387</f>
        <v>8250</v>
      </c>
      <c r="J387" s="310" t="s">
        <v>456</v>
      </c>
      <c r="K387" s="376" t="s">
        <v>953</v>
      </c>
      <c r="N387" s="875" t="s">
        <v>166</v>
      </c>
      <c r="O387" s="873">
        <f t="shared" si="50"/>
        <v>200000</v>
      </c>
      <c r="P387" s="873">
        <f t="shared" si="51"/>
        <v>0</v>
      </c>
      <c r="Q387" s="873">
        <f t="shared" si="52"/>
        <v>600000</v>
      </c>
      <c r="R387" s="873">
        <f t="shared" si="53"/>
        <v>0</v>
      </c>
      <c r="S387" s="873">
        <f t="shared" si="54"/>
        <v>0</v>
      </c>
      <c r="T387" s="873"/>
      <c r="U387" s="326">
        <f t="shared" si="55"/>
        <v>800000</v>
      </c>
    </row>
    <row r="388" spans="1:21" x14ac:dyDescent="0.2">
      <c r="A388" s="349"/>
      <c r="B388" s="350"/>
      <c r="C388" s="325"/>
      <c r="D388" s="330"/>
      <c r="E388" s="331" t="s">
        <v>980</v>
      </c>
      <c r="F388" s="306" t="s">
        <v>952</v>
      </c>
      <c r="G388" s="334">
        <v>2</v>
      </c>
      <c r="H388" s="332">
        <v>850</v>
      </c>
      <c r="I388" s="309">
        <f>G388*H388</f>
        <v>1700</v>
      </c>
      <c r="J388" s="310" t="s">
        <v>441</v>
      </c>
      <c r="K388" s="376" t="s">
        <v>953</v>
      </c>
      <c r="N388" s="875" t="s">
        <v>1671</v>
      </c>
      <c r="O388" s="873">
        <f t="shared" si="50"/>
        <v>0</v>
      </c>
      <c r="P388" s="873">
        <f t="shared" si="51"/>
        <v>0</v>
      </c>
      <c r="Q388" s="873">
        <f t="shared" si="52"/>
        <v>0</v>
      </c>
      <c r="R388" s="873">
        <f t="shared" si="53"/>
        <v>0</v>
      </c>
      <c r="S388" s="873">
        <f t="shared" si="54"/>
        <v>0</v>
      </c>
      <c r="T388" s="873"/>
      <c r="U388" s="326">
        <f t="shared" si="55"/>
        <v>0</v>
      </c>
    </row>
    <row r="389" spans="1:21" x14ac:dyDescent="0.2">
      <c r="A389" s="349"/>
      <c r="B389" s="350"/>
      <c r="C389" s="325"/>
      <c r="D389" s="330"/>
      <c r="E389" s="331" t="s">
        <v>981</v>
      </c>
      <c r="F389" s="306" t="s">
        <v>962</v>
      </c>
      <c r="G389" s="334">
        <v>1</v>
      </c>
      <c r="H389" s="332">
        <v>1.95</v>
      </c>
      <c r="I389" s="309">
        <f>+$G$377*G389*H389</f>
        <v>1037.3999999999999</v>
      </c>
      <c r="J389" s="310" t="s">
        <v>441</v>
      </c>
      <c r="K389" s="376" t="s">
        <v>953</v>
      </c>
      <c r="N389" s="875" t="s">
        <v>1673</v>
      </c>
      <c r="O389" s="873">
        <f t="shared" ref="O389:O452" si="60">+SUMIF($J$6:$J$488,N389,$I$6:$I$488)</f>
        <v>60000</v>
      </c>
      <c r="P389" s="873">
        <f t="shared" ref="P389:P452" si="61">+SUMIF($J$494:$J$847,N389,$I$494:$I$847)</f>
        <v>0</v>
      </c>
      <c r="Q389" s="873">
        <f t="shared" ref="Q389:Q452" si="62">+SUMIF($J$853:$J$1803,N389,$I$853:$I$1803)</f>
        <v>0</v>
      </c>
      <c r="R389" s="873">
        <f t="shared" ref="R389:R452" si="63">+SUMIF($J$1807:$J$2959,N389,$I$1807:$I$2959)</f>
        <v>0</v>
      </c>
      <c r="S389" s="873">
        <f t="shared" ref="S389:S452" si="64">+SUMIF($J$2963:$J$3322,N389,$I$2963:$I$3322)</f>
        <v>0</v>
      </c>
      <c r="T389" s="873"/>
      <c r="U389" s="326">
        <f t="shared" si="55"/>
        <v>60000</v>
      </c>
    </row>
    <row r="390" spans="1:21" x14ac:dyDescent="0.2">
      <c r="A390" s="349"/>
      <c r="B390" s="350"/>
      <c r="C390" s="325"/>
      <c r="D390" s="330"/>
      <c r="E390" s="331"/>
      <c r="F390" s="334"/>
      <c r="G390" s="334"/>
      <c r="H390" s="332"/>
      <c r="I390" s="309"/>
      <c r="J390" s="310"/>
      <c r="K390" s="376"/>
      <c r="N390" s="875" t="s">
        <v>1675</v>
      </c>
      <c r="O390" s="873">
        <f t="shared" si="60"/>
        <v>0</v>
      </c>
      <c r="P390" s="873">
        <f t="shared" si="61"/>
        <v>0</v>
      </c>
      <c r="Q390" s="873">
        <f t="shared" si="62"/>
        <v>0</v>
      </c>
      <c r="R390" s="873">
        <f t="shared" si="63"/>
        <v>0</v>
      </c>
      <c r="S390" s="873">
        <f t="shared" si="64"/>
        <v>0</v>
      </c>
      <c r="T390" s="873"/>
      <c r="U390" s="326">
        <f t="shared" ref="U390:U453" si="65">SUM(O390:T390)</f>
        <v>0</v>
      </c>
    </row>
    <row r="391" spans="1:21" ht="15.75" x14ac:dyDescent="0.25">
      <c r="A391" s="349"/>
      <c r="B391" s="350"/>
      <c r="C391" s="325">
        <v>156</v>
      </c>
      <c r="D391" s="290" t="s">
        <v>2662</v>
      </c>
      <c r="E391" s="306"/>
      <c r="F391" s="334"/>
      <c r="G391" s="377">
        <f>C391</f>
        <v>156</v>
      </c>
      <c r="H391" s="332"/>
      <c r="I391" s="309"/>
      <c r="J391" s="310"/>
      <c r="K391" s="376"/>
      <c r="N391" s="875" t="s">
        <v>1677</v>
      </c>
      <c r="O391" s="873">
        <f t="shared" si="60"/>
        <v>0</v>
      </c>
      <c r="P391" s="873">
        <f t="shared" si="61"/>
        <v>0</v>
      </c>
      <c r="Q391" s="873">
        <f t="shared" si="62"/>
        <v>0</v>
      </c>
      <c r="R391" s="873">
        <f t="shared" si="63"/>
        <v>0</v>
      </c>
      <c r="S391" s="873">
        <f t="shared" si="64"/>
        <v>0</v>
      </c>
      <c r="T391" s="873"/>
      <c r="U391" s="326">
        <f t="shared" si="65"/>
        <v>0</v>
      </c>
    </row>
    <row r="392" spans="1:21" x14ac:dyDescent="0.2">
      <c r="A392" s="349"/>
      <c r="B392" s="350"/>
      <c r="C392" s="325"/>
      <c r="D392" s="330" t="s">
        <v>948</v>
      </c>
      <c r="E392" s="331" t="s">
        <v>1070</v>
      </c>
      <c r="F392" s="334" t="s">
        <v>974</v>
      </c>
      <c r="G392" s="306">
        <v>1</v>
      </c>
      <c r="H392" s="332">
        <v>1.95</v>
      </c>
      <c r="I392" s="309">
        <f>+$G$391*G392*H392</f>
        <v>304.2</v>
      </c>
      <c r="J392" s="310" t="s">
        <v>441</v>
      </c>
      <c r="K392" s="311" t="s">
        <v>953</v>
      </c>
      <c r="N392" s="875" t="s">
        <v>1679</v>
      </c>
      <c r="O392" s="873">
        <f t="shared" si="60"/>
        <v>0</v>
      </c>
      <c r="P392" s="873">
        <f t="shared" si="61"/>
        <v>0</v>
      </c>
      <c r="Q392" s="873">
        <f t="shared" si="62"/>
        <v>0</v>
      </c>
      <c r="R392" s="873">
        <f t="shared" si="63"/>
        <v>0</v>
      </c>
      <c r="S392" s="873">
        <f t="shared" si="64"/>
        <v>0</v>
      </c>
      <c r="T392" s="873"/>
      <c r="U392" s="326">
        <f t="shared" si="65"/>
        <v>0</v>
      </c>
    </row>
    <row r="393" spans="1:21" x14ac:dyDescent="0.2">
      <c r="A393" s="349"/>
      <c r="B393" s="350"/>
      <c r="C393" s="325"/>
      <c r="D393" s="328" t="s">
        <v>1072</v>
      </c>
      <c r="E393" s="331" t="s">
        <v>970</v>
      </c>
      <c r="F393" s="306" t="s">
        <v>971</v>
      </c>
      <c r="G393" s="306">
        <v>0.1</v>
      </c>
      <c r="H393" s="332">
        <v>7.08</v>
      </c>
      <c r="I393" s="309">
        <f>+$G$391*G393*H393</f>
        <v>110.44800000000001</v>
      </c>
      <c r="J393" s="310" t="s">
        <v>937</v>
      </c>
      <c r="K393" s="311" t="s">
        <v>953</v>
      </c>
      <c r="N393" s="875" t="s">
        <v>1682</v>
      </c>
      <c r="O393" s="873">
        <f t="shared" si="60"/>
        <v>0</v>
      </c>
      <c r="P393" s="873">
        <f t="shared" si="61"/>
        <v>0</v>
      </c>
      <c r="Q393" s="873">
        <f t="shared" si="62"/>
        <v>0</v>
      </c>
      <c r="R393" s="873">
        <f t="shared" si="63"/>
        <v>0</v>
      </c>
      <c r="S393" s="873">
        <f t="shared" si="64"/>
        <v>0</v>
      </c>
      <c r="T393" s="873"/>
      <c r="U393" s="326">
        <f t="shared" si="65"/>
        <v>0</v>
      </c>
    </row>
    <row r="394" spans="1:21" x14ac:dyDescent="0.2">
      <c r="A394" s="349"/>
      <c r="B394" s="350"/>
      <c r="C394" s="325"/>
      <c r="D394" s="330"/>
      <c r="E394" s="331" t="s">
        <v>1073</v>
      </c>
      <c r="F394" s="334" t="s">
        <v>974</v>
      </c>
      <c r="G394" s="306">
        <v>1</v>
      </c>
      <c r="H394" s="332">
        <v>10</v>
      </c>
      <c r="I394" s="309">
        <f t="shared" ref="I394:I400" si="66">+$G$391*G394*H394</f>
        <v>1560</v>
      </c>
      <c r="J394" s="310" t="s">
        <v>514</v>
      </c>
      <c r="K394" s="311" t="s">
        <v>953</v>
      </c>
      <c r="N394" s="875" t="s">
        <v>1684</v>
      </c>
      <c r="O394" s="873">
        <f t="shared" si="60"/>
        <v>0</v>
      </c>
      <c r="P394" s="873">
        <f t="shared" si="61"/>
        <v>0</v>
      </c>
      <c r="Q394" s="873">
        <f t="shared" si="62"/>
        <v>0</v>
      </c>
      <c r="R394" s="873">
        <f t="shared" si="63"/>
        <v>0</v>
      </c>
      <c r="S394" s="873">
        <f t="shared" si="64"/>
        <v>0</v>
      </c>
      <c r="T394" s="873"/>
      <c r="U394" s="326">
        <f t="shared" si="65"/>
        <v>0</v>
      </c>
    </row>
    <row r="395" spans="1:21" x14ac:dyDescent="0.2">
      <c r="A395" s="349"/>
      <c r="B395" s="350"/>
      <c r="C395" s="325"/>
      <c r="D395" s="329"/>
      <c r="E395" s="306" t="s">
        <v>968</v>
      </c>
      <c r="F395" s="334" t="s">
        <v>974</v>
      </c>
      <c r="G395" s="306">
        <v>1</v>
      </c>
      <c r="H395" s="332">
        <v>4.4000000000000004</v>
      </c>
      <c r="I395" s="309">
        <f t="shared" si="66"/>
        <v>686.40000000000009</v>
      </c>
      <c r="J395" s="310" t="s">
        <v>441</v>
      </c>
      <c r="K395" s="311" t="s">
        <v>953</v>
      </c>
      <c r="N395" s="875" t="s">
        <v>1686</v>
      </c>
      <c r="O395" s="873">
        <f t="shared" si="60"/>
        <v>0</v>
      </c>
      <c r="P395" s="873">
        <f t="shared" si="61"/>
        <v>0</v>
      </c>
      <c r="Q395" s="873">
        <f t="shared" si="62"/>
        <v>0</v>
      </c>
      <c r="R395" s="873">
        <f t="shared" si="63"/>
        <v>0</v>
      </c>
      <c r="S395" s="873">
        <f t="shared" si="64"/>
        <v>0</v>
      </c>
      <c r="T395" s="873"/>
      <c r="U395" s="326">
        <f t="shared" si="65"/>
        <v>0</v>
      </c>
    </row>
    <row r="396" spans="1:21" x14ac:dyDescent="0.2">
      <c r="A396" s="349"/>
      <c r="B396" s="350"/>
      <c r="C396" s="325"/>
      <c r="D396" s="330"/>
      <c r="E396" s="331" t="s">
        <v>961</v>
      </c>
      <c r="F396" s="306" t="s">
        <v>962</v>
      </c>
      <c r="G396" s="306">
        <v>0.5</v>
      </c>
      <c r="H396" s="332">
        <v>7.5</v>
      </c>
      <c r="I396" s="309">
        <f t="shared" si="66"/>
        <v>585</v>
      </c>
      <c r="J396" s="310" t="s">
        <v>441</v>
      </c>
      <c r="K396" s="311" t="s">
        <v>953</v>
      </c>
      <c r="N396" s="875" t="s">
        <v>1688</v>
      </c>
      <c r="O396" s="873">
        <f t="shared" si="60"/>
        <v>0</v>
      </c>
      <c r="P396" s="873">
        <f t="shared" si="61"/>
        <v>0</v>
      </c>
      <c r="Q396" s="873">
        <f t="shared" si="62"/>
        <v>0</v>
      </c>
      <c r="R396" s="873">
        <f t="shared" si="63"/>
        <v>0</v>
      </c>
      <c r="S396" s="873">
        <f t="shared" si="64"/>
        <v>0</v>
      </c>
      <c r="T396" s="873"/>
      <c r="U396" s="326">
        <f t="shared" si="65"/>
        <v>0</v>
      </c>
    </row>
    <row r="397" spans="1:21" x14ac:dyDescent="0.2">
      <c r="A397" s="349"/>
      <c r="B397" s="350"/>
      <c r="C397" s="325"/>
      <c r="D397" s="330"/>
      <c r="E397" s="331" t="s">
        <v>1077</v>
      </c>
      <c r="F397" s="334" t="s">
        <v>974</v>
      </c>
      <c r="G397" s="306">
        <v>1</v>
      </c>
      <c r="H397" s="332">
        <v>1.95</v>
      </c>
      <c r="I397" s="309">
        <f t="shared" si="66"/>
        <v>304.2</v>
      </c>
      <c r="J397" s="310" t="s">
        <v>441</v>
      </c>
      <c r="K397" s="311" t="s">
        <v>953</v>
      </c>
      <c r="N397" s="875" t="s">
        <v>1690</v>
      </c>
      <c r="O397" s="873">
        <f t="shared" si="60"/>
        <v>0</v>
      </c>
      <c r="P397" s="873">
        <f t="shared" si="61"/>
        <v>0</v>
      </c>
      <c r="Q397" s="873">
        <f t="shared" si="62"/>
        <v>0</v>
      </c>
      <c r="R397" s="873">
        <f t="shared" si="63"/>
        <v>0</v>
      </c>
      <c r="S397" s="873">
        <f t="shared" si="64"/>
        <v>0</v>
      </c>
      <c r="T397" s="873"/>
      <c r="U397" s="326">
        <f t="shared" si="65"/>
        <v>0</v>
      </c>
    </row>
    <row r="398" spans="1:21" x14ac:dyDescent="0.2">
      <c r="A398" s="349"/>
      <c r="B398" s="350"/>
      <c r="C398" s="325"/>
      <c r="D398" s="330"/>
      <c r="E398" s="331" t="s">
        <v>1079</v>
      </c>
      <c r="F398" s="334" t="s">
        <v>974</v>
      </c>
      <c r="G398" s="334">
        <v>1</v>
      </c>
      <c r="H398" s="286">
        <v>1.95</v>
      </c>
      <c r="I398" s="309">
        <f t="shared" si="66"/>
        <v>304.2</v>
      </c>
      <c r="J398" s="310" t="s">
        <v>441</v>
      </c>
      <c r="K398" s="376" t="s">
        <v>953</v>
      </c>
      <c r="N398" s="875" t="s">
        <v>1692</v>
      </c>
      <c r="O398" s="873">
        <f t="shared" si="60"/>
        <v>0</v>
      </c>
      <c r="P398" s="873">
        <f t="shared" si="61"/>
        <v>0</v>
      </c>
      <c r="Q398" s="873">
        <f t="shared" si="62"/>
        <v>0</v>
      </c>
      <c r="R398" s="873">
        <f t="shared" si="63"/>
        <v>0</v>
      </c>
      <c r="S398" s="873">
        <f t="shared" si="64"/>
        <v>0</v>
      </c>
      <c r="T398" s="873"/>
      <c r="U398" s="326">
        <f t="shared" si="65"/>
        <v>0</v>
      </c>
    </row>
    <row r="399" spans="1:21" x14ac:dyDescent="0.2">
      <c r="A399" s="349"/>
      <c r="B399" s="350"/>
      <c r="C399" s="325"/>
      <c r="D399" s="338" t="s">
        <v>1081</v>
      </c>
      <c r="E399" s="331" t="s">
        <v>981</v>
      </c>
      <c r="F399" s="306" t="s">
        <v>962</v>
      </c>
      <c r="G399" s="334">
        <v>1</v>
      </c>
      <c r="H399" s="332">
        <v>1.95</v>
      </c>
      <c r="I399" s="309">
        <f t="shared" si="66"/>
        <v>304.2</v>
      </c>
      <c r="J399" s="310" t="s">
        <v>441</v>
      </c>
      <c r="K399" s="376" t="s">
        <v>953</v>
      </c>
      <c r="N399" s="875" t="s">
        <v>1694</v>
      </c>
      <c r="O399" s="873">
        <f t="shared" si="60"/>
        <v>0</v>
      </c>
      <c r="P399" s="873">
        <f t="shared" si="61"/>
        <v>0</v>
      </c>
      <c r="Q399" s="873">
        <f t="shared" si="62"/>
        <v>0</v>
      </c>
      <c r="R399" s="873">
        <f t="shared" si="63"/>
        <v>0</v>
      </c>
      <c r="S399" s="873">
        <f t="shared" si="64"/>
        <v>0</v>
      </c>
      <c r="T399" s="873"/>
      <c r="U399" s="326">
        <f t="shared" si="65"/>
        <v>0</v>
      </c>
    </row>
    <row r="400" spans="1:21" x14ac:dyDescent="0.2">
      <c r="A400" s="349"/>
      <c r="B400" s="350"/>
      <c r="C400" s="325"/>
      <c r="D400" s="330"/>
      <c r="E400" s="331" t="s">
        <v>1082</v>
      </c>
      <c r="F400" s="334" t="s">
        <v>974</v>
      </c>
      <c r="G400" s="334">
        <v>1</v>
      </c>
      <c r="H400" s="286">
        <v>1.95</v>
      </c>
      <c r="I400" s="309">
        <f t="shared" si="66"/>
        <v>304.2</v>
      </c>
      <c r="J400" s="310" t="s">
        <v>441</v>
      </c>
      <c r="K400" s="376" t="s">
        <v>953</v>
      </c>
      <c r="N400" s="875" t="s">
        <v>1696</v>
      </c>
      <c r="O400" s="873">
        <f t="shared" si="60"/>
        <v>0</v>
      </c>
      <c r="P400" s="873">
        <f t="shared" si="61"/>
        <v>0</v>
      </c>
      <c r="Q400" s="873">
        <f t="shared" si="62"/>
        <v>0</v>
      </c>
      <c r="R400" s="873">
        <f t="shared" si="63"/>
        <v>0</v>
      </c>
      <c r="S400" s="873">
        <f t="shared" si="64"/>
        <v>0</v>
      </c>
      <c r="T400" s="873"/>
      <c r="U400" s="326">
        <f t="shared" si="65"/>
        <v>0</v>
      </c>
    </row>
    <row r="401" spans="1:21" x14ac:dyDescent="0.2">
      <c r="A401" s="349"/>
      <c r="B401" s="350"/>
      <c r="C401" s="325"/>
      <c r="D401" s="330"/>
      <c r="E401" s="331" t="s">
        <v>979</v>
      </c>
      <c r="F401" s="334" t="s">
        <v>955</v>
      </c>
      <c r="G401" s="334">
        <v>10</v>
      </c>
      <c r="H401" s="332">
        <v>825</v>
      </c>
      <c r="I401" s="309">
        <f>G401*H401</f>
        <v>8250</v>
      </c>
      <c r="J401" s="310" t="s">
        <v>456</v>
      </c>
      <c r="K401" s="376" t="s">
        <v>953</v>
      </c>
      <c r="N401" s="875" t="s">
        <v>184</v>
      </c>
      <c r="O401" s="873">
        <f t="shared" si="60"/>
        <v>0</v>
      </c>
      <c r="P401" s="873">
        <f t="shared" si="61"/>
        <v>0</v>
      </c>
      <c r="Q401" s="873">
        <f t="shared" si="62"/>
        <v>18000000</v>
      </c>
      <c r="R401" s="873">
        <f t="shared" si="63"/>
        <v>0</v>
      </c>
      <c r="S401" s="873">
        <f t="shared" si="64"/>
        <v>0</v>
      </c>
      <c r="T401" s="873"/>
      <c r="U401" s="326">
        <f t="shared" si="65"/>
        <v>18000000</v>
      </c>
    </row>
    <row r="402" spans="1:21" x14ac:dyDescent="0.2">
      <c r="A402" s="349"/>
      <c r="B402" s="350"/>
      <c r="C402" s="325"/>
      <c r="D402" s="330"/>
      <c r="E402" s="331" t="s">
        <v>980</v>
      </c>
      <c r="F402" s="306" t="s">
        <v>952</v>
      </c>
      <c r="G402" s="334">
        <v>2</v>
      </c>
      <c r="H402" s="332">
        <v>850</v>
      </c>
      <c r="I402" s="309">
        <f>G402*H402</f>
        <v>1700</v>
      </c>
      <c r="J402" s="310" t="s">
        <v>441</v>
      </c>
      <c r="K402" s="376" t="s">
        <v>953</v>
      </c>
      <c r="N402" s="875" t="s">
        <v>1699</v>
      </c>
      <c r="O402" s="873">
        <f t="shared" si="60"/>
        <v>0</v>
      </c>
      <c r="P402" s="873">
        <f t="shared" si="61"/>
        <v>0</v>
      </c>
      <c r="Q402" s="873">
        <f t="shared" si="62"/>
        <v>0</v>
      </c>
      <c r="R402" s="873">
        <f t="shared" si="63"/>
        <v>0</v>
      </c>
      <c r="S402" s="873">
        <f t="shared" si="64"/>
        <v>0</v>
      </c>
      <c r="T402" s="873"/>
      <c r="U402" s="326">
        <f t="shared" si="65"/>
        <v>0</v>
      </c>
    </row>
    <row r="403" spans="1:21" x14ac:dyDescent="0.2">
      <c r="A403" s="349"/>
      <c r="B403" s="350"/>
      <c r="C403" s="325"/>
      <c r="D403" s="330"/>
      <c r="E403" s="331" t="s">
        <v>981</v>
      </c>
      <c r="F403" s="306" t="s">
        <v>962</v>
      </c>
      <c r="G403" s="334">
        <v>1</v>
      </c>
      <c r="H403" s="332">
        <v>1.95</v>
      </c>
      <c r="I403" s="309">
        <f>+$G$391*G403*H403</f>
        <v>304.2</v>
      </c>
      <c r="J403" s="310" t="s">
        <v>441</v>
      </c>
      <c r="K403" s="376" t="s">
        <v>953</v>
      </c>
      <c r="N403" s="875" t="s">
        <v>1701</v>
      </c>
      <c r="O403" s="873">
        <f t="shared" si="60"/>
        <v>0</v>
      </c>
      <c r="P403" s="873">
        <f t="shared" si="61"/>
        <v>0</v>
      </c>
      <c r="Q403" s="873">
        <f t="shared" si="62"/>
        <v>0</v>
      </c>
      <c r="R403" s="873">
        <f t="shared" si="63"/>
        <v>4200000</v>
      </c>
      <c r="S403" s="873">
        <f t="shared" si="64"/>
        <v>0</v>
      </c>
      <c r="T403" s="873"/>
      <c r="U403" s="326">
        <f t="shared" si="65"/>
        <v>4200000</v>
      </c>
    </row>
    <row r="404" spans="1:21" x14ac:dyDescent="0.2">
      <c r="A404" s="349"/>
      <c r="B404" s="350"/>
      <c r="C404" s="325"/>
      <c r="D404" s="330"/>
      <c r="E404" s="331"/>
      <c r="F404" s="334"/>
      <c r="G404" s="334"/>
      <c r="H404" s="332"/>
      <c r="I404" s="309"/>
      <c r="J404" s="310"/>
      <c r="K404" s="376"/>
      <c r="N404" s="875" t="s">
        <v>1703</v>
      </c>
      <c r="O404" s="873">
        <f t="shared" si="60"/>
        <v>0</v>
      </c>
      <c r="P404" s="873">
        <f t="shared" si="61"/>
        <v>0</v>
      </c>
      <c r="Q404" s="873">
        <f t="shared" si="62"/>
        <v>0</v>
      </c>
      <c r="R404" s="873">
        <f t="shared" si="63"/>
        <v>0</v>
      </c>
      <c r="S404" s="873">
        <f t="shared" si="64"/>
        <v>0</v>
      </c>
      <c r="T404" s="873"/>
      <c r="U404" s="326">
        <f t="shared" si="65"/>
        <v>0</v>
      </c>
    </row>
    <row r="405" spans="1:21" ht="15.75" x14ac:dyDescent="0.25">
      <c r="A405" s="349"/>
      <c r="B405" s="350"/>
      <c r="C405" s="325">
        <v>120</v>
      </c>
      <c r="D405" s="290" t="s">
        <v>1108</v>
      </c>
      <c r="E405" s="306"/>
      <c r="F405" s="334"/>
      <c r="G405" s="377">
        <f>C405</f>
        <v>120</v>
      </c>
      <c r="H405" s="332"/>
      <c r="I405" s="309"/>
      <c r="J405" s="310"/>
      <c r="K405" s="376"/>
      <c r="N405" s="875" t="s">
        <v>1705</v>
      </c>
      <c r="O405" s="873">
        <f t="shared" si="60"/>
        <v>0</v>
      </c>
      <c r="P405" s="873">
        <f t="shared" si="61"/>
        <v>0</v>
      </c>
      <c r="Q405" s="873">
        <f t="shared" si="62"/>
        <v>0</v>
      </c>
      <c r="R405" s="873">
        <f t="shared" si="63"/>
        <v>0</v>
      </c>
      <c r="S405" s="873">
        <f t="shared" si="64"/>
        <v>0</v>
      </c>
      <c r="T405" s="873"/>
      <c r="U405" s="326">
        <f t="shared" si="65"/>
        <v>0</v>
      </c>
    </row>
    <row r="406" spans="1:21" x14ac:dyDescent="0.2">
      <c r="A406" s="349"/>
      <c r="B406" s="350"/>
      <c r="C406" s="325"/>
      <c r="D406" s="330" t="s">
        <v>948</v>
      </c>
      <c r="E406" s="331" t="s">
        <v>1070</v>
      </c>
      <c r="F406" s="334" t="s">
        <v>974</v>
      </c>
      <c r="G406" s="306">
        <v>1</v>
      </c>
      <c r="H406" s="332">
        <v>1.95</v>
      </c>
      <c r="I406" s="309">
        <f>+$G$405*G406*H406</f>
        <v>234</v>
      </c>
      <c r="J406" s="310" t="s">
        <v>441</v>
      </c>
      <c r="K406" s="311" t="s">
        <v>953</v>
      </c>
      <c r="N406" s="875" t="s">
        <v>1707</v>
      </c>
      <c r="O406" s="873">
        <f t="shared" si="60"/>
        <v>0</v>
      </c>
      <c r="P406" s="873">
        <f t="shared" si="61"/>
        <v>0</v>
      </c>
      <c r="Q406" s="873">
        <f t="shared" si="62"/>
        <v>0</v>
      </c>
      <c r="R406" s="873">
        <f t="shared" si="63"/>
        <v>0</v>
      </c>
      <c r="S406" s="873">
        <f t="shared" si="64"/>
        <v>0</v>
      </c>
      <c r="T406" s="873"/>
      <c r="U406" s="326">
        <f t="shared" si="65"/>
        <v>0</v>
      </c>
    </row>
    <row r="407" spans="1:21" x14ac:dyDescent="0.2">
      <c r="A407" s="349"/>
      <c r="B407" s="350"/>
      <c r="C407" s="325"/>
      <c r="D407" s="328" t="s">
        <v>1072</v>
      </c>
      <c r="E407" s="331" t="s">
        <v>970</v>
      </c>
      <c r="F407" s="306" t="s">
        <v>971</v>
      </c>
      <c r="G407" s="306">
        <v>0.1</v>
      </c>
      <c r="H407" s="332">
        <v>7.08</v>
      </c>
      <c r="I407" s="309">
        <f t="shared" ref="I407:I414" si="67">+$G$405*G407*H407</f>
        <v>84.960000000000008</v>
      </c>
      <c r="J407" s="310" t="s">
        <v>937</v>
      </c>
      <c r="K407" s="311" t="s">
        <v>953</v>
      </c>
      <c r="N407" s="875" t="s">
        <v>1709</v>
      </c>
      <c r="O407" s="873">
        <f t="shared" si="60"/>
        <v>0</v>
      </c>
      <c r="P407" s="873">
        <f t="shared" si="61"/>
        <v>0</v>
      </c>
      <c r="Q407" s="873">
        <f t="shared" si="62"/>
        <v>0</v>
      </c>
      <c r="R407" s="873">
        <f t="shared" si="63"/>
        <v>0</v>
      </c>
      <c r="S407" s="873">
        <f t="shared" si="64"/>
        <v>0</v>
      </c>
      <c r="T407" s="873"/>
      <c r="U407" s="326">
        <f t="shared" si="65"/>
        <v>0</v>
      </c>
    </row>
    <row r="408" spans="1:21" x14ac:dyDescent="0.2">
      <c r="A408" s="349"/>
      <c r="B408" s="350"/>
      <c r="C408" s="325"/>
      <c r="D408" s="330"/>
      <c r="E408" s="331" t="s">
        <v>1073</v>
      </c>
      <c r="F408" s="334" t="s">
        <v>974</v>
      </c>
      <c r="G408" s="306">
        <v>1</v>
      </c>
      <c r="H408" s="332">
        <v>10</v>
      </c>
      <c r="I408" s="309">
        <f t="shared" si="67"/>
        <v>1200</v>
      </c>
      <c r="J408" s="310" t="s">
        <v>514</v>
      </c>
      <c r="K408" s="311" t="s">
        <v>953</v>
      </c>
      <c r="N408" s="875" t="s">
        <v>1711</v>
      </c>
      <c r="O408" s="873">
        <f t="shared" si="60"/>
        <v>0</v>
      </c>
      <c r="P408" s="873">
        <f t="shared" si="61"/>
        <v>0</v>
      </c>
      <c r="Q408" s="873">
        <f t="shared" si="62"/>
        <v>0</v>
      </c>
      <c r="R408" s="873">
        <f t="shared" si="63"/>
        <v>0</v>
      </c>
      <c r="S408" s="873">
        <f t="shared" si="64"/>
        <v>0</v>
      </c>
      <c r="T408" s="873"/>
      <c r="U408" s="326">
        <f t="shared" si="65"/>
        <v>0</v>
      </c>
    </row>
    <row r="409" spans="1:21" x14ac:dyDescent="0.2">
      <c r="A409" s="349"/>
      <c r="B409" s="350"/>
      <c r="C409" s="325"/>
      <c r="D409" s="329"/>
      <c r="E409" s="306" t="s">
        <v>968</v>
      </c>
      <c r="F409" s="334" t="s">
        <v>974</v>
      </c>
      <c r="G409" s="306">
        <v>1</v>
      </c>
      <c r="H409" s="332">
        <v>4.4000000000000004</v>
      </c>
      <c r="I409" s="309">
        <f t="shared" si="67"/>
        <v>528</v>
      </c>
      <c r="J409" s="310" t="s">
        <v>441</v>
      </c>
      <c r="K409" s="311" t="s">
        <v>953</v>
      </c>
      <c r="N409" s="875" t="s">
        <v>1713</v>
      </c>
      <c r="O409" s="873">
        <f t="shared" si="60"/>
        <v>0</v>
      </c>
      <c r="P409" s="873">
        <f t="shared" si="61"/>
        <v>0</v>
      </c>
      <c r="Q409" s="873">
        <f t="shared" si="62"/>
        <v>0</v>
      </c>
      <c r="R409" s="873">
        <f t="shared" si="63"/>
        <v>0</v>
      </c>
      <c r="S409" s="873">
        <f t="shared" si="64"/>
        <v>0</v>
      </c>
      <c r="T409" s="873"/>
      <c r="U409" s="326">
        <f t="shared" si="65"/>
        <v>0</v>
      </c>
    </row>
    <row r="410" spans="1:21" x14ac:dyDescent="0.2">
      <c r="A410" s="349"/>
      <c r="B410" s="350"/>
      <c r="C410" s="325"/>
      <c r="D410" s="330"/>
      <c r="E410" s="331" t="s">
        <v>961</v>
      </c>
      <c r="F410" s="306" t="s">
        <v>962</v>
      </c>
      <c r="G410" s="306">
        <v>0.5</v>
      </c>
      <c r="H410" s="332">
        <v>7.5</v>
      </c>
      <c r="I410" s="309">
        <f t="shared" si="67"/>
        <v>450</v>
      </c>
      <c r="J410" s="310" t="s">
        <v>441</v>
      </c>
      <c r="K410" s="311" t="s">
        <v>953</v>
      </c>
      <c r="N410" s="875" t="s">
        <v>749</v>
      </c>
      <c r="O410" s="873">
        <f t="shared" si="60"/>
        <v>0</v>
      </c>
      <c r="P410" s="873">
        <f t="shared" si="61"/>
        <v>0</v>
      </c>
      <c r="Q410" s="873">
        <f t="shared" si="62"/>
        <v>0</v>
      </c>
      <c r="R410" s="873">
        <f t="shared" si="63"/>
        <v>0</v>
      </c>
      <c r="S410" s="873">
        <f t="shared" si="64"/>
        <v>0</v>
      </c>
      <c r="T410" s="873"/>
      <c r="U410" s="326">
        <f t="shared" si="65"/>
        <v>0</v>
      </c>
    </row>
    <row r="411" spans="1:21" x14ac:dyDescent="0.2">
      <c r="A411" s="349"/>
      <c r="B411" s="350"/>
      <c r="C411" s="325"/>
      <c r="D411" s="330"/>
      <c r="E411" s="331" t="s">
        <v>1077</v>
      </c>
      <c r="F411" s="334" t="s">
        <v>974</v>
      </c>
      <c r="G411" s="306">
        <v>1</v>
      </c>
      <c r="H411" s="332">
        <v>1.95</v>
      </c>
      <c r="I411" s="309">
        <f t="shared" si="67"/>
        <v>234</v>
      </c>
      <c r="J411" s="310" t="s">
        <v>441</v>
      </c>
      <c r="K411" s="311" t="s">
        <v>953</v>
      </c>
      <c r="N411" s="875" t="s">
        <v>1716</v>
      </c>
      <c r="O411" s="873">
        <f t="shared" si="60"/>
        <v>0</v>
      </c>
      <c r="P411" s="873">
        <f t="shared" si="61"/>
        <v>0</v>
      </c>
      <c r="Q411" s="873">
        <f t="shared" si="62"/>
        <v>0</v>
      </c>
      <c r="R411" s="873">
        <f t="shared" si="63"/>
        <v>0</v>
      </c>
      <c r="S411" s="873">
        <f t="shared" si="64"/>
        <v>0</v>
      </c>
      <c r="T411" s="873"/>
      <c r="U411" s="326">
        <f t="shared" si="65"/>
        <v>0</v>
      </c>
    </row>
    <row r="412" spans="1:21" x14ac:dyDescent="0.2">
      <c r="A412" s="349"/>
      <c r="B412" s="350"/>
      <c r="C412" s="325"/>
      <c r="D412" s="330"/>
      <c r="E412" s="331" t="s">
        <v>1079</v>
      </c>
      <c r="F412" s="334" t="s">
        <v>974</v>
      </c>
      <c r="G412" s="334">
        <v>1</v>
      </c>
      <c r="H412" s="286">
        <v>1.95</v>
      </c>
      <c r="I412" s="309">
        <f t="shared" si="67"/>
        <v>234</v>
      </c>
      <c r="J412" s="310" t="s">
        <v>441</v>
      </c>
      <c r="K412" s="376" t="s">
        <v>953</v>
      </c>
      <c r="N412" s="875" t="s">
        <v>750</v>
      </c>
      <c r="O412" s="873">
        <f t="shared" si="60"/>
        <v>0</v>
      </c>
      <c r="P412" s="873">
        <f t="shared" si="61"/>
        <v>0</v>
      </c>
      <c r="Q412" s="873">
        <f t="shared" si="62"/>
        <v>0</v>
      </c>
      <c r="R412" s="873">
        <f t="shared" si="63"/>
        <v>0</v>
      </c>
      <c r="S412" s="873">
        <f t="shared" si="64"/>
        <v>0</v>
      </c>
      <c r="T412" s="873"/>
      <c r="U412" s="326">
        <f t="shared" si="65"/>
        <v>0</v>
      </c>
    </row>
    <row r="413" spans="1:21" x14ac:dyDescent="0.2">
      <c r="A413" s="349"/>
      <c r="B413" s="350"/>
      <c r="C413" s="325"/>
      <c r="D413" s="338" t="s">
        <v>1081</v>
      </c>
      <c r="E413" s="331" t="s">
        <v>981</v>
      </c>
      <c r="F413" s="306" t="s">
        <v>962</v>
      </c>
      <c r="G413" s="334">
        <v>1</v>
      </c>
      <c r="H413" s="332">
        <v>1.95</v>
      </c>
      <c r="I413" s="309">
        <f t="shared" si="67"/>
        <v>234</v>
      </c>
      <c r="J413" s="310" t="s">
        <v>441</v>
      </c>
      <c r="K413" s="376" t="s">
        <v>953</v>
      </c>
      <c r="N413" s="875" t="s">
        <v>2635</v>
      </c>
      <c r="O413" s="873">
        <f t="shared" si="60"/>
        <v>0</v>
      </c>
      <c r="P413" s="873">
        <f t="shared" si="61"/>
        <v>0</v>
      </c>
      <c r="Q413" s="873">
        <f t="shared" si="62"/>
        <v>0</v>
      </c>
      <c r="R413" s="873">
        <f t="shared" si="63"/>
        <v>0</v>
      </c>
      <c r="S413" s="873">
        <f t="shared" si="64"/>
        <v>0</v>
      </c>
      <c r="T413" s="873"/>
      <c r="U413" s="326">
        <f t="shared" si="65"/>
        <v>0</v>
      </c>
    </row>
    <row r="414" spans="1:21" x14ac:dyDescent="0.2">
      <c r="A414" s="349"/>
      <c r="B414" s="350"/>
      <c r="C414" s="325"/>
      <c r="D414" s="330"/>
      <c r="E414" s="331" t="s">
        <v>1082</v>
      </c>
      <c r="F414" s="334" t="s">
        <v>974</v>
      </c>
      <c r="G414" s="334">
        <v>1</v>
      </c>
      <c r="H414" s="286">
        <v>1.95</v>
      </c>
      <c r="I414" s="309">
        <f t="shared" si="67"/>
        <v>234</v>
      </c>
      <c r="J414" s="310" t="s">
        <v>441</v>
      </c>
      <c r="K414" s="376" t="s">
        <v>953</v>
      </c>
      <c r="N414" s="875" t="s">
        <v>2636</v>
      </c>
      <c r="O414" s="873">
        <f t="shared" si="60"/>
        <v>0</v>
      </c>
      <c r="P414" s="873">
        <f t="shared" si="61"/>
        <v>0</v>
      </c>
      <c r="Q414" s="873">
        <f t="shared" si="62"/>
        <v>0</v>
      </c>
      <c r="R414" s="873">
        <f t="shared" si="63"/>
        <v>0</v>
      </c>
      <c r="S414" s="873">
        <f t="shared" si="64"/>
        <v>0</v>
      </c>
      <c r="T414" s="873"/>
      <c r="U414" s="326">
        <f t="shared" si="65"/>
        <v>0</v>
      </c>
    </row>
    <row r="415" spans="1:21" x14ac:dyDescent="0.2">
      <c r="A415" s="349"/>
      <c r="B415" s="350"/>
      <c r="C415" s="325"/>
      <c r="D415" s="330"/>
      <c r="E415" s="331" t="s">
        <v>979</v>
      </c>
      <c r="F415" s="334" t="s">
        <v>955</v>
      </c>
      <c r="G415" s="334">
        <v>10</v>
      </c>
      <c r="H415" s="332">
        <v>825</v>
      </c>
      <c r="I415" s="309">
        <f>G415*H415</f>
        <v>8250</v>
      </c>
      <c r="J415" s="310" t="s">
        <v>456</v>
      </c>
      <c r="K415" s="376" t="s">
        <v>953</v>
      </c>
      <c r="N415" s="875" t="s">
        <v>2637</v>
      </c>
      <c r="O415" s="873">
        <f t="shared" si="60"/>
        <v>0</v>
      </c>
      <c r="P415" s="873">
        <f t="shared" si="61"/>
        <v>0</v>
      </c>
      <c r="Q415" s="873">
        <f t="shared" si="62"/>
        <v>0</v>
      </c>
      <c r="R415" s="873">
        <f t="shared" si="63"/>
        <v>0</v>
      </c>
      <c r="S415" s="873">
        <f t="shared" si="64"/>
        <v>0</v>
      </c>
      <c r="T415" s="873"/>
      <c r="U415" s="326">
        <f t="shared" si="65"/>
        <v>0</v>
      </c>
    </row>
    <row r="416" spans="1:21" x14ac:dyDescent="0.2">
      <c r="A416" s="349"/>
      <c r="B416" s="350"/>
      <c r="C416" s="325"/>
      <c r="D416" s="330"/>
      <c r="E416" s="331" t="s">
        <v>980</v>
      </c>
      <c r="F416" s="306" t="s">
        <v>952</v>
      </c>
      <c r="G416" s="334">
        <v>1</v>
      </c>
      <c r="H416" s="332">
        <v>850</v>
      </c>
      <c r="I416" s="309">
        <f>G416*H416</f>
        <v>850</v>
      </c>
      <c r="J416" s="310" t="s">
        <v>441</v>
      </c>
      <c r="K416" s="376" t="s">
        <v>953</v>
      </c>
      <c r="N416" s="875" t="s">
        <v>2638</v>
      </c>
      <c r="O416" s="873">
        <f t="shared" si="60"/>
        <v>0</v>
      </c>
      <c r="P416" s="873">
        <f t="shared" si="61"/>
        <v>0</v>
      </c>
      <c r="Q416" s="873">
        <f t="shared" si="62"/>
        <v>0</v>
      </c>
      <c r="R416" s="873">
        <f t="shared" si="63"/>
        <v>0</v>
      </c>
      <c r="S416" s="873">
        <f t="shared" si="64"/>
        <v>0</v>
      </c>
      <c r="T416" s="873"/>
      <c r="U416" s="326">
        <f t="shared" si="65"/>
        <v>0</v>
      </c>
    </row>
    <row r="417" spans="1:21" x14ac:dyDescent="0.2">
      <c r="A417" s="349"/>
      <c r="B417" s="350"/>
      <c r="C417" s="325"/>
      <c r="D417" s="330"/>
      <c r="E417" s="331" t="s">
        <v>981</v>
      </c>
      <c r="F417" s="306" t="s">
        <v>962</v>
      </c>
      <c r="G417" s="334">
        <v>1</v>
      </c>
      <c r="H417" s="332">
        <v>1.95</v>
      </c>
      <c r="I417" s="309">
        <f>+$G$405*G417*H417</f>
        <v>234</v>
      </c>
      <c r="J417" s="310" t="s">
        <v>441</v>
      </c>
      <c r="K417" s="376" t="s">
        <v>953</v>
      </c>
      <c r="N417" s="875" t="s">
        <v>2639</v>
      </c>
      <c r="O417" s="873">
        <f t="shared" si="60"/>
        <v>0</v>
      </c>
      <c r="P417" s="873">
        <f t="shared" si="61"/>
        <v>0</v>
      </c>
      <c r="Q417" s="873">
        <f t="shared" si="62"/>
        <v>0</v>
      </c>
      <c r="R417" s="873">
        <f t="shared" si="63"/>
        <v>0</v>
      </c>
      <c r="S417" s="873">
        <f t="shared" si="64"/>
        <v>0</v>
      </c>
      <c r="T417" s="873"/>
      <c r="U417" s="326">
        <f t="shared" si="65"/>
        <v>0</v>
      </c>
    </row>
    <row r="418" spans="1:21" x14ac:dyDescent="0.2">
      <c r="A418" s="349"/>
      <c r="B418" s="350"/>
      <c r="C418" s="325"/>
      <c r="D418" s="330"/>
      <c r="E418" s="331"/>
      <c r="F418" s="334"/>
      <c r="G418" s="334"/>
      <c r="H418" s="332"/>
      <c r="I418" s="309"/>
      <c r="J418" s="310"/>
      <c r="K418" s="376"/>
      <c r="N418" s="875" t="s">
        <v>2640</v>
      </c>
      <c r="O418" s="873">
        <f t="shared" si="60"/>
        <v>0</v>
      </c>
      <c r="P418" s="873">
        <f t="shared" si="61"/>
        <v>0</v>
      </c>
      <c r="Q418" s="873">
        <f t="shared" si="62"/>
        <v>0</v>
      </c>
      <c r="R418" s="873">
        <f t="shared" si="63"/>
        <v>0</v>
      </c>
      <c r="S418" s="873">
        <f t="shared" si="64"/>
        <v>0</v>
      </c>
      <c r="T418" s="873"/>
      <c r="U418" s="326">
        <f t="shared" si="65"/>
        <v>0</v>
      </c>
    </row>
    <row r="419" spans="1:21" ht="15.75" x14ac:dyDescent="0.25">
      <c r="A419" s="349"/>
      <c r="B419" s="350"/>
      <c r="C419" s="325">
        <v>75</v>
      </c>
      <c r="D419" s="290" t="s">
        <v>1109</v>
      </c>
      <c r="E419" s="306"/>
      <c r="F419" s="334"/>
      <c r="G419" s="377">
        <f>C419</f>
        <v>75</v>
      </c>
      <c r="H419" s="332"/>
      <c r="I419" s="309"/>
      <c r="J419" s="310"/>
      <c r="K419" s="376"/>
      <c r="N419" s="875" t="s">
        <v>2641</v>
      </c>
      <c r="O419" s="873">
        <f t="shared" si="60"/>
        <v>0</v>
      </c>
      <c r="P419" s="873">
        <f t="shared" si="61"/>
        <v>0</v>
      </c>
      <c r="Q419" s="873">
        <f t="shared" si="62"/>
        <v>0</v>
      </c>
      <c r="R419" s="873">
        <f t="shared" si="63"/>
        <v>0</v>
      </c>
      <c r="S419" s="873">
        <f t="shared" si="64"/>
        <v>0</v>
      </c>
      <c r="T419" s="873"/>
      <c r="U419" s="326">
        <f t="shared" si="65"/>
        <v>0</v>
      </c>
    </row>
    <row r="420" spans="1:21" x14ac:dyDescent="0.2">
      <c r="A420" s="349"/>
      <c r="B420" s="350"/>
      <c r="C420" s="325"/>
      <c r="D420" s="330" t="s">
        <v>948</v>
      </c>
      <c r="E420" s="331" t="s">
        <v>1070</v>
      </c>
      <c r="F420" s="334" t="s">
        <v>974</v>
      </c>
      <c r="G420" s="306">
        <v>1</v>
      </c>
      <c r="H420" s="332">
        <v>1.95</v>
      </c>
      <c r="I420" s="309">
        <f>+$G$419*G420*H420</f>
        <v>146.25</v>
      </c>
      <c r="J420" s="310" t="s">
        <v>441</v>
      </c>
      <c r="K420" s="311" t="s">
        <v>953</v>
      </c>
      <c r="N420" s="875" t="s">
        <v>2642</v>
      </c>
      <c r="O420" s="873">
        <f t="shared" si="60"/>
        <v>0</v>
      </c>
      <c r="P420" s="873">
        <f t="shared" si="61"/>
        <v>0</v>
      </c>
      <c r="Q420" s="873">
        <f t="shared" si="62"/>
        <v>0</v>
      </c>
      <c r="R420" s="873">
        <f t="shared" si="63"/>
        <v>0</v>
      </c>
      <c r="S420" s="873">
        <f t="shared" si="64"/>
        <v>0</v>
      </c>
      <c r="T420" s="873"/>
      <c r="U420" s="326">
        <f t="shared" si="65"/>
        <v>0</v>
      </c>
    </row>
    <row r="421" spans="1:21" x14ac:dyDescent="0.2">
      <c r="A421" s="349"/>
      <c r="B421" s="350"/>
      <c r="C421" s="325"/>
      <c r="D421" s="328" t="s">
        <v>1072</v>
      </c>
      <c r="E421" s="331" t="s">
        <v>970</v>
      </c>
      <c r="F421" s="306" t="s">
        <v>971</v>
      </c>
      <c r="G421" s="306">
        <v>0.1</v>
      </c>
      <c r="H421" s="332">
        <v>7.08</v>
      </c>
      <c r="I421" s="309">
        <f>+$G$419*G421*H421</f>
        <v>53.1</v>
      </c>
      <c r="J421" s="310" t="s">
        <v>937</v>
      </c>
      <c r="K421" s="311" t="s">
        <v>953</v>
      </c>
      <c r="N421" s="875" t="s">
        <v>2643</v>
      </c>
      <c r="O421" s="873">
        <f t="shared" si="60"/>
        <v>0</v>
      </c>
      <c r="P421" s="873">
        <f t="shared" si="61"/>
        <v>0</v>
      </c>
      <c r="Q421" s="873">
        <f t="shared" si="62"/>
        <v>0</v>
      </c>
      <c r="R421" s="873">
        <f t="shared" si="63"/>
        <v>0</v>
      </c>
      <c r="S421" s="873">
        <f t="shared" si="64"/>
        <v>0</v>
      </c>
      <c r="T421" s="873"/>
      <c r="U421" s="326">
        <f t="shared" si="65"/>
        <v>0</v>
      </c>
    </row>
    <row r="422" spans="1:21" x14ac:dyDescent="0.2">
      <c r="A422" s="349"/>
      <c r="B422" s="350"/>
      <c r="C422" s="325"/>
      <c r="D422" s="330"/>
      <c r="E422" s="331" t="s">
        <v>1073</v>
      </c>
      <c r="F422" s="334" t="s">
        <v>974</v>
      </c>
      <c r="G422" s="306">
        <v>1</v>
      </c>
      <c r="H422" s="332">
        <v>10</v>
      </c>
      <c r="I422" s="309">
        <f>+$G$419*G422*H422</f>
        <v>750</v>
      </c>
      <c r="J422" s="310" t="s">
        <v>514</v>
      </c>
      <c r="K422" s="311" t="s">
        <v>953</v>
      </c>
      <c r="N422" s="875" t="s">
        <v>2644</v>
      </c>
      <c r="O422" s="873">
        <f t="shared" si="60"/>
        <v>0</v>
      </c>
      <c r="P422" s="873">
        <f t="shared" si="61"/>
        <v>0</v>
      </c>
      <c r="Q422" s="873">
        <f t="shared" si="62"/>
        <v>0</v>
      </c>
      <c r="R422" s="873">
        <f t="shared" si="63"/>
        <v>0</v>
      </c>
      <c r="S422" s="873">
        <f t="shared" si="64"/>
        <v>0</v>
      </c>
      <c r="T422" s="873"/>
      <c r="U422" s="326">
        <f t="shared" si="65"/>
        <v>0</v>
      </c>
    </row>
    <row r="423" spans="1:21" x14ac:dyDescent="0.2">
      <c r="A423" s="349"/>
      <c r="B423" s="350"/>
      <c r="C423" s="325"/>
      <c r="D423" s="329"/>
      <c r="E423" s="306" t="s">
        <v>968</v>
      </c>
      <c r="F423" s="334" t="s">
        <v>974</v>
      </c>
      <c r="G423" s="306">
        <v>1</v>
      </c>
      <c r="H423" s="332">
        <v>4.4000000000000004</v>
      </c>
      <c r="I423" s="309">
        <f t="shared" ref="I423:I428" si="68">+$G$419*G423*H423</f>
        <v>330</v>
      </c>
      <c r="J423" s="310" t="s">
        <v>441</v>
      </c>
      <c r="K423" s="311" t="s">
        <v>953</v>
      </c>
      <c r="N423" s="875" t="s">
        <v>1719</v>
      </c>
      <c r="O423" s="873">
        <f t="shared" si="60"/>
        <v>0</v>
      </c>
      <c r="P423" s="873">
        <f t="shared" si="61"/>
        <v>0</v>
      </c>
      <c r="Q423" s="873">
        <f t="shared" si="62"/>
        <v>0</v>
      </c>
      <c r="R423" s="873">
        <f t="shared" si="63"/>
        <v>0</v>
      </c>
      <c r="S423" s="873">
        <f t="shared" si="64"/>
        <v>0</v>
      </c>
      <c r="T423" s="873"/>
      <c r="U423" s="326">
        <f t="shared" si="65"/>
        <v>0</v>
      </c>
    </row>
    <row r="424" spans="1:21" x14ac:dyDescent="0.2">
      <c r="A424" s="349"/>
      <c r="B424" s="350"/>
      <c r="C424" s="325"/>
      <c r="D424" s="330"/>
      <c r="E424" s="331" t="s">
        <v>961</v>
      </c>
      <c r="F424" s="306" t="s">
        <v>962</v>
      </c>
      <c r="G424" s="306">
        <v>0.5</v>
      </c>
      <c r="H424" s="332">
        <v>7.5</v>
      </c>
      <c r="I424" s="309">
        <f t="shared" si="68"/>
        <v>281.25</v>
      </c>
      <c r="J424" s="310" t="s">
        <v>441</v>
      </c>
      <c r="K424" s="311" t="s">
        <v>953</v>
      </c>
      <c r="N424" s="875" t="s">
        <v>751</v>
      </c>
      <c r="O424" s="873">
        <f t="shared" si="60"/>
        <v>0</v>
      </c>
      <c r="P424" s="873">
        <f t="shared" si="61"/>
        <v>0</v>
      </c>
      <c r="Q424" s="873">
        <f t="shared" si="62"/>
        <v>0</v>
      </c>
      <c r="R424" s="873">
        <f t="shared" si="63"/>
        <v>0</v>
      </c>
      <c r="S424" s="873">
        <f t="shared" si="64"/>
        <v>0</v>
      </c>
      <c r="T424" s="873"/>
      <c r="U424" s="326">
        <f t="shared" si="65"/>
        <v>0</v>
      </c>
    </row>
    <row r="425" spans="1:21" x14ac:dyDescent="0.2">
      <c r="A425" s="349"/>
      <c r="B425" s="350"/>
      <c r="C425" s="325"/>
      <c r="D425" s="330"/>
      <c r="E425" s="331" t="s">
        <v>1077</v>
      </c>
      <c r="F425" s="334" t="s">
        <v>974</v>
      </c>
      <c r="G425" s="306">
        <v>1</v>
      </c>
      <c r="H425" s="332">
        <v>1.95</v>
      </c>
      <c r="I425" s="309">
        <f t="shared" si="68"/>
        <v>146.25</v>
      </c>
      <c r="J425" s="310" t="s">
        <v>441</v>
      </c>
      <c r="K425" s="311" t="s">
        <v>953</v>
      </c>
      <c r="N425" s="875" t="s">
        <v>1722</v>
      </c>
      <c r="O425" s="873">
        <f t="shared" si="60"/>
        <v>0</v>
      </c>
      <c r="P425" s="873">
        <f t="shared" si="61"/>
        <v>0</v>
      </c>
      <c r="Q425" s="873">
        <f t="shared" si="62"/>
        <v>0</v>
      </c>
      <c r="R425" s="873">
        <f t="shared" si="63"/>
        <v>0</v>
      </c>
      <c r="S425" s="873">
        <f t="shared" si="64"/>
        <v>0</v>
      </c>
      <c r="T425" s="873"/>
      <c r="U425" s="326">
        <f t="shared" si="65"/>
        <v>0</v>
      </c>
    </row>
    <row r="426" spans="1:21" x14ac:dyDescent="0.2">
      <c r="A426" s="349"/>
      <c r="B426" s="350"/>
      <c r="C426" s="325"/>
      <c r="D426" s="330"/>
      <c r="E426" s="331" t="s">
        <v>1079</v>
      </c>
      <c r="F426" s="334" t="s">
        <v>974</v>
      </c>
      <c r="G426" s="334">
        <v>1</v>
      </c>
      <c r="H426" s="286">
        <v>1.95</v>
      </c>
      <c r="I426" s="309">
        <f t="shared" si="68"/>
        <v>146.25</v>
      </c>
      <c r="J426" s="310" t="s">
        <v>441</v>
      </c>
      <c r="K426" s="376" t="s">
        <v>953</v>
      </c>
      <c r="N426" s="875" t="s">
        <v>2645</v>
      </c>
      <c r="O426" s="873">
        <f t="shared" si="60"/>
        <v>0</v>
      </c>
      <c r="P426" s="873">
        <f t="shared" si="61"/>
        <v>0</v>
      </c>
      <c r="Q426" s="873">
        <f t="shared" si="62"/>
        <v>0</v>
      </c>
      <c r="R426" s="873">
        <f t="shared" si="63"/>
        <v>0</v>
      </c>
      <c r="S426" s="873">
        <f t="shared" si="64"/>
        <v>0</v>
      </c>
      <c r="T426" s="873"/>
      <c r="U426" s="326">
        <f t="shared" si="65"/>
        <v>0</v>
      </c>
    </row>
    <row r="427" spans="1:21" x14ac:dyDescent="0.2">
      <c r="A427" s="349"/>
      <c r="B427" s="350"/>
      <c r="C427" s="325"/>
      <c r="D427" s="338" t="s">
        <v>1081</v>
      </c>
      <c r="E427" s="331" t="s">
        <v>981</v>
      </c>
      <c r="F427" s="306" t="s">
        <v>962</v>
      </c>
      <c r="G427" s="334">
        <v>1</v>
      </c>
      <c r="H427" s="332">
        <v>1.95</v>
      </c>
      <c r="I427" s="309">
        <f t="shared" si="68"/>
        <v>146.25</v>
      </c>
      <c r="J427" s="310" t="s">
        <v>441</v>
      </c>
      <c r="K427" s="376" t="s">
        <v>953</v>
      </c>
      <c r="N427" s="875" t="s">
        <v>2646</v>
      </c>
      <c r="O427" s="873">
        <f t="shared" si="60"/>
        <v>0</v>
      </c>
      <c r="P427" s="873">
        <f t="shared" si="61"/>
        <v>0</v>
      </c>
      <c r="Q427" s="873">
        <f t="shared" si="62"/>
        <v>0</v>
      </c>
      <c r="R427" s="873">
        <f t="shared" si="63"/>
        <v>0</v>
      </c>
      <c r="S427" s="873">
        <f t="shared" si="64"/>
        <v>0</v>
      </c>
      <c r="T427" s="873"/>
      <c r="U427" s="326">
        <f t="shared" si="65"/>
        <v>0</v>
      </c>
    </row>
    <row r="428" spans="1:21" x14ac:dyDescent="0.2">
      <c r="A428" s="349"/>
      <c r="B428" s="350"/>
      <c r="C428" s="325"/>
      <c r="D428" s="330"/>
      <c r="E428" s="331" t="s">
        <v>1082</v>
      </c>
      <c r="F428" s="334" t="s">
        <v>974</v>
      </c>
      <c r="G428" s="334">
        <v>1</v>
      </c>
      <c r="H428" s="286">
        <v>1.95</v>
      </c>
      <c r="I428" s="309">
        <f t="shared" si="68"/>
        <v>146.25</v>
      </c>
      <c r="J428" s="310" t="s">
        <v>441</v>
      </c>
      <c r="K428" s="376" t="s">
        <v>953</v>
      </c>
      <c r="N428" s="875" t="s">
        <v>1724</v>
      </c>
      <c r="O428" s="873">
        <f t="shared" si="60"/>
        <v>0</v>
      </c>
      <c r="P428" s="873">
        <f t="shared" si="61"/>
        <v>0</v>
      </c>
      <c r="Q428" s="873">
        <f t="shared" si="62"/>
        <v>0</v>
      </c>
      <c r="R428" s="873">
        <f t="shared" si="63"/>
        <v>0</v>
      </c>
      <c r="S428" s="873">
        <f t="shared" si="64"/>
        <v>0</v>
      </c>
      <c r="T428" s="873"/>
      <c r="U428" s="326">
        <f t="shared" si="65"/>
        <v>0</v>
      </c>
    </row>
    <row r="429" spans="1:21" x14ac:dyDescent="0.2">
      <c r="A429" s="349"/>
      <c r="B429" s="350"/>
      <c r="C429" s="325"/>
      <c r="D429" s="330"/>
      <c r="E429" s="331" t="s">
        <v>979</v>
      </c>
      <c r="F429" s="334" t="s">
        <v>955</v>
      </c>
      <c r="G429" s="334">
        <v>10</v>
      </c>
      <c r="H429" s="332">
        <v>825</v>
      </c>
      <c r="I429" s="309">
        <f>G429*H429</f>
        <v>8250</v>
      </c>
      <c r="J429" s="310" t="s">
        <v>456</v>
      </c>
      <c r="K429" s="376" t="s">
        <v>953</v>
      </c>
      <c r="N429" s="875" t="s">
        <v>1726</v>
      </c>
      <c r="O429" s="873">
        <f t="shared" si="60"/>
        <v>400000</v>
      </c>
      <c r="P429" s="873">
        <f t="shared" si="61"/>
        <v>0</v>
      </c>
      <c r="Q429" s="873">
        <f t="shared" si="62"/>
        <v>0</v>
      </c>
      <c r="R429" s="873">
        <f t="shared" si="63"/>
        <v>0</v>
      </c>
      <c r="S429" s="873">
        <f t="shared" si="64"/>
        <v>0</v>
      </c>
      <c r="T429" s="873"/>
      <c r="U429" s="326">
        <f t="shared" si="65"/>
        <v>400000</v>
      </c>
    </row>
    <row r="430" spans="1:21" x14ac:dyDescent="0.2">
      <c r="A430" s="349"/>
      <c r="B430" s="350"/>
      <c r="C430" s="325"/>
      <c r="D430" s="330"/>
      <c r="E430" s="331" t="s">
        <v>980</v>
      </c>
      <c r="F430" s="306" t="s">
        <v>952</v>
      </c>
      <c r="G430" s="334">
        <v>2</v>
      </c>
      <c r="H430" s="332">
        <v>850</v>
      </c>
      <c r="I430" s="309">
        <f>G430*H430</f>
        <v>1700</v>
      </c>
      <c r="J430" s="310" t="s">
        <v>441</v>
      </c>
      <c r="K430" s="376" t="s">
        <v>953</v>
      </c>
      <c r="N430" s="875" t="s">
        <v>2647</v>
      </c>
      <c r="O430" s="873">
        <f t="shared" si="60"/>
        <v>0</v>
      </c>
      <c r="P430" s="873">
        <f t="shared" si="61"/>
        <v>0</v>
      </c>
      <c r="Q430" s="873">
        <f t="shared" si="62"/>
        <v>0</v>
      </c>
      <c r="R430" s="873">
        <f t="shared" si="63"/>
        <v>0</v>
      </c>
      <c r="S430" s="873">
        <f t="shared" si="64"/>
        <v>0</v>
      </c>
      <c r="T430" s="873"/>
      <c r="U430" s="326">
        <f t="shared" si="65"/>
        <v>0</v>
      </c>
    </row>
    <row r="431" spans="1:21" x14ac:dyDescent="0.2">
      <c r="A431" s="349"/>
      <c r="B431" s="350"/>
      <c r="C431" s="325"/>
      <c r="D431" s="330"/>
      <c r="E431" s="331" t="s">
        <v>981</v>
      </c>
      <c r="F431" s="306" t="s">
        <v>962</v>
      </c>
      <c r="G431" s="334">
        <v>1</v>
      </c>
      <c r="H431" s="332">
        <v>1.95</v>
      </c>
      <c r="I431" s="309">
        <f>+$G$419*G431*H431</f>
        <v>146.25</v>
      </c>
      <c r="J431" s="310" t="s">
        <v>441</v>
      </c>
      <c r="K431" s="376" t="s">
        <v>953</v>
      </c>
      <c r="N431" s="875" t="s">
        <v>1728</v>
      </c>
      <c r="O431" s="873">
        <f t="shared" si="60"/>
        <v>0</v>
      </c>
      <c r="P431" s="873">
        <f t="shared" si="61"/>
        <v>0</v>
      </c>
      <c r="Q431" s="873">
        <f t="shared" si="62"/>
        <v>0</v>
      </c>
      <c r="R431" s="873">
        <f t="shared" si="63"/>
        <v>0</v>
      </c>
      <c r="S431" s="873">
        <f t="shared" si="64"/>
        <v>0</v>
      </c>
      <c r="T431" s="873"/>
      <c r="U431" s="326">
        <f t="shared" si="65"/>
        <v>0</v>
      </c>
    </row>
    <row r="432" spans="1:21" x14ac:dyDescent="0.2">
      <c r="A432" s="349"/>
      <c r="B432" s="350"/>
      <c r="C432" s="325"/>
      <c r="D432" s="330"/>
      <c r="E432" s="331"/>
      <c r="F432" s="334"/>
      <c r="G432" s="334"/>
      <c r="H432" s="332"/>
      <c r="I432" s="309"/>
      <c r="J432" s="310"/>
      <c r="K432" s="376"/>
      <c r="N432" s="875" t="s">
        <v>1730</v>
      </c>
      <c r="O432" s="873">
        <f t="shared" si="60"/>
        <v>0</v>
      </c>
      <c r="P432" s="873">
        <f t="shared" si="61"/>
        <v>0</v>
      </c>
      <c r="Q432" s="873">
        <f t="shared" si="62"/>
        <v>0</v>
      </c>
      <c r="R432" s="873">
        <f t="shared" si="63"/>
        <v>0</v>
      </c>
      <c r="S432" s="873">
        <f t="shared" si="64"/>
        <v>0</v>
      </c>
      <c r="T432" s="873"/>
      <c r="U432" s="326">
        <f t="shared" si="65"/>
        <v>0</v>
      </c>
    </row>
    <row r="433" spans="1:21" ht="15.75" x14ac:dyDescent="0.2">
      <c r="A433" s="349"/>
      <c r="B433" s="350"/>
      <c r="C433" s="325"/>
      <c r="D433" s="330" t="s">
        <v>1110</v>
      </c>
      <c r="E433" s="344" t="s">
        <v>986</v>
      </c>
      <c r="F433" s="334" t="s">
        <v>987</v>
      </c>
      <c r="G433" s="334">
        <v>12</v>
      </c>
      <c r="H433" s="345">
        <v>53594.37</v>
      </c>
      <c r="I433" s="346">
        <f>G433*H433</f>
        <v>643132.44000000006</v>
      </c>
      <c r="J433" s="347" t="s">
        <v>988</v>
      </c>
      <c r="K433" s="381" t="s">
        <v>938</v>
      </c>
      <c r="N433" s="875" t="s">
        <v>1732</v>
      </c>
      <c r="O433" s="873">
        <f t="shared" si="60"/>
        <v>0</v>
      </c>
      <c r="P433" s="873">
        <f t="shared" si="61"/>
        <v>0</v>
      </c>
      <c r="Q433" s="873">
        <f t="shared" si="62"/>
        <v>0</v>
      </c>
      <c r="R433" s="873">
        <f t="shared" si="63"/>
        <v>0</v>
      </c>
      <c r="S433" s="873">
        <f t="shared" si="64"/>
        <v>0</v>
      </c>
      <c r="T433" s="873"/>
      <c r="U433" s="326">
        <f t="shared" si="65"/>
        <v>0</v>
      </c>
    </row>
    <row r="434" spans="1:21" x14ac:dyDescent="0.2">
      <c r="A434" s="349"/>
      <c r="B434" s="350"/>
      <c r="C434" s="325"/>
      <c r="D434" s="330"/>
      <c r="E434" s="352"/>
      <c r="F434" s="334"/>
      <c r="G434" s="334"/>
      <c r="H434" s="345"/>
      <c r="I434" s="346"/>
      <c r="J434" s="347"/>
      <c r="K434" s="311"/>
      <c r="N434" s="875" t="s">
        <v>553</v>
      </c>
      <c r="O434" s="873">
        <f t="shared" si="60"/>
        <v>600000</v>
      </c>
      <c r="P434" s="873">
        <f t="shared" si="61"/>
        <v>0</v>
      </c>
      <c r="Q434" s="873">
        <f t="shared" si="62"/>
        <v>0</v>
      </c>
      <c r="R434" s="873">
        <f t="shared" si="63"/>
        <v>0</v>
      </c>
      <c r="S434" s="873">
        <f t="shared" si="64"/>
        <v>0</v>
      </c>
      <c r="T434" s="873"/>
      <c r="U434" s="326">
        <f t="shared" si="65"/>
        <v>600000</v>
      </c>
    </row>
    <row r="435" spans="1:21" ht="15.75" x14ac:dyDescent="0.2">
      <c r="A435" s="349"/>
      <c r="B435" s="350"/>
      <c r="C435" s="325"/>
      <c r="D435" s="330"/>
      <c r="E435" s="352" t="s">
        <v>991</v>
      </c>
      <c r="F435" s="334" t="s">
        <v>987</v>
      </c>
      <c r="G435" s="334">
        <v>12</v>
      </c>
      <c r="H435" s="345">
        <v>40000</v>
      </c>
      <c r="I435" s="346">
        <f>G435*H435</f>
        <v>480000</v>
      </c>
      <c r="J435" s="347" t="s">
        <v>992</v>
      </c>
      <c r="K435" s="381" t="s">
        <v>938</v>
      </c>
      <c r="N435" s="875" t="s">
        <v>1735</v>
      </c>
      <c r="O435" s="873">
        <f t="shared" si="60"/>
        <v>0</v>
      </c>
      <c r="P435" s="873">
        <f t="shared" si="61"/>
        <v>0</v>
      </c>
      <c r="Q435" s="873">
        <f t="shared" si="62"/>
        <v>0</v>
      </c>
      <c r="R435" s="873">
        <f t="shared" si="63"/>
        <v>0</v>
      </c>
      <c r="S435" s="873">
        <f t="shared" si="64"/>
        <v>0</v>
      </c>
      <c r="T435" s="873"/>
      <c r="U435" s="326">
        <f t="shared" si="65"/>
        <v>0</v>
      </c>
    </row>
    <row r="436" spans="1:21" x14ac:dyDescent="0.2">
      <c r="A436" s="329"/>
      <c r="B436" s="330"/>
      <c r="C436" s="329"/>
      <c r="D436" s="330"/>
      <c r="E436" s="331"/>
      <c r="F436" s="306"/>
      <c r="G436" s="306"/>
      <c r="H436" s="332"/>
      <c r="I436" s="309"/>
      <c r="J436" s="310"/>
      <c r="K436" s="311"/>
      <c r="N436" s="875" t="s">
        <v>173</v>
      </c>
      <c r="O436" s="873">
        <f t="shared" si="60"/>
        <v>0</v>
      </c>
      <c r="P436" s="873">
        <f t="shared" si="61"/>
        <v>0</v>
      </c>
      <c r="Q436" s="873">
        <f t="shared" si="62"/>
        <v>0</v>
      </c>
      <c r="R436" s="873">
        <f t="shared" si="63"/>
        <v>0</v>
      </c>
      <c r="S436" s="873">
        <f t="shared" si="64"/>
        <v>0</v>
      </c>
      <c r="T436" s="873"/>
      <c r="U436" s="326">
        <f t="shared" si="65"/>
        <v>0</v>
      </c>
    </row>
    <row r="437" spans="1:21" x14ac:dyDescent="0.2">
      <c r="A437" s="351"/>
      <c r="B437" s="355"/>
      <c r="C437" s="325"/>
      <c r="D437" s="382"/>
      <c r="E437" s="352" t="s">
        <v>995</v>
      </c>
      <c r="F437" s="334" t="s">
        <v>987</v>
      </c>
      <c r="G437" s="334">
        <v>12</v>
      </c>
      <c r="H437" s="345">
        <v>1000</v>
      </c>
      <c r="I437" s="346">
        <f>G437*H437</f>
        <v>12000</v>
      </c>
      <c r="J437" s="347" t="s">
        <v>996</v>
      </c>
      <c r="K437" s="376" t="s">
        <v>953</v>
      </c>
      <c r="N437" s="875" t="s">
        <v>1738</v>
      </c>
      <c r="O437" s="873">
        <f t="shared" si="60"/>
        <v>0</v>
      </c>
      <c r="P437" s="873">
        <f t="shared" si="61"/>
        <v>0</v>
      </c>
      <c r="Q437" s="873">
        <f t="shared" si="62"/>
        <v>0</v>
      </c>
      <c r="R437" s="873">
        <f t="shared" si="63"/>
        <v>0</v>
      </c>
      <c r="S437" s="873">
        <f t="shared" si="64"/>
        <v>0</v>
      </c>
      <c r="T437" s="873"/>
      <c r="U437" s="326">
        <f t="shared" si="65"/>
        <v>0</v>
      </c>
    </row>
    <row r="438" spans="1:21" x14ac:dyDescent="0.2">
      <c r="A438" s="351"/>
      <c r="B438" s="355"/>
      <c r="C438" s="357"/>
      <c r="D438" s="383"/>
      <c r="E438" s="352"/>
      <c r="F438" s="334"/>
      <c r="G438" s="334"/>
      <c r="H438" s="345"/>
      <c r="I438" s="346"/>
      <c r="J438" s="347"/>
      <c r="K438" s="376"/>
      <c r="N438" s="875" t="s">
        <v>1740</v>
      </c>
      <c r="O438" s="873">
        <f t="shared" si="60"/>
        <v>0</v>
      </c>
      <c r="P438" s="873">
        <f t="shared" si="61"/>
        <v>100000</v>
      </c>
      <c r="Q438" s="873">
        <f t="shared" si="62"/>
        <v>0</v>
      </c>
      <c r="R438" s="873">
        <f t="shared" si="63"/>
        <v>1800000</v>
      </c>
      <c r="S438" s="873">
        <f t="shared" si="64"/>
        <v>0</v>
      </c>
      <c r="T438" s="873"/>
      <c r="U438" s="326">
        <f t="shared" si="65"/>
        <v>1900000</v>
      </c>
    </row>
    <row r="439" spans="1:21" x14ac:dyDescent="0.2">
      <c r="A439" s="351"/>
      <c r="B439" s="355"/>
      <c r="C439" s="359"/>
      <c r="D439" s="368"/>
      <c r="E439" s="352" t="s">
        <v>999</v>
      </c>
      <c r="F439" s="334" t="s">
        <v>987</v>
      </c>
      <c r="G439" s="334">
        <v>12</v>
      </c>
      <c r="H439" s="345">
        <v>2350.63</v>
      </c>
      <c r="I439" s="346">
        <f>G439*H439</f>
        <v>28207.56</v>
      </c>
      <c r="J439" s="347" t="s">
        <v>1000</v>
      </c>
      <c r="K439" s="376" t="s">
        <v>953</v>
      </c>
      <c r="N439" s="875" t="s">
        <v>1741</v>
      </c>
      <c r="O439" s="873">
        <f t="shared" si="60"/>
        <v>0</v>
      </c>
      <c r="P439" s="873">
        <f t="shared" si="61"/>
        <v>0</v>
      </c>
      <c r="Q439" s="873">
        <f t="shared" si="62"/>
        <v>0</v>
      </c>
      <c r="R439" s="873">
        <f t="shared" si="63"/>
        <v>0</v>
      </c>
      <c r="S439" s="873">
        <f t="shared" si="64"/>
        <v>0</v>
      </c>
      <c r="T439" s="873"/>
      <c r="U439" s="326">
        <f t="shared" si="65"/>
        <v>0</v>
      </c>
    </row>
    <row r="440" spans="1:21" x14ac:dyDescent="0.2">
      <c r="A440" s="349"/>
      <c r="B440" s="350"/>
      <c r="C440" s="325"/>
      <c r="D440" s="367"/>
      <c r="E440" s="352"/>
      <c r="F440" s="334"/>
      <c r="G440" s="334"/>
      <c r="H440" s="345"/>
      <c r="I440" s="346"/>
      <c r="J440" s="347"/>
      <c r="K440" s="380"/>
      <c r="N440" s="875" t="s">
        <v>1595</v>
      </c>
      <c r="O440" s="873">
        <f t="shared" si="60"/>
        <v>0</v>
      </c>
      <c r="P440" s="873">
        <f t="shared" si="61"/>
        <v>33480</v>
      </c>
      <c r="Q440" s="873">
        <f t="shared" si="62"/>
        <v>33480</v>
      </c>
      <c r="R440" s="873">
        <f t="shared" si="63"/>
        <v>39130</v>
      </c>
      <c r="S440" s="873">
        <f t="shared" si="64"/>
        <v>1839130</v>
      </c>
      <c r="T440" s="873"/>
      <c r="U440" s="326">
        <f t="shared" si="65"/>
        <v>1945220</v>
      </c>
    </row>
    <row r="441" spans="1:21" x14ac:dyDescent="0.2">
      <c r="A441" s="351"/>
      <c r="B441" s="355"/>
      <c r="C441" s="361"/>
      <c r="D441" s="384" t="s">
        <v>1004</v>
      </c>
      <c r="E441" s="352" t="s">
        <v>1005</v>
      </c>
      <c r="F441" s="334" t="s">
        <v>987</v>
      </c>
      <c r="G441" s="334">
        <v>12</v>
      </c>
      <c r="H441" s="362">
        <v>3500</v>
      </c>
      <c r="I441" s="346">
        <f>G441*H441</f>
        <v>42000</v>
      </c>
      <c r="J441" s="347" t="s">
        <v>297</v>
      </c>
      <c r="K441" s="376" t="s">
        <v>953</v>
      </c>
      <c r="N441" s="875" t="s">
        <v>1743</v>
      </c>
      <c r="O441" s="873">
        <f t="shared" si="60"/>
        <v>0</v>
      </c>
      <c r="P441" s="873">
        <f t="shared" si="61"/>
        <v>0</v>
      </c>
      <c r="Q441" s="873">
        <f t="shared" si="62"/>
        <v>0</v>
      </c>
      <c r="R441" s="873">
        <f t="shared" si="63"/>
        <v>0</v>
      </c>
      <c r="S441" s="873">
        <f t="shared" si="64"/>
        <v>0</v>
      </c>
      <c r="T441" s="873"/>
      <c r="U441" s="326">
        <f t="shared" si="65"/>
        <v>0</v>
      </c>
    </row>
    <row r="442" spans="1:21" x14ac:dyDescent="0.2">
      <c r="A442" s="349"/>
      <c r="B442" s="350"/>
      <c r="C442" s="325"/>
      <c r="D442" s="385"/>
      <c r="E442" s="352"/>
      <c r="F442" s="334"/>
      <c r="G442" s="334"/>
      <c r="H442" s="345"/>
      <c r="I442" s="346"/>
      <c r="J442" s="347"/>
      <c r="K442" s="380"/>
      <c r="N442" s="875" t="s">
        <v>427</v>
      </c>
      <c r="O442" s="873">
        <f t="shared" si="60"/>
        <v>0</v>
      </c>
      <c r="P442" s="873">
        <f t="shared" si="61"/>
        <v>0</v>
      </c>
      <c r="Q442" s="873">
        <f t="shared" si="62"/>
        <v>0</v>
      </c>
      <c r="R442" s="873">
        <f t="shared" si="63"/>
        <v>0</v>
      </c>
      <c r="S442" s="873">
        <f t="shared" si="64"/>
        <v>0</v>
      </c>
      <c r="T442" s="873"/>
      <c r="U442" s="326">
        <f t="shared" si="65"/>
        <v>0</v>
      </c>
    </row>
    <row r="443" spans="1:21" x14ac:dyDescent="0.2">
      <c r="A443" s="351"/>
      <c r="B443" s="355"/>
      <c r="C443" s="361"/>
      <c r="D443" s="384"/>
      <c r="E443" s="352" t="s">
        <v>1009</v>
      </c>
      <c r="F443" s="334" t="s">
        <v>987</v>
      </c>
      <c r="G443" s="334">
        <v>12</v>
      </c>
      <c r="H443" s="362">
        <v>1500</v>
      </c>
      <c r="I443" s="346">
        <f>G443*H443</f>
        <v>18000</v>
      </c>
      <c r="J443" s="347" t="s">
        <v>1010</v>
      </c>
      <c r="K443" s="376" t="s">
        <v>953</v>
      </c>
      <c r="N443" s="875" t="s">
        <v>1745</v>
      </c>
      <c r="O443" s="873">
        <f t="shared" si="60"/>
        <v>0</v>
      </c>
      <c r="P443" s="873">
        <f t="shared" si="61"/>
        <v>0</v>
      </c>
      <c r="Q443" s="873">
        <f t="shared" si="62"/>
        <v>0</v>
      </c>
      <c r="R443" s="873">
        <f t="shared" si="63"/>
        <v>0</v>
      </c>
      <c r="S443" s="873">
        <f t="shared" si="64"/>
        <v>0</v>
      </c>
      <c r="T443" s="873"/>
      <c r="U443" s="326">
        <f t="shared" si="65"/>
        <v>0</v>
      </c>
    </row>
    <row r="444" spans="1:21" x14ac:dyDescent="0.2">
      <c r="A444" s="329"/>
      <c r="B444" s="330"/>
      <c r="C444" s="329"/>
      <c r="D444" s="385"/>
      <c r="E444" s="331"/>
      <c r="F444" s="306"/>
      <c r="G444" s="306"/>
      <c r="H444" s="332"/>
      <c r="I444" s="309"/>
      <c r="J444" s="310"/>
      <c r="K444" s="311"/>
      <c r="N444" s="875" t="s">
        <v>1748</v>
      </c>
      <c r="O444" s="873">
        <f t="shared" si="60"/>
        <v>0</v>
      </c>
      <c r="P444" s="873">
        <f t="shared" si="61"/>
        <v>0</v>
      </c>
      <c r="Q444" s="873">
        <f t="shared" si="62"/>
        <v>0</v>
      </c>
      <c r="R444" s="873">
        <f t="shared" si="63"/>
        <v>0</v>
      </c>
      <c r="S444" s="873">
        <f t="shared" si="64"/>
        <v>0</v>
      </c>
      <c r="T444" s="873"/>
      <c r="U444" s="326">
        <f t="shared" si="65"/>
        <v>0</v>
      </c>
    </row>
    <row r="445" spans="1:21" x14ac:dyDescent="0.2">
      <c r="A445" s="351"/>
      <c r="B445" s="355"/>
      <c r="C445" s="363"/>
      <c r="D445" s="386"/>
      <c r="E445" s="352"/>
      <c r="F445" s="334"/>
      <c r="G445" s="334"/>
      <c r="H445" s="362"/>
      <c r="I445" s="346"/>
      <c r="J445" s="347"/>
      <c r="K445" s="380"/>
      <c r="N445" s="875" t="s">
        <v>1751</v>
      </c>
      <c r="O445" s="873">
        <f t="shared" si="60"/>
        <v>0</v>
      </c>
      <c r="P445" s="873">
        <f t="shared" si="61"/>
        <v>0</v>
      </c>
      <c r="Q445" s="873">
        <f t="shared" si="62"/>
        <v>0</v>
      </c>
      <c r="R445" s="873">
        <f t="shared" si="63"/>
        <v>0</v>
      </c>
      <c r="S445" s="873">
        <f t="shared" si="64"/>
        <v>0</v>
      </c>
      <c r="T445" s="873"/>
      <c r="U445" s="326">
        <f t="shared" si="65"/>
        <v>0</v>
      </c>
    </row>
    <row r="446" spans="1:21" ht="24" x14ac:dyDescent="0.2">
      <c r="A446" s="340"/>
      <c r="B446" s="341"/>
      <c r="C446" s="359"/>
      <c r="D446" s="384" t="s">
        <v>1120</v>
      </c>
      <c r="E446" s="344" t="s">
        <v>1121</v>
      </c>
      <c r="F446" s="334" t="s">
        <v>1016</v>
      </c>
      <c r="G446" s="334">
        <v>12</v>
      </c>
      <c r="H446" s="362">
        <v>2029467.8</v>
      </c>
      <c r="I446" s="346">
        <f>G446*H446</f>
        <v>24353613.600000001</v>
      </c>
      <c r="J446" s="347" t="s">
        <v>989</v>
      </c>
      <c r="K446" s="376" t="s">
        <v>1017</v>
      </c>
      <c r="N446" s="875" t="s">
        <v>1755</v>
      </c>
      <c r="O446" s="873">
        <f t="shared" si="60"/>
        <v>0</v>
      </c>
      <c r="P446" s="873">
        <f t="shared" si="61"/>
        <v>0</v>
      </c>
      <c r="Q446" s="873">
        <f t="shared" si="62"/>
        <v>0</v>
      </c>
      <c r="R446" s="873">
        <f t="shared" si="63"/>
        <v>0</v>
      </c>
      <c r="S446" s="873">
        <f t="shared" si="64"/>
        <v>0</v>
      </c>
      <c r="T446" s="873"/>
      <c r="U446" s="326">
        <f t="shared" si="65"/>
        <v>0</v>
      </c>
    </row>
    <row r="447" spans="1:21" x14ac:dyDescent="0.2">
      <c r="A447" s="351"/>
      <c r="B447" s="355"/>
      <c r="C447" s="363"/>
      <c r="D447" s="366"/>
      <c r="E447" s="352"/>
      <c r="F447" s="334"/>
      <c r="G447" s="334"/>
      <c r="H447" s="362"/>
      <c r="I447" s="346"/>
      <c r="J447" s="347"/>
      <c r="K447" s="376"/>
      <c r="N447" s="875" t="s">
        <v>282</v>
      </c>
      <c r="O447" s="873">
        <f t="shared" si="60"/>
        <v>0</v>
      </c>
      <c r="P447" s="873">
        <f t="shared" si="61"/>
        <v>0</v>
      </c>
      <c r="Q447" s="873">
        <f t="shared" si="62"/>
        <v>0</v>
      </c>
      <c r="R447" s="873">
        <f t="shared" si="63"/>
        <v>0</v>
      </c>
      <c r="S447" s="873">
        <f t="shared" si="64"/>
        <v>0</v>
      </c>
      <c r="T447" s="873"/>
      <c r="U447" s="326">
        <f t="shared" si="65"/>
        <v>0</v>
      </c>
    </row>
    <row r="448" spans="1:21" x14ac:dyDescent="0.2">
      <c r="A448" s="351"/>
      <c r="B448" s="355"/>
      <c r="C448" s="359"/>
      <c r="D448" s="368"/>
      <c r="E448" s="352"/>
      <c r="F448" s="334"/>
      <c r="G448" s="334"/>
      <c r="H448" s="362"/>
      <c r="I448" s="346"/>
      <c r="J448" s="347"/>
      <c r="K448" s="376"/>
      <c r="N448" s="875" t="s">
        <v>1760</v>
      </c>
      <c r="O448" s="873">
        <f t="shared" si="60"/>
        <v>0</v>
      </c>
      <c r="P448" s="873">
        <f t="shared" si="61"/>
        <v>0</v>
      </c>
      <c r="Q448" s="873">
        <f t="shared" si="62"/>
        <v>0</v>
      </c>
      <c r="R448" s="873">
        <f t="shared" si="63"/>
        <v>0</v>
      </c>
      <c r="S448" s="873">
        <f t="shared" si="64"/>
        <v>0</v>
      </c>
      <c r="T448" s="873"/>
      <c r="U448" s="326">
        <f t="shared" si="65"/>
        <v>0</v>
      </c>
    </row>
    <row r="449" spans="1:21" x14ac:dyDescent="0.2">
      <c r="A449" s="351"/>
      <c r="B449" s="355"/>
      <c r="C449" s="325"/>
      <c r="D449" s="367"/>
      <c r="E449" s="352"/>
      <c r="F449" s="334"/>
      <c r="G449" s="334"/>
      <c r="H449" s="362"/>
      <c r="I449" s="346"/>
      <c r="J449" s="347"/>
      <c r="K449" s="376"/>
      <c r="N449" s="875" t="s">
        <v>1763</v>
      </c>
      <c r="O449" s="873">
        <f t="shared" si="60"/>
        <v>0</v>
      </c>
      <c r="P449" s="873">
        <f t="shared" si="61"/>
        <v>0</v>
      </c>
      <c r="Q449" s="873">
        <f t="shared" si="62"/>
        <v>0</v>
      </c>
      <c r="R449" s="873">
        <f t="shared" si="63"/>
        <v>0</v>
      </c>
      <c r="S449" s="873">
        <f t="shared" si="64"/>
        <v>0</v>
      </c>
      <c r="T449" s="873"/>
      <c r="U449" s="326">
        <f t="shared" si="65"/>
        <v>0</v>
      </c>
    </row>
    <row r="450" spans="1:21" ht="24" x14ac:dyDescent="0.2">
      <c r="A450" s="340"/>
      <c r="B450" s="341"/>
      <c r="C450" s="359"/>
      <c r="D450" s="368"/>
      <c r="E450" s="344" t="s">
        <v>1125</v>
      </c>
      <c r="F450" s="334" t="s">
        <v>1016</v>
      </c>
      <c r="G450" s="334">
        <v>12</v>
      </c>
      <c r="H450" s="362">
        <v>306256.44</v>
      </c>
      <c r="I450" s="346">
        <f>G450*H450</f>
        <v>3675077.2800000003</v>
      </c>
      <c r="J450" s="347" t="s">
        <v>989</v>
      </c>
      <c r="K450" s="376" t="s">
        <v>1017</v>
      </c>
      <c r="N450" s="875" t="s">
        <v>1766</v>
      </c>
      <c r="O450" s="873">
        <f t="shared" si="60"/>
        <v>0</v>
      </c>
      <c r="P450" s="873">
        <f t="shared" si="61"/>
        <v>0</v>
      </c>
      <c r="Q450" s="873">
        <f t="shared" si="62"/>
        <v>0</v>
      </c>
      <c r="R450" s="873">
        <f t="shared" si="63"/>
        <v>0</v>
      </c>
      <c r="S450" s="873">
        <f t="shared" si="64"/>
        <v>0</v>
      </c>
      <c r="T450" s="873"/>
      <c r="U450" s="326">
        <f t="shared" si="65"/>
        <v>0</v>
      </c>
    </row>
    <row r="451" spans="1:21" x14ac:dyDescent="0.2">
      <c r="A451" s="351"/>
      <c r="B451" s="355"/>
      <c r="C451" s="363"/>
      <c r="D451" s="366"/>
      <c r="E451" s="352"/>
      <c r="F451" s="334"/>
      <c r="G451" s="334"/>
      <c r="H451" s="362"/>
      <c r="I451" s="346"/>
      <c r="J451" s="347"/>
      <c r="K451" s="376"/>
      <c r="N451" s="875" t="s">
        <v>2648</v>
      </c>
      <c r="O451" s="873">
        <f t="shared" si="60"/>
        <v>0</v>
      </c>
      <c r="P451" s="873">
        <f t="shared" si="61"/>
        <v>0</v>
      </c>
      <c r="Q451" s="873">
        <f t="shared" si="62"/>
        <v>0</v>
      </c>
      <c r="R451" s="873">
        <f t="shared" si="63"/>
        <v>0</v>
      </c>
      <c r="S451" s="873">
        <f t="shared" si="64"/>
        <v>0</v>
      </c>
      <c r="T451" s="873"/>
      <c r="U451" s="326">
        <f t="shared" si="65"/>
        <v>0</v>
      </c>
    </row>
    <row r="452" spans="1:21" x14ac:dyDescent="0.2">
      <c r="A452" s="351"/>
      <c r="B452" s="355"/>
      <c r="C452" s="325"/>
      <c r="D452" s="367"/>
      <c r="E452" s="352" t="s">
        <v>1127</v>
      </c>
      <c r="F452" s="334" t="s">
        <v>1016</v>
      </c>
      <c r="G452" s="334">
        <v>1</v>
      </c>
      <c r="H452" s="362">
        <f>H446+H450</f>
        <v>2335724.2400000002</v>
      </c>
      <c r="I452" s="346">
        <f>G452*H452</f>
        <v>2335724.2400000002</v>
      </c>
      <c r="J452" s="347" t="s">
        <v>1011</v>
      </c>
      <c r="K452" s="376" t="s">
        <v>1017</v>
      </c>
      <c r="N452" s="875" t="s">
        <v>2649</v>
      </c>
      <c r="O452" s="873">
        <f t="shared" si="60"/>
        <v>0</v>
      </c>
      <c r="P452" s="873">
        <f t="shared" si="61"/>
        <v>0</v>
      </c>
      <c r="Q452" s="873">
        <f t="shared" si="62"/>
        <v>0</v>
      </c>
      <c r="R452" s="873">
        <f t="shared" si="63"/>
        <v>0</v>
      </c>
      <c r="S452" s="873">
        <f t="shared" si="64"/>
        <v>0</v>
      </c>
      <c r="T452" s="873"/>
      <c r="U452" s="326">
        <f t="shared" si="65"/>
        <v>0</v>
      </c>
    </row>
    <row r="453" spans="1:21" x14ac:dyDescent="0.2">
      <c r="A453" s="351"/>
      <c r="B453" s="355"/>
      <c r="C453" s="363"/>
      <c r="D453" s="366"/>
      <c r="E453" s="352"/>
      <c r="F453" s="334"/>
      <c r="G453" s="334"/>
      <c r="H453" s="362"/>
      <c r="I453" s="346"/>
      <c r="J453" s="347"/>
      <c r="K453" s="376"/>
      <c r="N453" s="875" t="s">
        <v>1769</v>
      </c>
      <c r="O453" s="873">
        <f t="shared" ref="O453:O499" si="69">+SUMIF($J$6:$J$488,N453,$I$6:$I$488)</f>
        <v>0</v>
      </c>
      <c r="P453" s="873">
        <f t="shared" ref="P453:P499" si="70">+SUMIF($J$494:$J$847,N453,$I$494:$I$847)</f>
        <v>0</v>
      </c>
      <c r="Q453" s="873">
        <f t="shared" ref="Q453:Q499" si="71">+SUMIF($J$853:$J$1803,N453,$I$853:$I$1803)</f>
        <v>0</v>
      </c>
      <c r="R453" s="873">
        <f t="shared" ref="R453:R499" si="72">+SUMIF($J$1807:$J$2959,N453,$I$1807:$I$2959)</f>
        <v>0</v>
      </c>
      <c r="S453" s="873">
        <f t="shared" ref="S453:S499" si="73">+SUMIF($J$2963:$J$3322,N453,$I$2963:$I$3322)</f>
        <v>0</v>
      </c>
      <c r="T453" s="873"/>
      <c r="U453" s="326">
        <f t="shared" si="65"/>
        <v>0</v>
      </c>
    </row>
    <row r="454" spans="1:21" x14ac:dyDescent="0.2">
      <c r="A454" s="351"/>
      <c r="B454" s="355"/>
      <c r="C454" s="325"/>
      <c r="D454" s="367"/>
      <c r="E454" s="352" t="s">
        <v>1031</v>
      </c>
      <c r="F454" s="334" t="s">
        <v>1016</v>
      </c>
      <c r="G454" s="334">
        <v>2</v>
      </c>
      <c r="H454" s="362">
        <v>1500000</v>
      </c>
      <c r="I454" s="346">
        <f>G454*H454</f>
        <v>3000000</v>
      </c>
      <c r="J454" s="347" t="s">
        <v>1032</v>
      </c>
      <c r="K454" s="376" t="s">
        <v>953</v>
      </c>
      <c r="N454" s="875" t="s">
        <v>1772</v>
      </c>
      <c r="O454" s="873">
        <f t="shared" si="69"/>
        <v>0</v>
      </c>
      <c r="P454" s="873">
        <f t="shared" si="70"/>
        <v>0</v>
      </c>
      <c r="Q454" s="873">
        <f t="shared" si="71"/>
        <v>0</v>
      </c>
      <c r="R454" s="873">
        <f t="shared" si="72"/>
        <v>0</v>
      </c>
      <c r="S454" s="873">
        <f t="shared" si="73"/>
        <v>0</v>
      </c>
      <c r="T454" s="873"/>
      <c r="U454" s="326">
        <f t="shared" ref="U454:U498" si="74">SUM(O454:T454)</f>
        <v>0</v>
      </c>
    </row>
    <row r="455" spans="1:21" x14ac:dyDescent="0.2">
      <c r="A455" s="351"/>
      <c r="B455" s="355"/>
      <c r="C455" s="363"/>
      <c r="D455" s="366"/>
      <c r="E455" s="352"/>
      <c r="F455" s="334"/>
      <c r="G455" s="334"/>
      <c r="H455" s="362"/>
      <c r="I455" s="346"/>
      <c r="J455" s="347"/>
      <c r="K455" s="376"/>
      <c r="N455" s="875" t="s">
        <v>1775</v>
      </c>
      <c r="O455" s="873">
        <f t="shared" si="69"/>
        <v>0</v>
      </c>
      <c r="P455" s="873">
        <f t="shared" si="70"/>
        <v>0</v>
      </c>
      <c r="Q455" s="873">
        <f t="shared" si="71"/>
        <v>0</v>
      </c>
      <c r="R455" s="873">
        <f t="shared" si="72"/>
        <v>0</v>
      </c>
      <c r="S455" s="873">
        <f t="shared" si="73"/>
        <v>0</v>
      </c>
      <c r="T455" s="873"/>
      <c r="U455" s="326">
        <f t="shared" si="74"/>
        <v>0</v>
      </c>
    </row>
    <row r="456" spans="1:21" x14ac:dyDescent="0.2">
      <c r="A456" s="351"/>
      <c r="B456" s="355"/>
      <c r="C456" s="325"/>
      <c r="D456" s="367"/>
      <c r="E456" s="352" t="s">
        <v>1035</v>
      </c>
      <c r="F456" s="334" t="s">
        <v>1016</v>
      </c>
      <c r="G456" s="334">
        <v>1</v>
      </c>
      <c r="H456" s="362">
        <v>100000</v>
      </c>
      <c r="I456" s="346">
        <f>G456*H456</f>
        <v>100000</v>
      </c>
      <c r="J456" s="347" t="s">
        <v>1019</v>
      </c>
      <c r="K456" s="376" t="s">
        <v>1017</v>
      </c>
      <c r="N456" s="875" t="s">
        <v>2650</v>
      </c>
      <c r="O456" s="873">
        <f t="shared" si="69"/>
        <v>0</v>
      </c>
      <c r="P456" s="873">
        <f t="shared" si="70"/>
        <v>0</v>
      </c>
      <c r="Q456" s="873">
        <f t="shared" si="71"/>
        <v>0</v>
      </c>
      <c r="R456" s="873">
        <f t="shared" si="72"/>
        <v>0</v>
      </c>
      <c r="S456" s="873">
        <f t="shared" si="73"/>
        <v>0</v>
      </c>
      <c r="T456" s="873"/>
      <c r="U456" s="326">
        <f t="shared" si="74"/>
        <v>0</v>
      </c>
    </row>
    <row r="457" spans="1:21" x14ac:dyDescent="0.2">
      <c r="A457" s="351"/>
      <c r="B457" s="355"/>
      <c r="C457" s="363"/>
      <c r="D457" s="366"/>
      <c r="E457" s="352"/>
      <c r="F457" s="334"/>
      <c r="G457" s="334"/>
      <c r="H457" s="362"/>
      <c r="I457" s="346"/>
      <c r="J457" s="347"/>
      <c r="K457" s="376"/>
      <c r="N457" s="875" t="s">
        <v>2651</v>
      </c>
      <c r="O457" s="873">
        <f t="shared" si="69"/>
        <v>0</v>
      </c>
      <c r="P457" s="873">
        <f t="shared" si="70"/>
        <v>0</v>
      </c>
      <c r="Q457" s="873">
        <f t="shared" si="71"/>
        <v>0</v>
      </c>
      <c r="R457" s="873">
        <f t="shared" si="72"/>
        <v>0</v>
      </c>
      <c r="S457" s="873">
        <f t="shared" si="73"/>
        <v>0</v>
      </c>
      <c r="T457" s="873"/>
      <c r="U457" s="326">
        <f t="shared" si="74"/>
        <v>0</v>
      </c>
    </row>
    <row r="458" spans="1:21" x14ac:dyDescent="0.2">
      <c r="A458" s="351"/>
      <c r="B458" s="355"/>
      <c r="C458" s="325"/>
      <c r="D458" s="367"/>
      <c r="E458" s="352" t="s">
        <v>1038</v>
      </c>
      <c r="F458" s="334" t="s">
        <v>1016</v>
      </c>
      <c r="G458" s="334">
        <v>1</v>
      </c>
      <c r="H458" s="362">
        <v>100000</v>
      </c>
      <c r="I458" s="346">
        <f>G458*H458</f>
        <v>100000</v>
      </c>
      <c r="J458" s="347" t="s">
        <v>1020</v>
      </c>
      <c r="K458" s="376" t="s">
        <v>1017</v>
      </c>
      <c r="N458" s="875" t="s">
        <v>1778</v>
      </c>
      <c r="O458" s="873">
        <f t="shared" si="69"/>
        <v>0</v>
      </c>
      <c r="P458" s="873">
        <f t="shared" si="70"/>
        <v>0</v>
      </c>
      <c r="Q458" s="873">
        <f t="shared" si="71"/>
        <v>0</v>
      </c>
      <c r="R458" s="873">
        <f t="shared" si="72"/>
        <v>0</v>
      </c>
      <c r="S458" s="873">
        <f t="shared" si="73"/>
        <v>0</v>
      </c>
      <c r="T458" s="873"/>
      <c r="U458" s="326">
        <f t="shared" si="74"/>
        <v>0</v>
      </c>
    </row>
    <row r="459" spans="1:21" x14ac:dyDescent="0.2">
      <c r="A459" s="351"/>
      <c r="B459" s="355"/>
      <c r="C459" s="363"/>
      <c r="D459" s="366"/>
      <c r="E459" s="352"/>
      <c r="F459" s="334"/>
      <c r="G459" s="334"/>
      <c r="H459" s="362"/>
      <c r="I459" s="346"/>
      <c r="J459" s="347"/>
      <c r="K459" s="376"/>
      <c r="N459" s="875" t="s">
        <v>1781</v>
      </c>
      <c r="O459" s="873">
        <f t="shared" si="69"/>
        <v>0</v>
      </c>
      <c r="P459" s="873">
        <f t="shared" si="70"/>
        <v>0</v>
      </c>
      <c r="Q459" s="873">
        <f t="shared" si="71"/>
        <v>0</v>
      </c>
      <c r="R459" s="873">
        <f t="shared" si="72"/>
        <v>0</v>
      </c>
      <c r="S459" s="873">
        <f t="shared" si="73"/>
        <v>0</v>
      </c>
      <c r="T459" s="873"/>
      <c r="U459" s="326">
        <f t="shared" si="74"/>
        <v>0</v>
      </c>
    </row>
    <row r="460" spans="1:21" x14ac:dyDescent="0.2">
      <c r="A460" s="351"/>
      <c r="B460" s="355"/>
      <c r="C460" s="325"/>
      <c r="D460" s="367"/>
      <c r="E460" s="352" t="s">
        <v>1042</v>
      </c>
      <c r="F460" s="334" t="s">
        <v>987</v>
      </c>
      <c r="G460" s="334">
        <v>12</v>
      </c>
      <c r="H460" s="362">
        <v>2000</v>
      </c>
      <c r="I460" s="346">
        <f>G460*H460</f>
        <v>24000</v>
      </c>
      <c r="J460" s="347" t="s">
        <v>1043</v>
      </c>
      <c r="K460" s="376" t="s">
        <v>953</v>
      </c>
      <c r="N460" s="875" t="s">
        <v>1784</v>
      </c>
      <c r="O460" s="873">
        <f t="shared" si="69"/>
        <v>0</v>
      </c>
      <c r="P460" s="873">
        <f t="shared" si="70"/>
        <v>0</v>
      </c>
      <c r="Q460" s="873">
        <f t="shared" si="71"/>
        <v>0</v>
      </c>
      <c r="R460" s="873">
        <f t="shared" si="72"/>
        <v>0</v>
      </c>
      <c r="S460" s="873">
        <f t="shared" si="73"/>
        <v>0</v>
      </c>
      <c r="T460" s="873"/>
      <c r="U460" s="326">
        <f t="shared" si="74"/>
        <v>0</v>
      </c>
    </row>
    <row r="461" spans="1:21" x14ac:dyDescent="0.2">
      <c r="A461" s="351"/>
      <c r="B461" s="355"/>
      <c r="C461" s="325"/>
      <c r="D461" s="367"/>
      <c r="E461" s="352"/>
      <c r="F461" s="334"/>
      <c r="G461" s="334"/>
      <c r="H461" s="362"/>
      <c r="I461" s="346"/>
      <c r="J461" s="347"/>
      <c r="K461" s="376"/>
      <c r="N461" s="875" t="s">
        <v>1787</v>
      </c>
      <c r="O461" s="873">
        <f t="shared" si="69"/>
        <v>0</v>
      </c>
      <c r="P461" s="873">
        <f t="shared" si="70"/>
        <v>0</v>
      </c>
      <c r="Q461" s="873">
        <f t="shared" si="71"/>
        <v>0</v>
      </c>
      <c r="R461" s="873">
        <f t="shared" si="72"/>
        <v>0</v>
      </c>
      <c r="S461" s="873">
        <f t="shared" si="73"/>
        <v>0</v>
      </c>
      <c r="T461" s="873"/>
      <c r="U461" s="326">
        <f t="shared" si="74"/>
        <v>0</v>
      </c>
    </row>
    <row r="462" spans="1:21" x14ac:dyDescent="0.2">
      <c r="A462" s="351"/>
      <c r="B462" s="355"/>
      <c r="C462" s="325"/>
      <c r="D462" s="367"/>
      <c r="E462" s="352" t="s">
        <v>1048</v>
      </c>
      <c r="F462" s="334" t="s">
        <v>987</v>
      </c>
      <c r="G462" s="334">
        <v>12</v>
      </c>
      <c r="H462" s="362">
        <v>1500</v>
      </c>
      <c r="I462" s="346">
        <f>G462*H462</f>
        <v>18000</v>
      </c>
      <c r="J462" s="347" t="s">
        <v>1049</v>
      </c>
      <c r="K462" s="376" t="s">
        <v>953</v>
      </c>
      <c r="N462" s="875" t="s">
        <v>1789</v>
      </c>
      <c r="O462" s="873">
        <f t="shared" si="69"/>
        <v>0</v>
      </c>
      <c r="P462" s="873">
        <f t="shared" si="70"/>
        <v>0</v>
      </c>
      <c r="Q462" s="873">
        <f t="shared" si="71"/>
        <v>0</v>
      </c>
      <c r="R462" s="873">
        <f t="shared" si="72"/>
        <v>0</v>
      </c>
      <c r="S462" s="873">
        <f t="shared" si="73"/>
        <v>0</v>
      </c>
      <c r="T462" s="873"/>
      <c r="U462" s="326">
        <f t="shared" si="74"/>
        <v>0</v>
      </c>
    </row>
    <row r="463" spans="1:21" x14ac:dyDescent="0.2">
      <c r="A463" s="351"/>
      <c r="B463" s="355"/>
      <c r="C463" s="325"/>
      <c r="D463" s="367"/>
      <c r="E463" s="352"/>
      <c r="F463" s="334"/>
      <c r="G463" s="334"/>
      <c r="H463" s="362"/>
      <c r="I463" s="346"/>
      <c r="J463" s="347"/>
      <c r="K463" s="376"/>
      <c r="N463" s="875" t="s">
        <v>1791</v>
      </c>
      <c r="O463" s="873">
        <f t="shared" si="69"/>
        <v>0</v>
      </c>
      <c r="P463" s="873">
        <f t="shared" si="70"/>
        <v>0</v>
      </c>
      <c r="Q463" s="873">
        <f t="shared" si="71"/>
        <v>0</v>
      </c>
      <c r="R463" s="873">
        <f t="shared" si="72"/>
        <v>0</v>
      </c>
      <c r="S463" s="873">
        <f t="shared" si="73"/>
        <v>0</v>
      </c>
      <c r="T463" s="873"/>
      <c r="U463" s="326">
        <f t="shared" si="74"/>
        <v>0</v>
      </c>
    </row>
    <row r="464" spans="1:21" x14ac:dyDescent="0.2">
      <c r="A464" s="351"/>
      <c r="B464" s="355"/>
      <c r="C464" s="325"/>
      <c r="D464" s="367"/>
      <c r="E464" s="352" t="s">
        <v>1138</v>
      </c>
      <c r="F464" s="334" t="s">
        <v>987</v>
      </c>
      <c r="G464" s="334">
        <v>12</v>
      </c>
      <c r="H464" s="362">
        <v>2000</v>
      </c>
      <c r="I464" s="346">
        <f>G464*H464</f>
        <v>24000</v>
      </c>
      <c r="J464" s="347" t="s">
        <v>1139</v>
      </c>
      <c r="K464" s="376" t="s">
        <v>953</v>
      </c>
      <c r="N464" s="875" t="s">
        <v>1793</v>
      </c>
      <c r="O464" s="873">
        <f t="shared" si="69"/>
        <v>0</v>
      </c>
      <c r="P464" s="873">
        <f t="shared" si="70"/>
        <v>0</v>
      </c>
      <c r="Q464" s="873">
        <f t="shared" si="71"/>
        <v>0</v>
      </c>
      <c r="R464" s="873">
        <f t="shared" si="72"/>
        <v>0</v>
      </c>
      <c r="S464" s="873">
        <f t="shared" si="73"/>
        <v>0</v>
      </c>
      <c r="T464" s="873"/>
      <c r="U464" s="326">
        <f t="shared" si="74"/>
        <v>0</v>
      </c>
    </row>
    <row r="465" spans="1:21" x14ac:dyDescent="0.2">
      <c r="A465" s="351"/>
      <c r="B465" s="355"/>
      <c r="C465" s="363"/>
      <c r="D465" s="366"/>
      <c r="E465" s="352"/>
      <c r="F465" s="334"/>
      <c r="G465" s="334"/>
      <c r="H465" s="362"/>
      <c r="I465" s="346"/>
      <c r="J465" s="347"/>
      <c r="K465" s="376"/>
      <c r="N465" s="875" t="s">
        <v>1795</v>
      </c>
      <c r="O465" s="873">
        <f t="shared" si="69"/>
        <v>0</v>
      </c>
      <c r="P465" s="873">
        <f t="shared" si="70"/>
        <v>0</v>
      </c>
      <c r="Q465" s="873">
        <f t="shared" si="71"/>
        <v>0</v>
      </c>
      <c r="R465" s="873">
        <f t="shared" si="72"/>
        <v>0</v>
      </c>
      <c r="S465" s="873">
        <f t="shared" si="73"/>
        <v>0</v>
      </c>
      <c r="T465" s="873"/>
      <c r="U465" s="326">
        <f t="shared" si="74"/>
        <v>0</v>
      </c>
    </row>
    <row r="466" spans="1:21" x14ac:dyDescent="0.2">
      <c r="A466" s="351"/>
      <c r="B466" s="355"/>
      <c r="C466" s="363"/>
      <c r="D466" s="366"/>
      <c r="E466" s="344" t="s">
        <v>3220</v>
      </c>
      <c r="F466" s="334" t="s">
        <v>987</v>
      </c>
      <c r="G466" s="334">
        <v>3</v>
      </c>
      <c r="H466" s="362">
        <v>20000</v>
      </c>
      <c r="I466" s="346">
        <f>G466*H466</f>
        <v>60000</v>
      </c>
      <c r="J466" s="347" t="s">
        <v>1673</v>
      </c>
      <c r="K466" s="376" t="s">
        <v>953</v>
      </c>
      <c r="N466" s="875" t="s">
        <v>1797</v>
      </c>
      <c r="O466" s="873">
        <f t="shared" si="69"/>
        <v>0</v>
      </c>
      <c r="P466" s="873">
        <f t="shared" si="70"/>
        <v>0</v>
      </c>
      <c r="Q466" s="873">
        <f t="shared" si="71"/>
        <v>0</v>
      </c>
      <c r="R466" s="873">
        <f t="shared" si="72"/>
        <v>0</v>
      </c>
      <c r="S466" s="873">
        <f t="shared" si="73"/>
        <v>0</v>
      </c>
      <c r="T466" s="873"/>
      <c r="U466" s="326">
        <f t="shared" si="74"/>
        <v>0</v>
      </c>
    </row>
    <row r="467" spans="1:21" x14ac:dyDescent="0.2">
      <c r="A467" s="351"/>
      <c r="B467" s="355"/>
      <c r="C467" s="363"/>
      <c r="D467" s="366"/>
      <c r="E467" s="352"/>
      <c r="F467" s="334"/>
      <c r="G467" s="334"/>
      <c r="H467" s="362"/>
      <c r="I467" s="346"/>
      <c r="J467" s="347"/>
      <c r="K467" s="376"/>
      <c r="N467" s="875" t="s">
        <v>1799</v>
      </c>
      <c r="O467" s="873">
        <f t="shared" si="69"/>
        <v>0</v>
      </c>
      <c r="P467" s="873">
        <f t="shared" si="70"/>
        <v>0</v>
      </c>
      <c r="Q467" s="873">
        <f t="shared" si="71"/>
        <v>0</v>
      </c>
      <c r="R467" s="873">
        <f t="shared" si="72"/>
        <v>0</v>
      </c>
      <c r="S467" s="873">
        <f t="shared" si="73"/>
        <v>0</v>
      </c>
      <c r="T467" s="873"/>
      <c r="U467" s="326">
        <f t="shared" si="74"/>
        <v>0</v>
      </c>
    </row>
    <row r="468" spans="1:21" x14ac:dyDescent="0.2">
      <c r="A468" s="351"/>
      <c r="B468" s="355"/>
      <c r="C468" s="325"/>
      <c r="D468" s="367"/>
      <c r="E468" s="352" t="s">
        <v>1055</v>
      </c>
      <c r="F468" s="334" t="s">
        <v>1016</v>
      </c>
      <c r="G468" s="334">
        <v>12</v>
      </c>
      <c r="H468" s="362">
        <f>H452*7.09/100</f>
        <v>165602.848616</v>
      </c>
      <c r="I468" s="346">
        <f>G468*H468</f>
        <v>1987234.1833919999</v>
      </c>
      <c r="J468" s="347" t="s">
        <v>1056</v>
      </c>
      <c r="K468" s="376" t="s">
        <v>1017</v>
      </c>
      <c r="N468" s="875" t="s">
        <v>1801</v>
      </c>
      <c r="O468" s="873">
        <f t="shared" si="69"/>
        <v>0</v>
      </c>
      <c r="P468" s="873">
        <f t="shared" si="70"/>
        <v>0</v>
      </c>
      <c r="Q468" s="873">
        <f t="shared" si="71"/>
        <v>0</v>
      </c>
      <c r="R468" s="873">
        <f t="shared" si="72"/>
        <v>0</v>
      </c>
      <c r="S468" s="873">
        <f t="shared" si="73"/>
        <v>0</v>
      </c>
      <c r="T468" s="873"/>
      <c r="U468" s="326">
        <f t="shared" si="74"/>
        <v>0</v>
      </c>
    </row>
    <row r="469" spans="1:21" x14ac:dyDescent="0.2">
      <c r="A469" s="351"/>
      <c r="B469" s="355"/>
      <c r="C469" s="363"/>
      <c r="D469" s="366"/>
      <c r="E469" s="352"/>
      <c r="F469" s="334"/>
      <c r="G469" s="334"/>
      <c r="H469" s="362"/>
      <c r="I469" s="346"/>
      <c r="J469" s="347"/>
      <c r="K469" s="376"/>
      <c r="N469" s="875" t="s">
        <v>1803</v>
      </c>
      <c r="O469" s="873">
        <f t="shared" si="69"/>
        <v>0</v>
      </c>
      <c r="P469" s="873">
        <f t="shared" si="70"/>
        <v>0</v>
      </c>
      <c r="Q469" s="873">
        <f t="shared" si="71"/>
        <v>0</v>
      </c>
      <c r="R469" s="873">
        <f t="shared" si="72"/>
        <v>0</v>
      </c>
      <c r="S469" s="873">
        <f t="shared" si="73"/>
        <v>0</v>
      </c>
      <c r="T469" s="873"/>
      <c r="U469" s="326">
        <f t="shared" si="74"/>
        <v>0</v>
      </c>
    </row>
    <row r="470" spans="1:21" x14ac:dyDescent="0.2">
      <c r="A470" s="351"/>
      <c r="B470" s="355"/>
      <c r="C470" s="325"/>
      <c r="D470" s="367"/>
      <c r="E470" s="352" t="s">
        <v>1059</v>
      </c>
      <c r="F470" s="334" t="s">
        <v>1016</v>
      </c>
      <c r="G470" s="334">
        <v>12</v>
      </c>
      <c r="H470" s="362">
        <f>H452*7.1/100</f>
        <v>165836.42104000002</v>
      </c>
      <c r="I470" s="346">
        <f>G470*H470</f>
        <v>1990037.0524800001</v>
      </c>
      <c r="J470" s="347" t="s">
        <v>1060</v>
      </c>
      <c r="K470" s="376" t="s">
        <v>1017</v>
      </c>
      <c r="N470" s="875" t="s">
        <v>1805</v>
      </c>
      <c r="O470" s="873">
        <f t="shared" si="69"/>
        <v>0</v>
      </c>
      <c r="P470" s="873">
        <f t="shared" si="70"/>
        <v>0</v>
      </c>
      <c r="Q470" s="873">
        <f t="shared" si="71"/>
        <v>0</v>
      </c>
      <c r="R470" s="873">
        <f t="shared" si="72"/>
        <v>0</v>
      </c>
      <c r="S470" s="873">
        <f t="shared" si="73"/>
        <v>0</v>
      </c>
      <c r="T470" s="873"/>
      <c r="U470" s="326">
        <f t="shared" si="74"/>
        <v>0</v>
      </c>
    </row>
    <row r="471" spans="1:21" x14ac:dyDescent="0.2">
      <c r="A471" s="351"/>
      <c r="B471" s="355"/>
      <c r="C471" s="363"/>
      <c r="D471" s="366"/>
      <c r="E471" s="352"/>
      <c r="F471" s="334"/>
      <c r="G471" s="334"/>
      <c r="H471" s="362"/>
      <c r="I471" s="346"/>
      <c r="J471" s="347"/>
      <c r="K471" s="376"/>
      <c r="N471" s="875" t="s">
        <v>1807</v>
      </c>
      <c r="O471" s="873">
        <f t="shared" si="69"/>
        <v>0</v>
      </c>
      <c r="P471" s="873">
        <f t="shared" si="70"/>
        <v>0</v>
      </c>
      <c r="Q471" s="873">
        <f t="shared" si="71"/>
        <v>0</v>
      </c>
      <c r="R471" s="873">
        <f t="shared" si="72"/>
        <v>0</v>
      </c>
      <c r="S471" s="873">
        <f t="shared" si="73"/>
        <v>0</v>
      </c>
      <c r="T471" s="873"/>
      <c r="U471" s="326">
        <f t="shared" si="74"/>
        <v>0</v>
      </c>
    </row>
    <row r="472" spans="1:21" x14ac:dyDescent="0.2">
      <c r="A472" s="351"/>
      <c r="B472" s="355"/>
      <c r="C472" s="325"/>
      <c r="D472" s="367"/>
      <c r="E472" s="352" t="s">
        <v>1062</v>
      </c>
      <c r="F472" s="334" t="s">
        <v>1016</v>
      </c>
      <c r="G472" s="334">
        <v>12</v>
      </c>
      <c r="H472" s="362">
        <f>H452*1.2/100</f>
        <v>28028.690879999998</v>
      </c>
      <c r="I472" s="346">
        <f>G472*H472</f>
        <v>336344.29055999999</v>
      </c>
      <c r="J472" s="347" t="s">
        <v>1063</v>
      </c>
      <c r="K472" s="376" t="s">
        <v>1017</v>
      </c>
      <c r="N472" s="875" t="s">
        <v>1809</v>
      </c>
      <c r="O472" s="873">
        <f t="shared" si="69"/>
        <v>0</v>
      </c>
      <c r="P472" s="873">
        <f t="shared" si="70"/>
        <v>0</v>
      </c>
      <c r="Q472" s="873">
        <f t="shared" si="71"/>
        <v>0</v>
      </c>
      <c r="R472" s="873">
        <f t="shared" si="72"/>
        <v>0</v>
      </c>
      <c r="S472" s="873">
        <f t="shared" si="73"/>
        <v>0</v>
      </c>
      <c r="T472" s="873"/>
      <c r="U472" s="326">
        <f t="shared" si="74"/>
        <v>0</v>
      </c>
    </row>
    <row r="473" spans="1:21" x14ac:dyDescent="0.2">
      <c r="A473" s="351"/>
      <c r="B473" s="355"/>
      <c r="C473" s="363"/>
      <c r="D473" s="366"/>
      <c r="E473" s="352"/>
      <c r="F473" s="334"/>
      <c r="G473" s="334"/>
      <c r="H473" s="362"/>
      <c r="I473" s="346"/>
      <c r="J473" s="347"/>
      <c r="K473" s="376"/>
      <c r="N473" s="875" t="s">
        <v>1811</v>
      </c>
      <c r="O473" s="873">
        <f t="shared" si="69"/>
        <v>0</v>
      </c>
      <c r="P473" s="873">
        <f t="shared" si="70"/>
        <v>0</v>
      </c>
      <c r="Q473" s="873">
        <f t="shared" si="71"/>
        <v>0</v>
      </c>
      <c r="R473" s="873">
        <f t="shared" si="72"/>
        <v>0</v>
      </c>
      <c r="S473" s="873">
        <f t="shared" si="73"/>
        <v>0</v>
      </c>
      <c r="T473" s="873"/>
      <c r="U473" s="326">
        <f t="shared" si="74"/>
        <v>0</v>
      </c>
    </row>
    <row r="474" spans="1:21" x14ac:dyDescent="0.2">
      <c r="A474" s="351"/>
      <c r="B474" s="355"/>
      <c r="C474" s="325"/>
      <c r="D474" s="367"/>
      <c r="E474" s="352" t="s">
        <v>1065</v>
      </c>
      <c r="F474" s="334" t="s">
        <v>987</v>
      </c>
      <c r="G474" s="334">
        <v>51</v>
      </c>
      <c r="H474" s="362">
        <v>1000</v>
      </c>
      <c r="I474" s="346">
        <f>G474*H474</f>
        <v>51000</v>
      </c>
      <c r="J474" s="347" t="s">
        <v>1066</v>
      </c>
      <c r="K474" s="376" t="s">
        <v>953</v>
      </c>
      <c r="N474" s="875" t="s">
        <v>2652</v>
      </c>
      <c r="O474" s="873">
        <f t="shared" si="69"/>
        <v>0</v>
      </c>
      <c r="P474" s="873">
        <f t="shared" si="70"/>
        <v>0</v>
      </c>
      <c r="Q474" s="873">
        <f t="shared" si="71"/>
        <v>0</v>
      </c>
      <c r="R474" s="873">
        <f t="shared" si="72"/>
        <v>0</v>
      </c>
      <c r="S474" s="873">
        <f t="shared" si="73"/>
        <v>0</v>
      </c>
      <c r="T474" s="873"/>
      <c r="U474" s="326">
        <f t="shared" si="74"/>
        <v>0</v>
      </c>
    </row>
    <row r="475" spans="1:21" x14ac:dyDescent="0.2">
      <c r="A475" s="351"/>
      <c r="B475" s="355"/>
      <c r="C475" s="325"/>
      <c r="D475" s="367"/>
      <c r="E475" s="352"/>
      <c r="F475" s="334"/>
      <c r="G475" s="334"/>
      <c r="H475" s="362"/>
      <c r="I475" s="346"/>
      <c r="J475" s="347"/>
      <c r="K475" s="376"/>
      <c r="N475" s="875" t="s">
        <v>2653</v>
      </c>
      <c r="O475" s="873">
        <f t="shared" si="69"/>
        <v>0</v>
      </c>
      <c r="P475" s="873">
        <f t="shared" si="70"/>
        <v>0</v>
      </c>
      <c r="Q475" s="873">
        <f t="shared" si="71"/>
        <v>0</v>
      </c>
      <c r="R475" s="873">
        <f t="shared" si="72"/>
        <v>0</v>
      </c>
      <c r="S475" s="873">
        <f t="shared" si="73"/>
        <v>0</v>
      </c>
      <c r="T475" s="873"/>
      <c r="U475" s="326">
        <f t="shared" si="74"/>
        <v>0</v>
      </c>
    </row>
    <row r="476" spans="1:21" x14ac:dyDescent="0.2">
      <c r="A476" s="351"/>
      <c r="B476" s="355"/>
      <c r="C476" s="325"/>
      <c r="D476" s="367"/>
      <c r="E476" s="352" t="s">
        <v>2675</v>
      </c>
      <c r="F476" s="334" t="s">
        <v>987</v>
      </c>
      <c r="G476" s="334">
        <v>4</v>
      </c>
      <c r="H476" s="362">
        <v>30000</v>
      </c>
      <c r="I476" s="346">
        <f>G476*H476</f>
        <v>120000</v>
      </c>
      <c r="J476" s="347" t="s">
        <v>1661</v>
      </c>
      <c r="K476" s="376" t="s">
        <v>953</v>
      </c>
      <c r="N476" s="875" t="s">
        <v>1815</v>
      </c>
      <c r="O476" s="873">
        <f t="shared" si="69"/>
        <v>0</v>
      </c>
      <c r="P476" s="873">
        <f t="shared" si="70"/>
        <v>0</v>
      </c>
      <c r="Q476" s="873">
        <f t="shared" si="71"/>
        <v>0</v>
      </c>
      <c r="R476" s="873">
        <f t="shared" si="72"/>
        <v>0</v>
      </c>
      <c r="S476" s="873">
        <f t="shared" si="73"/>
        <v>0</v>
      </c>
      <c r="T476" s="873"/>
      <c r="U476" s="326">
        <f t="shared" si="74"/>
        <v>0</v>
      </c>
    </row>
    <row r="477" spans="1:21" x14ac:dyDescent="0.2">
      <c r="A477" s="351"/>
      <c r="B477" s="355"/>
      <c r="C477" s="325"/>
      <c r="D477" s="367"/>
      <c r="E477" s="352"/>
      <c r="F477" s="334"/>
      <c r="G477" s="334"/>
      <c r="H477" s="362"/>
      <c r="I477" s="346"/>
      <c r="J477" s="347"/>
      <c r="K477" s="376"/>
      <c r="N477" s="875" t="s">
        <v>1819</v>
      </c>
      <c r="O477" s="873">
        <f t="shared" si="69"/>
        <v>0</v>
      </c>
      <c r="P477" s="873">
        <f t="shared" si="70"/>
        <v>0</v>
      </c>
      <c r="Q477" s="873">
        <f t="shared" si="71"/>
        <v>0</v>
      </c>
      <c r="R477" s="873">
        <f t="shared" si="72"/>
        <v>0</v>
      </c>
      <c r="S477" s="873">
        <f t="shared" si="73"/>
        <v>0</v>
      </c>
      <c r="T477" s="873"/>
      <c r="U477" s="326">
        <f t="shared" si="74"/>
        <v>0</v>
      </c>
    </row>
    <row r="478" spans="1:21" x14ac:dyDescent="0.2">
      <c r="A478" s="351"/>
      <c r="B478" s="355"/>
      <c r="C478" s="325"/>
      <c r="D478" s="367"/>
      <c r="E478" s="352" t="s">
        <v>3221</v>
      </c>
      <c r="F478" s="334" t="s">
        <v>987</v>
      </c>
      <c r="G478" s="334">
        <v>4</v>
      </c>
      <c r="H478" s="362">
        <v>50000</v>
      </c>
      <c r="I478" s="346">
        <f>G478*H478</f>
        <v>200000</v>
      </c>
      <c r="J478" s="347" t="s">
        <v>166</v>
      </c>
      <c r="K478" s="376" t="s">
        <v>953</v>
      </c>
      <c r="N478" s="875" t="s">
        <v>1821</v>
      </c>
      <c r="O478" s="873">
        <f t="shared" si="69"/>
        <v>0</v>
      </c>
      <c r="P478" s="873">
        <f t="shared" si="70"/>
        <v>0</v>
      </c>
      <c r="Q478" s="873">
        <f t="shared" si="71"/>
        <v>0</v>
      </c>
      <c r="R478" s="873">
        <f t="shared" si="72"/>
        <v>0</v>
      </c>
      <c r="S478" s="873">
        <f t="shared" si="73"/>
        <v>0</v>
      </c>
      <c r="T478" s="873"/>
      <c r="U478" s="326">
        <f t="shared" si="74"/>
        <v>0</v>
      </c>
    </row>
    <row r="479" spans="1:21" x14ac:dyDescent="0.2">
      <c r="A479" s="351"/>
      <c r="B479" s="355"/>
      <c r="C479" s="325"/>
      <c r="D479" s="367"/>
      <c r="E479" s="352"/>
      <c r="F479" s="334"/>
      <c r="G479" s="334"/>
      <c r="H479" s="362"/>
      <c r="I479" s="346"/>
      <c r="J479" s="347"/>
      <c r="K479" s="376"/>
      <c r="N479" s="875" t="s">
        <v>1823</v>
      </c>
      <c r="O479" s="873">
        <f t="shared" si="69"/>
        <v>0</v>
      </c>
      <c r="P479" s="873">
        <f t="shared" si="70"/>
        <v>0</v>
      </c>
      <c r="Q479" s="873">
        <f t="shared" si="71"/>
        <v>0</v>
      </c>
      <c r="R479" s="873">
        <f t="shared" si="72"/>
        <v>0</v>
      </c>
      <c r="S479" s="873">
        <f t="shared" si="73"/>
        <v>0</v>
      </c>
      <c r="T479" s="873"/>
      <c r="U479" s="326">
        <f t="shared" si="74"/>
        <v>0</v>
      </c>
    </row>
    <row r="480" spans="1:21" x14ac:dyDescent="0.2">
      <c r="A480" s="351"/>
      <c r="B480" s="355"/>
      <c r="C480" s="325"/>
      <c r="D480" s="367"/>
      <c r="E480" s="352" t="s">
        <v>2676</v>
      </c>
      <c r="F480" s="334" t="s">
        <v>987</v>
      </c>
      <c r="G480" s="334">
        <v>2</v>
      </c>
      <c r="H480" s="362">
        <v>200000</v>
      </c>
      <c r="I480" s="346">
        <f>G480*H480</f>
        <v>400000</v>
      </c>
      <c r="J480" s="347" t="s">
        <v>1726</v>
      </c>
      <c r="K480" s="376" t="s">
        <v>953</v>
      </c>
      <c r="N480" s="875" t="s">
        <v>424</v>
      </c>
      <c r="O480" s="873">
        <f t="shared" si="69"/>
        <v>0</v>
      </c>
      <c r="P480" s="873">
        <f t="shared" si="70"/>
        <v>0</v>
      </c>
      <c r="Q480" s="873">
        <f t="shared" si="71"/>
        <v>0</v>
      </c>
      <c r="R480" s="873">
        <f t="shared" si="72"/>
        <v>0</v>
      </c>
      <c r="S480" s="873">
        <f t="shared" si="73"/>
        <v>0</v>
      </c>
      <c r="T480" s="873"/>
      <c r="U480" s="326">
        <f t="shared" si="74"/>
        <v>0</v>
      </c>
    </row>
    <row r="481" spans="1:21" x14ac:dyDescent="0.2">
      <c r="A481" s="351"/>
      <c r="B481" s="355"/>
      <c r="C481" s="325"/>
      <c r="D481" s="367"/>
      <c r="E481" s="352"/>
      <c r="F481" s="334"/>
      <c r="G481" s="334"/>
      <c r="H481" s="362"/>
      <c r="I481" s="346"/>
      <c r="J481" s="347"/>
      <c r="K481" s="376"/>
      <c r="N481" s="875" t="s">
        <v>1826</v>
      </c>
      <c r="O481" s="873">
        <f t="shared" si="69"/>
        <v>0</v>
      </c>
      <c r="P481" s="873">
        <f t="shared" si="70"/>
        <v>0</v>
      </c>
      <c r="Q481" s="873">
        <f t="shared" si="71"/>
        <v>0</v>
      </c>
      <c r="R481" s="873">
        <f t="shared" si="72"/>
        <v>0</v>
      </c>
      <c r="S481" s="873">
        <f t="shared" si="73"/>
        <v>0</v>
      </c>
      <c r="T481" s="873"/>
      <c r="U481" s="326">
        <f t="shared" si="74"/>
        <v>0</v>
      </c>
    </row>
    <row r="482" spans="1:21" x14ac:dyDescent="0.2">
      <c r="A482" s="351"/>
      <c r="B482" s="355"/>
      <c r="C482" s="325"/>
      <c r="D482" s="367"/>
      <c r="E482" s="352" t="s">
        <v>2677</v>
      </c>
      <c r="F482" s="334" t="s">
        <v>987</v>
      </c>
      <c r="G482" s="334">
        <v>2</v>
      </c>
      <c r="H482" s="362">
        <v>300000</v>
      </c>
      <c r="I482" s="346">
        <f>G482*H482</f>
        <v>600000</v>
      </c>
      <c r="J482" s="347" t="s">
        <v>553</v>
      </c>
      <c r="K482" s="376" t="s">
        <v>953</v>
      </c>
      <c r="N482" s="875" t="s">
        <v>1828</v>
      </c>
      <c r="O482" s="873">
        <f t="shared" si="69"/>
        <v>0</v>
      </c>
      <c r="P482" s="873">
        <f t="shared" si="70"/>
        <v>0</v>
      </c>
      <c r="Q482" s="873">
        <f t="shared" si="71"/>
        <v>0</v>
      </c>
      <c r="R482" s="873">
        <f t="shared" si="72"/>
        <v>0</v>
      </c>
      <c r="S482" s="873">
        <f t="shared" si="73"/>
        <v>0</v>
      </c>
      <c r="T482" s="873"/>
      <c r="U482" s="326">
        <f t="shared" si="74"/>
        <v>0</v>
      </c>
    </row>
    <row r="483" spans="1:21" x14ac:dyDescent="0.2">
      <c r="A483" s="351"/>
      <c r="B483" s="355"/>
      <c r="C483" s="325"/>
      <c r="D483" s="367"/>
      <c r="E483" s="352"/>
      <c r="F483" s="334"/>
      <c r="G483" s="334"/>
      <c r="H483" s="362"/>
      <c r="I483" s="346"/>
      <c r="J483" s="347"/>
      <c r="K483" s="376"/>
      <c r="N483" s="875" t="s">
        <v>1830</v>
      </c>
      <c r="O483" s="873">
        <f t="shared" si="69"/>
        <v>0</v>
      </c>
      <c r="P483" s="873">
        <f t="shared" si="70"/>
        <v>0</v>
      </c>
      <c r="Q483" s="873">
        <f t="shared" si="71"/>
        <v>0</v>
      </c>
      <c r="R483" s="873">
        <f t="shared" si="72"/>
        <v>0</v>
      </c>
      <c r="S483" s="873">
        <f t="shared" si="73"/>
        <v>0</v>
      </c>
      <c r="T483" s="873"/>
      <c r="U483" s="326">
        <f t="shared" si="74"/>
        <v>0</v>
      </c>
    </row>
    <row r="484" spans="1:21" ht="24" x14ac:dyDescent="0.2">
      <c r="A484" s="351"/>
      <c r="B484" s="355"/>
      <c r="C484" s="325"/>
      <c r="D484" s="367"/>
      <c r="E484" s="344" t="s">
        <v>3222</v>
      </c>
      <c r="F484" s="334" t="s">
        <v>987</v>
      </c>
      <c r="G484" s="334">
        <v>10</v>
      </c>
      <c r="H484" s="362">
        <v>30000</v>
      </c>
      <c r="I484" s="346">
        <f>G484*H484</f>
        <v>300000</v>
      </c>
      <c r="J484" s="347" t="s">
        <v>399</v>
      </c>
      <c r="K484" s="376" t="s">
        <v>953</v>
      </c>
      <c r="N484" s="875" t="s">
        <v>1832</v>
      </c>
      <c r="O484" s="873">
        <f t="shared" si="69"/>
        <v>0</v>
      </c>
      <c r="P484" s="873">
        <f t="shared" si="70"/>
        <v>0</v>
      </c>
      <c r="Q484" s="873">
        <f t="shared" si="71"/>
        <v>0</v>
      </c>
      <c r="R484" s="873">
        <f t="shared" si="72"/>
        <v>0</v>
      </c>
      <c r="S484" s="873">
        <f t="shared" si="73"/>
        <v>0</v>
      </c>
      <c r="T484" s="873"/>
      <c r="U484" s="326">
        <f t="shared" si="74"/>
        <v>0</v>
      </c>
    </row>
    <row r="485" spans="1:21" x14ac:dyDescent="0.2">
      <c r="A485" s="351"/>
      <c r="B485" s="355"/>
      <c r="C485" s="325"/>
      <c r="D485" s="367"/>
      <c r="E485" s="344"/>
      <c r="F485" s="334"/>
      <c r="G485" s="334"/>
      <c r="H485" s="362"/>
      <c r="I485" s="346"/>
      <c r="J485" s="347"/>
      <c r="K485" s="376"/>
      <c r="N485" s="875" t="s">
        <v>1835</v>
      </c>
      <c r="O485" s="873">
        <f t="shared" si="69"/>
        <v>0</v>
      </c>
      <c r="P485" s="873">
        <f t="shared" si="70"/>
        <v>0</v>
      </c>
      <c r="Q485" s="873">
        <f t="shared" si="71"/>
        <v>0</v>
      </c>
      <c r="R485" s="873">
        <f t="shared" si="72"/>
        <v>0</v>
      </c>
      <c r="S485" s="873">
        <f t="shared" si="73"/>
        <v>0</v>
      </c>
      <c r="T485" s="873"/>
      <c r="U485" s="326">
        <f t="shared" si="74"/>
        <v>0</v>
      </c>
    </row>
    <row r="486" spans="1:21" x14ac:dyDescent="0.2">
      <c r="A486" s="351"/>
      <c r="B486" s="355"/>
      <c r="C486" s="325"/>
      <c r="D486" s="367"/>
      <c r="E486" s="344" t="s">
        <v>3223</v>
      </c>
      <c r="F486" s="334" t="s">
        <v>987</v>
      </c>
      <c r="G486" s="334">
        <v>2</v>
      </c>
      <c r="H486" s="362">
        <v>30000</v>
      </c>
      <c r="I486" s="346">
        <f>G486*H486</f>
        <v>60000</v>
      </c>
      <c r="J486" s="347" t="s">
        <v>1435</v>
      </c>
      <c r="K486" s="376" t="s">
        <v>953</v>
      </c>
      <c r="N486" s="875" t="s">
        <v>372</v>
      </c>
      <c r="O486" s="873">
        <f t="shared" si="69"/>
        <v>0</v>
      </c>
      <c r="P486" s="873">
        <f t="shared" si="70"/>
        <v>0</v>
      </c>
      <c r="Q486" s="873">
        <f t="shared" si="71"/>
        <v>0</v>
      </c>
      <c r="R486" s="873">
        <f t="shared" si="72"/>
        <v>0</v>
      </c>
      <c r="S486" s="873">
        <f t="shared" si="73"/>
        <v>0</v>
      </c>
      <c r="T486" s="873"/>
      <c r="U486" s="326">
        <f t="shared" si="74"/>
        <v>0</v>
      </c>
    </row>
    <row r="487" spans="1:21" x14ac:dyDescent="0.2">
      <c r="A487" s="351"/>
      <c r="B487" s="355"/>
      <c r="C487" s="325"/>
      <c r="D487" s="367"/>
      <c r="E487" s="352"/>
      <c r="F487" s="334"/>
      <c r="G487" s="334"/>
      <c r="H487" s="362"/>
      <c r="I487" s="346"/>
      <c r="J487" s="347"/>
      <c r="K487" s="376"/>
      <c r="N487" s="875" t="s">
        <v>1839</v>
      </c>
      <c r="O487" s="873">
        <f t="shared" si="69"/>
        <v>0</v>
      </c>
      <c r="P487" s="873">
        <f t="shared" si="70"/>
        <v>0</v>
      </c>
      <c r="Q487" s="873">
        <f t="shared" si="71"/>
        <v>0</v>
      </c>
      <c r="R487" s="873">
        <f t="shared" si="72"/>
        <v>0</v>
      </c>
      <c r="S487" s="873">
        <f t="shared" si="73"/>
        <v>0</v>
      </c>
      <c r="T487" s="873"/>
      <c r="U487" s="326">
        <f t="shared" si="74"/>
        <v>0</v>
      </c>
    </row>
    <row r="488" spans="1:21" x14ac:dyDescent="0.2">
      <c r="A488" s="351"/>
      <c r="B488" s="355"/>
      <c r="C488" s="325"/>
      <c r="D488" s="367"/>
      <c r="E488" s="352" t="s">
        <v>3224</v>
      </c>
      <c r="F488" s="334" t="s">
        <v>987</v>
      </c>
      <c r="G488" s="334">
        <v>10</v>
      </c>
      <c r="H488" s="362">
        <v>80000</v>
      </c>
      <c r="I488" s="346">
        <f>G488*H488</f>
        <v>800000</v>
      </c>
      <c r="J488" s="347" t="s">
        <v>156</v>
      </c>
      <c r="K488" s="376" t="s">
        <v>953</v>
      </c>
      <c r="N488" s="875" t="s">
        <v>1842</v>
      </c>
      <c r="O488" s="873">
        <f t="shared" si="69"/>
        <v>0</v>
      </c>
      <c r="P488" s="873">
        <f t="shared" si="70"/>
        <v>0</v>
      </c>
      <c r="Q488" s="873">
        <f t="shared" si="71"/>
        <v>0</v>
      </c>
      <c r="R488" s="873">
        <f t="shared" si="72"/>
        <v>0</v>
      </c>
      <c r="S488" s="873">
        <f t="shared" si="73"/>
        <v>0</v>
      </c>
      <c r="T488" s="873"/>
      <c r="U488" s="326">
        <f t="shared" si="74"/>
        <v>0</v>
      </c>
    </row>
    <row r="489" spans="1:21" x14ac:dyDescent="0.2">
      <c r="A489" s="351"/>
      <c r="B489" s="355"/>
      <c r="C489" s="325"/>
      <c r="D489" s="367"/>
      <c r="E489" s="352"/>
      <c r="F489" s="334"/>
      <c r="G489" s="334"/>
      <c r="H489" s="362"/>
      <c r="I489" s="346"/>
      <c r="J489" s="347"/>
      <c r="K489" s="376"/>
      <c r="N489" s="875" t="s">
        <v>1844</v>
      </c>
      <c r="O489" s="873">
        <f t="shared" si="69"/>
        <v>0</v>
      </c>
      <c r="P489" s="873">
        <f t="shared" si="70"/>
        <v>0</v>
      </c>
      <c r="Q489" s="873">
        <f t="shared" si="71"/>
        <v>0</v>
      </c>
      <c r="R489" s="873">
        <f t="shared" si="72"/>
        <v>0</v>
      </c>
      <c r="S489" s="873">
        <f t="shared" si="73"/>
        <v>0</v>
      </c>
      <c r="T489" s="873"/>
      <c r="U489" s="326">
        <f t="shared" si="74"/>
        <v>0</v>
      </c>
    </row>
    <row r="490" spans="1:21" x14ac:dyDescent="0.2">
      <c r="A490" s="329"/>
      <c r="B490" s="330"/>
      <c r="C490" s="329"/>
      <c r="D490" s="330"/>
      <c r="E490" s="331"/>
      <c r="F490" s="306"/>
      <c r="G490" s="306"/>
      <c r="H490" s="332"/>
      <c r="I490" s="309"/>
      <c r="J490" s="310"/>
      <c r="K490" s="311"/>
      <c r="N490" s="875" t="s">
        <v>1846</v>
      </c>
      <c r="O490" s="873">
        <f t="shared" si="69"/>
        <v>0</v>
      </c>
      <c r="P490" s="873">
        <f t="shared" si="70"/>
        <v>0</v>
      </c>
      <c r="Q490" s="873">
        <f t="shared" si="71"/>
        <v>0</v>
      </c>
      <c r="R490" s="873">
        <f t="shared" si="72"/>
        <v>0</v>
      </c>
      <c r="S490" s="873">
        <f t="shared" si="73"/>
        <v>0</v>
      </c>
      <c r="T490" s="873"/>
      <c r="U490" s="326">
        <f t="shared" si="74"/>
        <v>0</v>
      </c>
    </row>
    <row r="491" spans="1:21" x14ac:dyDescent="0.2">
      <c r="A491" s="329"/>
      <c r="B491" s="330"/>
      <c r="C491" s="329"/>
      <c r="D491" s="330"/>
      <c r="E491" s="331"/>
      <c r="F491" s="306"/>
      <c r="G491" s="306"/>
      <c r="H491" s="332"/>
      <c r="I491" s="309"/>
      <c r="J491" s="310"/>
      <c r="K491" s="311"/>
      <c r="N491" s="875" t="s">
        <v>1848</v>
      </c>
      <c r="O491" s="873">
        <f t="shared" si="69"/>
        <v>0</v>
      </c>
      <c r="P491" s="873">
        <f t="shared" si="70"/>
        <v>0</v>
      </c>
      <c r="Q491" s="873">
        <f t="shared" si="71"/>
        <v>0</v>
      </c>
      <c r="R491" s="873">
        <f t="shared" si="72"/>
        <v>0</v>
      </c>
      <c r="S491" s="873">
        <f t="shared" si="73"/>
        <v>0</v>
      </c>
      <c r="T491" s="873"/>
      <c r="U491" s="326">
        <f t="shared" si="74"/>
        <v>0</v>
      </c>
    </row>
    <row r="492" spans="1:21" ht="15.75" x14ac:dyDescent="0.25">
      <c r="A492" s="387"/>
      <c r="B492" s="330"/>
      <c r="C492" s="304">
        <v>62151</v>
      </c>
      <c r="D492" s="373" t="s">
        <v>1150</v>
      </c>
      <c r="E492" s="306"/>
      <c r="F492" s="306"/>
      <c r="G492" s="322">
        <f>C492</f>
        <v>62151</v>
      </c>
      <c r="H492" s="332"/>
      <c r="I492" s="562">
        <f>SUM(I493:I847)</f>
        <v>95697129.255319983</v>
      </c>
      <c r="J492" s="310"/>
      <c r="K492" s="311"/>
      <c r="N492" s="875" t="s">
        <v>1850</v>
      </c>
      <c r="O492" s="873">
        <f t="shared" si="69"/>
        <v>0</v>
      </c>
      <c r="P492" s="873">
        <f t="shared" si="70"/>
        <v>0</v>
      </c>
      <c r="Q492" s="873">
        <f t="shared" si="71"/>
        <v>0</v>
      </c>
      <c r="R492" s="873">
        <f t="shared" si="72"/>
        <v>0</v>
      </c>
      <c r="S492" s="873">
        <f t="shared" si="73"/>
        <v>0</v>
      </c>
      <c r="T492" s="873"/>
      <c r="U492" s="326">
        <f t="shared" si="74"/>
        <v>0</v>
      </c>
    </row>
    <row r="493" spans="1:21" ht="15.75" x14ac:dyDescent="0.25">
      <c r="A493" s="387"/>
      <c r="B493" s="330"/>
      <c r="C493" s="329"/>
      <c r="D493" s="290" t="s">
        <v>1151</v>
      </c>
      <c r="E493" s="306"/>
      <c r="F493" s="306"/>
      <c r="G493" s="306"/>
      <c r="H493" s="332"/>
      <c r="I493" s="309"/>
      <c r="J493" s="310"/>
      <c r="K493" s="311"/>
      <c r="N493" s="875" t="s">
        <v>354</v>
      </c>
      <c r="O493" s="873">
        <f t="shared" si="69"/>
        <v>0</v>
      </c>
      <c r="P493" s="873">
        <f t="shared" si="70"/>
        <v>0</v>
      </c>
      <c r="Q493" s="873">
        <f t="shared" si="71"/>
        <v>0</v>
      </c>
      <c r="R493" s="873">
        <f t="shared" si="72"/>
        <v>0</v>
      </c>
      <c r="S493" s="873">
        <f t="shared" si="73"/>
        <v>0</v>
      </c>
      <c r="T493" s="873"/>
      <c r="U493" s="326">
        <f t="shared" si="74"/>
        <v>0</v>
      </c>
    </row>
    <row r="494" spans="1:21" ht="15.75" x14ac:dyDescent="0.25">
      <c r="A494" s="387"/>
      <c r="B494" s="330"/>
      <c r="C494" s="329"/>
      <c r="D494" s="385" t="s">
        <v>1152</v>
      </c>
      <c r="E494" s="388" t="s">
        <v>1153</v>
      </c>
      <c r="F494" s="306" t="s">
        <v>936</v>
      </c>
      <c r="G494" s="306">
        <v>1</v>
      </c>
      <c r="H494" s="332">
        <v>0.04</v>
      </c>
      <c r="I494" s="309">
        <f t="shared" ref="I494:I500" si="75">+$G$492*G494*H494</f>
        <v>2486.04</v>
      </c>
      <c r="J494" s="310" t="s">
        <v>937</v>
      </c>
      <c r="K494" s="311" t="s">
        <v>953</v>
      </c>
      <c r="N494" s="875" t="s">
        <v>1853</v>
      </c>
      <c r="O494" s="873">
        <f t="shared" si="69"/>
        <v>0</v>
      </c>
      <c r="P494" s="873">
        <f t="shared" si="70"/>
        <v>0</v>
      </c>
      <c r="Q494" s="873">
        <f t="shared" si="71"/>
        <v>0</v>
      </c>
      <c r="R494" s="873">
        <f t="shared" si="72"/>
        <v>0</v>
      </c>
      <c r="S494" s="873">
        <f t="shared" si="73"/>
        <v>0</v>
      </c>
      <c r="T494" s="873"/>
      <c r="U494" s="326">
        <f t="shared" si="74"/>
        <v>0</v>
      </c>
    </row>
    <row r="495" spans="1:21" ht="15.75" x14ac:dyDescent="0.25">
      <c r="A495" s="387"/>
      <c r="B495" s="330"/>
      <c r="C495" s="329"/>
      <c r="D495" s="330"/>
      <c r="E495" s="331" t="s">
        <v>1077</v>
      </c>
      <c r="F495" s="306" t="s">
        <v>1154</v>
      </c>
      <c r="G495" s="306">
        <v>0.01</v>
      </c>
      <c r="H495" s="332">
        <v>3.06</v>
      </c>
      <c r="I495" s="309">
        <f t="shared" si="75"/>
        <v>1901.8206</v>
      </c>
      <c r="J495" s="310" t="s">
        <v>937</v>
      </c>
      <c r="K495" s="311" t="s">
        <v>953</v>
      </c>
      <c r="N495" s="875" t="s">
        <v>1855</v>
      </c>
      <c r="O495" s="873">
        <f t="shared" si="69"/>
        <v>0</v>
      </c>
      <c r="P495" s="873">
        <f t="shared" si="70"/>
        <v>0</v>
      </c>
      <c r="Q495" s="873">
        <f t="shared" si="71"/>
        <v>0</v>
      </c>
      <c r="R495" s="873">
        <f t="shared" si="72"/>
        <v>0</v>
      </c>
      <c r="S495" s="873">
        <f t="shared" si="73"/>
        <v>0</v>
      </c>
      <c r="T495" s="873"/>
      <c r="U495" s="326">
        <f t="shared" si="74"/>
        <v>0</v>
      </c>
    </row>
    <row r="496" spans="1:21" ht="15.75" x14ac:dyDescent="0.25">
      <c r="A496" s="387"/>
      <c r="B496" s="330"/>
      <c r="C496" s="329"/>
      <c r="D496" s="330"/>
      <c r="E496" s="388" t="s">
        <v>970</v>
      </c>
      <c r="F496" s="306" t="s">
        <v>1155</v>
      </c>
      <c r="G496" s="306">
        <v>0.01</v>
      </c>
      <c r="H496" s="332">
        <v>6.84</v>
      </c>
      <c r="I496" s="309">
        <f t="shared" si="75"/>
        <v>4251.1283999999996</v>
      </c>
      <c r="J496" s="310" t="s">
        <v>937</v>
      </c>
      <c r="K496" s="311" t="s">
        <v>953</v>
      </c>
      <c r="N496" s="875" t="s">
        <v>1858</v>
      </c>
      <c r="O496" s="873">
        <f t="shared" si="69"/>
        <v>0</v>
      </c>
      <c r="P496" s="873">
        <f t="shared" si="70"/>
        <v>0</v>
      </c>
      <c r="Q496" s="873">
        <f t="shared" si="71"/>
        <v>0</v>
      </c>
      <c r="R496" s="873">
        <f t="shared" si="72"/>
        <v>0</v>
      </c>
      <c r="S496" s="873">
        <f t="shared" si="73"/>
        <v>0</v>
      </c>
      <c r="T496" s="873"/>
      <c r="U496" s="326">
        <f t="shared" si="74"/>
        <v>0</v>
      </c>
    </row>
    <row r="497" spans="1:21" ht="15.75" x14ac:dyDescent="0.25">
      <c r="A497" s="387"/>
      <c r="B497" s="330"/>
      <c r="C497" s="329"/>
      <c r="D497" s="330"/>
      <c r="E497" s="388" t="s">
        <v>1156</v>
      </c>
      <c r="F497" s="306" t="s">
        <v>1157</v>
      </c>
      <c r="G497" s="306">
        <v>0.1</v>
      </c>
      <c r="H497" s="332">
        <v>1.5</v>
      </c>
      <c r="I497" s="309">
        <f t="shared" si="75"/>
        <v>9322.6500000000015</v>
      </c>
      <c r="J497" s="310" t="s">
        <v>937</v>
      </c>
      <c r="K497" s="311" t="s">
        <v>953</v>
      </c>
      <c r="N497" s="875" t="s">
        <v>358</v>
      </c>
      <c r="O497" s="873">
        <f t="shared" si="69"/>
        <v>0</v>
      </c>
      <c r="P497" s="873">
        <f t="shared" si="70"/>
        <v>0</v>
      </c>
      <c r="Q497" s="873">
        <f t="shared" si="71"/>
        <v>0</v>
      </c>
      <c r="R497" s="873">
        <f t="shared" si="72"/>
        <v>0</v>
      </c>
      <c r="S497" s="873">
        <f t="shared" si="73"/>
        <v>0</v>
      </c>
      <c r="T497" s="873"/>
      <c r="U497" s="326">
        <f t="shared" si="74"/>
        <v>0</v>
      </c>
    </row>
    <row r="498" spans="1:21" ht="15.75" x14ac:dyDescent="0.25">
      <c r="A498" s="387"/>
      <c r="B498" s="330"/>
      <c r="C498" s="329"/>
      <c r="D498" s="330"/>
      <c r="E498" s="388" t="s">
        <v>1158</v>
      </c>
      <c r="F498" s="306" t="s">
        <v>1154</v>
      </c>
      <c r="G498" s="306">
        <v>0.1</v>
      </c>
      <c r="H498" s="332">
        <v>3.06</v>
      </c>
      <c r="I498" s="309">
        <f t="shared" si="75"/>
        <v>19018.206000000002</v>
      </c>
      <c r="J498" s="310" t="s">
        <v>937</v>
      </c>
      <c r="K498" s="311" t="s">
        <v>953</v>
      </c>
      <c r="N498" s="875" t="s">
        <v>2654</v>
      </c>
      <c r="O498" s="873">
        <f t="shared" si="69"/>
        <v>0</v>
      </c>
      <c r="P498" s="873">
        <f t="shared" si="70"/>
        <v>0</v>
      </c>
      <c r="Q498" s="873">
        <f t="shared" si="71"/>
        <v>0</v>
      </c>
      <c r="R498" s="873">
        <f t="shared" si="72"/>
        <v>0</v>
      </c>
      <c r="S498" s="873">
        <f t="shared" si="73"/>
        <v>0</v>
      </c>
      <c r="T498" s="873"/>
      <c r="U498" s="326">
        <f t="shared" si="74"/>
        <v>0</v>
      </c>
    </row>
    <row r="499" spans="1:21" ht="15.75" x14ac:dyDescent="0.25">
      <c r="A499" s="387"/>
      <c r="B499" s="330"/>
      <c r="C499" s="329"/>
      <c r="D499" s="330"/>
      <c r="E499" s="388" t="s">
        <v>1159</v>
      </c>
      <c r="F499" s="306" t="s">
        <v>1154</v>
      </c>
      <c r="G499" s="306">
        <v>0.1</v>
      </c>
      <c r="H499" s="332">
        <v>3.06</v>
      </c>
      <c r="I499" s="309">
        <f t="shared" si="75"/>
        <v>19018.206000000002</v>
      </c>
      <c r="J499" s="310" t="s">
        <v>937</v>
      </c>
      <c r="K499" s="311" t="s">
        <v>953</v>
      </c>
      <c r="N499" s="877"/>
      <c r="O499" s="873">
        <f t="shared" si="69"/>
        <v>0</v>
      </c>
      <c r="P499" s="873">
        <f t="shared" si="70"/>
        <v>0</v>
      </c>
      <c r="Q499" s="873">
        <f t="shared" si="71"/>
        <v>0</v>
      </c>
      <c r="R499" s="873">
        <f t="shared" si="72"/>
        <v>0</v>
      </c>
      <c r="S499" s="873">
        <f t="shared" si="73"/>
        <v>0</v>
      </c>
      <c r="T499" s="878"/>
      <c r="U499" s="569">
        <f t="shared" ref="U499" si="76">SUM(O499:T499)</f>
        <v>0</v>
      </c>
    </row>
    <row r="500" spans="1:21" ht="15.75" x14ac:dyDescent="0.25">
      <c r="A500" s="387"/>
      <c r="B500" s="330"/>
      <c r="C500" s="329"/>
      <c r="D500" s="330"/>
      <c r="E500" s="331" t="s">
        <v>966</v>
      </c>
      <c r="F500" s="306" t="s">
        <v>1154</v>
      </c>
      <c r="G500" s="306">
        <v>0.1</v>
      </c>
      <c r="H500" s="332">
        <v>3.06</v>
      </c>
      <c r="I500" s="309">
        <f t="shared" si="75"/>
        <v>19018.206000000002</v>
      </c>
      <c r="J500" s="310" t="s">
        <v>937</v>
      </c>
      <c r="K500" s="311" t="s">
        <v>953</v>
      </c>
      <c r="N500" s="564" t="s">
        <v>943</v>
      </c>
      <c r="O500" s="568">
        <f t="shared" ref="O500:U500" si="77">SUM(O5:O499)</f>
        <v>76395097.670168012</v>
      </c>
      <c r="P500" s="568">
        <f t="shared" si="77"/>
        <v>95697129.255320013</v>
      </c>
      <c r="Q500" s="568">
        <f t="shared" si="77"/>
        <v>283809373.21173203</v>
      </c>
      <c r="R500" s="568">
        <f t="shared" si="77"/>
        <v>127690933.59129864</v>
      </c>
      <c r="S500" s="568">
        <f t="shared" si="77"/>
        <v>77870938.651667997</v>
      </c>
      <c r="T500" s="568">
        <f t="shared" si="77"/>
        <v>0</v>
      </c>
      <c r="U500" s="572">
        <f t="shared" si="77"/>
        <v>661463472.3801868</v>
      </c>
    </row>
    <row r="501" spans="1:21" ht="15.75" x14ac:dyDescent="0.25">
      <c r="A501" s="387"/>
      <c r="B501" s="330"/>
      <c r="C501" s="329"/>
      <c r="D501" s="330"/>
      <c r="E501" s="331" t="s">
        <v>1160</v>
      </c>
      <c r="F501" s="389" t="s">
        <v>1161</v>
      </c>
      <c r="G501" s="389">
        <v>10</v>
      </c>
      <c r="H501" s="390">
        <v>195</v>
      </c>
      <c r="I501" s="391">
        <f>G501*H501</f>
        <v>1950</v>
      </c>
      <c r="J501" s="347" t="s">
        <v>441</v>
      </c>
      <c r="K501" s="376" t="s">
        <v>953</v>
      </c>
      <c r="N501" s="570"/>
      <c r="O501" s="286"/>
      <c r="P501" s="286"/>
      <c r="Q501" s="286"/>
      <c r="R501" s="286"/>
      <c r="S501" s="286"/>
      <c r="T501" s="286"/>
      <c r="U501" s="571">
        <f>U500-I3323</f>
        <v>0</v>
      </c>
    </row>
    <row r="502" spans="1:21" ht="15.75" x14ac:dyDescent="0.25">
      <c r="A502" s="387"/>
      <c r="B502" s="330"/>
      <c r="C502" s="329"/>
      <c r="D502" s="330"/>
      <c r="E502" s="331" t="s">
        <v>1162</v>
      </c>
      <c r="F502" s="389" t="s">
        <v>1161</v>
      </c>
      <c r="G502" s="389">
        <v>10</v>
      </c>
      <c r="H502" s="390">
        <v>350</v>
      </c>
      <c r="I502" s="391">
        <f>G502*H502</f>
        <v>3500</v>
      </c>
      <c r="J502" s="347" t="s">
        <v>441</v>
      </c>
      <c r="K502" s="376" t="s">
        <v>953</v>
      </c>
      <c r="N502" s="570"/>
      <c r="O502" s="286"/>
      <c r="P502" s="286"/>
      <c r="Q502" s="286"/>
      <c r="R502" s="286"/>
      <c r="S502" s="286"/>
      <c r="T502" s="286"/>
      <c r="U502" s="571"/>
    </row>
    <row r="503" spans="1:21" ht="15.75" x14ac:dyDescent="0.25">
      <c r="A503" s="387"/>
      <c r="B503" s="330"/>
      <c r="C503" s="329"/>
      <c r="D503" s="330"/>
      <c r="E503" s="331" t="s">
        <v>1163</v>
      </c>
      <c r="F503" s="389" t="s">
        <v>1161</v>
      </c>
      <c r="G503" s="389">
        <v>7</v>
      </c>
      <c r="H503" s="390">
        <v>195</v>
      </c>
      <c r="I503" s="391">
        <f>G503*H503</f>
        <v>1365</v>
      </c>
      <c r="J503" s="347" t="s">
        <v>441</v>
      </c>
      <c r="K503" s="376" t="s">
        <v>953</v>
      </c>
      <c r="N503" s="570"/>
      <c r="O503" s="286"/>
      <c r="P503" s="286"/>
      <c r="Q503" s="286"/>
      <c r="R503" s="286"/>
      <c r="S503" s="286"/>
      <c r="T503" s="286"/>
      <c r="U503" s="571"/>
    </row>
    <row r="504" spans="1:21" ht="15.75" x14ac:dyDescent="0.25">
      <c r="A504" s="387"/>
      <c r="B504" s="330"/>
      <c r="C504" s="329"/>
      <c r="D504" s="329"/>
      <c r="E504" s="306" t="s">
        <v>981</v>
      </c>
      <c r="F504" s="306" t="s">
        <v>962</v>
      </c>
      <c r="G504" s="334">
        <v>0.05</v>
      </c>
      <c r="H504" s="332">
        <v>1.95</v>
      </c>
      <c r="I504" s="309">
        <f>+$G$492*G504*H504</f>
        <v>6059.7224999999999</v>
      </c>
      <c r="J504" s="310" t="s">
        <v>441</v>
      </c>
      <c r="K504" s="376" t="s">
        <v>953</v>
      </c>
      <c r="N504" s="570"/>
      <c r="O504" s="286"/>
      <c r="P504" s="286"/>
      <c r="Q504" s="286"/>
      <c r="R504" s="286"/>
      <c r="S504" s="286"/>
      <c r="T504" s="286"/>
      <c r="U504" s="571"/>
    </row>
    <row r="505" spans="1:21" ht="15.75" x14ac:dyDescent="0.25">
      <c r="A505" s="387"/>
      <c r="B505" s="330"/>
      <c r="C505" s="329"/>
      <c r="D505" s="329"/>
      <c r="E505" s="306" t="s">
        <v>1082</v>
      </c>
      <c r="F505" s="334" t="s">
        <v>974</v>
      </c>
      <c r="G505" s="334">
        <v>0.05</v>
      </c>
      <c r="H505" s="286">
        <v>1.95</v>
      </c>
      <c r="I505" s="309">
        <f>+$G$492*G505*H505</f>
        <v>6059.7224999999999</v>
      </c>
      <c r="J505" s="310" t="s">
        <v>441</v>
      </c>
      <c r="K505" s="376" t="s">
        <v>953</v>
      </c>
      <c r="N505" s="570"/>
      <c r="O505" s="286"/>
      <c r="P505" s="286"/>
      <c r="Q505" s="286"/>
      <c r="R505" s="286"/>
      <c r="S505" s="286"/>
      <c r="T505" s="286"/>
      <c r="U505" s="571"/>
    </row>
    <row r="506" spans="1:21" ht="15.75" x14ac:dyDescent="0.25">
      <c r="A506" s="387"/>
      <c r="B506" s="330"/>
      <c r="C506" s="329"/>
      <c r="D506" s="329"/>
      <c r="E506" s="306"/>
      <c r="F506" s="334"/>
      <c r="G506" s="334"/>
      <c r="H506" s="286"/>
      <c r="I506" s="309"/>
      <c r="J506" s="310"/>
      <c r="K506" s="376"/>
      <c r="N506" s="570"/>
      <c r="O506" s="286"/>
      <c r="P506" s="286"/>
      <c r="Q506" s="286"/>
      <c r="R506" s="286"/>
      <c r="S506" s="286"/>
      <c r="T506" s="286"/>
      <c r="U506" s="571"/>
    </row>
    <row r="507" spans="1:21" ht="15.75" x14ac:dyDescent="0.25">
      <c r="A507" s="387"/>
      <c r="B507" s="330"/>
      <c r="C507" s="329"/>
      <c r="D507" s="329" t="s">
        <v>1164</v>
      </c>
      <c r="E507" s="306" t="s">
        <v>979</v>
      </c>
      <c r="F507" s="334" t="s">
        <v>955</v>
      </c>
      <c r="G507" s="334">
        <v>20</v>
      </c>
      <c r="H507" s="332">
        <v>825</v>
      </c>
      <c r="I507" s="309">
        <f>G507*H507</f>
        <v>16500</v>
      </c>
      <c r="J507" s="310" t="s">
        <v>456</v>
      </c>
      <c r="K507" s="376" t="s">
        <v>953</v>
      </c>
      <c r="N507" s="570"/>
      <c r="O507" s="286"/>
      <c r="P507" s="286"/>
      <c r="Q507" s="286"/>
      <c r="R507" s="286"/>
      <c r="S507" s="286"/>
      <c r="T507" s="286"/>
      <c r="U507" s="571"/>
    </row>
    <row r="508" spans="1:21" ht="15.75" x14ac:dyDescent="0.25">
      <c r="A508" s="387"/>
      <c r="B508" s="330"/>
      <c r="C508" s="329"/>
      <c r="D508" s="329"/>
      <c r="E508" s="306" t="s">
        <v>980</v>
      </c>
      <c r="F508" s="306" t="s">
        <v>952</v>
      </c>
      <c r="G508" s="334">
        <v>1</v>
      </c>
      <c r="H508" s="332">
        <v>850</v>
      </c>
      <c r="I508" s="309">
        <f>G508*H508</f>
        <v>850</v>
      </c>
      <c r="J508" s="310" t="s">
        <v>441</v>
      </c>
      <c r="K508" s="376" t="s">
        <v>953</v>
      </c>
      <c r="N508" s="570"/>
      <c r="O508" s="286"/>
      <c r="P508" s="286"/>
      <c r="Q508" s="286"/>
      <c r="R508" s="286"/>
      <c r="S508" s="286"/>
      <c r="T508" s="286"/>
      <c r="U508" s="571"/>
    </row>
    <row r="509" spans="1:21" ht="15.75" x14ac:dyDescent="0.25">
      <c r="A509" s="387"/>
      <c r="B509" s="330"/>
      <c r="C509" s="329"/>
      <c r="D509" s="329"/>
      <c r="E509" s="306" t="s">
        <v>981</v>
      </c>
      <c r="F509" s="306" t="s">
        <v>962</v>
      </c>
      <c r="G509" s="334">
        <v>0.05</v>
      </c>
      <c r="H509" s="332">
        <v>1.95</v>
      </c>
      <c r="I509" s="309">
        <f>+$G$492*G509*H509</f>
        <v>6059.7224999999999</v>
      </c>
      <c r="J509" s="310" t="s">
        <v>441</v>
      </c>
      <c r="K509" s="376" t="s">
        <v>953</v>
      </c>
      <c r="N509" s="570"/>
      <c r="O509" s="286"/>
      <c r="P509" s="286"/>
      <c r="Q509" s="286"/>
      <c r="R509" s="286"/>
      <c r="S509" s="286"/>
      <c r="T509" s="286"/>
      <c r="U509" s="571"/>
    </row>
    <row r="510" spans="1:21" ht="15.75" x14ac:dyDescent="0.25">
      <c r="A510" s="387"/>
      <c r="B510" s="330"/>
      <c r="C510" s="329"/>
      <c r="D510" s="329"/>
      <c r="E510" s="306" t="s">
        <v>982</v>
      </c>
      <c r="F510" s="306" t="s">
        <v>952</v>
      </c>
      <c r="G510" s="334"/>
      <c r="H510" s="332"/>
      <c r="I510" s="309"/>
      <c r="J510" s="310"/>
      <c r="K510" s="376"/>
      <c r="N510" s="570"/>
      <c r="O510" s="286"/>
      <c r="P510" s="286"/>
      <c r="Q510" s="286"/>
      <c r="R510" s="286"/>
      <c r="S510" s="286"/>
      <c r="T510" s="286"/>
      <c r="U510" s="571"/>
    </row>
    <row r="511" spans="1:21" ht="15.75" x14ac:dyDescent="0.25">
      <c r="A511" s="387"/>
      <c r="B511" s="330"/>
      <c r="C511" s="329"/>
      <c r="D511" s="329"/>
      <c r="E511" s="306" t="s">
        <v>939</v>
      </c>
      <c r="F511" s="306" t="s">
        <v>952</v>
      </c>
      <c r="G511" s="334"/>
      <c r="H511" s="332"/>
      <c r="I511" s="309"/>
      <c r="J511" s="310"/>
      <c r="K511" s="376"/>
      <c r="N511" s="570"/>
      <c r="O511" s="286"/>
      <c r="P511" s="286"/>
      <c r="Q511" s="286"/>
      <c r="R511" s="286"/>
      <c r="S511" s="286"/>
      <c r="T511" s="286"/>
      <c r="U511" s="571"/>
    </row>
    <row r="512" spans="1:21" ht="15.75" x14ac:dyDescent="0.25">
      <c r="A512" s="387"/>
      <c r="B512" s="330"/>
      <c r="C512" s="329"/>
      <c r="D512" s="329"/>
      <c r="E512" s="306" t="s">
        <v>940</v>
      </c>
      <c r="F512" s="334" t="s">
        <v>952</v>
      </c>
      <c r="G512" s="334"/>
      <c r="H512" s="332"/>
      <c r="I512" s="309"/>
      <c r="J512" s="310"/>
      <c r="K512" s="376"/>
      <c r="N512" s="570"/>
      <c r="O512" s="286"/>
      <c r="P512" s="286"/>
      <c r="Q512" s="286"/>
      <c r="R512" s="286"/>
      <c r="S512" s="286"/>
      <c r="T512" s="286"/>
      <c r="U512" s="571"/>
    </row>
    <row r="513" spans="1:21" ht="15.75" x14ac:dyDescent="0.25">
      <c r="A513" s="387"/>
      <c r="B513" s="330"/>
      <c r="C513" s="329"/>
      <c r="D513" s="329"/>
      <c r="E513" s="306" t="s">
        <v>983</v>
      </c>
      <c r="F513" s="334" t="s">
        <v>952</v>
      </c>
      <c r="G513" s="334"/>
      <c r="H513" s="332"/>
      <c r="I513" s="309"/>
      <c r="J513" s="310"/>
      <c r="K513" s="376"/>
      <c r="N513" s="570"/>
      <c r="O513" s="286"/>
      <c r="P513" s="286"/>
      <c r="Q513" s="286"/>
      <c r="R513" s="286"/>
      <c r="S513" s="286"/>
      <c r="T513" s="286"/>
      <c r="U513" s="571"/>
    </row>
    <row r="514" spans="1:21" ht="15.75" x14ac:dyDescent="0.25">
      <c r="A514" s="387"/>
      <c r="B514" s="330"/>
      <c r="C514" s="329"/>
      <c r="D514" s="290"/>
      <c r="E514" s="306"/>
      <c r="F514" s="306"/>
      <c r="G514" s="306"/>
      <c r="H514" s="332"/>
      <c r="I514" s="309"/>
      <c r="J514" s="310"/>
      <c r="K514" s="311"/>
      <c r="N514" s="570"/>
      <c r="O514" s="286"/>
      <c r="P514" s="286"/>
      <c r="Q514" s="286"/>
      <c r="R514" s="286"/>
      <c r="S514" s="286"/>
      <c r="T514" s="286"/>
      <c r="U514" s="571"/>
    </row>
    <row r="515" spans="1:21" ht="18.75" x14ac:dyDescent="0.3">
      <c r="A515" s="392"/>
      <c r="B515" s="319"/>
      <c r="C515" s="304"/>
      <c r="D515" s="393" t="s">
        <v>1165</v>
      </c>
      <c r="E515" s="306"/>
      <c r="F515" s="306"/>
      <c r="G515" s="322"/>
      <c r="H515" s="323"/>
      <c r="I515" s="324"/>
      <c r="J515" s="310"/>
      <c r="K515" s="311"/>
      <c r="N515" s="570"/>
      <c r="O515" s="286"/>
      <c r="P515" s="286"/>
      <c r="Q515" s="286"/>
      <c r="R515" s="286"/>
      <c r="S515" s="286"/>
      <c r="T515" s="286"/>
      <c r="U515" s="571"/>
    </row>
    <row r="516" spans="1:21" x14ac:dyDescent="0.2">
      <c r="A516" s="394"/>
      <c r="B516" s="395"/>
      <c r="C516" s="329"/>
      <c r="D516" s="396" t="s">
        <v>1167</v>
      </c>
      <c r="E516" s="397" t="s">
        <v>1168</v>
      </c>
      <c r="F516" s="306" t="s">
        <v>296</v>
      </c>
      <c r="G516" s="306">
        <v>1E-3</v>
      </c>
      <c r="H516" s="332">
        <v>14</v>
      </c>
      <c r="I516" s="309">
        <f t="shared" ref="I516:I579" si="78">+$G$492*G516*H516</f>
        <v>870.11400000000003</v>
      </c>
      <c r="J516" s="310" t="s">
        <v>703</v>
      </c>
      <c r="K516" s="311" t="s">
        <v>953</v>
      </c>
      <c r="N516" s="570"/>
      <c r="O516" s="286"/>
      <c r="P516" s="286"/>
      <c r="Q516" s="286"/>
      <c r="R516" s="286"/>
      <c r="S516" s="286"/>
      <c r="T516" s="286"/>
      <c r="U516" s="571"/>
    </row>
    <row r="517" spans="1:21" x14ac:dyDescent="0.2">
      <c r="A517" s="398"/>
      <c r="B517" s="399"/>
      <c r="C517" s="329"/>
      <c r="D517" s="329" t="s">
        <v>1169</v>
      </c>
      <c r="E517" s="397" t="s">
        <v>1170</v>
      </c>
      <c r="F517" s="306" t="s">
        <v>1171</v>
      </c>
      <c r="G517" s="306">
        <v>1E-3</v>
      </c>
      <c r="H517" s="332">
        <v>10</v>
      </c>
      <c r="I517" s="309">
        <f t="shared" si="78"/>
        <v>621.51</v>
      </c>
      <c r="J517" s="310" t="s">
        <v>703</v>
      </c>
      <c r="K517" s="311" t="s">
        <v>953</v>
      </c>
      <c r="N517" s="570"/>
      <c r="O517" s="286"/>
      <c r="P517" s="286"/>
      <c r="Q517" s="286"/>
      <c r="R517" s="286"/>
      <c r="S517" s="286"/>
      <c r="T517" s="286"/>
      <c r="U517" s="571"/>
    </row>
    <row r="518" spans="1:21" x14ac:dyDescent="0.2">
      <c r="A518" s="398"/>
      <c r="B518" s="399"/>
      <c r="C518" s="329"/>
      <c r="D518" s="329"/>
      <c r="E518" s="400" t="s">
        <v>1173</v>
      </c>
      <c r="F518" s="306" t="s">
        <v>1174</v>
      </c>
      <c r="G518" s="306">
        <v>0.15</v>
      </c>
      <c r="H518" s="332">
        <v>70</v>
      </c>
      <c r="I518" s="309">
        <f t="shared" si="78"/>
        <v>652585.5</v>
      </c>
      <c r="J518" s="310" t="s">
        <v>514</v>
      </c>
      <c r="K518" s="311" t="s">
        <v>953</v>
      </c>
      <c r="N518" s="570"/>
      <c r="O518" s="286"/>
      <c r="P518" s="286"/>
      <c r="Q518" s="286"/>
      <c r="R518" s="286"/>
      <c r="S518" s="286"/>
      <c r="T518" s="286"/>
      <c r="U518" s="571"/>
    </row>
    <row r="519" spans="1:21" x14ac:dyDescent="0.2">
      <c r="A519" s="398"/>
      <c r="B519" s="399"/>
      <c r="C519" s="329"/>
      <c r="D519" s="329"/>
      <c r="E519" s="401" t="s">
        <v>1176</v>
      </c>
      <c r="F519" s="306" t="s">
        <v>1177</v>
      </c>
      <c r="G519" s="306">
        <v>0.4</v>
      </c>
      <c r="H519" s="332">
        <v>42.95</v>
      </c>
      <c r="I519" s="309">
        <f t="shared" si="78"/>
        <v>1067754.1800000002</v>
      </c>
      <c r="J519" s="310" t="s">
        <v>514</v>
      </c>
      <c r="K519" s="311" t="s">
        <v>953</v>
      </c>
      <c r="N519" s="570"/>
      <c r="O519" s="286"/>
      <c r="P519" s="286"/>
      <c r="Q519" s="286"/>
      <c r="R519" s="286"/>
      <c r="S519" s="286"/>
      <c r="T519" s="286"/>
      <c r="U519" s="571"/>
    </row>
    <row r="520" spans="1:21" x14ac:dyDescent="0.2">
      <c r="A520" s="398"/>
      <c r="B520" s="399"/>
      <c r="C520" s="329"/>
      <c r="D520" s="329"/>
      <c r="E520" s="401" t="s">
        <v>1179</v>
      </c>
      <c r="F520" s="306" t="s">
        <v>1180</v>
      </c>
      <c r="G520" s="306">
        <v>0.4</v>
      </c>
      <c r="H520" s="332">
        <v>9.2200000000000006</v>
      </c>
      <c r="I520" s="309">
        <f t="shared" si="78"/>
        <v>229212.88800000004</v>
      </c>
      <c r="J520" s="310" t="s">
        <v>514</v>
      </c>
      <c r="K520" s="311" t="s">
        <v>953</v>
      </c>
      <c r="N520" s="570"/>
      <c r="O520" s="286"/>
      <c r="P520" s="286"/>
      <c r="Q520" s="286"/>
      <c r="R520" s="286"/>
      <c r="S520" s="286"/>
      <c r="T520" s="286"/>
      <c r="U520" s="571"/>
    </row>
    <row r="521" spans="1:21" x14ac:dyDescent="0.2">
      <c r="A521" s="398"/>
      <c r="B521" s="399"/>
      <c r="C521" s="329"/>
      <c r="D521" s="329"/>
      <c r="E521" s="401" t="s">
        <v>1182</v>
      </c>
      <c r="F521" s="306" t="s">
        <v>1177</v>
      </c>
      <c r="G521" s="306">
        <v>0.4</v>
      </c>
      <c r="H521" s="332">
        <v>18</v>
      </c>
      <c r="I521" s="309">
        <f t="shared" si="78"/>
        <v>447487.2</v>
      </c>
      <c r="J521" s="310" t="s">
        <v>514</v>
      </c>
      <c r="K521" s="311" t="s">
        <v>953</v>
      </c>
      <c r="N521" s="570"/>
      <c r="O521" s="286"/>
      <c r="P521" s="286"/>
      <c r="Q521" s="286"/>
      <c r="R521" s="286"/>
      <c r="S521" s="286"/>
      <c r="T521" s="286"/>
      <c r="U521" s="571"/>
    </row>
    <row r="522" spans="1:21" x14ac:dyDescent="0.2">
      <c r="A522" s="398"/>
      <c r="B522" s="399"/>
      <c r="C522" s="329"/>
      <c r="D522" s="329"/>
      <c r="E522" s="401" t="s">
        <v>1184</v>
      </c>
      <c r="F522" s="306" t="s">
        <v>1185</v>
      </c>
      <c r="G522" s="306">
        <v>0.3</v>
      </c>
      <c r="H522" s="332">
        <v>1.75</v>
      </c>
      <c r="I522" s="309">
        <f t="shared" si="78"/>
        <v>32629.274999999998</v>
      </c>
      <c r="J522" s="310" t="s">
        <v>514</v>
      </c>
      <c r="K522" s="311" t="s">
        <v>953</v>
      </c>
      <c r="N522" s="570"/>
      <c r="O522" s="286"/>
      <c r="P522" s="286"/>
      <c r="Q522" s="286"/>
      <c r="R522" s="286"/>
      <c r="S522" s="286"/>
      <c r="T522" s="286"/>
      <c r="U522" s="571"/>
    </row>
    <row r="523" spans="1:21" x14ac:dyDescent="0.2">
      <c r="A523" s="398"/>
      <c r="B523" s="399"/>
      <c r="C523" s="329"/>
      <c r="D523" s="329"/>
      <c r="E523" s="401" t="s">
        <v>1187</v>
      </c>
      <c r="F523" s="306" t="s">
        <v>296</v>
      </c>
      <c r="G523" s="306">
        <v>0.3</v>
      </c>
      <c r="H523" s="332">
        <v>8</v>
      </c>
      <c r="I523" s="309">
        <f t="shared" si="78"/>
        <v>149162.4</v>
      </c>
      <c r="J523" s="310" t="s">
        <v>514</v>
      </c>
      <c r="K523" s="311" t="s">
        <v>953</v>
      </c>
      <c r="N523" s="570"/>
      <c r="O523" s="286"/>
      <c r="P523" s="286"/>
      <c r="Q523" s="286"/>
      <c r="R523" s="286"/>
      <c r="S523" s="286"/>
      <c r="T523" s="286"/>
      <c r="U523" s="571"/>
    </row>
    <row r="524" spans="1:21" x14ac:dyDescent="0.2">
      <c r="A524" s="398"/>
      <c r="B524" s="399"/>
      <c r="C524" s="329"/>
      <c r="D524" s="329"/>
      <c r="E524" s="401" t="s">
        <v>1189</v>
      </c>
      <c r="F524" s="306" t="s">
        <v>952</v>
      </c>
      <c r="G524" s="306">
        <v>0.3</v>
      </c>
      <c r="H524" s="332">
        <v>75</v>
      </c>
      <c r="I524" s="309">
        <f t="shared" si="78"/>
        <v>1398397.5</v>
      </c>
      <c r="J524" s="310" t="s">
        <v>514</v>
      </c>
      <c r="K524" s="311" t="s">
        <v>953</v>
      </c>
      <c r="N524" s="570"/>
      <c r="O524" s="286"/>
      <c r="P524" s="286"/>
      <c r="Q524" s="286"/>
      <c r="R524" s="286"/>
      <c r="S524" s="286"/>
      <c r="T524" s="286"/>
      <c r="U524" s="571"/>
    </row>
    <row r="525" spans="1:21" x14ac:dyDescent="0.2">
      <c r="A525" s="398"/>
      <c r="B525" s="399"/>
      <c r="C525" s="329"/>
      <c r="D525" s="329"/>
      <c r="E525" s="401" t="s">
        <v>1191</v>
      </c>
      <c r="F525" s="306" t="s">
        <v>952</v>
      </c>
      <c r="G525" s="306">
        <v>0.3</v>
      </c>
      <c r="H525" s="332">
        <v>5.95</v>
      </c>
      <c r="I525" s="309">
        <f t="shared" si="78"/>
        <v>110939.535</v>
      </c>
      <c r="J525" s="310" t="s">
        <v>514</v>
      </c>
      <c r="K525" s="311" t="s">
        <v>953</v>
      </c>
      <c r="N525" s="570"/>
      <c r="O525" s="286"/>
      <c r="P525" s="286"/>
      <c r="Q525" s="286"/>
      <c r="R525" s="286"/>
      <c r="S525" s="286"/>
      <c r="T525" s="286"/>
      <c r="U525" s="571"/>
    </row>
    <row r="526" spans="1:21" x14ac:dyDescent="0.2">
      <c r="A526" s="398"/>
      <c r="B526" s="399"/>
      <c r="C526" s="329"/>
      <c r="D526" s="329"/>
      <c r="E526" s="401" t="s">
        <v>1193</v>
      </c>
      <c r="F526" s="306" t="s">
        <v>952</v>
      </c>
      <c r="G526" s="306">
        <v>1E-3</v>
      </c>
      <c r="H526" s="332">
        <v>53.6</v>
      </c>
      <c r="I526" s="309">
        <f t="shared" si="78"/>
        <v>3331.2936000000004</v>
      </c>
      <c r="J526" s="310" t="s">
        <v>703</v>
      </c>
      <c r="K526" s="311" t="s">
        <v>953</v>
      </c>
      <c r="N526" s="570"/>
      <c r="O526" s="286"/>
      <c r="P526" s="286"/>
      <c r="Q526" s="286"/>
      <c r="R526" s="286"/>
      <c r="S526" s="286"/>
      <c r="T526" s="286"/>
      <c r="U526" s="571"/>
    </row>
    <row r="527" spans="1:21" x14ac:dyDescent="0.2">
      <c r="A527" s="398"/>
      <c r="B527" s="399"/>
      <c r="C527" s="329"/>
      <c r="D527" s="329"/>
      <c r="E527" s="400" t="s">
        <v>1195</v>
      </c>
      <c r="F527" s="306" t="s">
        <v>1157</v>
      </c>
      <c r="G527" s="306">
        <v>0.2</v>
      </c>
      <c r="H527" s="332">
        <v>0.99</v>
      </c>
      <c r="I527" s="309">
        <f t="shared" si="78"/>
        <v>12305.898000000001</v>
      </c>
      <c r="J527" s="310" t="s">
        <v>703</v>
      </c>
      <c r="K527" s="311" t="s">
        <v>953</v>
      </c>
      <c r="N527" s="570"/>
      <c r="O527" s="286"/>
      <c r="P527" s="286"/>
      <c r="Q527" s="286"/>
      <c r="R527" s="286"/>
      <c r="S527" s="286"/>
      <c r="T527" s="286"/>
      <c r="U527" s="571"/>
    </row>
    <row r="528" spans="1:21" x14ac:dyDescent="0.2">
      <c r="A528" s="398"/>
      <c r="B528" s="399"/>
      <c r="C528" s="329"/>
      <c r="D528" s="329"/>
      <c r="E528" s="400" t="s">
        <v>1197</v>
      </c>
      <c r="F528" s="306" t="s">
        <v>952</v>
      </c>
      <c r="G528" s="306">
        <v>0.01</v>
      </c>
      <c r="H528" s="332">
        <v>9.5500000000000007</v>
      </c>
      <c r="I528" s="309">
        <f t="shared" si="78"/>
        <v>5935.4205000000002</v>
      </c>
      <c r="J528" s="310" t="s">
        <v>703</v>
      </c>
      <c r="K528" s="311" t="s">
        <v>953</v>
      </c>
      <c r="N528" s="570"/>
      <c r="O528" s="286"/>
      <c r="P528" s="286"/>
      <c r="Q528" s="286"/>
      <c r="R528" s="286"/>
      <c r="S528" s="286"/>
      <c r="T528" s="286"/>
      <c r="U528" s="571"/>
    </row>
    <row r="529" spans="1:21" x14ac:dyDescent="0.2">
      <c r="A529" s="398"/>
      <c r="B529" s="399"/>
      <c r="C529" s="329"/>
      <c r="D529" s="329"/>
      <c r="E529" s="401" t="s">
        <v>1199</v>
      </c>
      <c r="F529" s="306" t="s">
        <v>1200</v>
      </c>
      <c r="G529" s="306">
        <v>0.1</v>
      </c>
      <c r="H529" s="332">
        <v>51.75</v>
      </c>
      <c r="I529" s="309">
        <f t="shared" si="78"/>
        <v>321631.42500000005</v>
      </c>
      <c r="J529" s="310" t="s">
        <v>514</v>
      </c>
      <c r="K529" s="311" t="s">
        <v>953</v>
      </c>
      <c r="N529" s="570"/>
      <c r="O529" s="286"/>
      <c r="P529" s="286"/>
      <c r="Q529" s="286"/>
      <c r="R529" s="286"/>
      <c r="S529" s="286"/>
      <c r="T529" s="286"/>
      <c r="U529" s="571"/>
    </row>
    <row r="530" spans="1:21" x14ac:dyDescent="0.2">
      <c r="A530" s="398"/>
      <c r="B530" s="399"/>
      <c r="C530" s="329"/>
      <c r="D530" s="329"/>
      <c r="E530" s="401" t="s">
        <v>1202</v>
      </c>
      <c r="F530" s="306" t="s">
        <v>1203</v>
      </c>
      <c r="G530" s="306">
        <v>0.1</v>
      </c>
      <c r="H530" s="332">
        <v>20.23</v>
      </c>
      <c r="I530" s="309">
        <f t="shared" si="78"/>
        <v>125731.47300000001</v>
      </c>
      <c r="J530" s="310" t="s">
        <v>703</v>
      </c>
      <c r="K530" s="311" t="s">
        <v>953</v>
      </c>
      <c r="N530" s="570"/>
      <c r="O530" s="286"/>
      <c r="P530" s="286"/>
      <c r="Q530" s="286"/>
      <c r="R530" s="286"/>
      <c r="S530" s="286"/>
      <c r="T530" s="286"/>
      <c r="U530" s="571"/>
    </row>
    <row r="531" spans="1:21" x14ac:dyDescent="0.2">
      <c r="A531" s="398"/>
      <c r="B531" s="399"/>
      <c r="C531" s="329"/>
      <c r="D531" s="329"/>
      <c r="E531" s="400" t="s">
        <v>1205</v>
      </c>
      <c r="F531" s="306" t="s">
        <v>1157</v>
      </c>
      <c r="G531" s="306">
        <v>0.3</v>
      </c>
      <c r="H531" s="332">
        <v>2.56</v>
      </c>
      <c r="I531" s="309">
        <f t="shared" si="78"/>
        <v>47731.968000000001</v>
      </c>
      <c r="J531" s="310" t="s">
        <v>514</v>
      </c>
      <c r="K531" s="311" t="s">
        <v>953</v>
      </c>
      <c r="N531" s="570"/>
      <c r="O531" s="286"/>
      <c r="P531" s="286"/>
      <c r="Q531" s="286"/>
      <c r="R531" s="286"/>
      <c r="S531" s="286"/>
      <c r="T531" s="286"/>
      <c r="U531" s="571"/>
    </row>
    <row r="532" spans="1:21" x14ac:dyDescent="0.2">
      <c r="A532" s="398"/>
      <c r="B532" s="399"/>
      <c r="C532" s="329"/>
      <c r="D532" s="329"/>
      <c r="E532" s="400" t="s">
        <v>1207</v>
      </c>
      <c r="F532" s="306" t="s">
        <v>1157</v>
      </c>
      <c r="G532" s="306">
        <v>0.3</v>
      </c>
      <c r="H532" s="332">
        <v>2.56</v>
      </c>
      <c r="I532" s="309">
        <f t="shared" si="78"/>
        <v>47731.968000000001</v>
      </c>
      <c r="J532" s="310" t="s">
        <v>514</v>
      </c>
      <c r="K532" s="311" t="s">
        <v>953</v>
      </c>
      <c r="N532" s="570"/>
      <c r="O532" s="286"/>
      <c r="P532" s="286"/>
      <c r="Q532" s="286"/>
      <c r="R532" s="286"/>
      <c r="S532" s="286"/>
      <c r="T532" s="286"/>
      <c r="U532" s="571"/>
    </row>
    <row r="533" spans="1:21" x14ac:dyDescent="0.2">
      <c r="A533" s="398"/>
      <c r="B533" s="399"/>
      <c r="C533" s="329"/>
      <c r="D533" s="329"/>
      <c r="E533" s="400" t="s">
        <v>1209</v>
      </c>
      <c r="F533" s="306" t="s">
        <v>1177</v>
      </c>
      <c r="G533" s="306">
        <v>0.3</v>
      </c>
      <c r="H533" s="332">
        <v>85</v>
      </c>
      <c r="I533" s="309">
        <f t="shared" si="78"/>
        <v>1584850.5</v>
      </c>
      <c r="J533" s="310" t="s">
        <v>514</v>
      </c>
      <c r="K533" s="311" t="s">
        <v>953</v>
      </c>
      <c r="N533" s="570"/>
      <c r="O533" s="286"/>
      <c r="P533" s="286"/>
      <c r="Q533" s="286"/>
      <c r="R533" s="286"/>
      <c r="S533" s="286"/>
      <c r="T533" s="286"/>
      <c r="U533" s="571"/>
    </row>
    <row r="534" spans="1:21" x14ac:dyDescent="0.2">
      <c r="A534" s="398"/>
      <c r="B534" s="399"/>
      <c r="C534" s="329"/>
      <c r="D534" s="329"/>
      <c r="E534" s="400" t="s">
        <v>1211</v>
      </c>
      <c r="F534" s="306" t="s">
        <v>1212</v>
      </c>
      <c r="G534" s="306">
        <v>0.01</v>
      </c>
      <c r="H534" s="332">
        <v>59</v>
      </c>
      <c r="I534" s="309">
        <f t="shared" si="78"/>
        <v>36669.089999999997</v>
      </c>
      <c r="J534" s="310" t="s">
        <v>703</v>
      </c>
      <c r="K534" s="311" t="s">
        <v>953</v>
      </c>
      <c r="N534" s="570"/>
      <c r="O534" s="286"/>
      <c r="P534" s="286"/>
      <c r="Q534" s="286"/>
      <c r="R534" s="286"/>
      <c r="S534" s="286"/>
      <c r="T534" s="286"/>
      <c r="U534" s="571"/>
    </row>
    <row r="535" spans="1:21" x14ac:dyDescent="0.2">
      <c r="A535" s="398"/>
      <c r="B535" s="399"/>
      <c r="C535" s="329"/>
      <c r="D535" s="329"/>
      <c r="E535" s="400" t="s">
        <v>1214</v>
      </c>
      <c r="F535" s="306" t="s">
        <v>1157</v>
      </c>
      <c r="G535" s="306">
        <v>0.01</v>
      </c>
      <c r="H535" s="332">
        <v>30.24</v>
      </c>
      <c r="I535" s="309">
        <f t="shared" si="78"/>
        <v>18794.4624</v>
      </c>
      <c r="J535" s="310" t="s">
        <v>703</v>
      </c>
      <c r="K535" s="311" t="s">
        <v>953</v>
      </c>
      <c r="N535" s="570"/>
      <c r="O535" s="286"/>
      <c r="P535" s="286"/>
      <c r="Q535" s="286"/>
      <c r="R535" s="286"/>
      <c r="S535" s="286"/>
      <c r="T535" s="286"/>
      <c r="U535" s="571"/>
    </row>
    <row r="536" spans="1:21" x14ac:dyDescent="0.2">
      <c r="A536" s="398"/>
      <c r="B536" s="399"/>
      <c r="C536" s="329"/>
      <c r="D536" s="329"/>
      <c r="E536" s="400" t="s">
        <v>1216</v>
      </c>
      <c r="F536" s="306" t="s">
        <v>1212</v>
      </c>
      <c r="G536" s="306">
        <v>0.01</v>
      </c>
      <c r="H536" s="332">
        <v>118</v>
      </c>
      <c r="I536" s="309">
        <f t="shared" si="78"/>
        <v>73338.179999999993</v>
      </c>
      <c r="J536" s="310" t="s">
        <v>703</v>
      </c>
      <c r="K536" s="311" t="s">
        <v>953</v>
      </c>
      <c r="N536" s="570"/>
      <c r="O536" s="286"/>
      <c r="P536" s="286"/>
      <c r="Q536" s="286"/>
      <c r="R536" s="286"/>
      <c r="S536" s="286"/>
      <c r="T536" s="286"/>
      <c r="U536" s="571"/>
    </row>
    <row r="537" spans="1:21" x14ac:dyDescent="0.2">
      <c r="A537" s="398"/>
      <c r="B537" s="399"/>
      <c r="C537" s="329"/>
      <c r="D537" s="329"/>
      <c r="E537" s="400" t="s">
        <v>1218</v>
      </c>
      <c r="F537" s="306" t="s">
        <v>1219</v>
      </c>
      <c r="G537" s="306">
        <v>0.01</v>
      </c>
      <c r="H537" s="332">
        <v>15.5</v>
      </c>
      <c r="I537" s="309">
        <f t="shared" si="78"/>
        <v>9633.4050000000007</v>
      </c>
      <c r="J537" s="310" t="s">
        <v>703</v>
      </c>
      <c r="K537" s="311" t="s">
        <v>953</v>
      </c>
      <c r="N537" s="570"/>
      <c r="O537" s="286"/>
      <c r="P537" s="286"/>
      <c r="Q537" s="286"/>
      <c r="R537" s="286"/>
      <c r="S537" s="286"/>
      <c r="T537" s="286"/>
      <c r="U537" s="571"/>
    </row>
    <row r="538" spans="1:21" x14ac:dyDescent="0.2">
      <c r="A538" s="398"/>
      <c r="B538" s="399"/>
      <c r="C538" s="329"/>
      <c r="D538" s="329"/>
      <c r="E538" s="400" t="s">
        <v>1221</v>
      </c>
      <c r="F538" s="306" t="s">
        <v>1222</v>
      </c>
      <c r="G538" s="306">
        <v>0.15</v>
      </c>
      <c r="H538" s="332">
        <v>595</v>
      </c>
      <c r="I538" s="309">
        <f t="shared" si="78"/>
        <v>5546976.75</v>
      </c>
      <c r="J538" s="310" t="s">
        <v>514</v>
      </c>
      <c r="K538" s="311" t="s">
        <v>953</v>
      </c>
      <c r="N538" s="570"/>
      <c r="O538" s="286"/>
      <c r="P538" s="286"/>
      <c r="Q538" s="286"/>
      <c r="R538" s="286"/>
      <c r="S538" s="286"/>
      <c r="T538" s="286"/>
      <c r="U538" s="571"/>
    </row>
    <row r="539" spans="1:21" x14ac:dyDescent="0.2">
      <c r="A539" s="398"/>
      <c r="B539" s="399"/>
      <c r="C539" s="329"/>
      <c r="D539" s="329"/>
      <c r="E539" s="400" t="s">
        <v>1224</v>
      </c>
      <c r="F539" s="306" t="s">
        <v>1203</v>
      </c>
      <c r="G539" s="306">
        <v>0.05</v>
      </c>
      <c r="H539" s="332">
        <v>244</v>
      </c>
      <c r="I539" s="309">
        <f t="shared" si="78"/>
        <v>758242.20000000007</v>
      </c>
      <c r="J539" s="310" t="s">
        <v>514</v>
      </c>
      <c r="K539" s="311" t="s">
        <v>953</v>
      </c>
      <c r="N539" s="570"/>
      <c r="O539" s="286"/>
      <c r="P539" s="286"/>
      <c r="Q539" s="286"/>
      <c r="R539" s="286"/>
      <c r="S539" s="286"/>
      <c r="T539" s="286"/>
      <c r="U539" s="571"/>
    </row>
    <row r="540" spans="1:21" x14ac:dyDescent="0.2">
      <c r="A540" s="398"/>
      <c r="B540" s="399"/>
      <c r="C540" s="329"/>
      <c r="D540" s="329"/>
      <c r="E540" s="400" t="s">
        <v>1226</v>
      </c>
      <c r="F540" s="306" t="s">
        <v>952</v>
      </c>
      <c r="G540" s="306">
        <v>1E-3</v>
      </c>
      <c r="H540" s="332">
        <v>1775</v>
      </c>
      <c r="I540" s="309">
        <f t="shared" si="78"/>
        <v>110318.02500000001</v>
      </c>
      <c r="J540" s="310" t="s">
        <v>703</v>
      </c>
      <c r="K540" s="311" t="s">
        <v>953</v>
      </c>
      <c r="N540" s="570"/>
      <c r="O540" s="286"/>
      <c r="P540" s="286"/>
      <c r="Q540" s="286"/>
      <c r="R540" s="286"/>
      <c r="S540" s="286"/>
      <c r="T540" s="286"/>
      <c r="U540" s="571"/>
    </row>
    <row r="541" spans="1:21" x14ac:dyDescent="0.2">
      <c r="A541" s="398"/>
      <c r="B541" s="399"/>
      <c r="C541" s="329"/>
      <c r="D541" s="329"/>
      <c r="E541" s="400" t="s">
        <v>1228</v>
      </c>
      <c r="F541" s="306" t="s">
        <v>952</v>
      </c>
      <c r="G541" s="306">
        <v>0.01</v>
      </c>
      <c r="H541" s="332">
        <v>600.6</v>
      </c>
      <c r="I541" s="309">
        <f t="shared" si="78"/>
        <v>373278.90600000002</v>
      </c>
      <c r="J541" s="310" t="s">
        <v>703</v>
      </c>
      <c r="K541" s="311" t="s">
        <v>953</v>
      </c>
      <c r="N541" s="570"/>
      <c r="O541" s="286"/>
      <c r="P541" s="286"/>
      <c r="Q541" s="286"/>
      <c r="R541" s="286"/>
      <c r="S541" s="286"/>
      <c r="T541" s="286"/>
      <c r="U541" s="571"/>
    </row>
    <row r="542" spans="1:21" x14ac:dyDescent="0.2">
      <c r="A542" s="398"/>
      <c r="B542" s="399"/>
      <c r="C542" s="329"/>
      <c r="D542" s="329"/>
      <c r="E542" s="400" t="s">
        <v>1230</v>
      </c>
      <c r="F542" s="306" t="s">
        <v>1212</v>
      </c>
      <c r="G542" s="306">
        <v>0.1</v>
      </c>
      <c r="H542" s="332">
        <v>5.01</v>
      </c>
      <c r="I542" s="309">
        <f t="shared" si="78"/>
        <v>31137.651000000002</v>
      </c>
      <c r="J542" s="310" t="s">
        <v>514</v>
      </c>
      <c r="K542" s="311" t="s">
        <v>953</v>
      </c>
      <c r="N542" s="570"/>
      <c r="O542" s="286"/>
      <c r="P542" s="286"/>
      <c r="Q542" s="286"/>
      <c r="R542" s="286"/>
      <c r="S542" s="286"/>
      <c r="T542" s="286"/>
      <c r="U542" s="571"/>
    </row>
    <row r="543" spans="1:21" x14ac:dyDescent="0.2">
      <c r="A543" s="398"/>
      <c r="B543" s="399"/>
      <c r="C543" s="329"/>
      <c r="D543" s="329"/>
      <c r="E543" s="400" t="s">
        <v>1232</v>
      </c>
      <c r="F543" s="306" t="s">
        <v>1177</v>
      </c>
      <c r="G543" s="306">
        <v>0.1</v>
      </c>
      <c r="H543" s="332">
        <v>45</v>
      </c>
      <c r="I543" s="309">
        <f t="shared" si="78"/>
        <v>279679.5</v>
      </c>
      <c r="J543" s="310" t="s">
        <v>514</v>
      </c>
      <c r="K543" s="311" t="s">
        <v>953</v>
      </c>
      <c r="N543" s="570"/>
      <c r="O543" s="286"/>
      <c r="P543" s="286"/>
      <c r="Q543" s="286"/>
      <c r="R543" s="286"/>
      <c r="S543" s="286"/>
      <c r="T543" s="286"/>
      <c r="U543" s="571"/>
    </row>
    <row r="544" spans="1:21" x14ac:dyDescent="0.2">
      <c r="A544" s="398"/>
      <c r="B544" s="399"/>
      <c r="C544" s="329"/>
      <c r="D544" s="329"/>
      <c r="E544" s="400" t="s">
        <v>1234</v>
      </c>
      <c r="F544" s="306" t="s">
        <v>1177</v>
      </c>
      <c r="G544" s="306">
        <v>0.1</v>
      </c>
      <c r="H544" s="332">
        <v>18</v>
      </c>
      <c r="I544" s="309">
        <f t="shared" si="78"/>
        <v>111871.8</v>
      </c>
      <c r="J544" s="310" t="s">
        <v>514</v>
      </c>
      <c r="K544" s="311" t="s">
        <v>953</v>
      </c>
      <c r="N544" s="570"/>
      <c r="O544" s="286"/>
      <c r="P544" s="286"/>
      <c r="Q544" s="286"/>
      <c r="R544" s="286"/>
      <c r="S544" s="286"/>
      <c r="T544" s="286"/>
      <c r="U544" s="571"/>
    </row>
    <row r="545" spans="1:21" x14ac:dyDescent="0.2">
      <c r="A545" s="398"/>
      <c r="B545" s="399"/>
      <c r="C545" s="329"/>
      <c r="D545" s="329"/>
      <c r="E545" s="400" t="s">
        <v>1236</v>
      </c>
      <c r="F545" s="306" t="s">
        <v>1177</v>
      </c>
      <c r="G545" s="306">
        <v>0.3</v>
      </c>
      <c r="H545" s="332">
        <v>23.5</v>
      </c>
      <c r="I545" s="309">
        <f t="shared" si="78"/>
        <v>438164.55</v>
      </c>
      <c r="J545" s="310" t="s">
        <v>514</v>
      </c>
      <c r="K545" s="311" t="s">
        <v>953</v>
      </c>
      <c r="N545" s="570"/>
      <c r="O545" s="286"/>
      <c r="P545" s="286"/>
      <c r="Q545" s="286"/>
      <c r="R545" s="286"/>
      <c r="S545" s="286"/>
      <c r="T545" s="286"/>
      <c r="U545" s="571"/>
    </row>
    <row r="546" spans="1:21" x14ac:dyDescent="0.2">
      <c r="A546" s="398"/>
      <c r="B546" s="399"/>
      <c r="C546" s="329"/>
      <c r="D546" s="329"/>
      <c r="E546" s="400" t="s">
        <v>1238</v>
      </c>
      <c r="F546" s="306" t="s">
        <v>1177</v>
      </c>
      <c r="G546" s="306">
        <v>0.1</v>
      </c>
      <c r="H546" s="332">
        <v>11.75</v>
      </c>
      <c r="I546" s="309">
        <f t="shared" si="78"/>
        <v>73027.425000000003</v>
      </c>
      <c r="J546" s="310" t="s">
        <v>514</v>
      </c>
      <c r="K546" s="311" t="s">
        <v>953</v>
      </c>
      <c r="N546" s="570"/>
      <c r="O546" s="286"/>
      <c r="P546" s="286"/>
      <c r="Q546" s="286"/>
      <c r="R546" s="286"/>
      <c r="S546" s="286"/>
      <c r="T546" s="286"/>
      <c r="U546" s="571"/>
    </row>
    <row r="547" spans="1:21" x14ac:dyDescent="0.2">
      <c r="A547" s="398"/>
      <c r="B547" s="399"/>
      <c r="C547" s="329"/>
      <c r="D547" s="329"/>
      <c r="E547" s="400" t="s">
        <v>1240</v>
      </c>
      <c r="F547" s="306" t="s">
        <v>1177</v>
      </c>
      <c r="G547" s="306">
        <v>0.15</v>
      </c>
      <c r="H547" s="332">
        <v>166.83</v>
      </c>
      <c r="I547" s="309">
        <f t="shared" si="78"/>
        <v>1555297.6995000001</v>
      </c>
      <c r="J547" s="310" t="s">
        <v>514</v>
      </c>
      <c r="K547" s="311" t="s">
        <v>953</v>
      </c>
      <c r="N547" s="570"/>
      <c r="O547" s="286"/>
      <c r="P547" s="286"/>
      <c r="Q547" s="286"/>
      <c r="R547" s="286"/>
      <c r="S547" s="286"/>
      <c r="T547" s="286"/>
      <c r="U547" s="571"/>
    </row>
    <row r="548" spans="1:21" x14ac:dyDescent="0.2">
      <c r="A548" s="398"/>
      <c r="B548" s="399"/>
      <c r="C548" s="329"/>
      <c r="D548" s="329"/>
      <c r="E548" s="400" t="s">
        <v>1242</v>
      </c>
      <c r="F548" s="306" t="s">
        <v>1177</v>
      </c>
      <c r="G548" s="306">
        <v>0.1</v>
      </c>
      <c r="H548" s="332">
        <v>26.25</v>
      </c>
      <c r="I548" s="309">
        <f t="shared" si="78"/>
        <v>163146.375</v>
      </c>
      <c r="J548" s="310" t="s">
        <v>514</v>
      </c>
      <c r="K548" s="311" t="s">
        <v>953</v>
      </c>
      <c r="N548" s="570"/>
      <c r="O548" s="286"/>
      <c r="P548" s="286"/>
      <c r="Q548" s="286"/>
      <c r="R548" s="286"/>
      <c r="S548" s="286"/>
      <c r="T548" s="286"/>
      <c r="U548" s="571"/>
    </row>
    <row r="549" spans="1:21" x14ac:dyDescent="0.2">
      <c r="A549" s="398"/>
      <c r="B549" s="399"/>
      <c r="C549" s="329"/>
      <c r="D549" s="329"/>
      <c r="E549" s="400" t="s">
        <v>1244</v>
      </c>
      <c r="F549" s="306" t="s">
        <v>1177</v>
      </c>
      <c r="G549" s="306">
        <v>0.1</v>
      </c>
      <c r="H549" s="332">
        <v>20</v>
      </c>
      <c r="I549" s="309">
        <f t="shared" si="78"/>
        <v>124302</v>
      </c>
      <c r="J549" s="310" t="s">
        <v>514</v>
      </c>
      <c r="K549" s="311" t="s">
        <v>953</v>
      </c>
      <c r="N549" s="570"/>
      <c r="O549" s="286"/>
      <c r="P549" s="286"/>
      <c r="Q549" s="286"/>
      <c r="R549" s="286"/>
      <c r="S549" s="286"/>
      <c r="T549" s="286"/>
      <c r="U549" s="571"/>
    </row>
    <row r="550" spans="1:21" x14ac:dyDescent="0.2">
      <c r="A550" s="398"/>
      <c r="B550" s="399"/>
      <c r="C550" s="329"/>
      <c r="D550" s="329"/>
      <c r="E550" s="400" t="s">
        <v>1246</v>
      </c>
      <c r="F550" s="306" t="s">
        <v>1177</v>
      </c>
      <c r="G550" s="306">
        <v>0.1</v>
      </c>
      <c r="H550" s="332">
        <v>70</v>
      </c>
      <c r="I550" s="309">
        <f t="shared" si="78"/>
        <v>435057</v>
      </c>
      <c r="J550" s="310" t="s">
        <v>514</v>
      </c>
      <c r="K550" s="311" t="s">
        <v>953</v>
      </c>
      <c r="N550" s="570"/>
      <c r="O550" s="286"/>
      <c r="P550" s="286"/>
      <c r="Q550" s="286"/>
      <c r="R550" s="286"/>
      <c r="S550" s="286"/>
      <c r="T550" s="286"/>
      <c r="U550" s="571"/>
    </row>
    <row r="551" spans="1:21" x14ac:dyDescent="0.2">
      <c r="A551" s="398"/>
      <c r="B551" s="399"/>
      <c r="C551" s="329"/>
      <c r="D551" s="329"/>
      <c r="E551" s="400" t="s">
        <v>1248</v>
      </c>
      <c r="F551" s="306" t="s">
        <v>1177</v>
      </c>
      <c r="G551" s="306">
        <v>0.05</v>
      </c>
      <c r="H551" s="332">
        <v>248</v>
      </c>
      <c r="I551" s="309">
        <f t="shared" si="78"/>
        <v>770672.4</v>
      </c>
      <c r="J551" s="310" t="s">
        <v>514</v>
      </c>
      <c r="K551" s="311" t="s">
        <v>953</v>
      </c>
      <c r="N551" s="570"/>
      <c r="O551" s="286"/>
      <c r="P551" s="286"/>
      <c r="Q551" s="286"/>
      <c r="R551" s="286"/>
      <c r="S551" s="286"/>
      <c r="T551" s="286"/>
      <c r="U551" s="571"/>
    </row>
    <row r="552" spans="1:21" x14ac:dyDescent="0.2">
      <c r="A552" s="398"/>
      <c r="B552" s="399"/>
      <c r="C552" s="329"/>
      <c r="D552" s="330"/>
      <c r="E552" s="388" t="s">
        <v>1250</v>
      </c>
      <c r="F552" s="306" t="s">
        <v>952</v>
      </c>
      <c r="G552" s="306">
        <v>0.05</v>
      </c>
      <c r="H552" s="332">
        <v>34.71</v>
      </c>
      <c r="I552" s="309">
        <f t="shared" si="78"/>
        <v>107863.06050000001</v>
      </c>
      <c r="J552" s="310" t="s">
        <v>703</v>
      </c>
      <c r="K552" s="311" t="s">
        <v>953</v>
      </c>
      <c r="N552" s="570"/>
      <c r="O552" s="286"/>
      <c r="P552" s="286"/>
      <c r="Q552" s="286"/>
      <c r="R552" s="286"/>
      <c r="S552" s="286"/>
      <c r="T552" s="286"/>
      <c r="U552" s="571"/>
    </row>
    <row r="553" spans="1:21" x14ac:dyDescent="0.2">
      <c r="A553" s="398"/>
      <c r="B553" s="399"/>
      <c r="C553" s="329"/>
      <c r="D553" s="330"/>
      <c r="E553" s="388" t="s">
        <v>1252</v>
      </c>
      <c r="F553" s="306" t="s">
        <v>1177</v>
      </c>
      <c r="G553" s="306">
        <v>0.05</v>
      </c>
      <c r="H553" s="332">
        <v>29.49</v>
      </c>
      <c r="I553" s="309">
        <f t="shared" si="78"/>
        <v>91641.6495</v>
      </c>
      <c r="J553" s="310" t="s">
        <v>514</v>
      </c>
      <c r="K553" s="311" t="s">
        <v>953</v>
      </c>
      <c r="N553" s="570"/>
      <c r="O553" s="286"/>
      <c r="P553" s="286"/>
      <c r="Q553" s="286"/>
      <c r="R553" s="286"/>
      <c r="S553" s="286"/>
      <c r="T553" s="286"/>
      <c r="U553" s="571"/>
    </row>
    <row r="554" spans="1:21" x14ac:dyDescent="0.2">
      <c r="A554" s="398"/>
      <c r="B554" s="399"/>
      <c r="C554" s="329"/>
      <c r="D554" s="330"/>
      <c r="E554" s="388" t="s">
        <v>1254</v>
      </c>
      <c r="F554" s="306" t="s">
        <v>1177</v>
      </c>
      <c r="G554" s="306">
        <v>0.1</v>
      </c>
      <c r="H554" s="332">
        <v>26.23</v>
      </c>
      <c r="I554" s="309">
        <f t="shared" si="78"/>
        <v>163022.073</v>
      </c>
      <c r="J554" s="310" t="s">
        <v>514</v>
      </c>
      <c r="K554" s="311" t="s">
        <v>953</v>
      </c>
      <c r="N554" s="570"/>
      <c r="O554" s="286"/>
      <c r="P554" s="286"/>
      <c r="Q554" s="286"/>
      <c r="R554" s="286"/>
      <c r="S554" s="286"/>
      <c r="T554" s="286"/>
      <c r="U554" s="571"/>
    </row>
    <row r="555" spans="1:21" x14ac:dyDescent="0.2">
      <c r="A555" s="398"/>
      <c r="B555" s="399"/>
      <c r="C555" s="329"/>
      <c r="D555" s="330"/>
      <c r="E555" s="388" t="s">
        <v>1256</v>
      </c>
      <c r="F555" s="306" t="s">
        <v>1257</v>
      </c>
      <c r="G555" s="306">
        <v>0.05</v>
      </c>
      <c r="H555" s="332">
        <v>1000</v>
      </c>
      <c r="I555" s="309">
        <f t="shared" si="78"/>
        <v>3107550</v>
      </c>
      <c r="J555" s="310" t="s">
        <v>514</v>
      </c>
      <c r="K555" s="311" t="s">
        <v>953</v>
      </c>
      <c r="N555" s="570"/>
      <c r="O555" s="286"/>
      <c r="P555" s="286"/>
      <c r="Q555" s="286"/>
      <c r="R555" s="286"/>
      <c r="S555" s="286"/>
      <c r="T555" s="286"/>
      <c r="U555" s="571"/>
    </row>
    <row r="556" spans="1:21" x14ac:dyDescent="0.2">
      <c r="A556" s="398"/>
      <c r="B556" s="399"/>
      <c r="C556" s="329"/>
      <c r="D556" s="330"/>
      <c r="E556" s="388" t="s">
        <v>1259</v>
      </c>
      <c r="F556" s="306" t="s">
        <v>1260</v>
      </c>
      <c r="G556" s="306">
        <v>0.5</v>
      </c>
      <c r="H556" s="332">
        <v>27</v>
      </c>
      <c r="I556" s="309">
        <f t="shared" si="78"/>
        <v>839038.5</v>
      </c>
      <c r="J556" s="310" t="s">
        <v>703</v>
      </c>
      <c r="K556" s="311" t="s">
        <v>953</v>
      </c>
      <c r="N556" s="570"/>
      <c r="O556" s="286"/>
      <c r="P556" s="286"/>
      <c r="Q556" s="286"/>
      <c r="R556" s="286"/>
      <c r="S556" s="286"/>
      <c r="T556" s="286"/>
      <c r="U556" s="571"/>
    </row>
    <row r="557" spans="1:21" x14ac:dyDescent="0.2">
      <c r="A557" s="398"/>
      <c r="B557" s="399"/>
      <c r="C557" s="329"/>
      <c r="D557" s="330"/>
      <c r="E557" s="388" t="s">
        <v>1262</v>
      </c>
      <c r="F557" s="306" t="s">
        <v>1212</v>
      </c>
      <c r="G557" s="306">
        <v>0.1</v>
      </c>
      <c r="H557" s="332">
        <v>20.54</v>
      </c>
      <c r="I557" s="309">
        <f t="shared" si="78"/>
        <v>127658.15399999999</v>
      </c>
      <c r="J557" s="310" t="s">
        <v>514</v>
      </c>
      <c r="K557" s="311" t="s">
        <v>953</v>
      </c>
      <c r="N557" s="570"/>
      <c r="O557" s="286"/>
      <c r="P557" s="286"/>
      <c r="Q557" s="286"/>
      <c r="R557" s="286"/>
      <c r="S557" s="286"/>
      <c r="T557" s="286"/>
      <c r="U557" s="571"/>
    </row>
    <row r="558" spans="1:21" x14ac:dyDescent="0.2">
      <c r="A558" s="398"/>
      <c r="B558" s="399"/>
      <c r="C558" s="329"/>
      <c r="D558" s="330"/>
      <c r="E558" s="388" t="s">
        <v>1264</v>
      </c>
      <c r="F558" s="306" t="s">
        <v>1177</v>
      </c>
      <c r="G558" s="306">
        <v>0.2</v>
      </c>
      <c r="H558" s="332">
        <v>55</v>
      </c>
      <c r="I558" s="309">
        <f t="shared" si="78"/>
        <v>683661</v>
      </c>
      <c r="J558" s="310" t="s">
        <v>514</v>
      </c>
      <c r="K558" s="311" t="s">
        <v>953</v>
      </c>
      <c r="N558" s="570"/>
      <c r="O558" s="286"/>
      <c r="P558" s="286"/>
      <c r="Q558" s="286"/>
      <c r="R558" s="286"/>
      <c r="S558" s="286"/>
      <c r="T558" s="286"/>
      <c r="U558" s="571"/>
    </row>
    <row r="559" spans="1:21" x14ac:dyDescent="0.2">
      <c r="A559" s="398"/>
      <c r="B559" s="399"/>
      <c r="C559" s="329"/>
      <c r="D559" s="330"/>
      <c r="E559" s="388" t="s">
        <v>1266</v>
      </c>
      <c r="F559" s="306" t="s">
        <v>1267</v>
      </c>
      <c r="G559" s="306">
        <v>0.1</v>
      </c>
      <c r="H559" s="332">
        <v>4.32</v>
      </c>
      <c r="I559" s="309">
        <f t="shared" si="78"/>
        <v>26849.232000000004</v>
      </c>
      <c r="J559" s="310" t="s">
        <v>703</v>
      </c>
      <c r="K559" s="311" t="s">
        <v>953</v>
      </c>
      <c r="N559" s="570"/>
      <c r="O559" s="286"/>
      <c r="P559" s="286"/>
      <c r="Q559" s="286"/>
      <c r="R559" s="286"/>
      <c r="S559" s="286"/>
      <c r="T559" s="286"/>
      <c r="U559" s="571"/>
    </row>
    <row r="560" spans="1:21" x14ac:dyDescent="0.2">
      <c r="A560" s="398"/>
      <c r="B560" s="399"/>
      <c r="C560" s="329"/>
      <c r="D560" s="330"/>
      <c r="E560" s="388" t="s">
        <v>1269</v>
      </c>
      <c r="F560" s="306" t="s">
        <v>1270</v>
      </c>
      <c r="G560" s="306">
        <v>0.05</v>
      </c>
      <c r="H560" s="332">
        <v>13.65</v>
      </c>
      <c r="I560" s="309">
        <f t="shared" si="78"/>
        <v>42418.057500000003</v>
      </c>
      <c r="J560" s="310" t="s">
        <v>514</v>
      </c>
      <c r="K560" s="311" t="s">
        <v>953</v>
      </c>
      <c r="N560" s="570"/>
      <c r="O560" s="286"/>
      <c r="P560" s="286"/>
      <c r="Q560" s="286"/>
      <c r="R560" s="286"/>
      <c r="S560" s="286"/>
      <c r="T560" s="286"/>
      <c r="U560" s="571"/>
    </row>
    <row r="561" spans="1:21" x14ac:dyDescent="0.2">
      <c r="A561" s="398"/>
      <c r="B561" s="399"/>
      <c r="C561" s="329"/>
      <c r="D561" s="330"/>
      <c r="E561" s="388" t="s">
        <v>1272</v>
      </c>
      <c r="F561" s="306" t="s">
        <v>1177</v>
      </c>
      <c r="G561" s="306">
        <v>0.05</v>
      </c>
      <c r="H561" s="332">
        <v>60</v>
      </c>
      <c r="I561" s="309">
        <f t="shared" si="78"/>
        <v>186453</v>
      </c>
      <c r="J561" s="310" t="s">
        <v>514</v>
      </c>
      <c r="K561" s="311" t="s">
        <v>953</v>
      </c>
      <c r="N561" s="570"/>
      <c r="O561" s="286"/>
      <c r="P561" s="286"/>
      <c r="Q561" s="286"/>
      <c r="R561" s="286"/>
      <c r="S561" s="286"/>
      <c r="T561" s="286"/>
      <c r="U561" s="571"/>
    </row>
    <row r="562" spans="1:21" x14ac:dyDescent="0.2">
      <c r="A562" s="398"/>
      <c r="B562" s="399"/>
      <c r="C562" s="329"/>
      <c r="D562" s="330"/>
      <c r="E562" s="388" t="s">
        <v>1274</v>
      </c>
      <c r="F562" s="306" t="s">
        <v>1177</v>
      </c>
      <c r="G562" s="306">
        <v>0.05</v>
      </c>
      <c r="H562" s="332">
        <v>90</v>
      </c>
      <c r="I562" s="309">
        <f t="shared" si="78"/>
        <v>279679.5</v>
      </c>
      <c r="J562" s="310" t="s">
        <v>514</v>
      </c>
      <c r="K562" s="311" t="s">
        <v>953</v>
      </c>
      <c r="N562" s="570"/>
      <c r="O562" s="286"/>
      <c r="P562" s="286"/>
      <c r="Q562" s="286"/>
      <c r="R562" s="286"/>
      <c r="S562" s="286"/>
      <c r="T562" s="286"/>
      <c r="U562" s="571"/>
    </row>
    <row r="563" spans="1:21" x14ac:dyDescent="0.2">
      <c r="A563" s="398"/>
      <c r="B563" s="399"/>
      <c r="C563" s="329"/>
      <c r="D563" s="330"/>
      <c r="E563" s="388" t="s">
        <v>1276</v>
      </c>
      <c r="F563" s="306" t="s">
        <v>952</v>
      </c>
      <c r="G563" s="306">
        <v>0.01</v>
      </c>
      <c r="H563" s="332">
        <v>170</v>
      </c>
      <c r="I563" s="309">
        <f t="shared" si="78"/>
        <v>105656.7</v>
      </c>
      <c r="J563" s="310" t="s">
        <v>703</v>
      </c>
      <c r="K563" s="311" t="s">
        <v>953</v>
      </c>
      <c r="N563" s="570"/>
      <c r="O563" s="286"/>
      <c r="P563" s="286"/>
      <c r="Q563" s="286"/>
      <c r="R563" s="286"/>
      <c r="S563" s="286"/>
      <c r="T563" s="286"/>
      <c r="U563" s="571"/>
    </row>
    <row r="564" spans="1:21" x14ac:dyDescent="0.2">
      <c r="A564" s="398"/>
      <c r="B564" s="399"/>
      <c r="C564" s="329"/>
      <c r="D564" s="330"/>
      <c r="E564" s="388" t="s">
        <v>1278</v>
      </c>
      <c r="F564" s="306" t="s">
        <v>1177</v>
      </c>
      <c r="G564" s="306">
        <v>0.1</v>
      </c>
      <c r="H564" s="332">
        <v>87.95</v>
      </c>
      <c r="I564" s="309">
        <f t="shared" si="78"/>
        <v>546618.04500000004</v>
      </c>
      <c r="J564" s="310" t="s">
        <v>514</v>
      </c>
      <c r="K564" s="311" t="s">
        <v>953</v>
      </c>
      <c r="N564" s="570"/>
      <c r="O564" s="286"/>
      <c r="P564" s="286"/>
      <c r="Q564" s="286"/>
      <c r="R564" s="286"/>
      <c r="S564" s="286"/>
      <c r="T564" s="286"/>
      <c r="U564" s="571"/>
    </row>
    <row r="565" spans="1:21" x14ac:dyDescent="0.2">
      <c r="A565" s="398"/>
      <c r="B565" s="399"/>
      <c r="C565" s="329"/>
      <c r="D565" s="330"/>
      <c r="E565" s="388" t="s">
        <v>1280</v>
      </c>
      <c r="F565" s="306" t="s">
        <v>1257</v>
      </c>
      <c r="G565" s="306">
        <v>0.2</v>
      </c>
      <c r="H565" s="332">
        <v>85</v>
      </c>
      <c r="I565" s="309">
        <f t="shared" si="78"/>
        <v>1056567</v>
      </c>
      <c r="J565" s="310" t="s">
        <v>514</v>
      </c>
      <c r="K565" s="311" t="s">
        <v>953</v>
      </c>
      <c r="N565" s="570"/>
      <c r="O565" s="286"/>
      <c r="P565" s="286"/>
      <c r="Q565" s="286"/>
      <c r="R565" s="286"/>
      <c r="S565" s="286"/>
      <c r="T565" s="286"/>
      <c r="U565" s="571"/>
    </row>
    <row r="566" spans="1:21" x14ac:dyDescent="0.2">
      <c r="A566" s="398"/>
      <c r="B566" s="399"/>
      <c r="C566" s="329"/>
      <c r="D566" s="330"/>
      <c r="E566" s="388" t="s">
        <v>1282</v>
      </c>
      <c r="F566" s="306" t="s">
        <v>952</v>
      </c>
      <c r="G566" s="306">
        <v>0.1</v>
      </c>
      <c r="H566" s="332">
        <v>4.6399999999999997</v>
      </c>
      <c r="I566" s="309">
        <f t="shared" si="78"/>
        <v>28838.063999999998</v>
      </c>
      <c r="J566" s="310" t="s">
        <v>703</v>
      </c>
      <c r="K566" s="311" t="s">
        <v>953</v>
      </c>
      <c r="N566" s="570"/>
      <c r="O566" s="286"/>
      <c r="P566" s="286"/>
      <c r="Q566" s="286"/>
      <c r="R566" s="286"/>
      <c r="S566" s="286"/>
      <c r="T566" s="286"/>
      <c r="U566" s="571"/>
    </row>
    <row r="567" spans="1:21" x14ac:dyDescent="0.2">
      <c r="A567" s="398"/>
      <c r="B567" s="399"/>
      <c r="C567" s="329"/>
      <c r="D567" s="330"/>
      <c r="E567" s="388" t="s">
        <v>1284</v>
      </c>
      <c r="F567" s="306" t="s">
        <v>952</v>
      </c>
      <c r="G567" s="306">
        <v>0.05</v>
      </c>
      <c r="H567" s="332">
        <v>5</v>
      </c>
      <c r="I567" s="309">
        <f t="shared" si="78"/>
        <v>15537.75</v>
      </c>
      <c r="J567" s="310" t="s">
        <v>703</v>
      </c>
      <c r="K567" s="311" t="s">
        <v>953</v>
      </c>
      <c r="N567" s="570"/>
      <c r="O567" s="286"/>
      <c r="P567" s="286"/>
      <c r="Q567" s="286"/>
      <c r="R567" s="286"/>
      <c r="S567" s="286"/>
      <c r="T567" s="286"/>
      <c r="U567" s="571"/>
    </row>
    <row r="568" spans="1:21" x14ac:dyDescent="0.2">
      <c r="A568" s="398"/>
      <c r="B568" s="399"/>
      <c r="C568" s="329"/>
      <c r="D568" s="330"/>
      <c r="E568" s="388" t="s">
        <v>1285</v>
      </c>
      <c r="F568" s="306" t="s">
        <v>1286</v>
      </c>
      <c r="G568" s="306">
        <v>0.1</v>
      </c>
      <c r="H568" s="332">
        <v>30</v>
      </c>
      <c r="I568" s="309">
        <f t="shared" si="78"/>
        <v>186453</v>
      </c>
      <c r="J568" s="310" t="s">
        <v>514</v>
      </c>
      <c r="K568" s="311" t="s">
        <v>953</v>
      </c>
      <c r="N568" s="570"/>
      <c r="O568" s="286"/>
      <c r="P568" s="286"/>
      <c r="Q568" s="286"/>
      <c r="R568" s="286"/>
      <c r="S568" s="286"/>
      <c r="T568" s="286"/>
      <c r="U568" s="571"/>
    </row>
    <row r="569" spans="1:21" x14ac:dyDescent="0.2">
      <c r="A569" s="398"/>
      <c r="B569" s="399"/>
      <c r="C569" s="329"/>
      <c r="D569" s="330"/>
      <c r="E569" s="388" t="s">
        <v>1288</v>
      </c>
      <c r="F569" s="306" t="s">
        <v>1177</v>
      </c>
      <c r="G569" s="306">
        <v>0.05</v>
      </c>
      <c r="H569" s="332">
        <v>120</v>
      </c>
      <c r="I569" s="309">
        <f t="shared" si="78"/>
        <v>372906</v>
      </c>
      <c r="J569" s="310" t="s">
        <v>514</v>
      </c>
      <c r="K569" s="311" t="s">
        <v>953</v>
      </c>
      <c r="N569" s="570"/>
      <c r="O569" s="286"/>
      <c r="P569" s="286"/>
      <c r="Q569" s="286"/>
      <c r="R569" s="286"/>
      <c r="S569" s="286"/>
      <c r="T569" s="286"/>
      <c r="U569" s="571"/>
    </row>
    <row r="570" spans="1:21" x14ac:dyDescent="0.2">
      <c r="A570" s="398"/>
      <c r="B570" s="399"/>
      <c r="C570" s="329"/>
      <c r="D570" s="330"/>
      <c r="E570" s="388" t="s">
        <v>1290</v>
      </c>
      <c r="F570" s="306" t="s">
        <v>952</v>
      </c>
      <c r="G570" s="306">
        <v>0.1</v>
      </c>
      <c r="H570" s="332">
        <v>5.9</v>
      </c>
      <c r="I570" s="309">
        <f t="shared" si="78"/>
        <v>36669.090000000004</v>
      </c>
      <c r="J570" s="310" t="s">
        <v>514</v>
      </c>
      <c r="K570" s="311" t="s">
        <v>953</v>
      </c>
      <c r="N570" s="570"/>
      <c r="O570" s="286"/>
      <c r="P570" s="286"/>
      <c r="Q570" s="286"/>
      <c r="R570" s="286"/>
      <c r="S570" s="286"/>
      <c r="T570" s="286"/>
      <c r="U570" s="571"/>
    </row>
    <row r="571" spans="1:21" x14ac:dyDescent="0.2">
      <c r="A571" s="398"/>
      <c r="B571" s="399"/>
      <c r="C571" s="329"/>
      <c r="D571" s="330"/>
      <c r="E571" s="388" t="s">
        <v>1292</v>
      </c>
      <c r="F571" s="306" t="s">
        <v>1257</v>
      </c>
      <c r="G571" s="306">
        <v>0.05</v>
      </c>
      <c r="H571" s="332">
        <v>149</v>
      </c>
      <c r="I571" s="309">
        <f t="shared" si="78"/>
        <v>463024.95</v>
      </c>
      <c r="J571" s="310" t="s">
        <v>514</v>
      </c>
      <c r="K571" s="311" t="s">
        <v>953</v>
      </c>
      <c r="N571" s="570"/>
      <c r="O571" s="286"/>
      <c r="P571" s="286"/>
      <c r="Q571" s="286"/>
      <c r="R571" s="286"/>
      <c r="S571" s="286"/>
      <c r="T571" s="286"/>
      <c r="U571" s="571"/>
    </row>
    <row r="572" spans="1:21" x14ac:dyDescent="0.2">
      <c r="A572" s="398"/>
      <c r="B572" s="399"/>
      <c r="C572" s="329"/>
      <c r="D572" s="330"/>
      <c r="E572" s="388" t="s">
        <v>1294</v>
      </c>
      <c r="F572" s="306" t="s">
        <v>1180</v>
      </c>
      <c r="G572" s="306">
        <v>0.05</v>
      </c>
      <c r="H572" s="332">
        <v>0.46</v>
      </c>
      <c r="I572" s="309">
        <f t="shared" si="78"/>
        <v>1429.4730000000002</v>
      </c>
      <c r="J572" s="310" t="s">
        <v>514</v>
      </c>
      <c r="K572" s="311" t="s">
        <v>953</v>
      </c>
      <c r="N572" s="570"/>
      <c r="O572" s="286"/>
      <c r="P572" s="286"/>
      <c r="Q572" s="286"/>
      <c r="R572" s="286"/>
      <c r="S572" s="286"/>
      <c r="T572" s="286"/>
      <c r="U572" s="571"/>
    </row>
    <row r="573" spans="1:21" x14ac:dyDescent="0.2">
      <c r="A573" s="398"/>
      <c r="B573" s="399"/>
      <c r="C573" s="329"/>
      <c r="D573" s="330"/>
      <c r="E573" s="388" t="s">
        <v>1296</v>
      </c>
      <c r="F573" s="306" t="s">
        <v>1180</v>
      </c>
      <c r="G573" s="306">
        <v>0.05</v>
      </c>
      <c r="H573" s="332">
        <v>0.3</v>
      </c>
      <c r="I573" s="309">
        <f t="shared" si="78"/>
        <v>932.26499999999999</v>
      </c>
      <c r="J573" s="310" t="s">
        <v>514</v>
      </c>
      <c r="K573" s="311" t="s">
        <v>953</v>
      </c>
      <c r="N573" s="570"/>
      <c r="O573" s="286"/>
      <c r="P573" s="286"/>
      <c r="Q573" s="286"/>
      <c r="R573" s="286"/>
      <c r="S573" s="286"/>
      <c r="T573" s="286"/>
      <c r="U573" s="571"/>
    </row>
    <row r="574" spans="1:21" x14ac:dyDescent="0.2">
      <c r="A574" s="398"/>
      <c r="B574" s="399"/>
      <c r="C574" s="329"/>
      <c r="D574" s="330"/>
      <c r="E574" s="388" t="s">
        <v>1298</v>
      </c>
      <c r="F574" s="306" t="s">
        <v>1257</v>
      </c>
      <c r="G574" s="306">
        <v>0.1</v>
      </c>
      <c r="H574" s="332">
        <v>22.22</v>
      </c>
      <c r="I574" s="309">
        <f t="shared" si="78"/>
        <v>138099.522</v>
      </c>
      <c r="J574" s="310" t="s">
        <v>514</v>
      </c>
      <c r="K574" s="311" t="s">
        <v>953</v>
      </c>
      <c r="N574" s="570"/>
      <c r="O574" s="286"/>
      <c r="P574" s="286"/>
      <c r="Q574" s="286"/>
      <c r="R574" s="286"/>
      <c r="S574" s="286"/>
      <c r="T574" s="286"/>
      <c r="U574" s="571"/>
    </row>
    <row r="575" spans="1:21" x14ac:dyDescent="0.2">
      <c r="A575" s="398"/>
      <c r="B575" s="399"/>
      <c r="C575" s="329"/>
      <c r="D575" s="330"/>
      <c r="E575" s="388" t="s">
        <v>1300</v>
      </c>
      <c r="F575" s="306" t="s">
        <v>1177</v>
      </c>
      <c r="G575" s="306">
        <v>0.05</v>
      </c>
      <c r="H575" s="332">
        <v>31.6</v>
      </c>
      <c r="I575" s="309">
        <f t="shared" si="78"/>
        <v>98198.580000000016</v>
      </c>
      <c r="J575" s="310" t="s">
        <v>514</v>
      </c>
      <c r="K575" s="311" t="s">
        <v>953</v>
      </c>
      <c r="N575" s="570"/>
      <c r="O575" s="286"/>
      <c r="P575" s="286"/>
      <c r="Q575" s="286"/>
      <c r="R575" s="286"/>
      <c r="S575" s="286"/>
      <c r="T575" s="286"/>
      <c r="U575" s="571"/>
    </row>
    <row r="576" spans="1:21" x14ac:dyDescent="0.2">
      <c r="A576" s="398"/>
      <c r="B576" s="399"/>
      <c r="C576" s="329"/>
      <c r="D576" s="330"/>
      <c r="E576" s="388" t="s">
        <v>1302</v>
      </c>
      <c r="F576" s="306" t="s">
        <v>1257</v>
      </c>
      <c r="G576" s="306">
        <v>0.05</v>
      </c>
      <c r="H576" s="332">
        <v>31.5</v>
      </c>
      <c r="I576" s="309">
        <f t="shared" si="78"/>
        <v>97887.825000000012</v>
      </c>
      <c r="J576" s="310" t="s">
        <v>514</v>
      </c>
      <c r="K576" s="311" t="s">
        <v>953</v>
      </c>
      <c r="N576" s="570"/>
      <c r="O576" s="286"/>
      <c r="P576" s="286"/>
      <c r="Q576" s="286"/>
      <c r="R576" s="286"/>
      <c r="S576" s="286"/>
      <c r="T576" s="286"/>
      <c r="U576" s="571"/>
    </row>
    <row r="577" spans="1:21" x14ac:dyDescent="0.2">
      <c r="A577" s="398"/>
      <c r="B577" s="399"/>
      <c r="C577" s="329"/>
      <c r="D577" s="330"/>
      <c r="E577" s="388" t="s">
        <v>1304</v>
      </c>
      <c r="F577" s="306" t="s">
        <v>1177</v>
      </c>
      <c r="G577" s="306">
        <v>0.2</v>
      </c>
      <c r="H577" s="332">
        <v>135.34</v>
      </c>
      <c r="I577" s="309">
        <f t="shared" si="78"/>
        <v>1682303.2680000002</v>
      </c>
      <c r="J577" s="310" t="s">
        <v>514</v>
      </c>
      <c r="K577" s="311" t="s">
        <v>953</v>
      </c>
      <c r="N577" s="570"/>
      <c r="O577" s="286"/>
      <c r="P577" s="286"/>
      <c r="Q577" s="286"/>
      <c r="R577" s="286"/>
      <c r="S577" s="286"/>
      <c r="T577" s="286"/>
      <c r="U577" s="571"/>
    </row>
    <row r="578" spans="1:21" x14ac:dyDescent="0.2">
      <c r="A578" s="398"/>
      <c r="B578" s="399"/>
      <c r="C578" s="329"/>
      <c r="D578" s="330"/>
      <c r="E578" s="388" t="s">
        <v>1306</v>
      </c>
      <c r="F578" s="306" t="s">
        <v>1257</v>
      </c>
      <c r="G578" s="306">
        <v>0.3</v>
      </c>
      <c r="H578" s="332">
        <v>69</v>
      </c>
      <c r="I578" s="309">
        <f t="shared" si="78"/>
        <v>1286525.7</v>
      </c>
      <c r="J578" s="310" t="s">
        <v>514</v>
      </c>
      <c r="K578" s="311" t="s">
        <v>953</v>
      </c>
      <c r="N578" s="570"/>
      <c r="O578" s="286"/>
      <c r="P578" s="286"/>
      <c r="Q578" s="286"/>
      <c r="R578" s="286"/>
      <c r="S578" s="286"/>
      <c r="T578" s="286"/>
      <c r="U578" s="571"/>
    </row>
    <row r="579" spans="1:21" x14ac:dyDescent="0.2">
      <c r="A579" s="398"/>
      <c r="B579" s="399"/>
      <c r="C579" s="329"/>
      <c r="D579" s="330"/>
      <c r="E579" s="388" t="s">
        <v>1308</v>
      </c>
      <c r="F579" s="306" t="s">
        <v>1257</v>
      </c>
      <c r="G579" s="306">
        <v>0.15</v>
      </c>
      <c r="H579" s="332">
        <v>125</v>
      </c>
      <c r="I579" s="309">
        <f t="shared" si="78"/>
        <v>1165331.25</v>
      </c>
      <c r="J579" s="310" t="s">
        <v>514</v>
      </c>
      <c r="K579" s="311" t="s">
        <v>953</v>
      </c>
      <c r="N579" s="570"/>
      <c r="O579" s="286"/>
      <c r="P579" s="286"/>
      <c r="Q579" s="286"/>
      <c r="R579" s="286"/>
      <c r="S579" s="286"/>
      <c r="T579" s="286"/>
      <c r="U579" s="571"/>
    </row>
    <row r="580" spans="1:21" x14ac:dyDescent="0.2">
      <c r="A580" s="398"/>
      <c r="B580" s="399"/>
      <c r="C580" s="329"/>
      <c r="D580" s="330"/>
      <c r="E580" s="388" t="s">
        <v>940</v>
      </c>
      <c r="F580" s="306" t="s">
        <v>952</v>
      </c>
      <c r="G580" s="306">
        <v>0.1</v>
      </c>
      <c r="H580" s="332">
        <v>27.9</v>
      </c>
      <c r="I580" s="309">
        <f t="shared" ref="I580:I595" si="79">+$G$492*G580*H580</f>
        <v>173401.29</v>
      </c>
      <c r="J580" s="310" t="s">
        <v>703</v>
      </c>
      <c r="K580" s="311" t="s">
        <v>953</v>
      </c>
      <c r="N580" s="570"/>
      <c r="O580" s="286"/>
      <c r="P580" s="286"/>
      <c r="Q580" s="286"/>
      <c r="R580" s="286"/>
      <c r="S580" s="286"/>
      <c r="T580" s="286"/>
      <c r="U580" s="571"/>
    </row>
    <row r="581" spans="1:21" x14ac:dyDescent="0.2">
      <c r="A581" s="398"/>
      <c r="B581" s="399"/>
      <c r="C581" s="329"/>
      <c r="D581" s="330"/>
      <c r="E581" s="388" t="s">
        <v>1311</v>
      </c>
      <c r="F581" s="306" t="s">
        <v>1177</v>
      </c>
      <c r="G581" s="306">
        <v>0.1</v>
      </c>
      <c r="H581" s="332">
        <v>38.81</v>
      </c>
      <c r="I581" s="309">
        <f t="shared" si="79"/>
        <v>241208.03100000002</v>
      </c>
      <c r="J581" s="310" t="s">
        <v>514</v>
      </c>
      <c r="K581" s="311" t="s">
        <v>953</v>
      </c>
      <c r="N581" s="570"/>
      <c r="O581" s="286"/>
      <c r="P581" s="286"/>
      <c r="Q581" s="286"/>
      <c r="R581" s="286"/>
      <c r="S581" s="286"/>
      <c r="T581" s="286"/>
      <c r="U581" s="571"/>
    </row>
    <row r="582" spans="1:21" x14ac:dyDescent="0.2">
      <c r="A582" s="398"/>
      <c r="B582" s="399"/>
      <c r="C582" s="329"/>
      <c r="D582" s="330"/>
      <c r="E582" s="388" t="s">
        <v>1313</v>
      </c>
      <c r="F582" s="306" t="s">
        <v>1314</v>
      </c>
      <c r="G582" s="306">
        <v>0.25</v>
      </c>
      <c r="H582" s="332">
        <v>4.41</v>
      </c>
      <c r="I582" s="309">
        <f t="shared" si="79"/>
        <v>68521.477500000008</v>
      </c>
      <c r="J582" s="310" t="s">
        <v>703</v>
      </c>
      <c r="K582" s="311" t="s">
        <v>953</v>
      </c>
      <c r="N582" s="570"/>
      <c r="O582" s="286"/>
      <c r="P582" s="286"/>
      <c r="Q582" s="286"/>
      <c r="R582" s="286"/>
      <c r="S582" s="286"/>
      <c r="T582" s="286"/>
      <c r="U582" s="571"/>
    </row>
    <row r="583" spans="1:21" x14ac:dyDescent="0.2">
      <c r="A583" s="398"/>
      <c r="B583" s="399"/>
      <c r="C583" s="329"/>
      <c r="D583" s="330"/>
      <c r="E583" s="388" t="s">
        <v>1316</v>
      </c>
      <c r="F583" s="306" t="s">
        <v>1314</v>
      </c>
      <c r="G583" s="306">
        <v>0.01</v>
      </c>
      <c r="H583" s="332">
        <v>24.85</v>
      </c>
      <c r="I583" s="309">
        <f t="shared" si="79"/>
        <v>15444.523500000001</v>
      </c>
      <c r="J583" s="310" t="s">
        <v>703</v>
      </c>
      <c r="K583" s="311" t="s">
        <v>953</v>
      </c>
      <c r="N583" s="570"/>
      <c r="O583" s="286"/>
      <c r="P583" s="286"/>
      <c r="Q583" s="286"/>
      <c r="R583" s="286"/>
      <c r="S583" s="286"/>
      <c r="T583" s="286"/>
      <c r="U583" s="571"/>
    </row>
    <row r="584" spans="1:21" x14ac:dyDescent="0.2">
      <c r="A584" s="398"/>
      <c r="B584" s="399"/>
      <c r="C584" s="329"/>
      <c r="D584" s="330"/>
      <c r="E584" s="388" t="s">
        <v>1318</v>
      </c>
      <c r="F584" s="306" t="s">
        <v>1319</v>
      </c>
      <c r="G584" s="306">
        <v>0.05</v>
      </c>
      <c r="H584" s="332">
        <v>8</v>
      </c>
      <c r="I584" s="309">
        <f t="shared" si="79"/>
        <v>24860.400000000001</v>
      </c>
      <c r="J584" s="310" t="s">
        <v>514</v>
      </c>
      <c r="K584" s="311" t="s">
        <v>953</v>
      </c>
      <c r="N584" s="570"/>
      <c r="O584" s="286"/>
      <c r="P584" s="286"/>
      <c r="Q584" s="286"/>
      <c r="R584" s="286"/>
      <c r="S584" s="286"/>
      <c r="T584" s="286"/>
      <c r="U584" s="571"/>
    </row>
    <row r="585" spans="1:21" x14ac:dyDescent="0.2">
      <c r="A585" s="398"/>
      <c r="B585" s="399"/>
      <c r="C585" s="329"/>
      <c r="D585" s="330"/>
      <c r="E585" s="388" t="s">
        <v>1321</v>
      </c>
      <c r="F585" s="306" t="s">
        <v>1322</v>
      </c>
      <c r="G585" s="306">
        <v>0.05</v>
      </c>
      <c r="H585" s="332">
        <v>30</v>
      </c>
      <c r="I585" s="309">
        <f t="shared" si="79"/>
        <v>93226.5</v>
      </c>
      <c r="J585" s="310" t="s">
        <v>514</v>
      </c>
      <c r="K585" s="311" t="s">
        <v>953</v>
      </c>
      <c r="N585" s="570"/>
      <c r="O585" s="286"/>
      <c r="P585" s="286"/>
      <c r="Q585" s="286"/>
      <c r="R585" s="286"/>
      <c r="S585" s="286"/>
      <c r="T585" s="286"/>
      <c r="U585" s="571"/>
    </row>
    <row r="586" spans="1:21" x14ac:dyDescent="0.2">
      <c r="A586" s="398"/>
      <c r="B586" s="399"/>
      <c r="C586" s="329"/>
      <c r="D586" s="330"/>
      <c r="E586" s="388" t="s">
        <v>1324</v>
      </c>
      <c r="F586" s="306" t="s">
        <v>1322</v>
      </c>
      <c r="G586" s="306">
        <v>0.05</v>
      </c>
      <c r="H586" s="332">
        <v>30</v>
      </c>
      <c r="I586" s="309">
        <f t="shared" si="79"/>
        <v>93226.5</v>
      </c>
      <c r="J586" s="310" t="s">
        <v>514</v>
      </c>
      <c r="K586" s="311" t="s">
        <v>953</v>
      </c>
      <c r="N586" s="570"/>
      <c r="O586" s="286"/>
      <c r="P586" s="286"/>
      <c r="Q586" s="286"/>
      <c r="R586" s="286"/>
      <c r="S586" s="286"/>
      <c r="T586" s="286"/>
      <c r="U586" s="571"/>
    </row>
    <row r="587" spans="1:21" x14ac:dyDescent="0.2">
      <c r="A587" s="398"/>
      <c r="B587" s="399"/>
      <c r="C587" s="329"/>
      <c r="D587" s="330"/>
      <c r="E587" s="388" t="s">
        <v>1326</v>
      </c>
      <c r="F587" s="306" t="s">
        <v>1327</v>
      </c>
      <c r="G587" s="306">
        <v>0.05</v>
      </c>
      <c r="H587" s="332">
        <v>30</v>
      </c>
      <c r="I587" s="309">
        <f t="shared" si="79"/>
        <v>93226.5</v>
      </c>
      <c r="J587" s="310" t="s">
        <v>514</v>
      </c>
      <c r="K587" s="311" t="s">
        <v>953</v>
      </c>
      <c r="N587" s="570"/>
      <c r="O587" s="286"/>
      <c r="P587" s="286"/>
      <c r="Q587" s="286"/>
      <c r="R587" s="286"/>
      <c r="S587" s="286"/>
      <c r="T587" s="286"/>
      <c r="U587" s="571"/>
    </row>
    <row r="588" spans="1:21" x14ac:dyDescent="0.2">
      <c r="A588" s="398"/>
      <c r="B588" s="399"/>
      <c r="C588" s="329"/>
      <c r="D588" s="330"/>
      <c r="E588" s="388" t="s">
        <v>1328</v>
      </c>
      <c r="F588" s="306" t="s">
        <v>1177</v>
      </c>
      <c r="G588" s="306">
        <v>0.05</v>
      </c>
      <c r="H588" s="332">
        <v>19.850000000000001</v>
      </c>
      <c r="I588" s="309">
        <f t="shared" si="79"/>
        <v>61684.867500000008</v>
      </c>
      <c r="J588" s="310" t="s">
        <v>514</v>
      </c>
      <c r="K588" s="311" t="s">
        <v>953</v>
      </c>
      <c r="N588" s="570"/>
      <c r="O588" s="286"/>
      <c r="P588" s="286"/>
      <c r="Q588" s="286"/>
      <c r="R588" s="286"/>
      <c r="S588" s="286"/>
      <c r="T588" s="286"/>
      <c r="U588" s="571"/>
    </row>
    <row r="589" spans="1:21" x14ac:dyDescent="0.2">
      <c r="A589" s="398"/>
      <c r="B589" s="399"/>
      <c r="C589" s="329"/>
      <c r="D589" s="330"/>
      <c r="E589" s="388" t="s">
        <v>1330</v>
      </c>
      <c r="F589" s="306" t="s">
        <v>1260</v>
      </c>
      <c r="G589" s="306">
        <v>0.2</v>
      </c>
      <c r="H589" s="332">
        <v>16.63</v>
      </c>
      <c r="I589" s="309">
        <f t="shared" si="79"/>
        <v>206714.226</v>
      </c>
      <c r="J589" s="310" t="s">
        <v>129</v>
      </c>
      <c r="K589" s="311" t="s">
        <v>953</v>
      </c>
      <c r="N589" s="570"/>
      <c r="O589" s="286"/>
      <c r="P589" s="286"/>
      <c r="Q589" s="286"/>
      <c r="R589" s="286"/>
      <c r="S589" s="286"/>
      <c r="T589" s="286"/>
      <c r="U589" s="571"/>
    </row>
    <row r="590" spans="1:21" x14ac:dyDescent="0.2">
      <c r="A590" s="398"/>
      <c r="B590" s="399"/>
      <c r="C590" s="329"/>
      <c r="D590" s="330"/>
      <c r="E590" s="388" t="s">
        <v>1331</v>
      </c>
      <c r="F590" s="306" t="s">
        <v>1332</v>
      </c>
      <c r="G590" s="306">
        <v>0.01</v>
      </c>
      <c r="H590" s="332">
        <v>76.95</v>
      </c>
      <c r="I590" s="309">
        <f t="shared" si="79"/>
        <v>47825.194499999998</v>
      </c>
      <c r="J590" s="310" t="s">
        <v>703</v>
      </c>
      <c r="K590" s="311" t="s">
        <v>953</v>
      </c>
      <c r="N590" s="570"/>
      <c r="O590" s="286"/>
      <c r="P590" s="286"/>
      <c r="Q590" s="286"/>
      <c r="R590" s="286"/>
      <c r="S590" s="286"/>
      <c r="T590" s="286"/>
      <c r="U590" s="571"/>
    </row>
    <row r="591" spans="1:21" x14ac:dyDescent="0.2">
      <c r="A591" s="398"/>
      <c r="B591" s="399"/>
      <c r="C591" s="329"/>
      <c r="D591" s="330"/>
      <c r="E591" s="388" t="s">
        <v>1334</v>
      </c>
      <c r="F591" s="306" t="s">
        <v>952</v>
      </c>
      <c r="G591" s="306">
        <v>0.1</v>
      </c>
      <c r="H591" s="332">
        <v>19.059999999999999</v>
      </c>
      <c r="I591" s="309">
        <f t="shared" si="79"/>
        <v>118459.806</v>
      </c>
      <c r="J591" s="310" t="s">
        <v>703</v>
      </c>
      <c r="K591" s="311" t="s">
        <v>953</v>
      </c>
      <c r="N591" s="570"/>
      <c r="O591" s="286"/>
      <c r="P591" s="286"/>
      <c r="Q591" s="286"/>
      <c r="R591" s="286"/>
      <c r="S591" s="286"/>
      <c r="T591" s="286"/>
      <c r="U591" s="571"/>
    </row>
    <row r="592" spans="1:21" ht="15.75" x14ac:dyDescent="0.25">
      <c r="A592" s="398"/>
      <c r="B592" s="399"/>
      <c r="C592" s="329"/>
      <c r="D592" s="330"/>
      <c r="E592" s="388" t="s">
        <v>1335</v>
      </c>
      <c r="F592" s="306" t="s">
        <v>952</v>
      </c>
      <c r="G592" s="306">
        <v>0.05</v>
      </c>
      <c r="H592" s="332">
        <v>45</v>
      </c>
      <c r="I592" s="309">
        <f t="shared" si="79"/>
        <v>139839.75</v>
      </c>
      <c r="J592" s="310" t="s">
        <v>703</v>
      </c>
      <c r="K592" s="403" t="s">
        <v>938</v>
      </c>
      <c r="N592" s="570"/>
      <c r="O592" s="286"/>
      <c r="P592" s="286"/>
      <c r="Q592" s="286"/>
      <c r="R592" s="286"/>
      <c r="S592" s="286"/>
      <c r="T592" s="286"/>
      <c r="U592" s="571"/>
    </row>
    <row r="593" spans="1:21" ht="15.75" x14ac:dyDescent="0.25">
      <c r="A593" s="398"/>
      <c r="B593" s="399"/>
      <c r="C593" s="329"/>
      <c r="D593" s="330"/>
      <c r="E593" s="388" t="s">
        <v>1336</v>
      </c>
      <c r="F593" s="306" t="s">
        <v>1155</v>
      </c>
      <c r="G593" s="306">
        <v>0.05</v>
      </c>
      <c r="H593" s="332">
        <v>98.5</v>
      </c>
      <c r="I593" s="309">
        <f t="shared" si="79"/>
        <v>306093.67500000005</v>
      </c>
      <c r="J593" s="310" t="s">
        <v>703</v>
      </c>
      <c r="K593" s="403" t="s">
        <v>938</v>
      </c>
      <c r="N593" s="570"/>
      <c r="O593" s="286"/>
      <c r="P593" s="286"/>
      <c r="Q593" s="286"/>
      <c r="R593" s="286"/>
      <c r="S593" s="286"/>
      <c r="T593" s="286"/>
      <c r="U593" s="571"/>
    </row>
    <row r="594" spans="1:21" x14ac:dyDescent="0.2">
      <c r="A594" s="398"/>
      <c r="B594" s="399"/>
      <c r="C594" s="329"/>
      <c r="D594" s="330"/>
      <c r="E594" s="388" t="s">
        <v>1338</v>
      </c>
      <c r="F594" s="306" t="s">
        <v>1203</v>
      </c>
      <c r="G594" s="306">
        <v>0.01</v>
      </c>
      <c r="H594" s="332">
        <v>105</v>
      </c>
      <c r="I594" s="309">
        <f t="shared" si="79"/>
        <v>65258.549999999996</v>
      </c>
      <c r="J594" s="310" t="s">
        <v>703</v>
      </c>
      <c r="K594" s="311" t="s">
        <v>953</v>
      </c>
      <c r="N594" s="570"/>
      <c r="O594" s="286"/>
      <c r="P594" s="286"/>
      <c r="Q594" s="286"/>
      <c r="R594" s="286"/>
      <c r="S594" s="286"/>
      <c r="T594" s="286"/>
      <c r="U594" s="571"/>
    </row>
    <row r="595" spans="1:21" x14ac:dyDescent="0.2">
      <c r="A595" s="398"/>
      <c r="B595" s="399"/>
      <c r="C595" s="329"/>
      <c r="D595" s="330"/>
      <c r="E595" s="388" t="s">
        <v>1340</v>
      </c>
      <c r="F595" s="306" t="s">
        <v>1341</v>
      </c>
      <c r="G595" s="306">
        <v>0.1</v>
      </c>
      <c r="H595" s="332">
        <v>10</v>
      </c>
      <c r="I595" s="309">
        <f t="shared" si="79"/>
        <v>62151</v>
      </c>
      <c r="J595" s="310" t="s">
        <v>703</v>
      </c>
      <c r="K595" s="311" t="s">
        <v>953</v>
      </c>
      <c r="N595" s="570"/>
      <c r="O595" s="286"/>
      <c r="P595" s="286"/>
      <c r="Q595" s="286"/>
      <c r="R595" s="286"/>
      <c r="S595" s="286"/>
      <c r="T595" s="286"/>
      <c r="U595" s="571"/>
    </row>
    <row r="596" spans="1:21" x14ac:dyDescent="0.2">
      <c r="A596" s="398"/>
      <c r="B596" s="399"/>
      <c r="C596" s="329"/>
      <c r="D596" s="330"/>
      <c r="E596" s="388"/>
      <c r="F596" s="306"/>
      <c r="G596" s="306"/>
      <c r="H596" s="332"/>
      <c r="I596" s="309"/>
      <c r="J596" s="310"/>
      <c r="K596" s="311"/>
      <c r="N596" s="570"/>
      <c r="O596" s="286"/>
      <c r="P596" s="286"/>
      <c r="Q596" s="286"/>
      <c r="R596" s="286"/>
      <c r="S596" s="286"/>
      <c r="T596" s="286"/>
      <c r="U596" s="571"/>
    </row>
    <row r="597" spans="1:21" ht="15.75" x14ac:dyDescent="0.2">
      <c r="A597" s="340"/>
      <c r="B597" s="341"/>
      <c r="C597" s="342"/>
      <c r="D597" s="343" t="s">
        <v>1110</v>
      </c>
      <c r="E597" s="344" t="s">
        <v>1355</v>
      </c>
      <c r="F597" s="334" t="s">
        <v>987</v>
      </c>
      <c r="G597" s="334">
        <v>12</v>
      </c>
      <c r="H597" s="345">
        <v>50852</v>
      </c>
      <c r="I597" s="346">
        <f>G597*H597</f>
        <v>610224</v>
      </c>
      <c r="J597" s="347" t="s">
        <v>988</v>
      </c>
      <c r="K597" s="381" t="s">
        <v>938</v>
      </c>
      <c r="N597" s="570"/>
      <c r="O597" s="286"/>
      <c r="P597" s="286"/>
      <c r="Q597" s="286"/>
      <c r="R597" s="286"/>
      <c r="S597" s="286"/>
      <c r="T597" s="286"/>
      <c r="U597" s="571"/>
    </row>
    <row r="598" spans="1:21" ht="15.75" x14ac:dyDescent="0.25">
      <c r="A598" s="349"/>
      <c r="B598" s="350"/>
      <c r="C598" s="351"/>
      <c r="D598" s="350"/>
      <c r="E598" s="352"/>
      <c r="F598" s="334"/>
      <c r="G598" s="334"/>
      <c r="H598" s="345"/>
      <c r="I598" s="346"/>
      <c r="J598" s="347"/>
      <c r="K598" s="403"/>
      <c r="N598" s="570"/>
      <c r="O598" s="286"/>
      <c r="P598" s="286"/>
      <c r="Q598" s="286"/>
      <c r="R598" s="286"/>
      <c r="S598" s="286"/>
      <c r="T598" s="286"/>
      <c r="U598" s="571"/>
    </row>
    <row r="599" spans="1:21" x14ac:dyDescent="0.2">
      <c r="A599" s="351"/>
      <c r="B599" s="355"/>
      <c r="C599" s="325"/>
      <c r="D599" s="353"/>
      <c r="E599" s="352" t="s">
        <v>995</v>
      </c>
      <c r="F599" s="334" t="s">
        <v>987</v>
      </c>
      <c r="G599" s="334">
        <v>12</v>
      </c>
      <c r="H599" s="345">
        <v>1000</v>
      </c>
      <c r="I599" s="346">
        <f>G599*H599</f>
        <v>12000</v>
      </c>
      <c r="J599" s="347" t="s">
        <v>996</v>
      </c>
      <c r="K599" s="376" t="s">
        <v>953</v>
      </c>
      <c r="N599" s="570"/>
      <c r="O599" s="286"/>
      <c r="P599" s="286"/>
      <c r="Q599" s="286"/>
      <c r="R599" s="286"/>
      <c r="S599" s="286"/>
      <c r="T599" s="286"/>
      <c r="U599" s="571"/>
    </row>
    <row r="600" spans="1:21" x14ac:dyDescent="0.2">
      <c r="A600" s="351"/>
      <c r="B600" s="355"/>
      <c r="C600" s="357"/>
      <c r="D600" s="358"/>
      <c r="E600" s="352"/>
      <c r="F600" s="334"/>
      <c r="G600" s="334"/>
      <c r="H600" s="345"/>
      <c r="I600" s="346"/>
      <c r="J600" s="347"/>
      <c r="K600" s="376"/>
      <c r="N600" s="570"/>
      <c r="O600" s="286"/>
      <c r="P600" s="286"/>
      <c r="Q600" s="286"/>
      <c r="R600" s="286"/>
      <c r="S600" s="286"/>
      <c r="T600" s="286"/>
      <c r="U600" s="571"/>
    </row>
    <row r="601" spans="1:21" x14ac:dyDescent="0.2">
      <c r="A601" s="351"/>
      <c r="B601" s="355"/>
      <c r="C601" s="359"/>
      <c r="D601" s="360"/>
      <c r="E601" s="352" t="s">
        <v>999</v>
      </c>
      <c r="F601" s="334" t="s">
        <v>987</v>
      </c>
      <c r="G601" s="334">
        <v>12</v>
      </c>
      <c r="H601" s="345">
        <v>1265.48</v>
      </c>
      <c r="I601" s="346">
        <f>G601*H601</f>
        <v>15185.76</v>
      </c>
      <c r="J601" s="347" t="s">
        <v>1000</v>
      </c>
      <c r="K601" s="376" t="s">
        <v>953</v>
      </c>
      <c r="N601" s="570"/>
      <c r="O601" s="286"/>
      <c r="P601" s="286"/>
      <c r="Q601" s="286"/>
      <c r="R601" s="286"/>
      <c r="S601" s="286"/>
      <c r="T601" s="286"/>
      <c r="U601" s="571"/>
    </row>
    <row r="602" spans="1:21" x14ac:dyDescent="0.2">
      <c r="A602" s="349"/>
      <c r="B602" s="350"/>
      <c r="C602" s="325"/>
      <c r="D602" s="353"/>
      <c r="E602" s="352"/>
      <c r="F602" s="334"/>
      <c r="G602" s="334"/>
      <c r="H602" s="345"/>
      <c r="I602" s="346"/>
      <c r="J602" s="347"/>
      <c r="K602" s="380"/>
      <c r="N602" s="570"/>
      <c r="O602" s="286"/>
      <c r="P602" s="286"/>
      <c r="Q602" s="286"/>
      <c r="R602" s="286"/>
      <c r="S602" s="286"/>
      <c r="T602" s="286"/>
      <c r="U602" s="571"/>
    </row>
    <row r="603" spans="1:21" ht="25.5" x14ac:dyDescent="0.2">
      <c r="A603" s="351"/>
      <c r="B603" s="355"/>
      <c r="C603" s="361"/>
      <c r="D603" s="360" t="s">
        <v>1004</v>
      </c>
      <c r="E603" s="352" t="s">
        <v>1364</v>
      </c>
      <c r="F603" s="334" t="s">
        <v>987</v>
      </c>
      <c r="G603" s="334">
        <v>12</v>
      </c>
      <c r="H603" s="362">
        <v>20000</v>
      </c>
      <c r="I603" s="346">
        <f>G603*H603</f>
        <v>240000</v>
      </c>
      <c r="J603" s="347" t="s">
        <v>297</v>
      </c>
      <c r="K603" s="376" t="s">
        <v>953</v>
      </c>
      <c r="N603" s="570"/>
      <c r="O603" s="286"/>
      <c r="P603" s="286"/>
      <c r="Q603" s="286"/>
      <c r="R603" s="286"/>
      <c r="S603" s="286"/>
      <c r="T603" s="286"/>
      <c r="U603" s="571"/>
    </row>
    <row r="604" spans="1:21" x14ac:dyDescent="0.2">
      <c r="A604" s="349"/>
      <c r="B604" s="350"/>
      <c r="C604" s="325"/>
      <c r="D604" s="353"/>
      <c r="E604" s="352"/>
      <c r="F604" s="334"/>
      <c r="G604" s="334"/>
      <c r="H604" s="345"/>
      <c r="I604" s="346"/>
      <c r="J604" s="347"/>
      <c r="K604" s="380"/>
      <c r="N604" s="570"/>
      <c r="O604" s="286"/>
      <c r="P604" s="286"/>
      <c r="Q604" s="286"/>
      <c r="R604" s="286"/>
      <c r="S604" s="286"/>
      <c r="T604" s="286"/>
      <c r="U604" s="571"/>
    </row>
    <row r="605" spans="1:21" x14ac:dyDescent="0.2">
      <c r="A605" s="351"/>
      <c r="B605" s="355"/>
      <c r="C605" s="361"/>
      <c r="D605" s="360"/>
      <c r="E605" s="352" t="s">
        <v>1009</v>
      </c>
      <c r="F605" s="334" t="s">
        <v>987</v>
      </c>
      <c r="G605" s="334">
        <v>12</v>
      </c>
      <c r="H605" s="362">
        <v>7500</v>
      </c>
      <c r="I605" s="346">
        <f>G605*H605</f>
        <v>90000</v>
      </c>
      <c r="J605" s="347" t="s">
        <v>1010</v>
      </c>
      <c r="K605" s="376" t="s">
        <v>953</v>
      </c>
      <c r="N605" s="570"/>
      <c r="O605" s="286"/>
      <c r="P605" s="286"/>
      <c r="Q605" s="286"/>
      <c r="R605" s="286"/>
      <c r="S605" s="286"/>
      <c r="T605" s="286"/>
      <c r="U605" s="571"/>
    </row>
    <row r="606" spans="1:21" x14ac:dyDescent="0.2">
      <c r="A606" s="329"/>
      <c r="B606" s="330"/>
      <c r="C606" s="329"/>
      <c r="D606" s="338"/>
      <c r="E606" s="331"/>
      <c r="F606" s="306"/>
      <c r="G606" s="306"/>
      <c r="H606" s="332"/>
      <c r="I606" s="309"/>
      <c r="J606" s="310"/>
      <c r="K606" s="311"/>
      <c r="N606" s="570"/>
      <c r="O606" s="286"/>
      <c r="P606" s="286"/>
      <c r="Q606" s="286"/>
      <c r="R606" s="286"/>
      <c r="S606" s="286"/>
      <c r="T606" s="286"/>
      <c r="U606" s="571"/>
    </row>
    <row r="607" spans="1:21" x14ac:dyDescent="0.2">
      <c r="A607" s="351"/>
      <c r="B607" s="355"/>
      <c r="C607" s="363"/>
      <c r="D607" s="364"/>
      <c r="E607" s="352"/>
      <c r="F607" s="334"/>
      <c r="G607" s="334"/>
      <c r="H607" s="362"/>
      <c r="I607" s="346"/>
      <c r="J607" s="347"/>
      <c r="K607" s="380"/>
      <c r="N607" s="570"/>
      <c r="O607" s="286"/>
      <c r="P607" s="286"/>
      <c r="Q607" s="286"/>
      <c r="R607" s="286"/>
      <c r="S607" s="286"/>
      <c r="T607" s="286"/>
      <c r="U607" s="571"/>
    </row>
    <row r="608" spans="1:21" ht="24" x14ac:dyDescent="0.2">
      <c r="A608" s="340"/>
      <c r="B608" s="341"/>
      <c r="C608" s="359"/>
      <c r="D608" s="404" t="s">
        <v>1370</v>
      </c>
      <c r="E608" s="344" t="s">
        <v>1371</v>
      </c>
      <c r="F608" s="334" t="s">
        <v>1016</v>
      </c>
      <c r="G608" s="334">
        <v>12</v>
      </c>
      <c r="H608" s="362">
        <v>2926315</v>
      </c>
      <c r="I608" s="346">
        <f>G608*H608</f>
        <v>35115780</v>
      </c>
      <c r="J608" s="347" t="s">
        <v>989</v>
      </c>
      <c r="K608" s="376" t="s">
        <v>1017</v>
      </c>
      <c r="N608" s="570"/>
      <c r="O608" s="286"/>
      <c r="P608" s="286"/>
      <c r="Q608" s="286"/>
      <c r="R608" s="286"/>
      <c r="S608" s="286"/>
      <c r="T608" s="286"/>
      <c r="U608" s="571"/>
    </row>
    <row r="609" spans="1:21" x14ac:dyDescent="0.2">
      <c r="A609" s="351"/>
      <c r="B609" s="355"/>
      <c r="C609" s="363"/>
      <c r="D609" s="366"/>
      <c r="E609" s="352"/>
      <c r="F609" s="334"/>
      <c r="G609" s="334"/>
      <c r="H609" s="362"/>
      <c r="I609" s="346"/>
      <c r="J609" s="347"/>
      <c r="K609" s="376"/>
      <c r="N609" s="570"/>
      <c r="O609" s="286"/>
      <c r="P609" s="286"/>
      <c r="Q609" s="286"/>
      <c r="R609" s="286"/>
      <c r="S609" s="286"/>
      <c r="T609" s="286"/>
      <c r="U609" s="571"/>
    </row>
    <row r="610" spans="1:21" ht="24" x14ac:dyDescent="0.2">
      <c r="A610" s="340"/>
      <c r="B610" s="341"/>
      <c r="C610" s="325"/>
      <c r="D610" s="367"/>
      <c r="E610" s="344" t="s">
        <v>1374</v>
      </c>
      <c r="F610" s="334" t="s">
        <v>1016</v>
      </c>
      <c r="G610" s="334">
        <v>12</v>
      </c>
      <c r="H610" s="362">
        <v>510427.4</v>
      </c>
      <c r="I610" s="346">
        <f>G610*H610</f>
        <v>6125128.8000000007</v>
      </c>
      <c r="J610" s="347" t="s">
        <v>989</v>
      </c>
      <c r="K610" s="376" t="s">
        <v>1017</v>
      </c>
      <c r="N610" s="570"/>
      <c r="O610" s="286"/>
      <c r="P610" s="286"/>
      <c r="Q610" s="286"/>
      <c r="R610" s="286"/>
      <c r="S610" s="286"/>
      <c r="T610" s="286"/>
      <c r="U610" s="571"/>
    </row>
    <row r="611" spans="1:21" x14ac:dyDescent="0.2">
      <c r="A611" s="351"/>
      <c r="B611" s="355"/>
      <c r="C611" s="363"/>
      <c r="D611" s="366"/>
      <c r="E611" s="352"/>
      <c r="F611" s="334"/>
      <c r="G611" s="334"/>
      <c r="H611" s="362"/>
      <c r="I611" s="346"/>
      <c r="J611" s="347"/>
      <c r="K611" s="376"/>
      <c r="N611" s="570"/>
      <c r="O611" s="286"/>
      <c r="P611" s="286"/>
      <c r="Q611" s="286"/>
      <c r="R611" s="286"/>
      <c r="S611" s="286"/>
      <c r="T611" s="286"/>
      <c r="U611" s="571"/>
    </row>
    <row r="612" spans="1:21" x14ac:dyDescent="0.2">
      <c r="A612" s="351"/>
      <c r="B612" s="355"/>
      <c r="C612" s="325"/>
      <c r="D612" s="367"/>
      <c r="E612" s="352" t="s">
        <v>1127</v>
      </c>
      <c r="F612" s="334" t="s">
        <v>1016</v>
      </c>
      <c r="G612" s="334">
        <v>1</v>
      </c>
      <c r="H612" s="362">
        <f>H608+H610</f>
        <v>3436742.4</v>
      </c>
      <c r="I612" s="346">
        <f>G612*H612</f>
        <v>3436742.4</v>
      </c>
      <c r="J612" s="347" t="s">
        <v>1011</v>
      </c>
      <c r="K612" s="376" t="s">
        <v>1017</v>
      </c>
      <c r="N612" s="570"/>
      <c r="O612" s="286"/>
      <c r="P612" s="286"/>
      <c r="Q612" s="286"/>
      <c r="R612" s="286"/>
      <c r="S612" s="286"/>
      <c r="T612" s="286"/>
      <c r="U612" s="571"/>
    </row>
    <row r="613" spans="1:21" x14ac:dyDescent="0.2">
      <c r="A613" s="351"/>
      <c r="B613" s="355"/>
      <c r="C613" s="363"/>
      <c r="D613" s="366"/>
      <c r="E613" s="352"/>
      <c r="F613" s="334"/>
      <c r="G613" s="334"/>
      <c r="H613" s="362"/>
      <c r="I613" s="346"/>
      <c r="J613" s="347"/>
      <c r="K613" s="376"/>
      <c r="N613" s="570"/>
      <c r="O613" s="286"/>
      <c r="P613" s="286"/>
      <c r="Q613" s="286"/>
      <c r="R613" s="286"/>
      <c r="S613" s="286"/>
      <c r="T613" s="286"/>
      <c r="U613" s="571"/>
    </row>
    <row r="614" spans="1:21" x14ac:dyDescent="0.2">
      <c r="A614" s="351"/>
      <c r="B614" s="355"/>
      <c r="C614" s="325"/>
      <c r="D614" s="367"/>
      <c r="E614" s="352" t="s">
        <v>1027</v>
      </c>
      <c r="F614" s="334" t="s">
        <v>1028</v>
      </c>
      <c r="G614" s="334">
        <v>2</v>
      </c>
      <c r="H614" s="362">
        <v>35000</v>
      </c>
      <c r="I614" s="346">
        <f>G614*H614</f>
        <v>70000</v>
      </c>
      <c r="J614" s="347" t="s">
        <v>993</v>
      </c>
      <c r="K614" s="376" t="s">
        <v>1017</v>
      </c>
      <c r="N614" s="570"/>
      <c r="O614" s="286"/>
      <c r="P614" s="286"/>
      <c r="Q614" s="286"/>
      <c r="R614" s="286"/>
      <c r="S614" s="286"/>
      <c r="T614" s="286"/>
      <c r="U614" s="571"/>
    </row>
    <row r="615" spans="1:21" x14ac:dyDescent="0.2">
      <c r="A615" s="351"/>
      <c r="B615" s="355"/>
      <c r="C615" s="363"/>
      <c r="D615" s="366"/>
      <c r="E615" s="352"/>
      <c r="F615" s="334"/>
      <c r="G615" s="334"/>
      <c r="H615" s="362"/>
      <c r="I615" s="346"/>
      <c r="J615" s="347"/>
      <c r="K615" s="376"/>
      <c r="N615" s="570"/>
      <c r="O615" s="286"/>
      <c r="P615" s="286"/>
      <c r="Q615" s="286"/>
      <c r="R615" s="286"/>
      <c r="S615" s="286"/>
      <c r="T615" s="286"/>
      <c r="U615" s="571"/>
    </row>
    <row r="616" spans="1:21" x14ac:dyDescent="0.2">
      <c r="A616" s="351"/>
      <c r="B616" s="355"/>
      <c r="C616" s="325"/>
      <c r="D616" s="367"/>
      <c r="E616" s="352" t="s">
        <v>1031</v>
      </c>
      <c r="F616" s="334" t="s">
        <v>1016</v>
      </c>
      <c r="G616" s="334">
        <v>2</v>
      </c>
      <c r="H616" s="362">
        <v>3500000</v>
      </c>
      <c r="I616" s="346">
        <f>G616*H616</f>
        <v>7000000</v>
      </c>
      <c r="J616" s="347" t="s">
        <v>1032</v>
      </c>
      <c r="K616" s="376" t="s">
        <v>953</v>
      </c>
      <c r="N616" s="570"/>
      <c r="O616" s="286"/>
      <c r="P616" s="286"/>
      <c r="Q616" s="286"/>
      <c r="R616" s="286"/>
      <c r="S616" s="286"/>
      <c r="T616" s="286"/>
      <c r="U616" s="571"/>
    </row>
    <row r="617" spans="1:21" x14ac:dyDescent="0.2">
      <c r="A617" s="351"/>
      <c r="B617" s="355"/>
      <c r="C617" s="363"/>
      <c r="D617" s="366"/>
      <c r="E617" s="352"/>
      <c r="F617" s="334"/>
      <c r="G617" s="334"/>
      <c r="H617" s="362"/>
      <c r="I617" s="346"/>
      <c r="J617" s="347"/>
      <c r="K617" s="376"/>
      <c r="N617" s="570"/>
      <c r="O617" s="286"/>
      <c r="P617" s="286"/>
      <c r="Q617" s="286"/>
      <c r="R617" s="286"/>
      <c r="S617" s="286"/>
      <c r="T617" s="286"/>
      <c r="U617" s="571"/>
    </row>
    <row r="618" spans="1:21" x14ac:dyDescent="0.2">
      <c r="A618" s="351"/>
      <c r="B618" s="355"/>
      <c r="C618" s="325"/>
      <c r="D618" s="367"/>
      <c r="E618" s="352" t="s">
        <v>1035</v>
      </c>
      <c r="F618" s="334" t="s">
        <v>1016</v>
      </c>
      <c r="G618" s="334">
        <v>1</v>
      </c>
      <c r="H618" s="362">
        <v>100000</v>
      </c>
      <c r="I618" s="346">
        <f>G618*H618</f>
        <v>100000</v>
      </c>
      <c r="J618" s="347" t="s">
        <v>1019</v>
      </c>
      <c r="K618" s="376" t="s">
        <v>1017</v>
      </c>
      <c r="N618" s="570"/>
      <c r="O618" s="286"/>
      <c r="P618" s="286"/>
      <c r="Q618" s="286"/>
      <c r="R618" s="286"/>
      <c r="S618" s="286"/>
      <c r="T618" s="286"/>
      <c r="U618" s="571"/>
    </row>
    <row r="619" spans="1:21" x14ac:dyDescent="0.2">
      <c r="A619" s="351"/>
      <c r="B619" s="355"/>
      <c r="C619" s="363"/>
      <c r="D619" s="366"/>
      <c r="E619" s="352"/>
      <c r="F619" s="334"/>
      <c r="G619" s="334"/>
      <c r="H619" s="362"/>
      <c r="I619" s="346"/>
      <c r="J619" s="347"/>
      <c r="K619" s="376"/>
      <c r="N619" s="570"/>
      <c r="O619" s="286"/>
      <c r="P619" s="286"/>
      <c r="Q619" s="286"/>
      <c r="R619" s="286"/>
      <c r="S619" s="286"/>
      <c r="T619" s="286"/>
      <c r="U619" s="571"/>
    </row>
    <row r="620" spans="1:21" x14ac:dyDescent="0.2">
      <c r="A620" s="351"/>
      <c r="B620" s="355"/>
      <c r="C620" s="325"/>
      <c r="D620" s="367"/>
      <c r="E620" s="352" t="s">
        <v>1038</v>
      </c>
      <c r="F620" s="334" t="s">
        <v>1016</v>
      </c>
      <c r="G620" s="334">
        <v>1</v>
      </c>
      <c r="H620" s="362">
        <v>150000</v>
      </c>
      <c r="I620" s="346">
        <f>G620*H620</f>
        <v>150000</v>
      </c>
      <c r="J620" s="347" t="s">
        <v>1020</v>
      </c>
      <c r="K620" s="376" t="s">
        <v>1017</v>
      </c>
      <c r="N620" s="570"/>
      <c r="O620" s="286"/>
      <c r="P620" s="286"/>
      <c r="Q620" s="286"/>
      <c r="R620" s="286"/>
      <c r="S620" s="286"/>
      <c r="T620" s="286"/>
      <c r="U620" s="571"/>
    </row>
    <row r="621" spans="1:21" x14ac:dyDescent="0.2">
      <c r="A621" s="351"/>
      <c r="B621" s="355"/>
      <c r="C621" s="325"/>
      <c r="D621" s="367"/>
      <c r="E621" s="352"/>
      <c r="F621" s="334"/>
      <c r="G621" s="334"/>
      <c r="H621" s="362"/>
      <c r="I621" s="346"/>
      <c r="J621" s="347"/>
      <c r="K621" s="376"/>
      <c r="N621" s="570"/>
      <c r="O621" s="286"/>
      <c r="P621" s="286"/>
      <c r="Q621" s="286"/>
      <c r="R621" s="286"/>
      <c r="S621" s="286"/>
      <c r="T621" s="286"/>
      <c r="U621" s="571"/>
    </row>
    <row r="622" spans="1:21" x14ac:dyDescent="0.2">
      <c r="A622" s="351"/>
      <c r="B622" s="355"/>
      <c r="C622" s="325"/>
      <c r="D622" s="367"/>
      <c r="E622" s="352" t="s">
        <v>1384</v>
      </c>
      <c r="F622" s="334" t="s">
        <v>987</v>
      </c>
      <c r="G622" s="334">
        <v>12</v>
      </c>
      <c r="H622" s="362">
        <v>45000</v>
      </c>
      <c r="I622" s="346">
        <f>G622*H622</f>
        <v>540000</v>
      </c>
      <c r="J622" s="347" t="s">
        <v>1041</v>
      </c>
      <c r="K622" s="376" t="s">
        <v>953</v>
      </c>
      <c r="N622" s="570"/>
      <c r="O622" s="286"/>
      <c r="P622" s="286"/>
      <c r="Q622" s="286"/>
      <c r="R622" s="286"/>
      <c r="S622" s="286"/>
      <c r="T622" s="286"/>
      <c r="U622" s="571"/>
    </row>
    <row r="623" spans="1:21" x14ac:dyDescent="0.2">
      <c r="A623" s="351"/>
      <c r="B623" s="355"/>
      <c r="C623" s="363"/>
      <c r="D623" s="366"/>
      <c r="E623" s="352"/>
      <c r="F623" s="334"/>
      <c r="G623" s="334"/>
      <c r="H623" s="362"/>
      <c r="I623" s="346"/>
      <c r="J623" s="347"/>
      <c r="K623" s="376"/>
      <c r="N623" s="570"/>
      <c r="O623" s="286"/>
      <c r="P623" s="286"/>
      <c r="Q623" s="286"/>
      <c r="R623" s="286"/>
      <c r="S623" s="286"/>
      <c r="T623" s="286"/>
      <c r="U623" s="571"/>
    </row>
    <row r="624" spans="1:21" x14ac:dyDescent="0.2">
      <c r="A624" s="351"/>
      <c r="B624" s="355"/>
      <c r="C624" s="325"/>
      <c r="D624" s="367"/>
      <c r="E624" s="352" t="s">
        <v>1042</v>
      </c>
      <c r="F624" s="334" t="s">
        <v>987</v>
      </c>
      <c r="G624" s="334">
        <v>6</v>
      </c>
      <c r="H624" s="362">
        <v>2000</v>
      </c>
      <c r="I624" s="346">
        <f>G624*H624</f>
        <v>12000</v>
      </c>
      <c r="J624" s="347" t="s">
        <v>1043</v>
      </c>
      <c r="K624" s="376" t="s">
        <v>953</v>
      </c>
      <c r="N624" s="570"/>
      <c r="O624" s="286"/>
      <c r="P624" s="286"/>
      <c r="Q624" s="286"/>
      <c r="R624" s="286"/>
      <c r="S624" s="286"/>
      <c r="T624" s="286"/>
      <c r="U624" s="571"/>
    </row>
    <row r="625" spans="1:21" x14ac:dyDescent="0.2">
      <c r="A625" s="351"/>
      <c r="B625" s="355"/>
      <c r="C625" s="325"/>
      <c r="D625" s="367"/>
      <c r="E625" s="352"/>
      <c r="F625" s="334"/>
      <c r="G625" s="334"/>
      <c r="H625" s="362"/>
      <c r="I625" s="346"/>
      <c r="J625" s="347"/>
      <c r="K625" s="376"/>
      <c r="N625" s="570"/>
      <c r="O625" s="286"/>
      <c r="P625" s="286"/>
      <c r="Q625" s="286"/>
      <c r="R625" s="286"/>
      <c r="S625" s="286"/>
      <c r="T625" s="286"/>
      <c r="U625" s="571"/>
    </row>
    <row r="626" spans="1:21" x14ac:dyDescent="0.2">
      <c r="A626" s="351"/>
      <c r="B626" s="355"/>
      <c r="C626" s="325"/>
      <c r="D626" s="367"/>
      <c r="E626" s="352" t="s">
        <v>1045</v>
      </c>
      <c r="F626" s="334" t="s">
        <v>987</v>
      </c>
      <c r="G626" s="334">
        <v>6</v>
      </c>
      <c r="H626" s="362">
        <v>2500</v>
      </c>
      <c r="I626" s="346">
        <f>G626*H626</f>
        <v>15000</v>
      </c>
      <c r="J626" s="347" t="s">
        <v>1046</v>
      </c>
      <c r="K626" s="376" t="s">
        <v>953</v>
      </c>
      <c r="N626" s="570"/>
      <c r="O626" s="286"/>
      <c r="P626" s="286"/>
      <c r="Q626" s="286"/>
      <c r="R626" s="286"/>
      <c r="S626" s="286"/>
      <c r="T626" s="286"/>
      <c r="U626" s="571"/>
    </row>
    <row r="627" spans="1:21" x14ac:dyDescent="0.2">
      <c r="A627" s="351"/>
      <c r="B627" s="355"/>
      <c r="C627" s="325"/>
      <c r="D627" s="367"/>
      <c r="E627" s="352"/>
      <c r="F627" s="334"/>
      <c r="G627" s="334"/>
      <c r="H627" s="362"/>
      <c r="I627" s="346"/>
      <c r="J627" s="347"/>
      <c r="K627" s="376"/>
      <c r="N627" s="570"/>
      <c r="O627" s="286"/>
      <c r="P627" s="286"/>
      <c r="Q627" s="286"/>
      <c r="R627" s="286"/>
      <c r="S627" s="286"/>
      <c r="T627" s="286"/>
      <c r="U627" s="571"/>
    </row>
    <row r="628" spans="1:21" x14ac:dyDescent="0.2">
      <c r="A628" s="351"/>
      <c r="B628" s="355"/>
      <c r="C628" s="325"/>
      <c r="D628" s="367"/>
      <c r="E628" s="352" t="s">
        <v>1048</v>
      </c>
      <c r="F628" s="334" t="s">
        <v>987</v>
      </c>
      <c r="G628" s="334">
        <v>12</v>
      </c>
      <c r="H628" s="362">
        <v>1000</v>
      </c>
      <c r="I628" s="346">
        <f>G628*H628</f>
        <v>12000</v>
      </c>
      <c r="J628" s="347" t="s">
        <v>1049</v>
      </c>
      <c r="K628" s="376" t="s">
        <v>953</v>
      </c>
      <c r="N628" s="570"/>
      <c r="O628" s="286"/>
      <c r="P628" s="286"/>
      <c r="Q628" s="286"/>
      <c r="R628" s="286"/>
      <c r="S628" s="286"/>
      <c r="T628" s="286"/>
      <c r="U628" s="571"/>
    </row>
    <row r="629" spans="1:21" x14ac:dyDescent="0.2">
      <c r="A629" s="351"/>
      <c r="B629" s="355"/>
      <c r="C629" s="325"/>
      <c r="D629" s="367"/>
      <c r="E629" s="352"/>
      <c r="F629" s="334"/>
      <c r="G629" s="334"/>
      <c r="H629" s="362"/>
      <c r="I629" s="346"/>
      <c r="J629" s="347"/>
      <c r="K629" s="376"/>
      <c r="N629" s="570"/>
      <c r="O629" s="286"/>
      <c r="P629" s="286"/>
      <c r="Q629" s="286"/>
      <c r="R629" s="286"/>
      <c r="S629" s="286"/>
      <c r="T629" s="286"/>
      <c r="U629" s="571"/>
    </row>
    <row r="630" spans="1:21" x14ac:dyDescent="0.2">
      <c r="A630" s="351"/>
      <c r="B630" s="355"/>
      <c r="C630" s="325"/>
      <c r="D630" s="367"/>
      <c r="E630" s="344" t="s">
        <v>1387</v>
      </c>
      <c r="F630" s="334" t="s">
        <v>987</v>
      </c>
      <c r="G630" s="334">
        <v>12</v>
      </c>
      <c r="H630" s="362">
        <v>5000</v>
      </c>
      <c r="I630" s="346">
        <f>G630*H630</f>
        <v>60000</v>
      </c>
      <c r="J630" s="347" t="s">
        <v>1053</v>
      </c>
      <c r="K630" s="376" t="s">
        <v>953</v>
      </c>
      <c r="N630" s="570"/>
      <c r="O630" s="286"/>
      <c r="P630" s="286"/>
      <c r="Q630" s="286"/>
      <c r="R630" s="286"/>
      <c r="S630" s="286"/>
      <c r="T630" s="286"/>
      <c r="U630" s="571"/>
    </row>
    <row r="631" spans="1:21" x14ac:dyDescent="0.2">
      <c r="A631" s="351"/>
      <c r="B631" s="355"/>
      <c r="C631" s="325"/>
      <c r="D631" s="367"/>
      <c r="E631" s="352"/>
      <c r="F631" s="334"/>
      <c r="G631" s="334"/>
      <c r="H631" s="362"/>
      <c r="I631" s="346"/>
      <c r="J631" s="347"/>
      <c r="K631" s="376"/>
      <c r="N631" s="570"/>
      <c r="O631" s="286"/>
      <c r="P631" s="286"/>
      <c r="Q631" s="286"/>
      <c r="R631" s="286"/>
      <c r="S631" s="286"/>
      <c r="T631" s="286"/>
      <c r="U631" s="571"/>
    </row>
    <row r="632" spans="1:21" x14ac:dyDescent="0.2">
      <c r="A632" s="351"/>
      <c r="B632" s="355"/>
      <c r="C632" s="325"/>
      <c r="D632" s="367"/>
      <c r="E632" s="352" t="s">
        <v>3225</v>
      </c>
      <c r="F632" s="334" t="s">
        <v>987</v>
      </c>
      <c r="G632" s="334">
        <v>2</v>
      </c>
      <c r="H632" s="362">
        <v>50000</v>
      </c>
      <c r="I632" s="346">
        <f>G632*H632</f>
        <v>100000</v>
      </c>
      <c r="J632" s="347" t="s">
        <v>1740</v>
      </c>
      <c r="K632" s="376" t="s">
        <v>953</v>
      </c>
      <c r="N632" s="570"/>
      <c r="O632" s="286"/>
      <c r="P632" s="286"/>
      <c r="Q632" s="286"/>
      <c r="R632" s="286"/>
      <c r="S632" s="286"/>
      <c r="T632" s="286"/>
      <c r="U632" s="571"/>
    </row>
    <row r="633" spans="1:21" x14ac:dyDescent="0.2">
      <c r="A633" s="351"/>
      <c r="B633" s="355"/>
      <c r="C633" s="363"/>
      <c r="D633" s="366"/>
      <c r="E633" s="352"/>
      <c r="F633" s="334"/>
      <c r="G633" s="334"/>
      <c r="H633" s="362"/>
      <c r="I633" s="346"/>
      <c r="J633" s="347"/>
      <c r="K633" s="376"/>
      <c r="N633" s="570"/>
      <c r="O633" s="286"/>
      <c r="P633" s="286"/>
      <c r="Q633" s="286"/>
      <c r="R633" s="286"/>
      <c r="S633" s="286"/>
      <c r="T633" s="286"/>
      <c r="U633" s="571"/>
    </row>
    <row r="634" spans="1:21" x14ac:dyDescent="0.2">
      <c r="A634" s="351"/>
      <c r="B634" s="355"/>
      <c r="C634" s="363"/>
      <c r="D634" s="366"/>
      <c r="E634" s="352" t="s">
        <v>1389</v>
      </c>
      <c r="F634" s="334" t="s">
        <v>987</v>
      </c>
      <c r="G634" s="334">
        <v>12</v>
      </c>
      <c r="H634" s="362">
        <v>1500</v>
      </c>
      <c r="I634" s="346">
        <f>G634*H634</f>
        <v>18000</v>
      </c>
      <c r="J634" s="347" t="s">
        <v>744</v>
      </c>
      <c r="K634" s="376" t="s">
        <v>953</v>
      </c>
      <c r="N634" s="570"/>
      <c r="O634" s="286"/>
      <c r="P634" s="286"/>
      <c r="Q634" s="286"/>
      <c r="R634" s="286"/>
      <c r="S634" s="286"/>
      <c r="T634" s="286"/>
      <c r="U634" s="571"/>
    </row>
    <row r="635" spans="1:21" x14ac:dyDescent="0.2">
      <c r="A635" s="351"/>
      <c r="B635" s="355"/>
      <c r="C635" s="363"/>
      <c r="D635" s="366"/>
      <c r="E635" s="352"/>
      <c r="F635" s="334"/>
      <c r="G635" s="334"/>
      <c r="H635" s="362"/>
      <c r="I635" s="346"/>
      <c r="J635" s="347"/>
      <c r="K635" s="376"/>
      <c r="N635" s="570"/>
      <c r="O635" s="286"/>
      <c r="P635" s="286"/>
      <c r="Q635" s="286"/>
      <c r="R635" s="286"/>
      <c r="S635" s="286"/>
      <c r="T635" s="286"/>
      <c r="U635" s="571"/>
    </row>
    <row r="636" spans="1:21" x14ac:dyDescent="0.2">
      <c r="A636" s="351"/>
      <c r="B636" s="355"/>
      <c r="C636" s="363"/>
      <c r="D636" s="366"/>
      <c r="E636" s="352" t="s">
        <v>1390</v>
      </c>
      <c r="F636" s="334" t="s">
        <v>987</v>
      </c>
      <c r="G636" s="334">
        <v>6</v>
      </c>
      <c r="H636" s="362">
        <v>5000</v>
      </c>
      <c r="I636" s="346">
        <f>G636*H636</f>
        <v>30000</v>
      </c>
      <c r="J636" s="347" t="s">
        <v>1192</v>
      </c>
      <c r="K636" s="376" t="s">
        <v>953</v>
      </c>
      <c r="N636" s="570"/>
      <c r="O636" s="286"/>
      <c r="P636" s="286"/>
      <c r="Q636" s="286"/>
      <c r="R636" s="286"/>
      <c r="S636" s="286"/>
      <c r="T636" s="286"/>
      <c r="U636" s="571"/>
    </row>
    <row r="637" spans="1:21" x14ac:dyDescent="0.2">
      <c r="A637" s="351"/>
      <c r="B637" s="355"/>
      <c r="C637" s="363"/>
      <c r="D637" s="366"/>
      <c r="E637" s="352" t="s">
        <v>1391</v>
      </c>
      <c r="F637" s="334" t="s">
        <v>987</v>
      </c>
      <c r="G637" s="334">
        <v>6</v>
      </c>
      <c r="H637" s="362">
        <v>2000</v>
      </c>
      <c r="I637" s="346">
        <f>G637*H637</f>
        <v>12000</v>
      </c>
      <c r="J637" s="347" t="s">
        <v>1325</v>
      </c>
      <c r="K637" s="376" t="s">
        <v>953</v>
      </c>
      <c r="N637" s="570"/>
      <c r="O637" s="286"/>
      <c r="P637" s="286"/>
      <c r="Q637" s="286"/>
      <c r="R637" s="286"/>
      <c r="S637" s="286"/>
      <c r="T637" s="286"/>
      <c r="U637" s="571"/>
    </row>
    <row r="638" spans="1:21" x14ac:dyDescent="0.2">
      <c r="A638" s="351"/>
      <c r="B638" s="355"/>
      <c r="C638" s="363"/>
      <c r="D638" s="366"/>
      <c r="E638" s="352"/>
      <c r="F638" s="334"/>
      <c r="G638" s="334"/>
      <c r="H638" s="362"/>
      <c r="I638" s="346"/>
      <c r="J638" s="347"/>
      <c r="K638" s="376"/>
      <c r="N638" s="570"/>
      <c r="O638" s="286"/>
      <c r="P638" s="286"/>
      <c r="Q638" s="286"/>
      <c r="R638" s="286"/>
      <c r="S638" s="286"/>
      <c r="T638" s="286"/>
      <c r="U638" s="571"/>
    </row>
    <row r="639" spans="1:21" x14ac:dyDescent="0.2">
      <c r="A639" s="351"/>
      <c r="B639" s="355"/>
      <c r="C639" s="363"/>
      <c r="D639" s="366"/>
      <c r="E639" s="352" t="s">
        <v>1392</v>
      </c>
      <c r="F639" s="334" t="s">
        <v>987</v>
      </c>
      <c r="G639" s="334">
        <v>12</v>
      </c>
      <c r="H639" s="362">
        <v>2500</v>
      </c>
      <c r="I639" s="346">
        <f>G639*H639</f>
        <v>30000</v>
      </c>
      <c r="J639" s="347" t="s">
        <v>1323</v>
      </c>
      <c r="K639" s="376" t="s">
        <v>953</v>
      </c>
      <c r="N639" s="570"/>
      <c r="O639" s="286"/>
      <c r="P639" s="286"/>
      <c r="Q639" s="286"/>
      <c r="R639" s="286"/>
      <c r="S639" s="286"/>
      <c r="T639" s="286"/>
      <c r="U639" s="571"/>
    </row>
    <row r="640" spans="1:21" x14ac:dyDescent="0.2">
      <c r="A640" s="351"/>
      <c r="B640" s="355"/>
      <c r="C640" s="363"/>
      <c r="D640" s="366"/>
      <c r="E640" s="352"/>
      <c r="F640" s="334"/>
      <c r="G640" s="334"/>
      <c r="H640" s="362"/>
      <c r="I640" s="346"/>
      <c r="J640" s="347"/>
      <c r="K640" s="376"/>
      <c r="N640" s="570"/>
      <c r="O640" s="286"/>
      <c r="P640" s="286"/>
      <c r="Q640" s="286"/>
      <c r="R640" s="286"/>
      <c r="S640" s="286"/>
      <c r="T640" s="286"/>
      <c r="U640" s="571"/>
    </row>
    <row r="641" spans="1:21" x14ac:dyDescent="0.2">
      <c r="A641" s="351"/>
      <c r="B641" s="355"/>
      <c r="C641" s="363"/>
      <c r="D641" s="366"/>
      <c r="E641" s="352" t="s">
        <v>1138</v>
      </c>
      <c r="F641" s="334" t="s">
        <v>987</v>
      </c>
      <c r="G641" s="334">
        <v>12</v>
      </c>
      <c r="H641" s="362">
        <v>1000</v>
      </c>
      <c r="I641" s="346">
        <f>G641*H641</f>
        <v>12000</v>
      </c>
      <c r="J641" s="347" t="s">
        <v>1139</v>
      </c>
      <c r="K641" s="376" t="s">
        <v>953</v>
      </c>
      <c r="N641" s="570"/>
      <c r="O641" s="286"/>
      <c r="P641" s="286"/>
      <c r="Q641" s="286"/>
      <c r="R641" s="286"/>
      <c r="S641" s="286"/>
      <c r="T641" s="286"/>
      <c r="U641" s="571"/>
    </row>
    <row r="642" spans="1:21" x14ac:dyDescent="0.2">
      <c r="A642" s="351"/>
      <c r="B642" s="355"/>
      <c r="C642" s="363"/>
      <c r="D642" s="366"/>
      <c r="E642" s="352"/>
      <c r="F642" s="334"/>
      <c r="G642" s="334"/>
      <c r="H642" s="362"/>
      <c r="I642" s="346"/>
      <c r="J642" s="347"/>
      <c r="K642" s="376"/>
      <c r="N642" s="570"/>
      <c r="O642" s="286"/>
      <c r="P642" s="286"/>
      <c r="Q642" s="286"/>
      <c r="R642" s="286"/>
      <c r="S642" s="286"/>
      <c r="T642" s="286"/>
      <c r="U642" s="571"/>
    </row>
    <row r="643" spans="1:21" x14ac:dyDescent="0.2">
      <c r="A643" s="351"/>
      <c r="B643" s="355"/>
      <c r="C643" s="325"/>
      <c r="D643" s="367"/>
      <c r="E643" s="352" t="s">
        <v>1055</v>
      </c>
      <c r="F643" s="334" t="s">
        <v>1016</v>
      </c>
      <c r="G643" s="334">
        <v>12</v>
      </c>
      <c r="H643" s="362">
        <f>H612*7.09/100</f>
        <v>243665.03616000002</v>
      </c>
      <c r="I643" s="346">
        <f>G643*H643</f>
        <v>2923980.4339200002</v>
      </c>
      <c r="J643" s="347" t="s">
        <v>1056</v>
      </c>
      <c r="K643" s="376" t="s">
        <v>1017</v>
      </c>
      <c r="N643" s="570"/>
      <c r="O643" s="286"/>
      <c r="P643" s="286"/>
      <c r="Q643" s="286"/>
      <c r="R643" s="286"/>
      <c r="S643" s="286"/>
      <c r="T643" s="286"/>
      <c r="U643" s="571"/>
    </row>
    <row r="644" spans="1:21" x14ac:dyDescent="0.2">
      <c r="A644" s="351"/>
      <c r="B644" s="355"/>
      <c r="C644" s="363"/>
      <c r="D644" s="366"/>
      <c r="E644" s="352"/>
      <c r="F644" s="334"/>
      <c r="G644" s="334"/>
      <c r="H644" s="362"/>
      <c r="I644" s="346"/>
      <c r="J644" s="347"/>
      <c r="K644" s="376"/>
      <c r="N644" s="570"/>
      <c r="O644" s="286"/>
      <c r="P644" s="286"/>
      <c r="Q644" s="286"/>
      <c r="R644" s="286"/>
      <c r="S644" s="286"/>
      <c r="T644" s="286"/>
      <c r="U644" s="571"/>
    </row>
    <row r="645" spans="1:21" x14ac:dyDescent="0.2">
      <c r="A645" s="351"/>
      <c r="B645" s="355"/>
      <c r="C645" s="325"/>
      <c r="D645" s="367"/>
      <c r="E645" s="352" t="s">
        <v>1059</v>
      </c>
      <c r="F645" s="334" t="s">
        <v>1016</v>
      </c>
      <c r="G645" s="334">
        <v>12</v>
      </c>
      <c r="H645" s="362">
        <f>H612*7.1/100</f>
        <v>244008.71039999998</v>
      </c>
      <c r="I645" s="346">
        <f>G645*H645</f>
        <v>2928104.5247999998</v>
      </c>
      <c r="J645" s="347" t="s">
        <v>1060</v>
      </c>
      <c r="K645" s="376" t="s">
        <v>1017</v>
      </c>
      <c r="N645" s="570"/>
      <c r="O645" s="286"/>
      <c r="P645" s="286"/>
      <c r="Q645" s="286"/>
      <c r="R645" s="286"/>
      <c r="S645" s="286"/>
      <c r="T645" s="286"/>
      <c r="U645" s="571"/>
    </row>
    <row r="646" spans="1:21" x14ac:dyDescent="0.2">
      <c r="A646" s="351"/>
      <c r="B646" s="355"/>
      <c r="C646" s="363"/>
      <c r="D646" s="366"/>
      <c r="E646" s="352"/>
      <c r="F646" s="334"/>
      <c r="G646" s="334"/>
      <c r="H646" s="362"/>
      <c r="I646" s="346"/>
      <c r="J646" s="347"/>
      <c r="K646" s="376"/>
      <c r="N646" s="570"/>
      <c r="O646" s="286"/>
      <c r="P646" s="286"/>
      <c r="Q646" s="286"/>
      <c r="R646" s="286"/>
      <c r="S646" s="286"/>
      <c r="T646" s="286"/>
      <c r="U646" s="571"/>
    </row>
    <row r="647" spans="1:21" x14ac:dyDescent="0.2">
      <c r="A647" s="351"/>
      <c r="B647" s="355"/>
      <c r="C647" s="325"/>
      <c r="D647" s="367"/>
      <c r="E647" s="352" t="s">
        <v>1062</v>
      </c>
      <c r="F647" s="334" t="s">
        <v>1016</v>
      </c>
      <c r="G647" s="334">
        <v>12</v>
      </c>
      <c r="H647" s="362">
        <f>H612*1.2/100</f>
        <v>41240.908799999997</v>
      </c>
      <c r="I647" s="346">
        <f>G647*H647</f>
        <v>494890.90559999994</v>
      </c>
      <c r="J647" s="347" t="s">
        <v>1063</v>
      </c>
      <c r="K647" s="376" t="s">
        <v>1017</v>
      </c>
      <c r="N647" s="570"/>
      <c r="O647" s="286"/>
      <c r="P647" s="286"/>
      <c r="Q647" s="286"/>
      <c r="R647" s="286"/>
      <c r="S647" s="286"/>
      <c r="T647" s="286"/>
      <c r="U647" s="571"/>
    </row>
    <row r="648" spans="1:21" x14ac:dyDescent="0.2">
      <c r="A648" s="351"/>
      <c r="B648" s="355"/>
      <c r="C648" s="363"/>
      <c r="D648" s="366"/>
      <c r="E648" s="352"/>
      <c r="F648" s="334"/>
      <c r="G648" s="334"/>
      <c r="H648" s="362"/>
      <c r="I648" s="346"/>
      <c r="J648" s="347"/>
      <c r="K648" s="376"/>
      <c r="N648" s="570"/>
      <c r="O648" s="286"/>
      <c r="P648" s="286"/>
      <c r="Q648" s="286"/>
      <c r="R648" s="286"/>
      <c r="S648" s="286"/>
      <c r="T648" s="286"/>
      <c r="U648" s="571"/>
    </row>
    <row r="649" spans="1:21" x14ac:dyDescent="0.2">
      <c r="A649" s="351"/>
      <c r="B649" s="355"/>
      <c r="C649" s="325"/>
      <c r="D649" s="367"/>
      <c r="E649" s="352" t="s">
        <v>1065</v>
      </c>
      <c r="F649" s="334" t="s">
        <v>987</v>
      </c>
      <c r="G649" s="334">
        <v>62</v>
      </c>
      <c r="H649" s="362">
        <v>1000</v>
      </c>
      <c r="I649" s="346">
        <f>G649*H649</f>
        <v>62000</v>
      </c>
      <c r="J649" s="347" t="s">
        <v>1066</v>
      </c>
      <c r="K649" s="376" t="s">
        <v>953</v>
      </c>
      <c r="N649" s="570"/>
      <c r="O649" s="286"/>
      <c r="P649" s="286"/>
      <c r="Q649" s="286"/>
      <c r="R649" s="286"/>
      <c r="S649" s="286"/>
      <c r="T649" s="286"/>
      <c r="U649" s="571"/>
    </row>
    <row r="650" spans="1:21" x14ac:dyDescent="0.2">
      <c r="A650" s="351"/>
      <c r="B650" s="355"/>
      <c r="C650" s="325"/>
      <c r="D650" s="367"/>
      <c r="E650" s="352"/>
      <c r="F650" s="334"/>
      <c r="G650" s="334"/>
      <c r="H650" s="362"/>
      <c r="I650" s="346"/>
      <c r="J650" s="347"/>
      <c r="K650" s="376"/>
      <c r="N650" s="570"/>
      <c r="O650" s="286"/>
      <c r="P650" s="286"/>
      <c r="Q650" s="286"/>
      <c r="R650" s="286"/>
      <c r="S650" s="286"/>
      <c r="T650" s="286"/>
      <c r="U650" s="571"/>
    </row>
    <row r="651" spans="1:21" x14ac:dyDescent="0.2">
      <c r="A651" s="405"/>
      <c r="B651" s="320"/>
      <c r="C651" s="363"/>
      <c r="D651" s="366"/>
      <c r="E651" s="352"/>
      <c r="F651" s="334"/>
      <c r="G651" s="334"/>
      <c r="H651" s="362"/>
      <c r="I651" s="391"/>
      <c r="J651" s="347"/>
      <c r="K651" s="376"/>
      <c r="N651" s="570"/>
      <c r="O651" s="286"/>
      <c r="P651" s="286"/>
      <c r="Q651" s="286"/>
      <c r="R651" s="286"/>
      <c r="S651" s="286"/>
      <c r="T651" s="286"/>
      <c r="U651" s="571"/>
    </row>
    <row r="652" spans="1:21" x14ac:dyDescent="0.2">
      <c r="A652" s="406"/>
      <c r="B652" s="407"/>
      <c r="C652" s="363"/>
      <c r="D652" s="408" t="s">
        <v>1401</v>
      </c>
      <c r="E652" s="331" t="s">
        <v>1402</v>
      </c>
      <c r="F652" s="306" t="s">
        <v>1403</v>
      </c>
      <c r="G652" s="575">
        <v>5</v>
      </c>
      <c r="H652" s="402">
        <v>1083.21</v>
      </c>
      <c r="I652" s="576">
        <f>G652*H652</f>
        <v>5416.05</v>
      </c>
      <c r="J652" s="577" t="s">
        <v>375</v>
      </c>
      <c r="K652" s="578" t="s">
        <v>953</v>
      </c>
      <c r="N652" s="570"/>
      <c r="O652" s="286"/>
      <c r="P652" s="286"/>
      <c r="Q652" s="286"/>
      <c r="R652" s="286"/>
      <c r="S652" s="286"/>
      <c r="T652" s="286"/>
      <c r="U652" s="571"/>
    </row>
    <row r="653" spans="1:21" x14ac:dyDescent="0.2">
      <c r="A653" s="409"/>
      <c r="B653" s="410"/>
      <c r="C653" s="363"/>
      <c r="D653" s="366"/>
      <c r="E653" s="331" t="s">
        <v>1405</v>
      </c>
      <c r="F653" s="306" t="s">
        <v>1406</v>
      </c>
      <c r="G653" s="334">
        <v>2</v>
      </c>
      <c r="H653" s="402">
        <v>600</v>
      </c>
      <c r="I653" s="391">
        <f t="shared" ref="I653:I716" si="80">G653*H653</f>
        <v>1200</v>
      </c>
      <c r="J653" s="347" t="s">
        <v>375</v>
      </c>
      <c r="K653" s="376" t="s">
        <v>953</v>
      </c>
      <c r="N653" s="570"/>
      <c r="O653" s="286"/>
      <c r="P653" s="286"/>
      <c r="Q653" s="286"/>
      <c r="R653" s="286"/>
      <c r="S653" s="286"/>
      <c r="T653" s="286"/>
      <c r="U653" s="571"/>
    </row>
    <row r="654" spans="1:21" x14ac:dyDescent="0.2">
      <c r="A654" s="409"/>
      <c r="B654" s="410"/>
      <c r="C654" s="363"/>
      <c r="D654" s="366"/>
      <c r="E654" s="331" t="s">
        <v>1407</v>
      </c>
      <c r="F654" s="306" t="s">
        <v>1406</v>
      </c>
      <c r="G654" s="334">
        <v>2</v>
      </c>
      <c r="H654" s="402">
        <v>588.25</v>
      </c>
      <c r="I654" s="391">
        <f t="shared" si="80"/>
        <v>1176.5</v>
      </c>
      <c r="J654" s="347" t="s">
        <v>375</v>
      </c>
      <c r="K654" s="376" t="s">
        <v>953</v>
      </c>
      <c r="N654" s="570"/>
      <c r="O654" s="286"/>
      <c r="P654" s="286"/>
      <c r="Q654" s="286"/>
      <c r="R654" s="286"/>
      <c r="S654" s="286"/>
      <c r="T654" s="286"/>
      <c r="U654" s="571"/>
    </row>
    <row r="655" spans="1:21" x14ac:dyDescent="0.2">
      <c r="A655" s="409"/>
      <c r="B655" s="410"/>
      <c r="C655" s="363"/>
      <c r="D655" s="366"/>
      <c r="E655" s="411" t="s">
        <v>1409</v>
      </c>
      <c r="F655" s="412" t="s">
        <v>1406</v>
      </c>
      <c r="G655" s="389">
        <v>8</v>
      </c>
      <c r="H655" s="390">
        <v>600</v>
      </c>
      <c r="I655" s="391">
        <f t="shared" si="80"/>
        <v>4800</v>
      </c>
      <c r="J655" s="347" t="s">
        <v>375</v>
      </c>
      <c r="K655" s="376" t="s">
        <v>953</v>
      </c>
      <c r="N655" s="570"/>
      <c r="O655" s="286"/>
      <c r="P655" s="286"/>
      <c r="Q655" s="286"/>
      <c r="R655" s="286"/>
      <c r="S655" s="286"/>
      <c r="T655" s="286"/>
      <c r="U655" s="571"/>
    </row>
    <row r="656" spans="1:21" x14ac:dyDescent="0.2">
      <c r="A656" s="409"/>
      <c r="B656" s="410"/>
      <c r="C656" s="363"/>
      <c r="D656" s="366"/>
      <c r="E656" s="411" t="s">
        <v>1411</v>
      </c>
      <c r="F656" s="412" t="s">
        <v>1406</v>
      </c>
      <c r="G656" s="389">
        <v>3</v>
      </c>
      <c r="H656" s="390">
        <v>4130</v>
      </c>
      <c r="I656" s="391">
        <f t="shared" si="80"/>
        <v>12390</v>
      </c>
      <c r="J656" s="347" t="s">
        <v>375</v>
      </c>
      <c r="K656" s="376" t="s">
        <v>953</v>
      </c>
      <c r="N656" s="570"/>
      <c r="O656" s="286"/>
      <c r="P656" s="286"/>
      <c r="Q656" s="286"/>
      <c r="R656" s="286"/>
      <c r="S656" s="286"/>
      <c r="T656" s="286"/>
      <c r="U656" s="571"/>
    </row>
    <row r="657" spans="1:21" x14ac:dyDescent="0.2">
      <c r="A657" s="409"/>
      <c r="B657" s="410"/>
      <c r="C657" s="363"/>
      <c r="D657" s="366"/>
      <c r="E657" s="411" t="s">
        <v>1413</v>
      </c>
      <c r="F657" s="412" t="s">
        <v>1414</v>
      </c>
      <c r="G657" s="389">
        <v>10</v>
      </c>
      <c r="H657" s="390">
        <v>1338</v>
      </c>
      <c r="I657" s="391">
        <f t="shared" si="80"/>
        <v>13380</v>
      </c>
      <c r="J657" s="347" t="s">
        <v>375</v>
      </c>
      <c r="K657" s="376" t="s">
        <v>953</v>
      </c>
      <c r="N657" s="570"/>
      <c r="O657" s="286"/>
      <c r="P657" s="286"/>
      <c r="Q657" s="286"/>
      <c r="R657" s="286"/>
      <c r="S657" s="286"/>
      <c r="T657" s="286"/>
      <c r="U657" s="571"/>
    </row>
    <row r="658" spans="1:21" x14ac:dyDescent="0.2">
      <c r="A658" s="409"/>
      <c r="B658" s="410"/>
      <c r="C658" s="363"/>
      <c r="D658" s="366"/>
      <c r="E658" s="411" t="s">
        <v>1416</v>
      </c>
      <c r="F658" s="412" t="s">
        <v>748</v>
      </c>
      <c r="G658" s="389">
        <v>25</v>
      </c>
      <c r="H658" s="390">
        <v>32.4</v>
      </c>
      <c r="I658" s="391">
        <f t="shared" si="80"/>
        <v>810</v>
      </c>
      <c r="J658" s="347" t="s">
        <v>375</v>
      </c>
      <c r="K658" s="376" t="s">
        <v>953</v>
      </c>
      <c r="N658" s="570"/>
      <c r="O658" s="286"/>
      <c r="P658" s="286"/>
      <c r="Q658" s="286"/>
      <c r="R658" s="286"/>
      <c r="S658" s="286"/>
      <c r="T658" s="286"/>
      <c r="U658" s="571"/>
    </row>
    <row r="659" spans="1:21" x14ac:dyDescent="0.2">
      <c r="A659" s="409"/>
      <c r="B659" s="410"/>
      <c r="C659" s="363"/>
      <c r="D659" s="366"/>
      <c r="E659" s="411" t="s">
        <v>1418</v>
      </c>
      <c r="F659" s="412" t="s">
        <v>1419</v>
      </c>
      <c r="G659" s="389">
        <v>10</v>
      </c>
      <c r="H659" s="390">
        <v>2118.61</v>
      </c>
      <c r="I659" s="391">
        <f t="shared" si="80"/>
        <v>21186.100000000002</v>
      </c>
      <c r="J659" s="347" t="s">
        <v>375</v>
      </c>
      <c r="K659" s="376" t="s">
        <v>953</v>
      </c>
      <c r="N659" s="570"/>
      <c r="O659" s="286"/>
      <c r="P659" s="286"/>
      <c r="Q659" s="286"/>
      <c r="R659" s="286"/>
      <c r="S659" s="286"/>
      <c r="T659" s="286"/>
      <c r="U659" s="571"/>
    </row>
    <row r="660" spans="1:21" x14ac:dyDescent="0.2">
      <c r="A660" s="409"/>
      <c r="B660" s="410"/>
      <c r="C660" s="363"/>
      <c r="D660" s="366"/>
      <c r="E660" s="411" t="s">
        <v>1421</v>
      </c>
      <c r="F660" s="412" t="s">
        <v>1419</v>
      </c>
      <c r="G660" s="389">
        <v>10</v>
      </c>
      <c r="H660" s="390">
        <v>1018.99</v>
      </c>
      <c r="I660" s="391">
        <f t="shared" si="80"/>
        <v>10189.9</v>
      </c>
      <c r="J660" s="347" t="s">
        <v>375</v>
      </c>
      <c r="K660" s="376" t="s">
        <v>953</v>
      </c>
      <c r="N660" s="570"/>
      <c r="O660" s="286"/>
      <c r="P660" s="286"/>
      <c r="Q660" s="286"/>
      <c r="R660" s="286"/>
      <c r="S660" s="286"/>
      <c r="T660" s="286"/>
      <c r="U660" s="571"/>
    </row>
    <row r="661" spans="1:21" x14ac:dyDescent="0.2">
      <c r="A661" s="409"/>
      <c r="B661" s="410"/>
      <c r="C661" s="363"/>
      <c r="D661" s="366"/>
      <c r="E661" s="411" t="s">
        <v>1422</v>
      </c>
      <c r="F661" s="412" t="s">
        <v>1406</v>
      </c>
      <c r="G661" s="389">
        <v>5</v>
      </c>
      <c r="H661" s="390">
        <v>1170</v>
      </c>
      <c r="I661" s="391">
        <f t="shared" si="80"/>
        <v>5850</v>
      </c>
      <c r="J661" s="347" t="s">
        <v>375</v>
      </c>
      <c r="K661" s="376" t="s">
        <v>953</v>
      </c>
      <c r="N661" s="570"/>
      <c r="O661" s="286"/>
      <c r="P661" s="286"/>
      <c r="Q661" s="286"/>
      <c r="R661" s="286"/>
      <c r="S661" s="286"/>
      <c r="T661" s="286"/>
      <c r="U661" s="571"/>
    </row>
    <row r="662" spans="1:21" x14ac:dyDescent="0.2">
      <c r="A662" s="409"/>
      <c r="B662" s="410"/>
      <c r="C662" s="363"/>
      <c r="D662" s="366"/>
      <c r="E662" s="411" t="s">
        <v>1424</v>
      </c>
      <c r="F662" s="412" t="s">
        <v>748</v>
      </c>
      <c r="G662" s="389">
        <v>10</v>
      </c>
      <c r="H662" s="390">
        <v>47.5</v>
      </c>
      <c r="I662" s="391">
        <f t="shared" si="80"/>
        <v>475</v>
      </c>
      <c r="J662" s="347" t="s">
        <v>375</v>
      </c>
      <c r="K662" s="376" t="s">
        <v>953</v>
      </c>
      <c r="N662" s="570"/>
      <c r="O662" s="286"/>
      <c r="P662" s="286"/>
      <c r="Q662" s="286"/>
      <c r="R662" s="286"/>
      <c r="S662" s="286"/>
      <c r="T662" s="286"/>
      <c r="U662" s="571"/>
    </row>
    <row r="663" spans="1:21" x14ac:dyDescent="0.2">
      <c r="A663" s="409"/>
      <c r="B663" s="410"/>
      <c r="C663" s="363"/>
      <c r="D663" s="366"/>
      <c r="E663" s="411" t="s">
        <v>1426</v>
      </c>
      <c r="F663" s="412" t="s">
        <v>748</v>
      </c>
      <c r="G663" s="389">
        <v>50</v>
      </c>
      <c r="H663" s="390">
        <v>15.8</v>
      </c>
      <c r="I663" s="391">
        <f t="shared" si="80"/>
        <v>790</v>
      </c>
      <c r="J663" s="347" t="s">
        <v>375</v>
      </c>
      <c r="K663" s="376" t="s">
        <v>953</v>
      </c>
      <c r="N663" s="570"/>
      <c r="O663" s="286"/>
      <c r="P663" s="286"/>
      <c r="Q663" s="286"/>
      <c r="R663" s="286"/>
      <c r="S663" s="286"/>
      <c r="T663" s="286"/>
      <c r="U663" s="571"/>
    </row>
    <row r="664" spans="1:21" x14ac:dyDescent="0.2">
      <c r="A664" s="409"/>
      <c r="B664" s="410"/>
      <c r="C664" s="363"/>
      <c r="D664" s="366"/>
      <c r="E664" s="411" t="s">
        <v>1428</v>
      </c>
      <c r="F664" s="412" t="s">
        <v>748</v>
      </c>
      <c r="G664" s="389">
        <v>10</v>
      </c>
      <c r="H664" s="390">
        <v>38.1</v>
      </c>
      <c r="I664" s="391">
        <f t="shared" si="80"/>
        <v>381</v>
      </c>
      <c r="J664" s="347" t="s">
        <v>375</v>
      </c>
      <c r="K664" s="376" t="s">
        <v>953</v>
      </c>
      <c r="N664" s="570"/>
      <c r="O664" s="286"/>
      <c r="P664" s="286"/>
      <c r="Q664" s="286"/>
      <c r="R664" s="286"/>
      <c r="S664" s="286"/>
      <c r="T664" s="286"/>
      <c r="U664" s="571"/>
    </row>
    <row r="665" spans="1:21" x14ac:dyDescent="0.2">
      <c r="A665" s="409"/>
      <c r="B665" s="410"/>
      <c r="C665" s="363"/>
      <c r="D665" s="366"/>
      <c r="E665" s="411" t="s">
        <v>1429</v>
      </c>
      <c r="F665" s="412" t="s">
        <v>1406</v>
      </c>
      <c r="G665" s="389">
        <v>25</v>
      </c>
      <c r="H665" s="390">
        <v>171.1</v>
      </c>
      <c r="I665" s="391">
        <f t="shared" si="80"/>
        <v>4277.5</v>
      </c>
      <c r="J665" s="347" t="s">
        <v>375</v>
      </c>
      <c r="K665" s="376" t="s">
        <v>953</v>
      </c>
      <c r="N665" s="570"/>
      <c r="O665" s="286"/>
      <c r="P665" s="286"/>
      <c r="Q665" s="286"/>
      <c r="R665" s="286"/>
      <c r="S665" s="286"/>
      <c r="T665" s="286"/>
      <c r="U665" s="571"/>
    </row>
    <row r="666" spans="1:21" x14ac:dyDescent="0.2">
      <c r="A666" s="409"/>
      <c r="B666" s="410"/>
      <c r="C666" s="363"/>
      <c r="D666" s="366"/>
      <c r="E666" s="411" t="s">
        <v>1431</v>
      </c>
      <c r="F666" s="412" t="s">
        <v>1406</v>
      </c>
      <c r="G666" s="389">
        <v>10</v>
      </c>
      <c r="H666" s="390">
        <v>215.16</v>
      </c>
      <c r="I666" s="391">
        <f t="shared" si="80"/>
        <v>2151.6</v>
      </c>
      <c r="J666" s="347" t="s">
        <v>375</v>
      </c>
      <c r="K666" s="376" t="s">
        <v>953</v>
      </c>
      <c r="N666" s="570"/>
      <c r="O666" s="286"/>
      <c r="P666" s="286"/>
      <c r="Q666" s="286"/>
      <c r="R666" s="286"/>
      <c r="S666" s="286"/>
      <c r="T666" s="286"/>
      <c r="U666" s="571"/>
    </row>
    <row r="667" spans="1:21" x14ac:dyDescent="0.2">
      <c r="A667" s="409"/>
      <c r="B667" s="410"/>
      <c r="C667" s="363"/>
      <c r="D667" s="366"/>
      <c r="E667" s="411" t="s">
        <v>1433</v>
      </c>
      <c r="F667" s="412" t="s">
        <v>1414</v>
      </c>
      <c r="G667" s="389">
        <v>10</v>
      </c>
      <c r="H667" s="390">
        <v>961.17</v>
      </c>
      <c r="I667" s="391">
        <f t="shared" si="80"/>
        <v>9611.6999999999989</v>
      </c>
      <c r="J667" s="347" t="s">
        <v>375</v>
      </c>
      <c r="K667" s="376" t="s">
        <v>953</v>
      </c>
      <c r="N667" s="570"/>
      <c r="O667" s="286"/>
      <c r="P667" s="286"/>
      <c r="Q667" s="286"/>
      <c r="R667" s="286"/>
      <c r="S667" s="286"/>
      <c r="T667" s="286"/>
      <c r="U667" s="571"/>
    </row>
    <row r="668" spans="1:21" x14ac:dyDescent="0.2">
      <c r="A668" s="409"/>
      <c r="B668" s="410"/>
      <c r="C668" s="363"/>
      <c r="D668" s="366"/>
      <c r="E668" s="411" t="s">
        <v>1434</v>
      </c>
      <c r="F668" s="412" t="s">
        <v>748</v>
      </c>
      <c r="G668" s="389">
        <v>12</v>
      </c>
      <c r="H668" s="390">
        <v>114.45</v>
      </c>
      <c r="I668" s="391">
        <f t="shared" si="80"/>
        <v>1373.4</v>
      </c>
      <c r="J668" s="347" t="s">
        <v>375</v>
      </c>
      <c r="K668" s="376" t="s">
        <v>953</v>
      </c>
      <c r="N668" s="570"/>
      <c r="O668" s="286"/>
      <c r="P668" s="286"/>
      <c r="Q668" s="286"/>
      <c r="R668" s="286"/>
      <c r="S668" s="286"/>
      <c r="T668" s="286"/>
      <c r="U668" s="571"/>
    </row>
    <row r="669" spans="1:21" x14ac:dyDescent="0.2">
      <c r="A669" s="409"/>
      <c r="B669" s="410"/>
      <c r="C669" s="363"/>
      <c r="D669" s="366"/>
      <c r="E669" s="411" t="s">
        <v>1436</v>
      </c>
      <c r="F669" s="412" t="s">
        <v>748</v>
      </c>
      <c r="G669" s="389">
        <v>12</v>
      </c>
      <c r="H669" s="390">
        <v>218</v>
      </c>
      <c r="I669" s="391">
        <f t="shared" si="80"/>
        <v>2616</v>
      </c>
      <c r="J669" s="347" t="s">
        <v>375</v>
      </c>
      <c r="K669" s="376" t="s">
        <v>953</v>
      </c>
      <c r="N669" s="570"/>
      <c r="O669" s="286"/>
      <c r="P669" s="286"/>
      <c r="Q669" s="286"/>
      <c r="R669" s="286"/>
      <c r="S669" s="286"/>
      <c r="T669" s="286"/>
      <c r="U669" s="571"/>
    </row>
    <row r="670" spans="1:21" x14ac:dyDescent="0.2">
      <c r="A670" s="409"/>
      <c r="B670" s="410"/>
      <c r="C670" s="363"/>
      <c r="D670" s="366"/>
      <c r="E670" s="411" t="s">
        <v>1438</v>
      </c>
      <c r="F670" s="412" t="s">
        <v>748</v>
      </c>
      <c r="G670" s="389">
        <v>1500</v>
      </c>
      <c r="H670" s="390">
        <v>14.18</v>
      </c>
      <c r="I670" s="391">
        <f t="shared" si="80"/>
        <v>21270</v>
      </c>
      <c r="J670" s="347" t="s">
        <v>375</v>
      </c>
      <c r="K670" s="376" t="s">
        <v>953</v>
      </c>
      <c r="N670" s="570"/>
      <c r="O670" s="286"/>
      <c r="P670" s="286"/>
      <c r="Q670" s="286"/>
      <c r="R670" s="286"/>
      <c r="S670" s="286"/>
      <c r="T670" s="286"/>
      <c r="U670" s="571"/>
    </row>
    <row r="671" spans="1:21" x14ac:dyDescent="0.2">
      <c r="A671" s="409"/>
      <c r="B671" s="410"/>
      <c r="C671" s="363"/>
      <c r="D671" s="366"/>
      <c r="E671" s="411" t="s">
        <v>1440</v>
      </c>
      <c r="F671" s="412" t="s">
        <v>748</v>
      </c>
      <c r="G671" s="389">
        <v>1500</v>
      </c>
      <c r="H671" s="390">
        <v>13.57</v>
      </c>
      <c r="I671" s="391">
        <f t="shared" si="80"/>
        <v>20355</v>
      </c>
      <c r="J671" s="347" t="s">
        <v>375</v>
      </c>
      <c r="K671" s="376" t="s">
        <v>953</v>
      </c>
      <c r="N671" s="570"/>
      <c r="O671" s="286"/>
      <c r="P671" s="286"/>
      <c r="Q671" s="286"/>
      <c r="R671" s="286"/>
      <c r="S671" s="286"/>
      <c r="T671" s="286"/>
      <c r="U671" s="571"/>
    </row>
    <row r="672" spans="1:21" x14ac:dyDescent="0.2">
      <c r="A672" s="409"/>
      <c r="B672" s="410"/>
      <c r="C672" s="363"/>
      <c r="D672" s="366"/>
      <c r="E672" s="411" t="s">
        <v>1442</v>
      </c>
      <c r="F672" s="412" t="s">
        <v>748</v>
      </c>
      <c r="G672" s="389">
        <v>800</v>
      </c>
      <c r="H672" s="390">
        <v>11.38</v>
      </c>
      <c r="I672" s="391">
        <f t="shared" si="80"/>
        <v>9104</v>
      </c>
      <c r="J672" s="347" t="s">
        <v>375</v>
      </c>
      <c r="K672" s="376" t="s">
        <v>953</v>
      </c>
      <c r="N672" s="570"/>
      <c r="O672" s="286"/>
      <c r="P672" s="286"/>
      <c r="Q672" s="286"/>
      <c r="R672" s="286"/>
      <c r="S672" s="286"/>
      <c r="T672" s="286"/>
      <c r="U672" s="571"/>
    </row>
    <row r="673" spans="1:21" x14ac:dyDescent="0.2">
      <c r="A673" s="409"/>
      <c r="B673" s="410"/>
      <c r="C673" s="363"/>
      <c r="D673" s="366"/>
      <c r="E673" s="411" t="s">
        <v>1444</v>
      </c>
      <c r="F673" s="412" t="s">
        <v>748</v>
      </c>
      <c r="G673" s="389">
        <v>100</v>
      </c>
      <c r="H673" s="390">
        <v>14.18</v>
      </c>
      <c r="I673" s="391">
        <f t="shared" si="80"/>
        <v>1418</v>
      </c>
      <c r="J673" s="347" t="s">
        <v>375</v>
      </c>
      <c r="K673" s="376" t="s">
        <v>953</v>
      </c>
      <c r="N673" s="570"/>
      <c r="O673" s="286"/>
      <c r="P673" s="286"/>
      <c r="Q673" s="286"/>
      <c r="R673" s="286"/>
      <c r="S673" s="286"/>
      <c r="T673" s="286"/>
      <c r="U673" s="571"/>
    </row>
    <row r="674" spans="1:21" x14ac:dyDescent="0.2">
      <c r="A674" s="409"/>
      <c r="B674" s="410"/>
      <c r="C674" s="363"/>
      <c r="D674" s="366"/>
      <c r="E674" s="411" t="s">
        <v>1445</v>
      </c>
      <c r="F674" s="412" t="s">
        <v>748</v>
      </c>
      <c r="G674" s="389">
        <v>1500</v>
      </c>
      <c r="H674" s="390">
        <v>10.029999999999999</v>
      </c>
      <c r="I674" s="391">
        <f t="shared" si="80"/>
        <v>15044.999999999998</v>
      </c>
      <c r="J674" s="347" t="s">
        <v>375</v>
      </c>
      <c r="K674" s="376" t="s">
        <v>953</v>
      </c>
      <c r="N674" s="570"/>
      <c r="O674" s="286"/>
      <c r="P674" s="286"/>
      <c r="Q674" s="286"/>
      <c r="R674" s="286"/>
      <c r="S674" s="286"/>
      <c r="T674" s="286"/>
      <c r="U674" s="571"/>
    </row>
    <row r="675" spans="1:21" x14ac:dyDescent="0.2">
      <c r="A675" s="409"/>
      <c r="B675" s="410"/>
      <c r="C675" s="363"/>
      <c r="D675" s="366"/>
      <c r="E675" s="411" t="s">
        <v>1446</v>
      </c>
      <c r="F675" s="412" t="s">
        <v>748</v>
      </c>
      <c r="G675" s="389">
        <v>1500</v>
      </c>
      <c r="H675" s="390">
        <v>11.38</v>
      </c>
      <c r="I675" s="391">
        <f t="shared" si="80"/>
        <v>17070</v>
      </c>
      <c r="J675" s="347" t="s">
        <v>375</v>
      </c>
      <c r="K675" s="376" t="s">
        <v>953</v>
      </c>
      <c r="N675" s="570"/>
      <c r="O675" s="286"/>
      <c r="P675" s="286"/>
      <c r="Q675" s="286"/>
      <c r="R675" s="286"/>
      <c r="S675" s="286"/>
      <c r="T675" s="286"/>
      <c r="U675" s="571"/>
    </row>
    <row r="676" spans="1:21" x14ac:dyDescent="0.2">
      <c r="A676" s="409"/>
      <c r="B676" s="410"/>
      <c r="C676" s="363"/>
      <c r="D676" s="366"/>
      <c r="E676" s="411" t="s">
        <v>1448</v>
      </c>
      <c r="F676" s="412" t="s">
        <v>748</v>
      </c>
      <c r="G676" s="389">
        <v>1500</v>
      </c>
      <c r="H676" s="390">
        <v>7.06</v>
      </c>
      <c r="I676" s="391">
        <f t="shared" si="80"/>
        <v>10590</v>
      </c>
      <c r="J676" s="347" t="s">
        <v>375</v>
      </c>
      <c r="K676" s="376" t="s">
        <v>953</v>
      </c>
      <c r="N676" s="570"/>
      <c r="O676" s="286"/>
      <c r="P676" s="286"/>
      <c r="Q676" s="286"/>
      <c r="R676" s="286"/>
      <c r="S676" s="286"/>
      <c r="T676" s="286"/>
      <c r="U676" s="571"/>
    </row>
    <row r="677" spans="1:21" x14ac:dyDescent="0.2">
      <c r="A677" s="409"/>
      <c r="B677" s="410"/>
      <c r="C677" s="363"/>
      <c r="D677" s="366"/>
      <c r="E677" s="411" t="s">
        <v>1450</v>
      </c>
      <c r="F677" s="412" t="s">
        <v>748</v>
      </c>
      <c r="G677" s="389">
        <v>1500</v>
      </c>
      <c r="H677" s="390">
        <v>15.33</v>
      </c>
      <c r="I677" s="391">
        <f t="shared" si="80"/>
        <v>22995</v>
      </c>
      <c r="J677" s="347" t="s">
        <v>375</v>
      </c>
      <c r="K677" s="376" t="s">
        <v>953</v>
      </c>
      <c r="N677" s="570"/>
      <c r="O677" s="286"/>
      <c r="P677" s="286"/>
      <c r="Q677" s="286"/>
      <c r="R677" s="286"/>
      <c r="S677" s="286"/>
      <c r="T677" s="286"/>
      <c r="U677" s="571"/>
    </row>
    <row r="678" spans="1:21" x14ac:dyDescent="0.2">
      <c r="A678" s="409"/>
      <c r="B678" s="410"/>
      <c r="C678" s="363"/>
      <c r="D678" s="366"/>
      <c r="E678" s="411" t="s">
        <v>1451</v>
      </c>
      <c r="F678" s="412" t="s">
        <v>748</v>
      </c>
      <c r="G678" s="389">
        <v>1500</v>
      </c>
      <c r="H678" s="390">
        <v>11.38</v>
      </c>
      <c r="I678" s="391">
        <f t="shared" si="80"/>
        <v>17070</v>
      </c>
      <c r="J678" s="347" t="s">
        <v>375</v>
      </c>
      <c r="K678" s="376" t="s">
        <v>953</v>
      </c>
      <c r="N678" s="570"/>
      <c r="O678" s="286"/>
      <c r="P678" s="286"/>
      <c r="Q678" s="286"/>
      <c r="R678" s="286"/>
      <c r="S678" s="286"/>
      <c r="T678" s="286"/>
      <c r="U678" s="571"/>
    </row>
    <row r="679" spans="1:21" x14ac:dyDescent="0.2">
      <c r="A679" s="409"/>
      <c r="B679" s="410"/>
      <c r="C679" s="363"/>
      <c r="D679" s="366"/>
      <c r="E679" s="411" t="s">
        <v>1453</v>
      </c>
      <c r="F679" s="412" t="s">
        <v>748</v>
      </c>
      <c r="G679" s="389">
        <v>1200</v>
      </c>
      <c r="H679" s="390">
        <v>3.82</v>
      </c>
      <c r="I679" s="391">
        <f t="shared" si="80"/>
        <v>4584</v>
      </c>
      <c r="J679" s="347" t="s">
        <v>375</v>
      </c>
      <c r="K679" s="376" t="s">
        <v>953</v>
      </c>
      <c r="N679" s="570"/>
      <c r="O679" s="286"/>
      <c r="P679" s="286"/>
      <c r="Q679" s="286"/>
      <c r="R679" s="286"/>
      <c r="S679" s="286"/>
      <c r="T679" s="286"/>
      <c r="U679" s="571"/>
    </row>
    <row r="680" spans="1:21" x14ac:dyDescent="0.2">
      <c r="A680" s="409"/>
      <c r="B680" s="410"/>
      <c r="C680" s="363"/>
      <c r="D680" s="366"/>
      <c r="E680" s="411" t="s">
        <v>1455</v>
      </c>
      <c r="F680" s="412" t="s">
        <v>748</v>
      </c>
      <c r="G680" s="389">
        <v>3000</v>
      </c>
      <c r="H680" s="390">
        <v>5.41</v>
      </c>
      <c r="I680" s="391">
        <f t="shared" si="80"/>
        <v>16230</v>
      </c>
      <c r="J680" s="347" t="s">
        <v>375</v>
      </c>
      <c r="K680" s="376" t="s">
        <v>953</v>
      </c>
      <c r="N680" s="570"/>
      <c r="O680" s="286"/>
      <c r="P680" s="286"/>
      <c r="Q680" s="286"/>
      <c r="R680" s="286"/>
      <c r="S680" s="286"/>
      <c r="T680" s="286"/>
      <c r="U680" s="571"/>
    </row>
    <row r="681" spans="1:21" x14ac:dyDescent="0.2">
      <c r="A681" s="409"/>
      <c r="B681" s="410"/>
      <c r="C681" s="363"/>
      <c r="D681" s="366"/>
      <c r="E681" s="411" t="s">
        <v>1456</v>
      </c>
      <c r="F681" s="412" t="s">
        <v>748</v>
      </c>
      <c r="G681" s="389">
        <v>2500</v>
      </c>
      <c r="H681" s="390">
        <v>8.1199999999999992</v>
      </c>
      <c r="I681" s="391">
        <f t="shared" si="80"/>
        <v>20299.999999999996</v>
      </c>
      <c r="J681" s="347" t="s">
        <v>375</v>
      </c>
      <c r="K681" s="376" t="s">
        <v>953</v>
      </c>
      <c r="N681" s="570"/>
      <c r="O681" s="286"/>
      <c r="P681" s="286"/>
      <c r="Q681" s="286"/>
      <c r="R681" s="286"/>
      <c r="S681" s="286"/>
      <c r="T681" s="286"/>
      <c r="U681" s="571"/>
    </row>
    <row r="682" spans="1:21" x14ac:dyDescent="0.2">
      <c r="A682" s="409"/>
      <c r="B682" s="410"/>
      <c r="C682" s="363"/>
      <c r="D682" s="366"/>
      <c r="E682" s="411" t="s">
        <v>1458</v>
      </c>
      <c r="F682" s="412" t="s">
        <v>748</v>
      </c>
      <c r="G682" s="389">
        <v>300</v>
      </c>
      <c r="H682" s="390">
        <v>0.69</v>
      </c>
      <c r="I682" s="391">
        <f t="shared" si="80"/>
        <v>206.99999999999997</v>
      </c>
      <c r="J682" s="347" t="s">
        <v>375</v>
      </c>
      <c r="K682" s="376" t="s">
        <v>953</v>
      </c>
      <c r="N682" s="570"/>
      <c r="O682" s="286"/>
      <c r="P682" s="286"/>
      <c r="Q682" s="286"/>
      <c r="R682" s="286"/>
      <c r="S682" s="286"/>
      <c r="T682" s="286"/>
      <c r="U682" s="571"/>
    </row>
    <row r="683" spans="1:21" x14ac:dyDescent="0.2">
      <c r="A683" s="409"/>
      <c r="B683" s="410"/>
      <c r="C683" s="363"/>
      <c r="D683" s="366"/>
      <c r="E683" s="411" t="s">
        <v>1460</v>
      </c>
      <c r="F683" s="412" t="s">
        <v>1461</v>
      </c>
      <c r="G683" s="389">
        <v>60</v>
      </c>
      <c r="H683" s="390">
        <v>108.89</v>
      </c>
      <c r="I683" s="391">
        <f t="shared" si="80"/>
        <v>6533.4</v>
      </c>
      <c r="J683" s="347" t="s">
        <v>375</v>
      </c>
      <c r="K683" s="376" t="s">
        <v>953</v>
      </c>
      <c r="N683" s="570"/>
      <c r="O683" s="286"/>
      <c r="P683" s="286"/>
      <c r="Q683" s="286"/>
      <c r="R683" s="286"/>
      <c r="S683" s="286"/>
      <c r="T683" s="286"/>
      <c r="U683" s="571"/>
    </row>
    <row r="684" spans="1:21" x14ac:dyDescent="0.2">
      <c r="A684" s="409"/>
      <c r="B684" s="410"/>
      <c r="C684" s="363"/>
      <c r="D684" s="366"/>
      <c r="E684" s="411" t="s">
        <v>1463</v>
      </c>
      <c r="F684" s="412" t="s">
        <v>1414</v>
      </c>
      <c r="G684" s="389">
        <v>10</v>
      </c>
      <c r="H684" s="390">
        <v>4080.63</v>
      </c>
      <c r="I684" s="391">
        <f t="shared" si="80"/>
        <v>40806.300000000003</v>
      </c>
      <c r="J684" s="347" t="s">
        <v>375</v>
      </c>
      <c r="K684" s="376" t="s">
        <v>953</v>
      </c>
      <c r="N684" s="570"/>
      <c r="O684" s="286"/>
      <c r="P684" s="286"/>
      <c r="Q684" s="286"/>
      <c r="R684" s="286"/>
      <c r="S684" s="286"/>
      <c r="T684" s="286"/>
      <c r="U684" s="571"/>
    </row>
    <row r="685" spans="1:21" x14ac:dyDescent="0.2">
      <c r="A685" s="409"/>
      <c r="B685" s="410"/>
      <c r="C685" s="363"/>
      <c r="D685" s="366"/>
      <c r="E685" s="411" t="s">
        <v>1465</v>
      </c>
      <c r="F685" s="412" t="s">
        <v>748</v>
      </c>
      <c r="G685" s="389">
        <v>7</v>
      </c>
      <c r="H685" s="390">
        <v>233.74</v>
      </c>
      <c r="I685" s="391">
        <f t="shared" si="80"/>
        <v>1636.18</v>
      </c>
      <c r="J685" s="347" t="s">
        <v>375</v>
      </c>
      <c r="K685" s="376" t="s">
        <v>953</v>
      </c>
      <c r="N685" s="570"/>
      <c r="O685" s="286"/>
      <c r="P685" s="286"/>
      <c r="Q685" s="286"/>
      <c r="R685" s="286"/>
      <c r="S685" s="286"/>
      <c r="T685" s="286"/>
      <c r="U685" s="571"/>
    </row>
    <row r="686" spans="1:21" x14ac:dyDescent="0.2">
      <c r="A686" s="409"/>
      <c r="B686" s="410"/>
      <c r="C686" s="363"/>
      <c r="D686" s="366"/>
      <c r="E686" s="411" t="s">
        <v>1467</v>
      </c>
      <c r="F686" s="412" t="s">
        <v>748</v>
      </c>
      <c r="G686" s="389">
        <v>5</v>
      </c>
      <c r="H686" s="390">
        <v>116</v>
      </c>
      <c r="I686" s="391">
        <f t="shared" si="80"/>
        <v>580</v>
      </c>
      <c r="J686" s="347" t="s">
        <v>375</v>
      </c>
      <c r="K686" s="376" t="s">
        <v>953</v>
      </c>
      <c r="N686" s="570"/>
      <c r="O686" s="286"/>
      <c r="P686" s="286"/>
      <c r="Q686" s="286"/>
      <c r="R686" s="286"/>
      <c r="S686" s="286"/>
      <c r="T686" s="286"/>
      <c r="U686" s="571"/>
    </row>
    <row r="687" spans="1:21" x14ac:dyDescent="0.2">
      <c r="A687" s="409"/>
      <c r="B687" s="410"/>
      <c r="C687" s="363"/>
      <c r="D687" s="366"/>
      <c r="E687" s="411" t="s">
        <v>1469</v>
      </c>
      <c r="F687" s="412" t="s">
        <v>1419</v>
      </c>
      <c r="G687" s="389">
        <v>5</v>
      </c>
      <c r="H687" s="390">
        <v>955.37</v>
      </c>
      <c r="I687" s="391">
        <f t="shared" si="80"/>
        <v>4776.8500000000004</v>
      </c>
      <c r="J687" s="347" t="s">
        <v>375</v>
      </c>
      <c r="K687" s="376" t="s">
        <v>953</v>
      </c>
      <c r="N687" s="570"/>
      <c r="O687" s="286"/>
      <c r="P687" s="286"/>
      <c r="Q687" s="286"/>
      <c r="R687" s="286"/>
      <c r="S687" s="286"/>
      <c r="T687" s="286"/>
      <c r="U687" s="571"/>
    </row>
    <row r="688" spans="1:21" x14ac:dyDescent="0.2">
      <c r="A688" s="409"/>
      <c r="B688" s="410"/>
      <c r="C688" s="363"/>
      <c r="D688" s="366"/>
      <c r="E688" s="411" t="s">
        <v>1471</v>
      </c>
      <c r="F688" s="412" t="s">
        <v>1419</v>
      </c>
      <c r="G688" s="389">
        <v>5</v>
      </c>
      <c r="H688" s="390">
        <v>458.75</v>
      </c>
      <c r="I688" s="391">
        <f t="shared" si="80"/>
        <v>2293.75</v>
      </c>
      <c r="J688" s="347" t="s">
        <v>375</v>
      </c>
      <c r="K688" s="376" t="s">
        <v>953</v>
      </c>
      <c r="N688" s="570"/>
      <c r="O688" s="286"/>
      <c r="P688" s="286"/>
      <c r="Q688" s="286"/>
      <c r="R688" s="286"/>
      <c r="S688" s="286"/>
      <c r="T688" s="286"/>
      <c r="U688" s="571"/>
    </row>
    <row r="689" spans="1:21" x14ac:dyDescent="0.2">
      <c r="A689" s="409"/>
      <c r="B689" s="410"/>
      <c r="C689" s="363"/>
      <c r="D689" s="366"/>
      <c r="E689" s="411" t="s">
        <v>1473</v>
      </c>
      <c r="F689" s="412" t="s">
        <v>155</v>
      </c>
      <c r="G689" s="389">
        <v>10</v>
      </c>
      <c r="H689" s="390">
        <v>2147.89</v>
      </c>
      <c r="I689" s="391">
        <f t="shared" si="80"/>
        <v>21478.899999999998</v>
      </c>
      <c r="J689" s="347" t="s">
        <v>375</v>
      </c>
      <c r="K689" s="376" t="s">
        <v>953</v>
      </c>
      <c r="N689" s="570"/>
      <c r="O689" s="286"/>
      <c r="P689" s="286"/>
      <c r="Q689" s="286"/>
      <c r="R689" s="286"/>
      <c r="S689" s="286"/>
      <c r="T689" s="286"/>
      <c r="U689" s="571"/>
    </row>
    <row r="690" spans="1:21" x14ac:dyDescent="0.2">
      <c r="A690" s="409"/>
      <c r="B690" s="410"/>
      <c r="C690" s="363"/>
      <c r="D690" s="366"/>
      <c r="E690" s="411" t="s">
        <v>1475</v>
      </c>
      <c r="F690" s="412" t="s">
        <v>1406</v>
      </c>
      <c r="G690" s="389">
        <v>25</v>
      </c>
      <c r="H690" s="390">
        <v>215.08</v>
      </c>
      <c r="I690" s="391">
        <f t="shared" si="80"/>
        <v>5377</v>
      </c>
      <c r="J690" s="347" t="s">
        <v>375</v>
      </c>
      <c r="K690" s="376" t="s">
        <v>953</v>
      </c>
      <c r="N690" s="570"/>
      <c r="O690" s="286"/>
      <c r="P690" s="286"/>
      <c r="Q690" s="286"/>
      <c r="R690" s="286"/>
      <c r="S690" s="286"/>
      <c r="T690" s="286"/>
      <c r="U690" s="571"/>
    </row>
    <row r="691" spans="1:21" x14ac:dyDescent="0.2">
      <c r="A691" s="409"/>
      <c r="B691" s="410"/>
      <c r="C691" s="363"/>
      <c r="D691" s="366"/>
      <c r="E691" s="331" t="s">
        <v>1477</v>
      </c>
      <c r="F691" s="412" t="s">
        <v>955</v>
      </c>
      <c r="G691" s="389">
        <v>3</v>
      </c>
      <c r="H691" s="390">
        <v>1858.37</v>
      </c>
      <c r="I691" s="391">
        <f t="shared" si="80"/>
        <v>5575.11</v>
      </c>
      <c r="J691" s="347" t="s">
        <v>375</v>
      </c>
      <c r="K691" s="376" t="s">
        <v>953</v>
      </c>
      <c r="N691" s="570"/>
      <c r="O691" s="286"/>
      <c r="P691" s="286"/>
      <c r="Q691" s="286"/>
      <c r="R691" s="286"/>
      <c r="S691" s="286"/>
      <c r="T691" s="286"/>
      <c r="U691" s="571"/>
    </row>
    <row r="692" spans="1:21" x14ac:dyDescent="0.2">
      <c r="A692" s="409"/>
      <c r="B692" s="410"/>
      <c r="C692" s="363"/>
      <c r="D692" s="366"/>
      <c r="E692" s="411" t="s">
        <v>1479</v>
      </c>
      <c r="F692" s="412" t="s">
        <v>1406</v>
      </c>
      <c r="G692" s="389">
        <v>10</v>
      </c>
      <c r="H692" s="390">
        <v>222.68</v>
      </c>
      <c r="I692" s="391">
        <f t="shared" si="80"/>
        <v>2226.8000000000002</v>
      </c>
      <c r="J692" s="347" t="s">
        <v>375</v>
      </c>
      <c r="K692" s="376" t="s">
        <v>953</v>
      </c>
      <c r="N692" s="570"/>
      <c r="O692" s="286"/>
      <c r="P692" s="286"/>
      <c r="Q692" s="286"/>
      <c r="R692" s="286"/>
      <c r="S692" s="286"/>
      <c r="T692" s="286"/>
      <c r="U692" s="571"/>
    </row>
    <row r="693" spans="1:21" x14ac:dyDescent="0.2">
      <c r="A693" s="409"/>
      <c r="B693" s="410"/>
      <c r="C693" s="363"/>
      <c r="D693" s="366"/>
      <c r="E693" s="411" t="s">
        <v>1481</v>
      </c>
      <c r="F693" s="412" t="s">
        <v>1406</v>
      </c>
      <c r="G693" s="389">
        <v>10</v>
      </c>
      <c r="H693" s="390">
        <v>1194.7</v>
      </c>
      <c r="I693" s="391">
        <f t="shared" si="80"/>
        <v>11947</v>
      </c>
      <c r="J693" s="347" t="s">
        <v>375</v>
      </c>
      <c r="K693" s="376" t="s">
        <v>953</v>
      </c>
      <c r="N693" s="570"/>
      <c r="O693" s="286"/>
      <c r="P693" s="286"/>
      <c r="Q693" s="286"/>
      <c r="R693" s="286"/>
      <c r="S693" s="286"/>
      <c r="T693" s="286"/>
      <c r="U693" s="571"/>
    </row>
    <row r="694" spans="1:21" x14ac:dyDescent="0.2">
      <c r="A694" s="409"/>
      <c r="B694" s="410"/>
      <c r="C694" s="363"/>
      <c r="D694" s="366"/>
      <c r="E694" s="411" t="s">
        <v>1483</v>
      </c>
      <c r="F694" s="412" t="s">
        <v>748</v>
      </c>
      <c r="G694" s="389">
        <v>8</v>
      </c>
      <c r="H694" s="390">
        <v>1432.6</v>
      </c>
      <c r="I694" s="391">
        <f t="shared" si="80"/>
        <v>11460.8</v>
      </c>
      <c r="J694" s="347" t="s">
        <v>375</v>
      </c>
      <c r="K694" s="376" t="s">
        <v>953</v>
      </c>
      <c r="N694" s="570"/>
      <c r="O694" s="286"/>
      <c r="P694" s="286"/>
      <c r="Q694" s="286"/>
      <c r="R694" s="286"/>
      <c r="S694" s="286"/>
      <c r="T694" s="286"/>
      <c r="U694" s="571"/>
    </row>
    <row r="695" spans="1:21" x14ac:dyDescent="0.2">
      <c r="A695" s="409"/>
      <c r="B695" s="410"/>
      <c r="C695" s="363"/>
      <c r="D695" s="366"/>
      <c r="E695" s="411" t="s">
        <v>1485</v>
      </c>
      <c r="F695" s="412" t="s">
        <v>1414</v>
      </c>
      <c r="G695" s="389">
        <v>10</v>
      </c>
      <c r="H695" s="390">
        <v>4628.3999999999996</v>
      </c>
      <c r="I695" s="391">
        <f t="shared" si="80"/>
        <v>46284</v>
      </c>
      <c r="J695" s="347" t="s">
        <v>375</v>
      </c>
      <c r="K695" s="376" t="s">
        <v>953</v>
      </c>
      <c r="N695" s="570"/>
      <c r="O695" s="286"/>
      <c r="P695" s="286"/>
      <c r="Q695" s="286"/>
      <c r="R695" s="286"/>
      <c r="S695" s="286"/>
      <c r="T695" s="286"/>
      <c r="U695" s="571"/>
    </row>
    <row r="696" spans="1:21" x14ac:dyDescent="0.2">
      <c r="A696" s="409"/>
      <c r="B696" s="410"/>
      <c r="C696" s="363"/>
      <c r="D696" s="366"/>
      <c r="E696" s="411" t="s">
        <v>1487</v>
      </c>
      <c r="F696" s="412" t="s">
        <v>1414</v>
      </c>
      <c r="G696" s="389">
        <v>20</v>
      </c>
      <c r="H696" s="390">
        <v>4628.3999999999996</v>
      </c>
      <c r="I696" s="391">
        <f t="shared" si="80"/>
        <v>92568</v>
      </c>
      <c r="J696" s="347" t="s">
        <v>375</v>
      </c>
      <c r="K696" s="376" t="s">
        <v>953</v>
      </c>
      <c r="N696" s="570"/>
      <c r="O696" s="286"/>
      <c r="P696" s="286"/>
      <c r="Q696" s="286"/>
      <c r="R696" s="286"/>
      <c r="S696" s="286"/>
      <c r="T696" s="286"/>
      <c r="U696" s="571"/>
    </row>
    <row r="697" spans="1:21" x14ac:dyDescent="0.2">
      <c r="A697" s="409"/>
      <c r="B697" s="410"/>
      <c r="C697" s="363"/>
      <c r="D697" s="366"/>
      <c r="E697" s="411" t="s">
        <v>1488</v>
      </c>
      <c r="F697" s="412" t="s">
        <v>1414</v>
      </c>
      <c r="G697" s="389">
        <v>1</v>
      </c>
      <c r="H697" s="390">
        <v>4628.3999999999996</v>
      </c>
      <c r="I697" s="391">
        <f t="shared" si="80"/>
        <v>4628.3999999999996</v>
      </c>
      <c r="J697" s="347" t="s">
        <v>375</v>
      </c>
      <c r="K697" s="376" t="s">
        <v>953</v>
      </c>
      <c r="N697" s="570"/>
      <c r="O697" s="286"/>
      <c r="P697" s="286"/>
      <c r="Q697" s="286"/>
      <c r="R697" s="286"/>
      <c r="S697" s="286"/>
      <c r="T697" s="286"/>
      <c r="U697" s="571"/>
    </row>
    <row r="698" spans="1:21" x14ac:dyDescent="0.2">
      <c r="A698" s="409"/>
      <c r="B698" s="410"/>
      <c r="C698" s="363"/>
      <c r="D698" s="366"/>
      <c r="E698" s="411" t="s">
        <v>1490</v>
      </c>
      <c r="F698" s="412" t="s">
        <v>1491</v>
      </c>
      <c r="G698" s="389">
        <v>35</v>
      </c>
      <c r="H698" s="390">
        <v>684.4</v>
      </c>
      <c r="I698" s="391">
        <f t="shared" si="80"/>
        <v>23954</v>
      </c>
      <c r="J698" s="347" t="s">
        <v>375</v>
      </c>
      <c r="K698" s="376" t="s">
        <v>953</v>
      </c>
      <c r="N698" s="570"/>
      <c r="O698" s="286"/>
      <c r="P698" s="286"/>
      <c r="Q698" s="286"/>
      <c r="R698" s="286"/>
      <c r="S698" s="286"/>
      <c r="T698" s="286"/>
      <c r="U698" s="571"/>
    </row>
    <row r="699" spans="1:21" x14ac:dyDescent="0.2">
      <c r="A699" s="409"/>
      <c r="B699" s="410"/>
      <c r="C699" s="363"/>
      <c r="D699" s="366"/>
      <c r="E699" s="411" t="s">
        <v>1492</v>
      </c>
      <c r="F699" s="412" t="s">
        <v>1493</v>
      </c>
      <c r="G699" s="389">
        <v>35</v>
      </c>
      <c r="H699" s="390">
        <v>753.28</v>
      </c>
      <c r="I699" s="391">
        <f t="shared" si="80"/>
        <v>26364.799999999999</v>
      </c>
      <c r="J699" s="347" t="s">
        <v>375</v>
      </c>
      <c r="K699" s="376" t="s">
        <v>953</v>
      </c>
      <c r="N699" s="570"/>
      <c r="O699" s="286"/>
      <c r="P699" s="286"/>
      <c r="Q699" s="286"/>
      <c r="R699" s="286"/>
      <c r="S699" s="286"/>
      <c r="T699" s="286"/>
      <c r="U699" s="571"/>
    </row>
    <row r="700" spans="1:21" x14ac:dyDescent="0.2">
      <c r="A700" s="409"/>
      <c r="B700" s="410"/>
      <c r="C700" s="363"/>
      <c r="D700" s="366"/>
      <c r="E700" s="411" t="s">
        <v>1495</v>
      </c>
      <c r="F700" s="412" t="s">
        <v>1496</v>
      </c>
      <c r="G700" s="389">
        <v>15</v>
      </c>
      <c r="H700" s="390">
        <v>1023.65</v>
      </c>
      <c r="I700" s="391">
        <f t="shared" si="80"/>
        <v>15354.75</v>
      </c>
      <c r="J700" s="347" t="s">
        <v>375</v>
      </c>
      <c r="K700" s="376" t="s">
        <v>953</v>
      </c>
      <c r="N700" s="570"/>
      <c r="O700" s="286"/>
      <c r="P700" s="286"/>
      <c r="Q700" s="286"/>
      <c r="R700" s="286"/>
      <c r="S700" s="286"/>
      <c r="T700" s="286"/>
      <c r="U700" s="571"/>
    </row>
    <row r="701" spans="1:21" x14ac:dyDescent="0.2">
      <c r="A701" s="409"/>
      <c r="B701" s="410"/>
      <c r="C701" s="363"/>
      <c r="D701" s="366"/>
      <c r="E701" s="411" t="s">
        <v>1498</v>
      </c>
      <c r="F701" s="412" t="s">
        <v>1419</v>
      </c>
      <c r="G701" s="389">
        <v>5</v>
      </c>
      <c r="H701" s="390">
        <v>350</v>
      </c>
      <c r="I701" s="391">
        <f t="shared" si="80"/>
        <v>1750</v>
      </c>
      <c r="J701" s="347" t="s">
        <v>375</v>
      </c>
      <c r="K701" s="376" t="s">
        <v>953</v>
      </c>
      <c r="N701" s="570"/>
      <c r="O701" s="286"/>
      <c r="P701" s="286"/>
      <c r="Q701" s="286"/>
      <c r="R701" s="286"/>
      <c r="S701" s="286"/>
      <c r="T701" s="286"/>
      <c r="U701" s="571"/>
    </row>
    <row r="702" spans="1:21" x14ac:dyDescent="0.2">
      <c r="A702" s="409"/>
      <c r="B702" s="410"/>
      <c r="C702" s="363"/>
      <c r="D702" s="366"/>
      <c r="E702" s="411" t="s">
        <v>1500</v>
      </c>
      <c r="F702" s="412" t="s">
        <v>1406</v>
      </c>
      <c r="G702" s="389">
        <v>15</v>
      </c>
      <c r="H702" s="390">
        <v>845.54</v>
      </c>
      <c r="I702" s="391">
        <f t="shared" si="80"/>
        <v>12683.099999999999</v>
      </c>
      <c r="J702" s="347" t="s">
        <v>375</v>
      </c>
      <c r="K702" s="376" t="s">
        <v>953</v>
      </c>
      <c r="N702" s="570"/>
      <c r="O702" s="286"/>
      <c r="P702" s="286"/>
      <c r="Q702" s="286"/>
      <c r="R702" s="286"/>
      <c r="S702" s="286"/>
      <c r="T702" s="286"/>
      <c r="U702" s="571"/>
    </row>
    <row r="703" spans="1:21" x14ac:dyDescent="0.2">
      <c r="A703" s="409"/>
      <c r="B703" s="410"/>
      <c r="C703" s="363"/>
      <c r="D703" s="366"/>
      <c r="E703" s="411" t="s">
        <v>1502</v>
      </c>
      <c r="F703" s="412" t="s">
        <v>748</v>
      </c>
      <c r="G703" s="389">
        <v>10</v>
      </c>
      <c r="H703" s="390">
        <v>85.1</v>
      </c>
      <c r="I703" s="391">
        <f t="shared" si="80"/>
        <v>851</v>
      </c>
      <c r="J703" s="347" t="s">
        <v>375</v>
      </c>
      <c r="K703" s="376" t="s">
        <v>953</v>
      </c>
      <c r="N703" s="570"/>
      <c r="O703" s="286"/>
      <c r="P703" s="286"/>
      <c r="Q703" s="286"/>
      <c r="R703" s="286"/>
      <c r="S703" s="286"/>
      <c r="T703" s="286"/>
      <c r="U703" s="571"/>
    </row>
    <row r="704" spans="1:21" x14ac:dyDescent="0.2">
      <c r="A704" s="409"/>
      <c r="B704" s="410"/>
      <c r="C704" s="363"/>
      <c r="D704" s="366"/>
      <c r="E704" s="411" t="s">
        <v>1504</v>
      </c>
      <c r="F704" s="412" t="s">
        <v>1414</v>
      </c>
      <c r="G704" s="389">
        <v>5</v>
      </c>
      <c r="H704" s="286">
        <v>4000</v>
      </c>
      <c r="I704" s="391">
        <f t="shared" si="80"/>
        <v>20000</v>
      </c>
      <c r="J704" s="347" t="s">
        <v>375</v>
      </c>
      <c r="K704" s="376" t="s">
        <v>953</v>
      </c>
      <c r="N704" s="570"/>
      <c r="O704" s="286"/>
      <c r="P704" s="286"/>
      <c r="Q704" s="286"/>
      <c r="R704" s="286"/>
      <c r="S704" s="286"/>
      <c r="T704" s="286"/>
      <c r="U704" s="571"/>
    </row>
    <row r="705" spans="1:21" x14ac:dyDescent="0.2">
      <c r="A705" s="409"/>
      <c r="B705" s="410"/>
      <c r="C705" s="363"/>
      <c r="D705" s="366"/>
      <c r="E705" s="411" t="s">
        <v>1506</v>
      </c>
      <c r="F705" s="412" t="s">
        <v>1507</v>
      </c>
      <c r="G705" s="389">
        <v>5</v>
      </c>
      <c r="H705" s="286">
        <v>1229.3499999999999</v>
      </c>
      <c r="I705" s="391">
        <f t="shared" si="80"/>
        <v>6146.75</v>
      </c>
      <c r="J705" s="347" t="s">
        <v>375</v>
      </c>
      <c r="K705" s="376" t="s">
        <v>953</v>
      </c>
      <c r="N705" s="570"/>
      <c r="O705" s="286"/>
      <c r="P705" s="286"/>
      <c r="Q705" s="286"/>
      <c r="R705" s="286"/>
      <c r="S705" s="286"/>
      <c r="T705" s="286"/>
      <c r="U705" s="571"/>
    </row>
    <row r="706" spans="1:21" x14ac:dyDescent="0.2">
      <c r="A706" s="409"/>
      <c r="B706" s="410"/>
      <c r="C706" s="363"/>
      <c r="D706" s="366"/>
      <c r="E706" s="411" t="s">
        <v>1508</v>
      </c>
      <c r="F706" s="412" t="s">
        <v>1414</v>
      </c>
      <c r="G706" s="389">
        <v>5</v>
      </c>
      <c r="H706" s="402">
        <v>2211.3200000000002</v>
      </c>
      <c r="I706" s="391">
        <f t="shared" si="80"/>
        <v>11056.6</v>
      </c>
      <c r="J706" s="347" t="s">
        <v>375</v>
      </c>
      <c r="K706" s="376" t="s">
        <v>953</v>
      </c>
      <c r="N706" s="570"/>
      <c r="O706" s="286"/>
      <c r="P706" s="286"/>
      <c r="Q706" s="286"/>
      <c r="R706" s="286"/>
      <c r="S706" s="286"/>
      <c r="T706" s="286"/>
      <c r="U706" s="571"/>
    </row>
    <row r="707" spans="1:21" x14ac:dyDescent="0.2">
      <c r="A707" s="409"/>
      <c r="B707" s="410"/>
      <c r="C707" s="363"/>
      <c r="D707" s="366"/>
      <c r="E707" s="411" t="s">
        <v>1510</v>
      </c>
      <c r="F707" s="412" t="s">
        <v>748</v>
      </c>
      <c r="G707" s="389">
        <v>20</v>
      </c>
      <c r="H707" s="390">
        <v>125.14</v>
      </c>
      <c r="I707" s="391">
        <f t="shared" si="80"/>
        <v>2502.8000000000002</v>
      </c>
      <c r="J707" s="347" t="s">
        <v>375</v>
      </c>
      <c r="K707" s="376" t="s">
        <v>953</v>
      </c>
      <c r="N707" s="570"/>
      <c r="O707" s="286"/>
      <c r="P707" s="286"/>
      <c r="Q707" s="286"/>
      <c r="R707" s="286"/>
      <c r="S707" s="286"/>
      <c r="T707" s="286"/>
      <c r="U707" s="571"/>
    </row>
    <row r="708" spans="1:21" x14ac:dyDescent="0.2">
      <c r="A708" s="409"/>
      <c r="B708" s="410"/>
      <c r="C708" s="363"/>
      <c r="D708" s="366"/>
      <c r="E708" s="411" t="s">
        <v>1512</v>
      </c>
      <c r="F708" s="412" t="s">
        <v>1406</v>
      </c>
      <c r="G708" s="334">
        <v>12</v>
      </c>
      <c r="H708" s="286">
        <v>150</v>
      </c>
      <c r="I708" s="391">
        <f t="shared" si="80"/>
        <v>1800</v>
      </c>
      <c r="J708" s="347" t="s">
        <v>375</v>
      </c>
      <c r="K708" s="376" t="s">
        <v>953</v>
      </c>
      <c r="N708" s="570"/>
      <c r="O708" s="286"/>
      <c r="P708" s="286"/>
      <c r="Q708" s="286"/>
      <c r="R708" s="286"/>
      <c r="S708" s="286"/>
      <c r="T708" s="286"/>
      <c r="U708" s="571"/>
    </row>
    <row r="709" spans="1:21" x14ac:dyDescent="0.2">
      <c r="A709" s="409"/>
      <c r="B709" s="410"/>
      <c r="C709" s="363"/>
      <c r="D709" s="366"/>
      <c r="E709" s="411" t="s">
        <v>1513</v>
      </c>
      <c r="F709" s="412" t="s">
        <v>748</v>
      </c>
      <c r="G709" s="389">
        <v>5</v>
      </c>
      <c r="H709" s="390">
        <v>1168.2</v>
      </c>
      <c r="I709" s="391">
        <f t="shared" si="80"/>
        <v>5841</v>
      </c>
      <c r="J709" s="347" t="s">
        <v>375</v>
      </c>
      <c r="K709" s="376" t="s">
        <v>953</v>
      </c>
      <c r="N709" s="570"/>
      <c r="O709" s="286"/>
      <c r="P709" s="286"/>
      <c r="Q709" s="286"/>
      <c r="R709" s="286"/>
      <c r="S709" s="286"/>
      <c r="T709" s="286"/>
      <c r="U709" s="571"/>
    </row>
    <row r="710" spans="1:21" x14ac:dyDescent="0.2">
      <c r="A710" s="409"/>
      <c r="B710" s="410"/>
      <c r="C710" s="363"/>
      <c r="D710" s="366"/>
      <c r="E710" s="411" t="s">
        <v>1515</v>
      </c>
      <c r="F710" s="412" t="s">
        <v>748</v>
      </c>
      <c r="G710" s="389">
        <v>15</v>
      </c>
      <c r="H710" s="390">
        <v>650</v>
      </c>
      <c r="I710" s="391">
        <f t="shared" si="80"/>
        <v>9750</v>
      </c>
      <c r="J710" s="347" t="s">
        <v>375</v>
      </c>
      <c r="K710" s="376" t="s">
        <v>953</v>
      </c>
      <c r="N710" s="570"/>
      <c r="O710" s="286"/>
      <c r="P710" s="286"/>
      <c r="Q710" s="286"/>
      <c r="R710" s="286"/>
      <c r="S710" s="286"/>
      <c r="T710" s="286"/>
      <c r="U710" s="571"/>
    </row>
    <row r="711" spans="1:21" x14ac:dyDescent="0.2">
      <c r="A711" s="409"/>
      <c r="B711" s="410"/>
      <c r="C711" s="363"/>
      <c r="D711" s="366"/>
      <c r="E711" s="411" t="s">
        <v>1517</v>
      </c>
      <c r="F711" s="412" t="s">
        <v>748</v>
      </c>
      <c r="G711" s="389">
        <v>15</v>
      </c>
      <c r="H711" s="390">
        <v>265.5</v>
      </c>
      <c r="I711" s="391">
        <f t="shared" si="80"/>
        <v>3982.5</v>
      </c>
      <c r="J711" s="347" t="s">
        <v>375</v>
      </c>
      <c r="K711" s="376" t="s">
        <v>953</v>
      </c>
      <c r="N711" s="570"/>
      <c r="O711" s="286"/>
      <c r="P711" s="286"/>
      <c r="Q711" s="286"/>
      <c r="R711" s="286"/>
      <c r="S711" s="286"/>
      <c r="T711" s="286"/>
      <c r="U711" s="571"/>
    </row>
    <row r="712" spans="1:21" x14ac:dyDescent="0.2">
      <c r="A712" s="409"/>
      <c r="B712" s="410"/>
      <c r="C712" s="363"/>
      <c r="D712" s="366"/>
      <c r="E712" s="413" t="s">
        <v>1519</v>
      </c>
      <c r="F712" s="389" t="s">
        <v>1520</v>
      </c>
      <c r="G712" s="389">
        <v>20</v>
      </c>
      <c r="H712" s="362">
        <v>1229.3499999999999</v>
      </c>
      <c r="I712" s="391">
        <f t="shared" si="80"/>
        <v>24587</v>
      </c>
      <c r="J712" s="347" t="s">
        <v>375</v>
      </c>
      <c r="K712" s="376" t="s">
        <v>953</v>
      </c>
      <c r="N712" s="570"/>
      <c r="O712" s="286"/>
      <c r="P712" s="286"/>
      <c r="Q712" s="286"/>
      <c r="R712" s="286"/>
      <c r="S712" s="286"/>
      <c r="T712" s="286"/>
      <c r="U712" s="571"/>
    </row>
    <row r="713" spans="1:21" x14ac:dyDescent="0.2">
      <c r="A713" s="409"/>
      <c r="B713" s="410"/>
      <c r="C713" s="363"/>
      <c r="D713" s="366"/>
      <c r="E713" s="413" t="s">
        <v>1522</v>
      </c>
      <c r="F713" s="389" t="s">
        <v>1523</v>
      </c>
      <c r="G713" s="389">
        <v>1</v>
      </c>
      <c r="H713" s="362">
        <v>650</v>
      </c>
      <c r="I713" s="391">
        <f t="shared" si="80"/>
        <v>650</v>
      </c>
      <c r="J713" s="347" t="s">
        <v>375</v>
      </c>
      <c r="K713" s="376" t="s">
        <v>953</v>
      </c>
      <c r="N713" s="570"/>
      <c r="O713" s="286"/>
      <c r="P713" s="286"/>
      <c r="Q713" s="286"/>
      <c r="R713" s="286"/>
      <c r="S713" s="286"/>
      <c r="T713" s="286"/>
      <c r="U713" s="571"/>
    </row>
    <row r="714" spans="1:21" x14ac:dyDescent="0.2">
      <c r="A714" s="409"/>
      <c r="B714" s="410"/>
      <c r="C714" s="363"/>
      <c r="D714" s="366"/>
      <c r="E714" s="413" t="s">
        <v>1525</v>
      </c>
      <c r="F714" s="389" t="s">
        <v>748</v>
      </c>
      <c r="G714" s="389">
        <v>5</v>
      </c>
      <c r="H714" s="362">
        <v>200</v>
      </c>
      <c r="I714" s="391">
        <f t="shared" si="80"/>
        <v>1000</v>
      </c>
      <c r="J714" s="347" t="s">
        <v>375</v>
      </c>
      <c r="K714" s="376" t="s">
        <v>953</v>
      </c>
      <c r="N714" s="570"/>
      <c r="O714" s="286"/>
      <c r="P714" s="286"/>
      <c r="Q714" s="286"/>
      <c r="R714" s="286"/>
      <c r="S714" s="286"/>
      <c r="T714" s="286"/>
      <c r="U714" s="571"/>
    </row>
    <row r="715" spans="1:21" x14ac:dyDescent="0.2">
      <c r="A715" s="409"/>
      <c r="B715" s="410"/>
      <c r="C715" s="363"/>
      <c r="D715" s="366"/>
      <c r="E715" s="413" t="s">
        <v>1527</v>
      </c>
      <c r="F715" s="389" t="s">
        <v>748</v>
      </c>
      <c r="G715" s="389">
        <v>5</v>
      </c>
      <c r="H715" s="362">
        <v>850</v>
      </c>
      <c r="I715" s="391">
        <f t="shared" si="80"/>
        <v>4250</v>
      </c>
      <c r="J715" s="347" t="s">
        <v>375</v>
      </c>
      <c r="K715" s="376" t="s">
        <v>953</v>
      </c>
      <c r="N715" s="570"/>
      <c r="O715" s="286"/>
      <c r="P715" s="286"/>
      <c r="Q715" s="286"/>
      <c r="R715" s="286"/>
      <c r="S715" s="286"/>
      <c r="T715" s="286"/>
      <c r="U715" s="571"/>
    </row>
    <row r="716" spans="1:21" x14ac:dyDescent="0.2">
      <c r="A716" s="409"/>
      <c r="B716" s="410"/>
      <c r="C716" s="363"/>
      <c r="D716" s="366"/>
      <c r="E716" s="413" t="s">
        <v>1529</v>
      </c>
      <c r="F716" s="389" t="s">
        <v>748</v>
      </c>
      <c r="G716" s="389">
        <v>2</v>
      </c>
      <c r="H716" s="362">
        <v>850</v>
      </c>
      <c r="I716" s="391">
        <f t="shared" si="80"/>
        <v>1700</v>
      </c>
      <c r="J716" s="347" t="s">
        <v>375</v>
      </c>
      <c r="K716" s="376" t="s">
        <v>953</v>
      </c>
      <c r="N716" s="570"/>
      <c r="O716" s="286"/>
      <c r="P716" s="286"/>
      <c r="Q716" s="286"/>
      <c r="R716" s="286"/>
      <c r="S716" s="286"/>
      <c r="T716" s="286"/>
      <c r="U716" s="571"/>
    </row>
    <row r="717" spans="1:21" x14ac:dyDescent="0.2">
      <c r="A717" s="409"/>
      <c r="B717" s="410"/>
      <c r="C717" s="363"/>
      <c r="D717" s="366"/>
      <c r="E717" s="413" t="s">
        <v>1530</v>
      </c>
      <c r="F717" s="389" t="s">
        <v>955</v>
      </c>
      <c r="G717" s="389">
        <v>2</v>
      </c>
      <c r="H717" s="362">
        <v>150</v>
      </c>
      <c r="I717" s="391">
        <f t="shared" ref="I717:I782" si="81">G717*H717</f>
        <v>300</v>
      </c>
      <c r="J717" s="347" t="s">
        <v>375</v>
      </c>
      <c r="K717" s="376" t="s">
        <v>953</v>
      </c>
      <c r="N717" s="570"/>
      <c r="O717" s="286"/>
      <c r="P717" s="286"/>
      <c r="Q717" s="286"/>
      <c r="R717" s="286"/>
      <c r="S717" s="286"/>
      <c r="T717" s="286"/>
      <c r="U717" s="571"/>
    </row>
    <row r="718" spans="1:21" x14ac:dyDescent="0.2">
      <c r="A718" s="409"/>
      <c r="B718" s="410"/>
      <c r="C718" s="363"/>
      <c r="D718" s="366"/>
      <c r="E718" s="413" t="s">
        <v>1532</v>
      </c>
      <c r="F718" s="389" t="s">
        <v>1523</v>
      </c>
      <c r="G718" s="389">
        <v>1</v>
      </c>
      <c r="H718" s="362">
        <v>850</v>
      </c>
      <c r="I718" s="391">
        <f t="shared" si="81"/>
        <v>850</v>
      </c>
      <c r="J718" s="347" t="s">
        <v>375</v>
      </c>
      <c r="K718" s="376" t="s">
        <v>953</v>
      </c>
      <c r="N718" s="570"/>
      <c r="O718" s="286"/>
      <c r="P718" s="286"/>
      <c r="Q718" s="286"/>
      <c r="R718" s="286"/>
      <c r="S718" s="286"/>
      <c r="T718" s="286"/>
      <c r="U718" s="571"/>
    </row>
    <row r="719" spans="1:21" x14ac:dyDescent="0.2">
      <c r="A719" s="409"/>
      <c r="B719" s="410"/>
      <c r="C719" s="363"/>
      <c r="D719" s="366"/>
      <c r="E719" s="413" t="s">
        <v>1533</v>
      </c>
      <c r="F719" s="389" t="s">
        <v>1403</v>
      </c>
      <c r="G719" s="389">
        <v>1</v>
      </c>
      <c r="H719" s="362">
        <v>1300</v>
      </c>
      <c r="I719" s="391">
        <f t="shared" si="81"/>
        <v>1300</v>
      </c>
      <c r="J719" s="347" t="s">
        <v>375</v>
      </c>
      <c r="K719" s="376" t="s">
        <v>953</v>
      </c>
      <c r="N719" s="570"/>
      <c r="O719" s="286"/>
      <c r="P719" s="286"/>
      <c r="Q719" s="286"/>
      <c r="R719" s="286"/>
      <c r="S719" s="286"/>
      <c r="T719" s="286"/>
      <c r="U719" s="571"/>
    </row>
    <row r="720" spans="1:21" x14ac:dyDescent="0.2">
      <c r="A720" s="409"/>
      <c r="B720" s="410"/>
      <c r="C720" s="363"/>
      <c r="D720" s="366"/>
      <c r="E720" s="413" t="s">
        <v>1535</v>
      </c>
      <c r="F720" s="389" t="s">
        <v>748</v>
      </c>
      <c r="G720" s="389">
        <v>2</v>
      </c>
      <c r="H720" s="362">
        <v>500</v>
      </c>
      <c r="I720" s="391">
        <f t="shared" si="81"/>
        <v>1000</v>
      </c>
      <c r="J720" s="347" t="s">
        <v>375</v>
      </c>
      <c r="K720" s="376" t="s">
        <v>953</v>
      </c>
      <c r="N720" s="570"/>
      <c r="O720" s="286"/>
      <c r="P720" s="286"/>
      <c r="Q720" s="286"/>
      <c r="R720" s="286"/>
      <c r="S720" s="286"/>
      <c r="T720" s="286"/>
      <c r="U720" s="571"/>
    </row>
    <row r="721" spans="1:21" x14ac:dyDescent="0.2">
      <c r="A721" s="409"/>
      <c r="B721" s="410"/>
      <c r="C721" s="363"/>
      <c r="D721" s="366"/>
      <c r="E721" s="413" t="s">
        <v>1536</v>
      </c>
      <c r="F721" s="389" t="s">
        <v>128</v>
      </c>
      <c r="G721" s="389">
        <v>7</v>
      </c>
      <c r="H721" s="362">
        <v>75</v>
      </c>
      <c r="I721" s="391">
        <f t="shared" si="81"/>
        <v>525</v>
      </c>
      <c r="J721" s="347" t="s">
        <v>375</v>
      </c>
      <c r="K721" s="376" t="s">
        <v>953</v>
      </c>
      <c r="N721" s="570"/>
      <c r="O721" s="286"/>
      <c r="P721" s="286"/>
      <c r="Q721" s="286"/>
      <c r="R721" s="286"/>
      <c r="S721" s="286"/>
      <c r="T721" s="286"/>
      <c r="U721" s="571"/>
    </row>
    <row r="722" spans="1:21" x14ac:dyDescent="0.2">
      <c r="A722" s="409"/>
      <c r="B722" s="410"/>
      <c r="C722" s="363"/>
      <c r="D722" s="366"/>
      <c r="E722" s="413" t="s">
        <v>1538</v>
      </c>
      <c r="F722" s="389" t="s">
        <v>1523</v>
      </c>
      <c r="G722" s="389">
        <v>7</v>
      </c>
      <c r="H722" s="362">
        <v>850</v>
      </c>
      <c r="I722" s="391">
        <f t="shared" si="81"/>
        <v>5950</v>
      </c>
      <c r="J722" s="347" t="s">
        <v>375</v>
      </c>
      <c r="K722" s="376" t="s">
        <v>953</v>
      </c>
      <c r="N722" s="570"/>
      <c r="O722" s="286"/>
      <c r="P722" s="286"/>
      <c r="Q722" s="286"/>
      <c r="R722" s="286"/>
      <c r="S722" s="286"/>
      <c r="T722" s="286"/>
      <c r="U722" s="571"/>
    </row>
    <row r="723" spans="1:21" x14ac:dyDescent="0.2">
      <c r="A723" s="409"/>
      <c r="B723" s="410"/>
      <c r="C723" s="363"/>
      <c r="D723" s="366"/>
      <c r="E723" s="413" t="s">
        <v>1540</v>
      </c>
      <c r="F723" s="389" t="s">
        <v>1461</v>
      </c>
      <c r="G723" s="389">
        <v>1</v>
      </c>
      <c r="H723" s="362">
        <v>175</v>
      </c>
      <c r="I723" s="391">
        <f t="shared" si="81"/>
        <v>175</v>
      </c>
      <c r="J723" s="347" t="s">
        <v>1417</v>
      </c>
      <c r="K723" s="376" t="s">
        <v>953</v>
      </c>
      <c r="N723" s="570"/>
      <c r="O723" s="286"/>
      <c r="P723" s="286"/>
      <c r="Q723" s="286"/>
      <c r="R723" s="286"/>
      <c r="S723" s="286"/>
      <c r="T723" s="286"/>
      <c r="U723" s="571"/>
    </row>
    <row r="724" spans="1:21" x14ac:dyDescent="0.2">
      <c r="A724" s="409"/>
      <c r="B724" s="410"/>
      <c r="C724" s="363"/>
      <c r="D724" s="366"/>
      <c r="E724" s="413" t="s">
        <v>1542</v>
      </c>
      <c r="F724" s="389" t="s">
        <v>1461</v>
      </c>
      <c r="G724" s="389">
        <v>2</v>
      </c>
      <c r="H724" s="362">
        <v>200</v>
      </c>
      <c r="I724" s="391">
        <f t="shared" si="81"/>
        <v>400</v>
      </c>
      <c r="J724" s="347" t="s">
        <v>156</v>
      </c>
      <c r="K724" s="376" t="s">
        <v>953</v>
      </c>
      <c r="N724" s="570"/>
      <c r="O724" s="286"/>
      <c r="P724" s="286"/>
      <c r="Q724" s="286"/>
      <c r="R724" s="286"/>
      <c r="S724" s="286"/>
      <c r="T724" s="286"/>
      <c r="U724" s="571"/>
    </row>
    <row r="725" spans="1:21" x14ac:dyDescent="0.2">
      <c r="A725" s="409"/>
      <c r="B725" s="410"/>
      <c r="C725" s="363"/>
      <c r="D725" s="366"/>
      <c r="E725" s="413" t="s">
        <v>1543</v>
      </c>
      <c r="F725" s="389" t="s">
        <v>128</v>
      </c>
      <c r="G725" s="389">
        <v>2</v>
      </c>
      <c r="H725" s="362">
        <v>125</v>
      </c>
      <c r="I725" s="391">
        <f t="shared" si="81"/>
        <v>250</v>
      </c>
      <c r="J725" s="347" t="s">
        <v>375</v>
      </c>
      <c r="K725" s="376" t="s">
        <v>953</v>
      </c>
      <c r="N725" s="570"/>
      <c r="O725" s="286"/>
      <c r="P725" s="286"/>
      <c r="Q725" s="286"/>
      <c r="R725" s="286"/>
      <c r="S725" s="286"/>
      <c r="T725" s="286"/>
      <c r="U725" s="571"/>
    </row>
    <row r="726" spans="1:21" x14ac:dyDescent="0.2">
      <c r="A726" s="409"/>
      <c r="B726" s="410"/>
      <c r="C726" s="363"/>
      <c r="D726" s="366"/>
      <c r="E726" s="413" t="s">
        <v>1545</v>
      </c>
      <c r="F726" s="389" t="s">
        <v>128</v>
      </c>
      <c r="G726" s="389">
        <v>5</v>
      </c>
      <c r="H726" s="362">
        <v>125</v>
      </c>
      <c r="I726" s="391">
        <f t="shared" si="81"/>
        <v>625</v>
      </c>
      <c r="J726" s="347" t="s">
        <v>156</v>
      </c>
      <c r="K726" s="376" t="s">
        <v>953</v>
      </c>
      <c r="N726" s="570"/>
      <c r="O726" s="286"/>
      <c r="P726" s="286"/>
      <c r="Q726" s="286"/>
      <c r="R726" s="286"/>
      <c r="S726" s="286"/>
      <c r="T726" s="286"/>
      <c r="U726" s="571"/>
    </row>
    <row r="727" spans="1:21" x14ac:dyDescent="0.2">
      <c r="A727" s="409"/>
      <c r="B727" s="410"/>
      <c r="C727" s="363"/>
      <c r="D727" s="366"/>
      <c r="E727" s="413" t="s">
        <v>1546</v>
      </c>
      <c r="F727" s="389" t="s">
        <v>128</v>
      </c>
      <c r="G727" s="389">
        <v>5</v>
      </c>
      <c r="H727" s="362">
        <v>20</v>
      </c>
      <c r="I727" s="391">
        <f t="shared" si="81"/>
        <v>100</v>
      </c>
      <c r="J727" s="347" t="s">
        <v>156</v>
      </c>
      <c r="K727" s="376" t="s">
        <v>953</v>
      </c>
      <c r="N727" s="570"/>
      <c r="O727" s="286"/>
      <c r="P727" s="286"/>
      <c r="Q727" s="286"/>
      <c r="R727" s="286"/>
      <c r="S727" s="286"/>
      <c r="T727" s="286"/>
      <c r="U727" s="571"/>
    </row>
    <row r="728" spans="1:21" x14ac:dyDescent="0.2">
      <c r="A728" s="409"/>
      <c r="B728" s="410"/>
      <c r="C728" s="363"/>
      <c r="D728" s="366"/>
      <c r="E728" s="413" t="s">
        <v>1548</v>
      </c>
      <c r="F728" s="389" t="s">
        <v>128</v>
      </c>
      <c r="G728" s="389">
        <v>15</v>
      </c>
      <c r="H728" s="362">
        <v>60</v>
      </c>
      <c r="I728" s="391">
        <f t="shared" si="81"/>
        <v>900</v>
      </c>
      <c r="J728" s="347" t="s">
        <v>305</v>
      </c>
      <c r="K728" s="376" t="s">
        <v>953</v>
      </c>
      <c r="N728" s="570"/>
      <c r="O728" s="286"/>
      <c r="P728" s="286"/>
      <c r="Q728" s="286"/>
      <c r="R728" s="286"/>
      <c r="S728" s="286"/>
      <c r="T728" s="286"/>
      <c r="U728" s="571"/>
    </row>
    <row r="729" spans="1:21" x14ac:dyDescent="0.2">
      <c r="A729" s="409"/>
      <c r="B729" s="410"/>
      <c r="C729" s="363"/>
      <c r="D729" s="366"/>
      <c r="E729" s="352" t="s">
        <v>1550</v>
      </c>
      <c r="F729" s="389" t="s">
        <v>128</v>
      </c>
      <c r="G729" s="389">
        <v>75</v>
      </c>
      <c r="H729" s="362">
        <v>350</v>
      </c>
      <c r="I729" s="391">
        <f t="shared" si="81"/>
        <v>26250</v>
      </c>
      <c r="J729" s="347" t="s">
        <v>129</v>
      </c>
      <c r="K729" s="376" t="s">
        <v>953</v>
      </c>
      <c r="N729" s="570"/>
      <c r="O729" s="286"/>
      <c r="P729" s="286"/>
      <c r="Q729" s="286"/>
      <c r="R729" s="286"/>
      <c r="S729" s="286"/>
      <c r="T729" s="286"/>
      <c r="U729" s="571"/>
    </row>
    <row r="730" spans="1:21" x14ac:dyDescent="0.2">
      <c r="A730" s="409"/>
      <c r="B730" s="410"/>
      <c r="C730" s="363"/>
      <c r="D730" s="366"/>
      <c r="E730" s="352" t="s">
        <v>1552</v>
      </c>
      <c r="F730" s="389" t="s">
        <v>128</v>
      </c>
      <c r="G730" s="389">
        <v>75</v>
      </c>
      <c r="H730" s="362">
        <v>350</v>
      </c>
      <c r="I730" s="391">
        <f t="shared" si="81"/>
        <v>26250</v>
      </c>
      <c r="J730" s="347" t="s">
        <v>129</v>
      </c>
      <c r="K730" s="376" t="s">
        <v>953</v>
      </c>
      <c r="N730" s="570"/>
      <c r="O730" s="286"/>
      <c r="P730" s="286"/>
      <c r="Q730" s="286"/>
      <c r="R730" s="286"/>
      <c r="S730" s="286"/>
      <c r="T730" s="286"/>
      <c r="U730" s="571"/>
    </row>
    <row r="731" spans="1:21" x14ac:dyDescent="0.2">
      <c r="A731" s="409"/>
      <c r="B731" s="410"/>
      <c r="C731" s="363"/>
      <c r="D731" s="366"/>
      <c r="E731" s="352" t="s">
        <v>1554</v>
      </c>
      <c r="F731" s="389" t="s">
        <v>128</v>
      </c>
      <c r="G731" s="389">
        <v>75</v>
      </c>
      <c r="H731" s="362">
        <v>200</v>
      </c>
      <c r="I731" s="391">
        <f t="shared" si="81"/>
        <v>15000</v>
      </c>
      <c r="J731" s="347" t="s">
        <v>129</v>
      </c>
      <c r="K731" s="376" t="s">
        <v>953</v>
      </c>
      <c r="N731" s="570"/>
      <c r="O731" s="286"/>
      <c r="P731" s="286"/>
      <c r="Q731" s="286"/>
      <c r="R731" s="286"/>
      <c r="S731" s="286"/>
      <c r="T731" s="286"/>
      <c r="U731" s="571"/>
    </row>
    <row r="732" spans="1:21" x14ac:dyDescent="0.2">
      <c r="A732" s="409"/>
      <c r="B732" s="410"/>
      <c r="C732" s="363"/>
      <c r="D732" s="366"/>
      <c r="E732" s="352" t="s">
        <v>1556</v>
      </c>
      <c r="F732" s="389" t="s">
        <v>128</v>
      </c>
      <c r="G732" s="389">
        <v>75</v>
      </c>
      <c r="H732" s="362">
        <v>400</v>
      </c>
      <c r="I732" s="391">
        <f t="shared" si="81"/>
        <v>30000</v>
      </c>
      <c r="J732" s="347" t="s">
        <v>129</v>
      </c>
      <c r="K732" s="376" t="s">
        <v>953</v>
      </c>
      <c r="N732" s="570"/>
      <c r="O732" s="286"/>
      <c r="P732" s="286"/>
      <c r="Q732" s="286"/>
      <c r="R732" s="286"/>
      <c r="S732" s="286"/>
      <c r="T732" s="286"/>
      <c r="U732" s="571"/>
    </row>
    <row r="733" spans="1:21" x14ac:dyDescent="0.2">
      <c r="A733" s="409"/>
      <c r="B733" s="410"/>
      <c r="C733" s="363"/>
      <c r="D733" s="366"/>
      <c r="E733" s="352" t="s">
        <v>1558</v>
      </c>
      <c r="F733" s="389" t="s">
        <v>128</v>
      </c>
      <c r="G733" s="389">
        <v>75</v>
      </c>
      <c r="H733" s="362">
        <v>250</v>
      </c>
      <c r="I733" s="391">
        <f t="shared" si="81"/>
        <v>18750</v>
      </c>
      <c r="J733" s="347" t="s">
        <v>129</v>
      </c>
      <c r="K733" s="376" t="s">
        <v>953</v>
      </c>
      <c r="N733" s="570"/>
      <c r="O733" s="286"/>
      <c r="P733" s="286"/>
      <c r="Q733" s="286"/>
      <c r="R733" s="286"/>
      <c r="S733" s="286"/>
      <c r="T733" s="286"/>
      <c r="U733" s="571"/>
    </row>
    <row r="734" spans="1:21" x14ac:dyDescent="0.2">
      <c r="A734" s="409"/>
      <c r="B734" s="410"/>
      <c r="C734" s="363"/>
      <c r="D734" s="366"/>
      <c r="E734" s="352" t="s">
        <v>1560</v>
      </c>
      <c r="F734" s="389" t="s">
        <v>128</v>
      </c>
      <c r="G734" s="389">
        <v>75</v>
      </c>
      <c r="H734" s="362">
        <v>850</v>
      </c>
      <c r="I734" s="391">
        <f t="shared" si="81"/>
        <v>63750</v>
      </c>
      <c r="J734" s="347" t="s">
        <v>129</v>
      </c>
      <c r="K734" s="376" t="s">
        <v>953</v>
      </c>
      <c r="N734" s="570"/>
      <c r="O734" s="286"/>
      <c r="P734" s="286"/>
      <c r="Q734" s="286"/>
      <c r="R734" s="286"/>
      <c r="S734" s="286"/>
      <c r="T734" s="286"/>
      <c r="U734" s="571"/>
    </row>
    <row r="735" spans="1:21" x14ac:dyDescent="0.2">
      <c r="A735" s="409"/>
      <c r="B735" s="410"/>
      <c r="C735" s="363"/>
      <c r="D735" s="366"/>
      <c r="E735" s="352" t="s">
        <v>1562</v>
      </c>
      <c r="F735" s="389" t="s">
        <v>128</v>
      </c>
      <c r="G735" s="389">
        <v>75</v>
      </c>
      <c r="H735" s="362">
        <v>450</v>
      </c>
      <c r="I735" s="391">
        <f t="shared" si="81"/>
        <v>33750</v>
      </c>
      <c r="J735" s="347" t="s">
        <v>129</v>
      </c>
      <c r="K735" s="376" t="s">
        <v>953</v>
      </c>
      <c r="N735" s="570"/>
      <c r="O735" s="286"/>
      <c r="P735" s="286"/>
      <c r="Q735" s="286"/>
      <c r="R735" s="286"/>
      <c r="S735" s="286"/>
      <c r="T735" s="286"/>
      <c r="U735" s="571"/>
    </row>
    <row r="736" spans="1:21" x14ac:dyDescent="0.2">
      <c r="A736" s="409"/>
      <c r="B736" s="410"/>
      <c r="C736" s="363"/>
      <c r="D736" s="366"/>
      <c r="E736" s="352" t="s">
        <v>1564</v>
      </c>
      <c r="F736" s="389" t="s">
        <v>128</v>
      </c>
      <c r="G736" s="389">
        <v>75</v>
      </c>
      <c r="H736" s="362">
        <v>350</v>
      </c>
      <c r="I736" s="391">
        <f t="shared" si="81"/>
        <v>26250</v>
      </c>
      <c r="J736" s="347" t="s">
        <v>129</v>
      </c>
      <c r="K736" s="376" t="s">
        <v>953</v>
      </c>
      <c r="N736" s="570"/>
      <c r="O736" s="286"/>
      <c r="P736" s="286"/>
      <c r="Q736" s="286"/>
      <c r="R736" s="286"/>
      <c r="S736" s="286"/>
      <c r="T736" s="286"/>
      <c r="U736" s="571"/>
    </row>
    <row r="737" spans="1:21" x14ac:dyDescent="0.2">
      <c r="A737" s="409"/>
      <c r="B737" s="410"/>
      <c r="C737" s="363"/>
      <c r="D737" s="366"/>
      <c r="E737" s="352" t="s">
        <v>1566</v>
      </c>
      <c r="F737" s="389" t="s">
        <v>1567</v>
      </c>
      <c r="G737" s="389">
        <v>25</v>
      </c>
      <c r="H737" s="362">
        <v>50</v>
      </c>
      <c r="I737" s="391">
        <f t="shared" si="81"/>
        <v>1250</v>
      </c>
      <c r="J737" s="347" t="s">
        <v>129</v>
      </c>
      <c r="K737" s="376" t="s">
        <v>953</v>
      </c>
      <c r="N737" s="570"/>
      <c r="O737" s="286"/>
      <c r="P737" s="286"/>
      <c r="Q737" s="286"/>
      <c r="R737" s="286"/>
      <c r="S737" s="286"/>
      <c r="T737" s="286"/>
      <c r="U737" s="571"/>
    </row>
    <row r="738" spans="1:21" x14ac:dyDescent="0.2">
      <c r="A738" s="409"/>
      <c r="B738" s="410"/>
      <c r="C738" s="363"/>
      <c r="D738" s="366"/>
      <c r="E738" s="352" t="s">
        <v>1569</v>
      </c>
      <c r="F738" s="389" t="s">
        <v>445</v>
      </c>
      <c r="G738" s="389">
        <v>25</v>
      </c>
      <c r="H738" s="362">
        <v>50</v>
      </c>
      <c r="I738" s="391">
        <f t="shared" si="81"/>
        <v>1250</v>
      </c>
      <c r="J738" s="347" t="s">
        <v>1378</v>
      </c>
      <c r="K738" s="376" t="s">
        <v>953</v>
      </c>
      <c r="N738" s="570"/>
      <c r="O738" s="286"/>
      <c r="P738" s="286"/>
      <c r="Q738" s="286"/>
      <c r="R738" s="286"/>
      <c r="S738" s="286"/>
      <c r="T738" s="286"/>
      <c r="U738" s="571"/>
    </row>
    <row r="739" spans="1:21" x14ac:dyDescent="0.2">
      <c r="A739" s="409"/>
      <c r="B739" s="410"/>
      <c r="C739" s="363"/>
      <c r="D739" s="366"/>
      <c r="E739" s="352" t="s">
        <v>1571</v>
      </c>
      <c r="F739" s="389" t="s">
        <v>955</v>
      </c>
      <c r="G739" s="389">
        <v>25</v>
      </c>
      <c r="H739" s="362">
        <v>3500</v>
      </c>
      <c r="I739" s="391">
        <f t="shared" si="81"/>
        <v>87500</v>
      </c>
      <c r="J739" s="347" t="s">
        <v>1378</v>
      </c>
      <c r="K739" s="376" t="s">
        <v>953</v>
      </c>
      <c r="N739" s="570"/>
      <c r="O739" s="286"/>
      <c r="P739" s="286"/>
      <c r="Q739" s="286"/>
      <c r="R739" s="286"/>
      <c r="S739" s="286"/>
      <c r="T739" s="286"/>
      <c r="U739" s="571"/>
    </row>
    <row r="740" spans="1:21" x14ac:dyDescent="0.2">
      <c r="A740" s="409"/>
      <c r="B740" s="410"/>
      <c r="C740" s="363"/>
      <c r="D740" s="366"/>
      <c r="E740" s="352" t="s">
        <v>1573</v>
      </c>
      <c r="F740" s="389" t="s">
        <v>955</v>
      </c>
      <c r="G740" s="389">
        <v>12</v>
      </c>
      <c r="H740" s="362">
        <v>3500</v>
      </c>
      <c r="I740" s="391">
        <f t="shared" si="81"/>
        <v>42000</v>
      </c>
      <c r="J740" s="347" t="s">
        <v>1378</v>
      </c>
      <c r="K740" s="376" t="s">
        <v>953</v>
      </c>
      <c r="N740" s="570"/>
      <c r="O740" s="286"/>
      <c r="P740" s="286"/>
      <c r="Q740" s="286"/>
      <c r="R740" s="286"/>
      <c r="S740" s="286"/>
      <c r="T740" s="286"/>
      <c r="U740" s="571"/>
    </row>
    <row r="741" spans="1:21" x14ac:dyDescent="0.2">
      <c r="A741" s="409"/>
      <c r="B741" s="410"/>
      <c r="C741" s="363"/>
      <c r="D741" s="366"/>
      <c r="E741" s="352" t="s">
        <v>1575</v>
      </c>
      <c r="F741" s="389" t="s">
        <v>1576</v>
      </c>
      <c r="G741" s="389">
        <v>10</v>
      </c>
      <c r="H741" s="362">
        <v>1000</v>
      </c>
      <c r="I741" s="391">
        <f t="shared" si="81"/>
        <v>10000</v>
      </c>
      <c r="J741" s="347" t="s">
        <v>1378</v>
      </c>
      <c r="K741" s="376" t="s">
        <v>953</v>
      </c>
      <c r="N741" s="570"/>
      <c r="O741" s="286"/>
      <c r="P741" s="286"/>
      <c r="Q741" s="286"/>
      <c r="R741" s="286"/>
      <c r="S741" s="286"/>
      <c r="T741" s="286"/>
      <c r="U741" s="571"/>
    </row>
    <row r="742" spans="1:21" x14ac:dyDescent="0.2">
      <c r="A742" s="409"/>
      <c r="B742" s="410"/>
      <c r="C742" s="363"/>
      <c r="D742" s="366"/>
      <c r="E742" s="352" t="s">
        <v>1578</v>
      </c>
      <c r="F742" s="389" t="s">
        <v>128</v>
      </c>
      <c r="G742" s="389">
        <v>50</v>
      </c>
      <c r="H742" s="362">
        <v>35</v>
      </c>
      <c r="I742" s="391">
        <f t="shared" si="81"/>
        <v>1750</v>
      </c>
      <c r="J742" s="347" t="s">
        <v>305</v>
      </c>
      <c r="K742" s="376" t="s">
        <v>953</v>
      </c>
      <c r="N742" s="570"/>
      <c r="O742" s="286"/>
      <c r="P742" s="286"/>
      <c r="Q742" s="286"/>
      <c r="R742" s="286"/>
      <c r="S742" s="286"/>
      <c r="T742" s="286"/>
      <c r="U742" s="571"/>
    </row>
    <row r="743" spans="1:21" x14ac:dyDescent="0.2">
      <c r="A743" s="409"/>
      <c r="B743" s="410"/>
      <c r="C743" s="363"/>
      <c r="D743" s="366"/>
      <c r="E743" s="352" t="s">
        <v>1580</v>
      </c>
      <c r="F743" s="389" t="s">
        <v>296</v>
      </c>
      <c r="G743" s="389">
        <v>1</v>
      </c>
      <c r="H743" s="362">
        <v>550</v>
      </c>
      <c r="I743" s="391">
        <f t="shared" si="81"/>
        <v>550</v>
      </c>
      <c r="J743" s="347" t="s">
        <v>1494</v>
      </c>
      <c r="K743" s="376" t="s">
        <v>953</v>
      </c>
      <c r="N743" s="570"/>
      <c r="O743" s="286"/>
      <c r="P743" s="286"/>
      <c r="Q743" s="286"/>
      <c r="R743" s="286"/>
      <c r="S743" s="286"/>
      <c r="T743" s="286"/>
      <c r="U743" s="571"/>
    </row>
    <row r="744" spans="1:21" x14ac:dyDescent="0.2">
      <c r="A744" s="409"/>
      <c r="B744" s="410"/>
      <c r="C744" s="363"/>
      <c r="D744" s="366"/>
      <c r="E744" s="352" t="s">
        <v>1582</v>
      </c>
      <c r="F744" s="389" t="s">
        <v>128</v>
      </c>
      <c r="G744" s="389">
        <v>5</v>
      </c>
      <c r="H744" s="362">
        <v>300</v>
      </c>
      <c r="I744" s="391">
        <f t="shared" si="81"/>
        <v>1500</v>
      </c>
      <c r="J744" s="347" t="s">
        <v>305</v>
      </c>
      <c r="K744" s="376" t="s">
        <v>953</v>
      </c>
      <c r="N744" s="570"/>
      <c r="O744" s="286"/>
      <c r="P744" s="286"/>
      <c r="Q744" s="286"/>
      <c r="R744" s="286"/>
      <c r="S744" s="286"/>
      <c r="T744" s="286"/>
      <c r="U744" s="571"/>
    </row>
    <row r="745" spans="1:21" x14ac:dyDescent="0.2">
      <c r="A745" s="409"/>
      <c r="B745" s="410"/>
      <c r="C745" s="363"/>
      <c r="D745" s="366"/>
      <c r="E745" s="352" t="s">
        <v>1584</v>
      </c>
      <c r="F745" s="389" t="s">
        <v>128</v>
      </c>
      <c r="G745" s="389">
        <v>5</v>
      </c>
      <c r="H745" s="362">
        <v>100</v>
      </c>
      <c r="I745" s="391">
        <f t="shared" si="81"/>
        <v>500</v>
      </c>
      <c r="J745" s="347" t="s">
        <v>305</v>
      </c>
      <c r="K745" s="376" t="s">
        <v>953</v>
      </c>
      <c r="N745" s="570"/>
      <c r="O745" s="286"/>
      <c r="P745" s="286"/>
      <c r="Q745" s="286"/>
      <c r="R745" s="286"/>
      <c r="S745" s="286"/>
      <c r="T745" s="286"/>
      <c r="U745" s="571"/>
    </row>
    <row r="746" spans="1:21" x14ac:dyDescent="0.2">
      <c r="A746" s="409"/>
      <c r="B746" s="410"/>
      <c r="C746" s="363"/>
      <c r="D746" s="366"/>
      <c r="E746" s="352" t="s">
        <v>1586</v>
      </c>
      <c r="F746" s="389" t="s">
        <v>128</v>
      </c>
      <c r="G746" s="389">
        <v>5</v>
      </c>
      <c r="H746" s="362">
        <v>200</v>
      </c>
      <c r="I746" s="391">
        <f t="shared" si="81"/>
        <v>1000</v>
      </c>
      <c r="J746" s="347" t="s">
        <v>305</v>
      </c>
      <c r="K746" s="376" t="s">
        <v>953</v>
      </c>
      <c r="N746" s="570"/>
      <c r="O746" s="286"/>
      <c r="P746" s="286"/>
      <c r="Q746" s="286"/>
      <c r="R746" s="286"/>
      <c r="S746" s="286"/>
      <c r="T746" s="286"/>
      <c r="U746" s="571"/>
    </row>
    <row r="747" spans="1:21" x14ac:dyDescent="0.2">
      <c r="A747" s="409"/>
      <c r="B747" s="410"/>
      <c r="C747" s="363"/>
      <c r="D747" s="366"/>
      <c r="E747" s="352" t="s">
        <v>1587</v>
      </c>
      <c r="F747" s="389" t="s">
        <v>128</v>
      </c>
      <c r="G747" s="389">
        <v>6</v>
      </c>
      <c r="H747" s="362">
        <v>150</v>
      </c>
      <c r="I747" s="391">
        <f t="shared" si="81"/>
        <v>900</v>
      </c>
      <c r="J747" s="347" t="s">
        <v>305</v>
      </c>
      <c r="K747" s="376" t="s">
        <v>953</v>
      </c>
      <c r="N747" s="570"/>
      <c r="O747" s="286"/>
      <c r="P747" s="286"/>
      <c r="Q747" s="286"/>
      <c r="R747" s="286"/>
      <c r="S747" s="286"/>
      <c r="T747" s="286"/>
      <c r="U747" s="571"/>
    </row>
    <row r="748" spans="1:21" x14ac:dyDescent="0.2">
      <c r="A748" s="409"/>
      <c r="B748" s="410"/>
      <c r="C748" s="363"/>
      <c r="D748" s="366"/>
      <c r="E748" s="352" t="s">
        <v>1588</v>
      </c>
      <c r="F748" s="389" t="s">
        <v>128</v>
      </c>
      <c r="G748" s="389">
        <v>2</v>
      </c>
      <c r="H748" s="362">
        <v>25</v>
      </c>
      <c r="I748" s="391">
        <f t="shared" si="81"/>
        <v>50</v>
      </c>
      <c r="J748" s="879" t="s">
        <v>937</v>
      </c>
      <c r="K748" s="376" t="s">
        <v>953</v>
      </c>
      <c r="N748" s="570"/>
      <c r="O748" s="286"/>
      <c r="P748" s="286"/>
      <c r="Q748" s="286"/>
      <c r="R748" s="286"/>
      <c r="S748" s="286"/>
      <c r="T748" s="286"/>
      <c r="U748" s="571"/>
    </row>
    <row r="749" spans="1:21" x14ac:dyDescent="0.2">
      <c r="A749" s="409"/>
      <c r="B749" s="410"/>
      <c r="C749" s="363"/>
      <c r="D749" s="366"/>
      <c r="E749" s="352" t="s">
        <v>1589</v>
      </c>
      <c r="F749" s="389" t="s">
        <v>128</v>
      </c>
      <c r="G749" s="389">
        <v>50</v>
      </c>
      <c r="H749" s="362">
        <v>300</v>
      </c>
      <c r="I749" s="391">
        <f t="shared" si="81"/>
        <v>15000</v>
      </c>
      <c r="J749" s="879" t="s">
        <v>937</v>
      </c>
      <c r="K749" s="376" t="s">
        <v>953</v>
      </c>
      <c r="N749" s="570"/>
      <c r="O749" s="286"/>
      <c r="P749" s="286"/>
      <c r="Q749" s="286"/>
      <c r="R749" s="286"/>
      <c r="S749" s="286"/>
      <c r="T749" s="286"/>
      <c r="U749" s="571"/>
    </row>
    <row r="750" spans="1:21" x14ac:dyDescent="0.2">
      <c r="A750" s="409"/>
      <c r="B750" s="410"/>
      <c r="C750" s="363"/>
      <c r="D750" s="366"/>
      <c r="E750" s="352" t="s">
        <v>1590</v>
      </c>
      <c r="F750" s="389" t="s">
        <v>128</v>
      </c>
      <c r="G750" s="389">
        <v>1</v>
      </c>
      <c r="H750" s="362">
        <v>850</v>
      </c>
      <c r="I750" s="391">
        <f t="shared" si="81"/>
        <v>850</v>
      </c>
      <c r="J750" s="879" t="s">
        <v>937</v>
      </c>
      <c r="K750" s="376" t="s">
        <v>953</v>
      </c>
      <c r="N750" s="570"/>
      <c r="O750" s="286"/>
      <c r="P750" s="286"/>
      <c r="Q750" s="286"/>
      <c r="R750" s="286"/>
      <c r="S750" s="286"/>
      <c r="T750" s="286"/>
      <c r="U750" s="571"/>
    </row>
    <row r="751" spans="1:21" x14ac:dyDescent="0.2">
      <c r="A751" s="409"/>
      <c r="B751" s="410"/>
      <c r="C751" s="363"/>
      <c r="D751" s="366"/>
      <c r="E751" s="352" t="s">
        <v>1591</v>
      </c>
      <c r="F751" s="389" t="s">
        <v>128</v>
      </c>
      <c r="G751" s="389">
        <v>1</v>
      </c>
      <c r="H751" s="362">
        <v>350</v>
      </c>
      <c r="I751" s="391">
        <f t="shared" si="81"/>
        <v>350</v>
      </c>
      <c r="J751" s="879" t="s">
        <v>937</v>
      </c>
      <c r="K751" s="376" t="s">
        <v>953</v>
      </c>
      <c r="N751" s="570"/>
      <c r="O751" s="286"/>
      <c r="P751" s="286"/>
      <c r="Q751" s="286"/>
      <c r="R751" s="286"/>
      <c r="S751" s="286"/>
      <c r="T751" s="286"/>
      <c r="U751" s="571"/>
    </row>
    <row r="752" spans="1:21" x14ac:dyDescent="0.2">
      <c r="A752" s="409"/>
      <c r="B752" s="410"/>
      <c r="C752" s="363"/>
      <c r="D752" s="366"/>
      <c r="E752" s="414" t="s">
        <v>1592</v>
      </c>
      <c r="F752" s="415" t="s">
        <v>1006</v>
      </c>
      <c r="G752" s="389">
        <v>1</v>
      </c>
      <c r="H752" s="416">
        <v>500</v>
      </c>
      <c r="I752" s="391">
        <f t="shared" si="81"/>
        <v>500</v>
      </c>
      <c r="J752" s="347" t="s">
        <v>1494</v>
      </c>
      <c r="K752" s="376" t="s">
        <v>953</v>
      </c>
      <c r="N752" s="570"/>
      <c r="O752" s="286"/>
      <c r="P752" s="286"/>
      <c r="Q752" s="286"/>
      <c r="R752" s="286"/>
      <c r="S752" s="286"/>
      <c r="T752" s="286"/>
      <c r="U752" s="571"/>
    </row>
    <row r="753" spans="1:21" x14ac:dyDescent="0.2">
      <c r="A753" s="409"/>
      <c r="B753" s="410"/>
      <c r="C753" s="363"/>
      <c r="D753" s="366"/>
      <c r="E753" s="417" t="s">
        <v>1593</v>
      </c>
      <c r="F753" s="415" t="s">
        <v>1594</v>
      </c>
      <c r="G753" s="389">
        <v>2</v>
      </c>
      <c r="H753" s="416">
        <v>145</v>
      </c>
      <c r="I753" s="391">
        <f t="shared" si="81"/>
        <v>290</v>
      </c>
      <c r="J753" s="347" t="s">
        <v>1595</v>
      </c>
      <c r="K753" s="376" t="s">
        <v>953</v>
      </c>
      <c r="N753" s="570"/>
      <c r="O753" s="286"/>
      <c r="P753" s="286"/>
      <c r="Q753" s="286"/>
      <c r="R753" s="286"/>
      <c r="S753" s="286"/>
      <c r="T753" s="286"/>
      <c r="U753" s="571"/>
    </row>
    <row r="754" spans="1:21" x14ac:dyDescent="0.2">
      <c r="A754" s="409"/>
      <c r="B754" s="410"/>
      <c r="C754" s="363"/>
      <c r="D754" s="366"/>
      <c r="E754" s="417" t="s">
        <v>1596</v>
      </c>
      <c r="F754" s="415" t="s">
        <v>1594</v>
      </c>
      <c r="G754" s="389">
        <v>2</v>
      </c>
      <c r="H754" s="416">
        <v>300</v>
      </c>
      <c r="I754" s="391">
        <f t="shared" si="81"/>
        <v>600</v>
      </c>
      <c r="J754" s="347" t="s">
        <v>1595</v>
      </c>
      <c r="K754" s="376" t="s">
        <v>953</v>
      </c>
      <c r="N754" s="570"/>
      <c r="O754" s="286"/>
      <c r="P754" s="286"/>
      <c r="Q754" s="286"/>
      <c r="R754" s="286"/>
      <c r="S754" s="286"/>
      <c r="T754" s="286"/>
      <c r="U754" s="571"/>
    </row>
    <row r="755" spans="1:21" x14ac:dyDescent="0.2">
      <c r="A755" s="409"/>
      <c r="B755" s="410"/>
      <c r="C755" s="363"/>
      <c r="D755" s="366"/>
      <c r="E755" s="417" t="s">
        <v>1597</v>
      </c>
      <c r="F755" s="415" t="s">
        <v>1598</v>
      </c>
      <c r="G755" s="389">
        <v>2</v>
      </c>
      <c r="H755" s="416">
        <v>150</v>
      </c>
      <c r="I755" s="391">
        <f t="shared" si="81"/>
        <v>300</v>
      </c>
      <c r="J755" s="347" t="s">
        <v>1595</v>
      </c>
      <c r="K755" s="376" t="s">
        <v>953</v>
      </c>
      <c r="N755" s="570"/>
      <c r="O755" s="286"/>
      <c r="P755" s="286"/>
      <c r="Q755" s="286"/>
      <c r="R755" s="286"/>
      <c r="S755" s="286"/>
      <c r="T755" s="286"/>
      <c r="U755" s="571"/>
    </row>
    <row r="756" spans="1:21" x14ac:dyDescent="0.2">
      <c r="A756" s="409"/>
      <c r="B756" s="410"/>
      <c r="C756" s="363"/>
      <c r="D756" s="366"/>
      <c r="E756" s="417" t="s">
        <v>1599</v>
      </c>
      <c r="F756" s="415" t="s">
        <v>1598</v>
      </c>
      <c r="G756" s="389">
        <v>2</v>
      </c>
      <c r="H756" s="416">
        <v>100</v>
      </c>
      <c r="I756" s="391">
        <f t="shared" si="81"/>
        <v>200</v>
      </c>
      <c r="J756" s="347" t="s">
        <v>1595</v>
      </c>
      <c r="K756" s="376" t="s">
        <v>953</v>
      </c>
      <c r="M756" s="565"/>
      <c r="N756" s="570"/>
      <c r="O756" s="286"/>
      <c r="P756" s="286"/>
      <c r="Q756" s="286"/>
      <c r="R756" s="286"/>
      <c r="S756" s="286"/>
      <c r="T756" s="286"/>
      <c r="U756" s="571"/>
    </row>
    <row r="757" spans="1:21" x14ac:dyDescent="0.2">
      <c r="A757" s="409"/>
      <c r="B757" s="410"/>
      <c r="C757" s="363"/>
      <c r="D757" s="366"/>
      <c r="E757" s="417" t="s">
        <v>1600</v>
      </c>
      <c r="F757" s="415" t="s">
        <v>1598</v>
      </c>
      <c r="G757" s="389">
        <v>1</v>
      </c>
      <c r="H757" s="416">
        <v>200</v>
      </c>
      <c r="I757" s="391">
        <f t="shared" si="81"/>
        <v>200</v>
      </c>
      <c r="J757" s="347" t="s">
        <v>1595</v>
      </c>
      <c r="K757" s="376" t="s">
        <v>953</v>
      </c>
      <c r="N757" s="570"/>
      <c r="O757" s="286"/>
      <c r="P757" s="286"/>
      <c r="Q757" s="286"/>
      <c r="R757" s="286"/>
      <c r="S757" s="286"/>
      <c r="T757" s="286"/>
      <c r="U757" s="571"/>
    </row>
    <row r="758" spans="1:21" x14ac:dyDescent="0.2">
      <c r="A758" s="409"/>
      <c r="B758" s="410"/>
      <c r="C758" s="363"/>
      <c r="D758" s="366"/>
      <c r="E758" s="417" t="s">
        <v>1601</v>
      </c>
      <c r="F758" s="415" t="s">
        <v>1594</v>
      </c>
      <c r="G758" s="389">
        <v>4</v>
      </c>
      <c r="H758" s="416">
        <v>300</v>
      </c>
      <c r="I758" s="391">
        <f t="shared" si="81"/>
        <v>1200</v>
      </c>
      <c r="J758" s="347" t="s">
        <v>1066</v>
      </c>
      <c r="K758" s="376" t="s">
        <v>953</v>
      </c>
      <c r="N758" s="570"/>
      <c r="O758" s="286"/>
      <c r="P758" s="286"/>
      <c r="Q758" s="286"/>
      <c r="R758" s="286"/>
      <c r="S758" s="286"/>
      <c r="T758" s="286"/>
      <c r="U758" s="571"/>
    </row>
    <row r="759" spans="1:21" x14ac:dyDescent="0.2">
      <c r="A759" s="409"/>
      <c r="B759" s="410"/>
      <c r="C759" s="363"/>
      <c r="D759" s="366"/>
      <c r="E759" s="417" t="s">
        <v>1602</v>
      </c>
      <c r="F759" s="415" t="s">
        <v>1603</v>
      </c>
      <c r="G759" s="389">
        <v>150</v>
      </c>
      <c r="H759" s="416">
        <v>20</v>
      </c>
      <c r="I759" s="391">
        <f t="shared" si="81"/>
        <v>3000</v>
      </c>
      <c r="J759" s="347" t="s">
        <v>490</v>
      </c>
      <c r="K759" s="376" t="s">
        <v>953</v>
      </c>
      <c r="N759" s="570"/>
      <c r="O759" s="286"/>
      <c r="P759" s="286"/>
      <c r="Q759" s="286"/>
      <c r="R759" s="286"/>
      <c r="S759" s="286"/>
      <c r="T759" s="286"/>
      <c r="U759" s="571"/>
    </row>
    <row r="760" spans="1:21" x14ac:dyDescent="0.2">
      <c r="A760" s="409"/>
      <c r="B760" s="410"/>
      <c r="C760" s="363"/>
      <c r="D760" s="366"/>
      <c r="E760" s="417" t="s">
        <v>1604</v>
      </c>
      <c r="F760" s="415" t="s">
        <v>1605</v>
      </c>
      <c r="G760" s="389">
        <v>10</v>
      </c>
      <c r="H760" s="416">
        <v>150</v>
      </c>
      <c r="I760" s="391">
        <f t="shared" si="81"/>
        <v>1500</v>
      </c>
      <c r="J760" s="347" t="s">
        <v>490</v>
      </c>
      <c r="K760" s="376" t="s">
        <v>953</v>
      </c>
      <c r="N760" s="570"/>
      <c r="O760" s="286"/>
      <c r="P760" s="286"/>
      <c r="Q760" s="286"/>
      <c r="R760" s="286"/>
      <c r="S760" s="286"/>
      <c r="T760" s="286"/>
      <c r="U760" s="571"/>
    </row>
    <row r="761" spans="1:21" x14ac:dyDescent="0.2">
      <c r="A761" s="409"/>
      <c r="B761" s="410"/>
      <c r="C761" s="363"/>
      <c r="D761" s="366"/>
      <c r="E761" s="417" t="s">
        <v>1606</v>
      </c>
      <c r="F761" s="415" t="s">
        <v>1605</v>
      </c>
      <c r="G761" s="389">
        <v>2</v>
      </c>
      <c r="H761" s="416">
        <v>200</v>
      </c>
      <c r="I761" s="391">
        <f t="shared" si="81"/>
        <v>400</v>
      </c>
      <c r="J761" s="347" t="s">
        <v>490</v>
      </c>
      <c r="K761" s="376" t="s">
        <v>953</v>
      </c>
      <c r="N761" s="570"/>
      <c r="O761" s="286"/>
      <c r="P761" s="286"/>
      <c r="Q761" s="286"/>
      <c r="R761" s="286"/>
      <c r="S761" s="286"/>
      <c r="T761" s="286"/>
      <c r="U761" s="571"/>
    </row>
    <row r="762" spans="1:21" x14ac:dyDescent="0.2">
      <c r="A762" s="409"/>
      <c r="B762" s="410"/>
      <c r="C762" s="363"/>
      <c r="D762" s="366"/>
      <c r="E762" s="417" t="s">
        <v>1607</v>
      </c>
      <c r="F762" s="415" t="s">
        <v>1594</v>
      </c>
      <c r="G762" s="389">
        <v>6</v>
      </c>
      <c r="H762" s="416">
        <v>150</v>
      </c>
      <c r="I762" s="391">
        <f t="shared" si="81"/>
        <v>900</v>
      </c>
      <c r="J762" s="347" t="s">
        <v>490</v>
      </c>
      <c r="K762" s="376" t="s">
        <v>953</v>
      </c>
      <c r="N762" s="570"/>
      <c r="O762" s="286"/>
      <c r="P762" s="286"/>
      <c r="Q762" s="286"/>
      <c r="R762" s="286"/>
      <c r="S762" s="286"/>
      <c r="T762" s="286"/>
      <c r="U762" s="571"/>
    </row>
    <row r="763" spans="1:21" x14ac:dyDescent="0.2">
      <c r="A763" s="409"/>
      <c r="B763" s="410"/>
      <c r="C763" s="363"/>
      <c r="D763" s="366"/>
      <c r="E763" s="417" t="s">
        <v>1608</v>
      </c>
      <c r="F763" s="415" t="s">
        <v>1594</v>
      </c>
      <c r="G763" s="389">
        <v>7</v>
      </c>
      <c r="H763" s="416">
        <v>150</v>
      </c>
      <c r="I763" s="391">
        <f t="shared" si="81"/>
        <v>1050</v>
      </c>
      <c r="J763" s="347" t="s">
        <v>490</v>
      </c>
      <c r="K763" s="376" t="s">
        <v>953</v>
      </c>
      <c r="N763" s="570"/>
      <c r="O763" s="286"/>
      <c r="P763" s="286"/>
      <c r="Q763" s="286"/>
      <c r="R763" s="286"/>
      <c r="S763" s="286"/>
      <c r="T763" s="286"/>
      <c r="U763" s="571"/>
    </row>
    <row r="764" spans="1:21" x14ac:dyDescent="0.2">
      <c r="A764" s="409"/>
      <c r="B764" s="410"/>
      <c r="C764" s="363"/>
      <c r="D764" s="366"/>
      <c r="E764" s="417" t="s">
        <v>1609</v>
      </c>
      <c r="F764" s="415" t="s">
        <v>1594</v>
      </c>
      <c r="G764" s="389">
        <v>6</v>
      </c>
      <c r="H764" s="416">
        <v>200</v>
      </c>
      <c r="I764" s="391">
        <f t="shared" si="81"/>
        <v>1200</v>
      </c>
      <c r="J764" s="347" t="s">
        <v>490</v>
      </c>
      <c r="K764" s="376" t="s">
        <v>953</v>
      </c>
      <c r="N764" s="570"/>
      <c r="O764" s="286"/>
      <c r="P764" s="286"/>
      <c r="Q764" s="286"/>
      <c r="R764" s="286"/>
      <c r="S764" s="286"/>
      <c r="T764" s="286"/>
      <c r="U764" s="571"/>
    </row>
    <row r="765" spans="1:21" x14ac:dyDescent="0.2">
      <c r="A765" s="409"/>
      <c r="B765" s="410"/>
      <c r="C765" s="363"/>
      <c r="D765" s="366"/>
      <c r="E765" s="417" t="s">
        <v>1610</v>
      </c>
      <c r="F765" s="415" t="s">
        <v>1594</v>
      </c>
      <c r="G765" s="389">
        <v>7</v>
      </c>
      <c r="H765" s="416">
        <v>200</v>
      </c>
      <c r="I765" s="391">
        <f t="shared" si="81"/>
        <v>1400</v>
      </c>
      <c r="J765" s="347" t="s">
        <v>490</v>
      </c>
      <c r="K765" s="376" t="s">
        <v>953</v>
      </c>
      <c r="N765" s="570"/>
      <c r="O765" s="286"/>
      <c r="P765" s="286"/>
      <c r="Q765" s="286"/>
      <c r="R765" s="286"/>
      <c r="S765" s="286"/>
      <c r="T765" s="286"/>
      <c r="U765" s="571"/>
    </row>
    <row r="766" spans="1:21" x14ac:dyDescent="0.2">
      <c r="A766" s="409"/>
      <c r="B766" s="410"/>
      <c r="C766" s="363"/>
      <c r="D766" s="366"/>
      <c r="E766" s="417" t="s">
        <v>1611</v>
      </c>
      <c r="F766" s="415" t="s">
        <v>1594</v>
      </c>
      <c r="G766" s="389">
        <v>7</v>
      </c>
      <c r="H766" s="416">
        <v>75</v>
      </c>
      <c r="I766" s="391">
        <f t="shared" si="81"/>
        <v>525</v>
      </c>
      <c r="J766" s="347" t="s">
        <v>490</v>
      </c>
      <c r="K766" s="376" t="s">
        <v>953</v>
      </c>
      <c r="N766" s="570"/>
      <c r="O766" s="286"/>
      <c r="P766" s="286"/>
      <c r="Q766" s="286"/>
      <c r="R766" s="286"/>
      <c r="S766" s="286"/>
      <c r="T766" s="286"/>
      <c r="U766" s="571"/>
    </row>
    <row r="767" spans="1:21" x14ac:dyDescent="0.2">
      <c r="A767" s="409"/>
      <c r="B767" s="410"/>
      <c r="C767" s="363"/>
      <c r="D767" s="366"/>
      <c r="E767" s="417" t="s">
        <v>1612</v>
      </c>
      <c r="F767" s="415" t="s">
        <v>1594</v>
      </c>
      <c r="G767" s="389">
        <v>20</v>
      </c>
      <c r="H767" s="416">
        <v>125</v>
      </c>
      <c r="I767" s="391">
        <f t="shared" si="81"/>
        <v>2500</v>
      </c>
      <c r="J767" s="347" t="s">
        <v>490</v>
      </c>
      <c r="K767" s="376" t="s">
        <v>953</v>
      </c>
      <c r="N767" s="570"/>
      <c r="O767" s="286"/>
      <c r="P767" s="286"/>
      <c r="Q767" s="286"/>
      <c r="R767" s="286"/>
      <c r="S767" s="286"/>
      <c r="T767" s="286"/>
      <c r="U767" s="571"/>
    </row>
    <row r="768" spans="1:21" x14ac:dyDescent="0.2">
      <c r="A768" s="409"/>
      <c r="B768" s="410"/>
      <c r="C768" s="363"/>
      <c r="D768" s="366"/>
      <c r="E768" s="417" t="s">
        <v>1613</v>
      </c>
      <c r="F768" s="415" t="s">
        <v>1594</v>
      </c>
      <c r="G768" s="389">
        <v>10</v>
      </c>
      <c r="H768" s="416">
        <v>60</v>
      </c>
      <c r="I768" s="391">
        <f t="shared" si="81"/>
        <v>600</v>
      </c>
      <c r="J768" s="347" t="s">
        <v>490</v>
      </c>
      <c r="K768" s="376" t="s">
        <v>953</v>
      </c>
      <c r="N768" s="570"/>
      <c r="O768" s="286"/>
      <c r="P768" s="286"/>
      <c r="Q768" s="286"/>
      <c r="R768" s="286"/>
      <c r="S768" s="286"/>
      <c r="T768" s="286"/>
      <c r="U768" s="571"/>
    </row>
    <row r="769" spans="1:21" x14ac:dyDescent="0.2">
      <c r="A769" s="409"/>
      <c r="B769" s="410"/>
      <c r="C769" s="363"/>
      <c r="D769" s="366"/>
      <c r="E769" s="417" t="s">
        <v>1614</v>
      </c>
      <c r="F769" s="415" t="s">
        <v>1594</v>
      </c>
      <c r="G769" s="389">
        <v>4</v>
      </c>
      <c r="H769" s="416">
        <v>125</v>
      </c>
      <c r="I769" s="391">
        <f t="shared" si="81"/>
        <v>500</v>
      </c>
      <c r="J769" s="347" t="s">
        <v>490</v>
      </c>
      <c r="K769" s="376" t="s">
        <v>953</v>
      </c>
      <c r="N769" s="570"/>
      <c r="O769" s="286"/>
      <c r="P769" s="286"/>
      <c r="Q769" s="286"/>
      <c r="R769" s="286"/>
      <c r="S769" s="286"/>
      <c r="T769" s="286"/>
      <c r="U769" s="571"/>
    </row>
    <row r="770" spans="1:21" x14ac:dyDescent="0.2">
      <c r="A770" s="409"/>
      <c r="B770" s="410"/>
      <c r="C770" s="363"/>
      <c r="D770" s="366"/>
      <c r="E770" s="417" t="s">
        <v>1615</v>
      </c>
      <c r="F770" s="415" t="s">
        <v>1594</v>
      </c>
      <c r="G770" s="389">
        <v>3</v>
      </c>
      <c r="H770" s="416">
        <v>100</v>
      </c>
      <c r="I770" s="391">
        <f t="shared" si="81"/>
        <v>300</v>
      </c>
      <c r="J770" s="347" t="s">
        <v>490</v>
      </c>
      <c r="K770" s="376" t="s">
        <v>953</v>
      </c>
      <c r="N770" s="570"/>
      <c r="O770" s="286"/>
      <c r="P770" s="286"/>
      <c r="Q770" s="286"/>
      <c r="R770" s="286"/>
      <c r="S770" s="286"/>
      <c r="T770" s="286"/>
      <c r="U770" s="571"/>
    </row>
    <row r="771" spans="1:21" x14ac:dyDescent="0.2">
      <c r="A771" s="409"/>
      <c r="B771" s="410"/>
      <c r="C771" s="363"/>
      <c r="D771" s="366"/>
      <c r="E771" s="417" t="s">
        <v>1616</v>
      </c>
      <c r="F771" s="415" t="s">
        <v>1594</v>
      </c>
      <c r="G771" s="389">
        <v>2</v>
      </c>
      <c r="H771" s="416">
        <v>350</v>
      </c>
      <c r="I771" s="391">
        <f t="shared" si="81"/>
        <v>700</v>
      </c>
      <c r="J771" s="347" t="s">
        <v>490</v>
      </c>
      <c r="K771" s="376" t="s">
        <v>953</v>
      </c>
      <c r="N771" s="570"/>
      <c r="O771" s="286"/>
      <c r="P771" s="286"/>
      <c r="Q771" s="286"/>
      <c r="R771" s="286"/>
      <c r="S771" s="286"/>
      <c r="T771" s="286"/>
      <c r="U771" s="571"/>
    </row>
    <row r="772" spans="1:21" x14ac:dyDescent="0.2">
      <c r="A772" s="409"/>
      <c r="B772" s="410"/>
      <c r="C772" s="363"/>
      <c r="D772" s="366"/>
      <c r="E772" s="417" t="s">
        <v>1617</v>
      </c>
      <c r="F772" s="415" t="s">
        <v>1594</v>
      </c>
      <c r="G772" s="389">
        <v>2</v>
      </c>
      <c r="H772" s="416">
        <v>550</v>
      </c>
      <c r="I772" s="391">
        <f t="shared" si="81"/>
        <v>1100</v>
      </c>
      <c r="J772" s="347" t="s">
        <v>490</v>
      </c>
      <c r="K772" s="376" t="s">
        <v>953</v>
      </c>
      <c r="N772" s="570"/>
      <c r="O772" s="286"/>
      <c r="P772" s="286"/>
      <c r="Q772" s="286"/>
      <c r="R772" s="286"/>
      <c r="S772" s="286"/>
      <c r="T772" s="286"/>
      <c r="U772" s="571"/>
    </row>
    <row r="773" spans="1:21" x14ac:dyDescent="0.2">
      <c r="A773" s="409"/>
      <c r="B773" s="410"/>
      <c r="C773" s="363"/>
      <c r="D773" s="366"/>
      <c r="E773" s="417" t="s">
        <v>1618</v>
      </c>
      <c r="F773" s="415" t="s">
        <v>1006</v>
      </c>
      <c r="G773" s="389">
        <v>1</v>
      </c>
      <c r="H773" s="416">
        <v>125</v>
      </c>
      <c r="I773" s="391">
        <f t="shared" si="81"/>
        <v>125</v>
      </c>
      <c r="J773" s="347" t="s">
        <v>490</v>
      </c>
      <c r="K773" s="376" t="s">
        <v>953</v>
      </c>
      <c r="N773" s="570"/>
      <c r="O773" s="286"/>
      <c r="P773" s="286"/>
      <c r="Q773" s="286"/>
      <c r="R773" s="286"/>
      <c r="S773" s="286"/>
      <c r="T773" s="286"/>
      <c r="U773" s="571"/>
    </row>
    <row r="774" spans="1:21" x14ac:dyDescent="0.2">
      <c r="A774" s="409"/>
      <c r="B774" s="410"/>
      <c r="C774" s="363"/>
      <c r="D774" s="366"/>
      <c r="E774" s="417" t="s">
        <v>1619</v>
      </c>
      <c r="F774" s="415" t="s">
        <v>1594</v>
      </c>
      <c r="G774" s="389">
        <v>1</v>
      </c>
      <c r="H774" s="416">
        <v>3500</v>
      </c>
      <c r="I774" s="391">
        <f t="shared" si="81"/>
        <v>3500</v>
      </c>
      <c r="J774" s="347" t="s">
        <v>490</v>
      </c>
      <c r="K774" s="376" t="s">
        <v>953</v>
      </c>
      <c r="N774" s="570"/>
      <c r="O774" s="286"/>
      <c r="P774" s="286"/>
      <c r="Q774" s="286"/>
      <c r="R774" s="286"/>
      <c r="S774" s="286"/>
      <c r="T774" s="286"/>
      <c r="U774" s="571"/>
    </row>
    <row r="775" spans="1:21" x14ac:dyDescent="0.2">
      <c r="A775" s="409"/>
      <c r="B775" s="410"/>
      <c r="C775" s="363"/>
      <c r="D775" s="366"/>
      <c r="E775" s="417" t="s">
        <v>3226</v>
      </c>
      <c r="F775" s="415" t="s">
        <v>987</v>
      </c>
      <c r="G775" s="389">
        <v>12</v>
      </c>
      <c r="H775" s="416">
        <v>100000</v>
      </c>
      <c r="I775" s="391">
        <f t="shared" si="81"/>
        <v>1200000</v>
      </c>
      <c r="J775" s="347" t="s">
        <v>490</v>
      </c>
      <c r="K775" s="376" t="s">
        <v>953</v>
      </c>
      <c r="N775" s="570"/>
      <c r="O775" s="286"/>
      <c r="P775" s="286"/>
      <c r="Q775" s="286"/>
      <c r="R775" s="286"/>
      <c r="S775" s="286"/>
      <c r="T775" s="286"/>
      <c r="U775" s="571"/>
    </row>
    <row r="776" spans="1:21" x14ac:dyDescent="0.2">
      <c r="A776" s="409"/>
      <c r="B776" s="410"/>
      <c r="C776" s="363"/>
      <c r="D776" s="366"/>
      <c r="E776" s="417" t="s">
        <v>1620</v>
      </c>
      <c r="F776" s="415" t="s">
        <v>1621</v>
      </c>
      <c r="G776" s="389">
        <v>0.5</v>
      </c>
      <c r="H776" s="416">
        <v>15000</v>
      </c>
      <c r="I776" s="391">
        <f t="shared" si="81"/>
        <v>7500</v>
      </c>
      <c r="J776" s="347" t="s">
        <v>1497</v>
      </c>
      <c r="K776" s="376" t="s">
        <v>953</v>
      </c>
      <c r="N776" s="570"/>
      <c r="O776" s="286"/>
      <c r="P776" s="286"/>
      <c r="Q776" s="286"/>
      <c r="R776" s="286"/>
      <c r="S776" s="286"/>
      <c r="T776" s="286"/>
      <c r="U776" s="571"/>
    </row>
    <row r="777" spans="1:21" x14ac:dyDescent="0.2">
      <c r="A777" s="409"/>
      <c r="B777" s="410"/>
      <c r="C777" s="363"/>
      <c r="D777" s="366"/>
      <c r="E777" s="417" t="s">
        <v>3227</v>
      </c>
      <c r="F777" s="415" t="s">
        <v>987</v>
      </c>
      <c r="G777" s="389">
        <v>1</v>
      </c>
      <c r="H777" s="416">
        <v>1000000</v>
      </c>
      <c r="I777" s="391">
        <f t="shared" si="81"/>
        <v>1000000</v>
      </c>
      <c r="J777" s="347" t="s">
        <v>1281</v>
      </c>
      <c r="K777" s="376" t="s">
        <v>953</v>
      </c>
      <c r="N777" s="570"/>
      <c r="O777" s="286"/>
      <c r="P777" s="286"/>
      <c r="Q777" s="286"/>
      <c r="R777" s="286"/>
      <c r="S777" s="286"/>
      <c r="T777" s="286"/>
      <c r="U777" s="571"/>
    </row>
    <row r="778" spans="1:21" x14ac:dyDescent="0.2">
      <c r="A778" s="409"/>
      <c r="B778" s="410"/>
      <c r="C778" s="363"/>
      <c r="D778" s="366"/>
      <c r="E778" s="417" t="s">
        <v>1622</v>
      </c>
      <c r="F778" s="415" t="s">
        <v>1623</v>
      </c>
      <c r="G778" s="389">
        <v>1</v>
      </c>
      <c r="H778" s="416">
        <v>1750</v>
      </c>
      <c r="I778" s="391">
        <f t="shared" si="81"/>
        <v>1750</v>
      </c>
      <c r="J778" s="347" t="s">
        <v>437</v>
      </c>
      <c r="K778" s="376" t="s">
        <v>953</v>
      </c>
      <c r="N778" s="570"/>
      <c r="O778" s="286"/>
      <c r="P778" s="286"/>
      <c r="Q778" s="286"/>
      <c r="R778" s="286"/>
      <c r="S778" s="286"/>
      <c r="T778" s="286"/>
      <c r="U778" s="571"/>
    </row>
    <row r="779" spans="1:21" x14ac:dyDescent="0.2">
      <c r="A779" s="409"/>
      <c r="B779" s="410"/>
      <c r="C779" s="363"/>
      <c r="D779" s="366"/>
      <c r="E779" s="417" t="s">
        <v>1624</v>
      </c>
      <c r="F779" s="415" t="s">
        <v>1623</v>
      </c>
      <c r="G779" s="389">
        <v>6</v>
      </c>
      <c r="H779" s="416">
        <v>3500</v>
      </c>
      <c r="I779" s="391">
        <f t="shared" si="81"/>
        <v>21000</v>
      </c>
      <c r="J779" s="347" t="s">
        <v>437</v>
      </c>
      <c r="K779" s="376" t="s">
        <v>953</v>
      </c>
      <c r="N779" s="570"/>
      <c r="O779" s="286"/>
      <c r="P779" s="286"/>
      <c r="Q779" s="286"/>
      <c r="R779" s="286"/>
      <c r="S779" s="286"/>
      <c r="T779" s="286"/>
      <c r="U779" s="571"/>
    </row>
    <row r="780" spans="1:21" x14ac:dyDescent="0.2">
      <c r="A780" s="409"/>
      <c r="B780" s="410"/>
      <c r="C780" s="363"/>
      <c r="D780" s="366"/>
      <c r="E780" s="417" t="s">
        <v>1625</v>
      </c>
      <c r="F780" s="415" t="s">
        <v>1594</v>
      </c>
      <c r="G780" s="389">
        <v>6</v>
      </c>
      <c r="H780" s="416">
        <v>200</v>
      </c>
      <c r="I780" s="391">
        <f t="shared" si="81"/>
        <v>1200</v>
      </c>
      <c r="J780" s="347" t="s">
        <v>1595</v>
      </c>
      <c r="K780" s="376" t="s">
        <v>953</v>
      </c>
      <c r="N780" s="570"/>
      <c r="O780" s="286"/>
      <c r="P780" s="286"/>
      <c r="Q780" s="286"/>
      <c r="R780" s="286"/>
      <c r="S780" s="286"/>
      <c r="T780" s="286"/>
      <c r="U780" s="571"/>
    </row>
    <row r="781" spans="1:21" x14ac:dyDescent="0.2">
      <c r="A781" s="409"/>
      <c r="B781" s="410"/>
      <c r="C781" s="363"/>
      <c r="D781" s="366"/>
      <c r="E781" s="417" t="s">
        <v>1626</v>
      </c>
      <c r="F781" s="415" t="s">
        <v>1594</v>
      </c>
      <c r="G781" s="389">
        <v>7</v>
      </c>
      <c r="H781" s="416">
        <v>50</v>
      </c>
      <c r="I781" s="391">
        <f t="shared" si="81"/>
        <v>350</v>
      </c>
      <c r="J781" s="347" t="s">
        <v>1595</v>
      </c>
      <c r="K781" s="376" t="s">
        <v>953</v>
      </c>
      <c r="N781" s="570"/>
      <c r="O781" s="286"/>
      <c r="P781" s="286"/>
      <c r="Q781" s="286"/>
      <c r="R781" s="286"/>
      <c r="S781" s="286"/>
      <c r="T781" s="286"/>
      <c r="U781" s="571"/>
    </row>
    <row r="782" spans="1:21" x14ac:dyDescent="0.2">
      <c r="A782" s="409"/>
      <c r="B782" s="410"/>
      <c r="C782" s="363"/>
      <c r="D782" s="366"/>
      <c r="E782" s="417" t="s">
        <v>1627</v>
      </c>
      <c r="F782" s="415" t="s">
        <v>1594</v>
      </c>
      <c r="G782" s="389">
        <v>150</v>
      </c>
      <c r="H782" s="416">
        <v>5</v>
      </c>
      <c r="I782" s="391">
        <f t="shared" si="81"/>
        <v>750</v>
      </c>
      <c r="J782" s="347" t="s">
        <v>1595</v>
      </c>
      <c r="K782" s="376" t="s">
        <v>953</v>
      </c>
      <c r="N782" s="570"/>
      <c r="O782" s="286"/>
      <c r="P782" s="286"/>
      <c r="Q782" s="286"/>
      <c r="R782" s="286"/>
      <c r="S782" s="286"/>
      <c r="T782" s="286"/>
      <c r="U782" s="571"/>
    </row>
    <row r="783" spans="1:21" x14ac:dyDescent="0.2">
      <c r="A783" s="409"/>
      <c r="B783" s="410"/>
      <c r="C783" s="363"/>
      <c r="D783" s="366"/>
      <c r="E783" s="417" t="s">
        <v>1628</v>
      </c>
      <c r="F783" s="415" t="s">
        <v>1594</v>
      </c>
      <c r="G783" s="389">
        <v>50</v>
      </c>
      <c r="H783" s="416">
        <v>2</v>
      </c>
      <c r="I783" s="391">
        <f t="shared" ref="I783:I845" si="82">G783*H783</f>
        <v>100</v>
      </c>
      <c r="J783" s="347" t="s">
        <v>1595</v>
      </c>
      <c r="K783" s="376" t="s">
        <v>953</v>
      </c>
      <c r="N783" s="570"/>
      <c r="O783" s="286"/>
      <c r="P783" s="286"/>
      <c r="Q783" s="286"/>
      <c r="R783" s="286"/>
      <c r="S783" s="286"/>
      <c r="T783" s="286"/>
      <c r="U783" s="571"/>
    </row>
    <row r="784" spans="1:21" x14ac:dyDescent="0.2">
      <c r="A784" s="409"/>
      <c r="B784" s="410"/>
      <c r="C784" s="363"/>
      <c r="D784" s="366"/>
      <c r="E784" s="417" t="s">
        <v>1629</v>
      </c>
      <c r="F784" s="415" t="s">
        <v>1594</v>
      </c>
      <c r="G784" s="389">
        <v>3</v>
      </c>
      <c r="H784" s="416">
        <v>125</v>
      </c>
      <c r="I784" s="391">
        <f t="shared" si="82"/>
        <v>375</v>
      </c>
      <c r="J784" s="347" t="s">
        <v>1595</v>
      </c>
      <c r="K784" s="376" t="s">
        <v>953</v>
      </c>
      <c r="N784" s="570"/>
      <c r="O784" s="286"/>
      <c r="P784" s="286"/>
      <c r="Q784" s="286"/>
      <c r="R784" s="286"/>
      <c r="S784" s="286"/>
      <c r="T784" s="286"/>
      <c r="U784" s="571"/>
    </row>
    <row r="785" spans="1:21" x14ac:dyDescent="0.2">
      <c r="A785" s="409"/>
      <c r="B785" s="410"/>
      <c r="C785" s="363"/>
      <c r="D785" s="366"/>
      <c r="E785" s="417" t="s">
        <v>1630</v>
      </c>
      <c r="F785" s="415" t="s">
        <v>1594</v>
      </c>
      <c r="G785" s="389">
        <v>2</v>
      </c>
      <c r="H785" s="416">
        <v>100</v>
      </c>
      <c r="I785" s="391">
        <f t="shared" si="82"/>
        <v>200</v>
      </c>
      <c r="J785" s="347" t="s">
        <v>1595</v>
      </c>
      <c r="K785" s="376" t="s">
        <v>953</v>
      </c>
      <c r="N785" s="570"/>
      <c r="O785" s="286"/>
      <c r="P785" s="286"/>
      <c r="Q785" s="286"/>
      <c r="R785" s="286"/>
      <c r="S785" s="286"/>
      <c r="T785" s="286"/>
      <c r="U785" s="571"/>
    </row>
    <row r="786" spans="1:21" x14ac:dyDescent="0.2">
      <c r="A786" s="409"/>
      <c r="B786" s="410"/>
      <c r="C786" s="363"/>
      <c r="D786" s="366"/>
      <c r="E786" s="417" t="s">
        <v>1631</v>
      </c>
      <c r="F786" s="415" t="s">
        <v>1632</v>
      </c>
      <c r="G786" s="389">
        <v>1</v>
      </c>
      <c r="H786" s="416">
        <v>8000</v>
      </c>
      <c r="I786" s="391">
        <f t="shared" si="82"/>
        <v>8000</v>
      </c>
      <c r="J786" s="347" t="s">
        <v>1511</v>
      </c>
      <c r="K786" s="376" t="s">
        <v>953</v>
      </c>
      <c r="N786" s="570"/>
      <c r="O786" s="286"/>
      <c r="P786" s="286"/>
      <c r="Q786" s="286"/>
      <c r="R786" s="286"/>
      <c r="S786" s="286"/>
      <c r="T786" s="286"/>
      <c r="U786" s="571"/>
    </row>
    <row r="787" spans="1:21" x14ac:dyDescent="0.2">
      <c r="A787" s="409"/>
      <c r="B787" s="410"/>
      <c r="C787" s="363"/>
      <c r="D787" s="366"/>
      <c r="E787" s="417" t="s">
        <v>1633</v>
      </c>
      <c r="F787" s="415" t="s">
        <v>1594</v>
      </c>
      <c r="G787" s="389">
        <v>4</v>
      </c>
      <c r="H787" s="416">
        <v>1000</v>
      </c>
      <c r="I787" s="391">
        <f t="shared" si="82"/>
        <v>4000</v>
      </c>
      <c r="J787" s="347" t="s">
        <v>1595</v>
      </c>
      <c r="K787" s="376" t="s">
        <v>953</v>
      </c>
      <c r="N787" s="570"/>
      <c r="O787" s="286"/>
      <c r="P787" s="286"/>
      <c r="Q787" s="286"/>
      <c r="R787" s="286"/>
      <c r="S787" s="286"/>
      <c r="T787" s="286"/>
      <c r="U787" s="571"/>
    </row>
    <row r="788" spans="1:21" x14ac:dyDescent="0.2">
      <c r="A788" s="409"/>
      <c r="B788" s="410"/>
      <c r="C788" s="363"/>
      <c r="D788" s="366"/>
      <c r="E788" s="417" t="s">
        <v>1634</v>
      </c>
      <c r="F788" s="415" t="s">
        <v>1605</v>
      </c>
      <c r="G788" s="389">
        <v>6</v>
      </c>
      <c r="H788" s="416">
        <v>875</v>
      </c>
      <c r="I788" s="391">
        <f t="shared" si="82"/>
        <v>5250</v>
      </c>
      <c r="J788" s="347" t="s">
        <v>1595</v>
      </c>
      <c r="K788" s="376" t="s">
        <v>953</v>
      </c>
      <c r="N788" s="570"/>
      <c r="O788" s="286"/>
      <c r="P788" s="286"/>
      <c r="Q788" s="286"/>
      <c r="R788" s="286"/>
      <c r="S788" s="286"/>
      <c r="T788" s="286"/>
      <c r="U788" s="571"/>
    </row>
    <row r="789" spans="1:21" x14ac:dyDescent="0.2">
      <c r="A789" s="409"/>
      <c r="B789" s="410"/>
      <c r="C789" s="363"/>
      <c r="D789" s="366"/>
      <c r="E789" s="417" t="s">
        <v>1635</v>
      </c>
      <c r="F789" s="415" t="s">
        <v>1636</v>
      </c>
      <c r="G789" s="389">
        <v>6</v>
      </c>
      <c r="H789" s="416">
        <v>300</v>
      </c>
      <c r="I789" s="391">
        <f t="shared" si="82"/>
        <v>1800</v>
      </c>
      <c r="J789" s="347" t="s">
        <v>1595</v>
      </c>
      <c r="K789" s="376" t="s">
        <v>953</v>
      </c>
      <c r="N789" s="570"/>
      <c r="O789" s="286"/>
      <c r="P789" s="286"/>
      <c r="Q789" s="286"/>
      <c r="R789" s="286"/>
      <c r="S789" s="286"/>
      <c r="T789" s="286"/>
      <c r="U789" s="571"/>
    </row>
    <row r="790" spans="1:21" x14ac:dyDescent="0.2">
      <c r="A790" s="409"/>
      <c r="B790" s="410"/>
      <c r="C790" s="363"/>
      <c r="D790" s="366"/>
      <c r="E790" s="417" t="s">
        <v>1637</v>
      </c>
      <c r="F790" s="415" t="s">
        <v>1594</v>
      </c>
      <c r="G790" s="389">
        <v>15</v>
      </c>
      <c r="H790" s="416">
        <v>425</v>
      </c>
      <c r="I790" s="391">
        <f t="shared" si="82"/>
        <v>6375</v>
      </c>
      <c r="J790" s="347" t="s">
        <v>1595</v>
      </c>
      <c r="K790" s="376" t="s">
        <v>953</v>
      </c>
      <c r="N790" s="570"/>
      <c r="O790" s="286"/>
      <c r="P790" s="286"/>
      <c r="Q790" s="286"/>
      <c r="R790" s="286"/>
      <c r="S790" s="286"/>
      <c r="T790" s="286"/>
      <c r="U790" s="571"/>
    </row>
    <row r="791" spans="1:21" x14ac:dyDescent="0.2">
      <c r="A791" s="409"/>
      <c r="B791" s="410"/>
      <c r="C791" s="363"/>
      <c r="D791" s="366"/>
      <c r="E791" s="417" t="s">
        <v>1638</v>
      </c>
      <c r="F791" s="415" t="s">
        <v>1636</v>
      </c>
      <c r="G791" s="389">
        <v>5</v>
      </c>
      <c r="H791" s="416">
        <v>300</v>
      </c>
      <c r="I791" s="391">
        <f t="shared" si="82"/>
        <v>1500</v>
      </c>
      <c r="J791" s="347" t="s">
        <v>1595</v>
      </c>
      <c r="K791" s="376" t="s">
        <v>953</v>
      </c>
      <c r="N791" s="570"/>
      <c r="O791" s="286"/>
      <c r="P791" s="286"/>
      <c r="Q791" s="286"/>
      <c r="R791" s="286"/>
      <c r="S791" s="286"/>
      <c r="T791" s="286"/>
      <c r="U791" s="571"/>
    </row>
    <row r="792" spans="1:21" x14ac:dyDescent="0.2">
      <c r="A792" s="409"/>
      <c r="B792" s="410"/>
      <c r="C792" s="363"/>
      <c r="D792" s="366"/>
      <c r="E792" s="417" t="s">
        <v>1639</v>
      </c>
      <c r="F792" s="415" t="s">
        <v>1594</v>
      </c>
      <c r="G792" s="389">
        <v>2</v>
      </c>
      <c r="H792" s="416">
        <v>400</v>
      </c>
      <c r="I792" s="391">
        <f t="shared" si="82"/>
        <v>800</v>
      </c>
      <c r="J792" s="347" t="s">
        <v>1511</v>
      </c>
      <c r="K792" s="376" t="s">
        <v>953</v>
      </c>
      <c r="N792" s="570"/>
      <c r="O792" s="286"/>
      <c r="P792" s="286"/>
      <c r="Q792" s="286"/>
      <c r="R792" s="286"/>
      <c r="S792" s="286"/>
      <c r="T792" s="286"/>
      <c r="U792" s="571"/>
    </row>
    <row r="793" spans="1:21" x14ac:dyDescent="0.2">
      <c r="A793" s="409"/>
      <c r="B793" s="410"/>
      <c r="C793" s="363"/>
      <c r="D793" s="366"/>
      <c r="E793" s="417" t="s">
        <v>1640</v>
      </c>
      <c r="F793" s="415" t="s">
        <v>1641</v>
      </c>
      <c r="G793" s="389">
        <v>2</v>
      </c>
      <c r="H793" s="416">
        <v>350</v>
      </c>
      <c r="I793" s="391">
        <f t="shared" si="82"/>
        <v>700</v>
      </c>
      <c r="J793" s="347" t="s">
        <v>1595</v>
      </c>
      <c r="K793" s="376" t="s">
        <v>953</v>
      </c>
      <c r="N793" s="570"/>
      <c r="O793" s="286"/>
      <c r="P793" s="286"/>
      <c r="Q793" s="286"/>
      <c r="R793" s="286"/>
      <c r="S793" s="286"/>
      <c r="T793" s="286"/>
      <c r="U793" s="571"/>
    </row>
    <row r="794" spans="1:21" x14ac:dyDescent="0.2">
      <c r="A794" s="409"/>
      <c r="B794" s="410"/>
      <c r="C794" s="363"/>
      <c r="D794" s="366"/>
      <c r="E794" s="417" t="s">
        <v>1642</v>
      </c>
      <c r="F794" s="415" t="s">
        <v>1594</v>
      </c>
      <c r="G794" s="389">
        <v>0.5</v>
      </c>
      <c r="H794" s="416">
        <v>200</v>
      </c>
      <c r="I794" s="391">
        <f t="shared" si="82"/>
        <v>100</v>
      </c>
      <c r="J794" s="347" t="s">
        <v>1595</v>
      </c>
      <c r="K794" s="376" t="s">
        <v>953</v>
      </c>
      <c r="N794" s="570"/>
      <c r="O794" s="286"/>
      <c r="P794" s="286"/>
      <c r="Q794" s="286"/>
      <c r="R794" s="286"/>
      <c r="S794" s="286"/>
      <c r="T794" s="286"/>
      <c r="U794" s="571"/>
    </row>
    <row r="795" spans="1:21" x14ac:dyDescent="0.2">
      <c r="A795" s="409"/>
      <c r="B795" s="410"/>
      <c r="C795" s="363"/>
      <c r="D795" s="366"/>
      <c r="E795" s="417" t="s">
        <v>1643</v>
      </c>
      <c r="F795" s="415" t="s">
        <v>1644</v>
      </c>
      <c r="G795" s="389">
        <v>2</v>
      </c>
      <c r="H795" s="416">
        <v>175</v>
      </c>
      <c r="I795" s="391">
        <f t="shared" si="82"/>
        <v>350</v>
      </c>
      <c r="J795" s="347" t="s">
        <v>1595</v>
      </c>
      <c r="K795" s="376" t="s">
        <v>953</v>
      </c>
      <c r="N795" s="570"/>
      <c r="O795" s="286"/>
      <c r="P795" s="286"/>
      <c r="Q795" s="286"/>
      <c r="R795" s="286"/>
      <c r="S795" s="286"/>
      <c r="T795" s="286"/>
      <c r="U795" s="571"/>
    </row>
    <row r="796" spans="1:21" x14ac:dyDescent="0.2">
      <c r="A796" s="409"/>
      <c r="B796" s="410"/>
      <c r="C796" s="363"/>
      <c r="D796" s="366"/>
      <c r="E796" s="417" t="s">
        <v>1645</v>
      </c>
      <c r="F796" s="415" t="s">
        <v>1594</v>
      </c>
      <c r="G796" s="389">
        <v>15</v>
      </c>
      <c r="H796" s="416">
        <v>100</v>
      </c>
      <c r="I796" s="391">
        <f t="shared" si="82"/>
        <v>1500</v>
      </c>
      <c r="J796" s="347" t="s">
        <v>490</v>
      </c>
      <c r="K796" s="376" t="s">
        <v>953</v>
      </c>
      <c r="M796" s="565"/>
      <c r="N796" s="570"/>
      <c r="O796" s="286"/>
      <c r="P796" s="286"/>
      <c r="Q796" s="286"/>
      <c r="R796" s="286"/>
      <c r="S796" s="286"/>
      <c r="T796" s="286"/>
      <c r="U796" s="571"/>
    </row>
    <row r="797" spans="1:21" x14ac:dyDescent="0.2">
      <c r="A797" s="409"/>
      <c r="B797" s="410"/>
      <c r="C797" s="363"/>
      <c r="D797" s="366"/>
      <c r="E797" s="417" t="s">
        <v>1646</v>
      </c>
      <c r="F797" s="415" t="s">
        <v>1647</v>
      </c>
      <c r="G797" s="389">
        <v>4</v>
      </c>
      <c r="H797" s="416">
        <v>350</v>
      </c>
      <c r="I797" s="391">
        <f t="shared" si="82"/>
        <v>1400</v>
      </c>
      <c r="J797" s="347" t="s">
        <v>1595</v>
      </c>
      <c r="K797" s="376" t="s">
        <v>953</v>
      </c>
      <c r="N797" s="570"/>
      <c r="O797" s="286"/>
      <c r="P797" s="286"/>
      <c r="Q797" s="286"/>
      <c r="R797" s="286"/>
      <c r="S797" s="286"/>
      <c r="T797" s="286"/>
      <c r="U797" s="571"/>
    </row>
    <row r="798" spans="1:21" x14ac:dyDescent="0.2">
      <c r="A798" s="409"/>
      <c r="B798" s="410"/>
      <c r="C798" s="363"/>
      <c r="D798" s="366"/>
      <c r="E798" s="417" t="s">
        <v>1648</v>
      </c>
      <c r="F798" s="415" t="s">
        <v>1594</v>
      </c>
      <c r="G798" s="389">
        <v>20</v>
      </c>
      <c r="H798" s="416">
        <v>2</v>
      </c>
      <c r="I798" s="391">
        <f t="shared" si="82"/>
        <v>40</v>
      </c>
      <c r="J798" s="347" t="s">
        <v>1595</v>
      </c>
      <c r="K798" s="376" t="s">
        <v>953</v>
      </c>
      <c r="N798" s="570"/>
      <c r="O798" s="286"/>
      <c r="P798" s="286"/>
      <c r="Q798" s="286"/>
      <c r="R798" s="286"/>
      <c r="S798" s="286"/>
      <c r="T798" s="286"/>
      <c r="U798" s="571"/>
    </row>
    <row r="799" spans="1:21" x14ac:dyDescent="0.2">
      <c r="A799" s="409"/>
      <c r="B799" s="410"/>
      <c r="C799" s="363"/>
      <c r="D799" s="366"/>
      <c r="E799" s="417" t="s">
        <v>1649</v>
      </c>
      <c r="F799" s="415" t="s">
        <v>1594</v>
      </c>
      <c r="G799" s="389">
        <v>5</v>
      </c>
      <c r="H799" s="416">
        <v>600</v>
      </c>
      <c r="I799" s="391">
        <f t="shared" si="82"/>
        <v>3000</v>
      </c>
      <c r="J799" s="347" t="s">
        <v>1595</v>
      </c>
      <c r="K799" s="376" t="s">
        <v>953</v>
      </c>
      <c r="N799" s="570"/>
      <c r="O799" s="286"/>
      <c r="P799" s="286"/>
      <c r="Q799" s="286"/>
      <c r="R799" s="286"/>
      <c r="S799" s="286"/>
      <c r="T799" s="286"/>
      <c r="U799" s="571"/>
    </row>
    <row r="800" spans="1:21" x14ac:dyDescent="0.2">
      <c r="A800" s="409"/>
      <c r="B800" s="410"/>
      <c r="C800" s="363"/>
      <c r="D800" s="366"/>
      <c r="E800" s="417" t="s">
        <v>1650</v>
      </c>
      <c r="F800" s="415" t="s">
        <v>1594</v>
      </c>
      <c r="G800" s="389">
        <v>2</v>
      </c>
      <c r="H800" s="416">
        <v>200</v>
      </c>
      <c r="I800" s="391">
        <f t="shared" si="82"/>
        <v>400</v>
      </c>
      <c r="J800" s="347" t="s">
        <v>1595</v>
      </c>
      <c r="K800" s="376" t="s">
        <v>953</v>
      </c>
      <c r="N800" s="570"/>
      <c r="O800" s="286"/>
      <c r="P800" s="286"/>
      <c r="Q800" s="286"/>
      <c r="R800" s="286"/>
      <c r="S800" s="286"/>
      <c r="T800" s="286"/>
      <c r="U800" s="571"/>
    </row>
    <row r="801" spans="1:21" x14ac:dyDescent="0.2">
      <c r="A801" s="409"/>
      <c r="B801" s="410"/>
      <c r="C801" s="363"/>
      <c r="D801" s="366"/>
      <c r="E801" s="417" t="s">
        <v>1652</v>
      </c>
      <c r="F801" s="415" t="s">
        <v>1594</v>
      </c>
      <c r="G801" s="389">
        <v>1</v>
      </c>
      <c r="H801" s="416">
        <v>600</v>
      </c>
      <c r="I801" s="391">
        <f t="shared" si="82"/>
        <v>600</v>
      </c>
      <c r="J801" s="347" t="s">
        <v>1511</v>
      </c>
      <c r="K801" s="376" t="s">
        <v>953</v>
      </c>
      <c r="N801" s="570"/>
      <c r="O801" s="286"/>
      <c r="P801" s="286"/>
      <c r="Q801" s="286"/>
      <c r="R801" s="286"/>
      <c r="S801" s="286"/>
      <c r="T801" s="286"/>
      <c r="U801" s="571"/>
    </row>
    <row r="802" spans="1:21" x14ac:dyDescent="0.2">
      <c r="A802" s="409"/>
      <c r="B802" s="410"/>
      <c r="C802" s="363"/>
      <c r="D802" s="366"/>
      <c r="E802" s="417" t="s">
        <v>1654</v>
      </c>
      <c r="F802" s="415" t="s">
        <v>1594</v>
      </c>
      <c r="G802" s="389">
        <v>0.5</v>
      </c>
      <c r="H802" s="416">
        <v>600</v>
      </c>
      <c r="I802" s="391">
        <f t="shared" si="82"/>
        <v>300</v>
      </c>
      <c r="J802" s="347" t="s">
        <v>1511</v>
      </c>
      <c r="K802" s="376" t="s">
        <v>953</v>
      </c>
      <c r="N802" s="570"/>
      <c r="O802" s="286"/>
      <c r="P802" s="286"/>
      <c r="Q802" s="286"/>
      <c r="R802" s="286"/>
      <c r="S802" s="286"/>
      <c r="T802" s="286"/>
      <c r="U802" s="571"/>
    </row>
    <row r="803" spans="1:21" x14ac:dyDescent="0.2">
      <c r="A803" s="409"/>
      <c r="B803" s="410"/>
      <c r="C803" s="363"/>
      <c r="D803" s="366"/>
      <c r="E803" s="417" t="s">
        <v>1656</v>
      </c>
      <c r="F803" s="415" t="s">
        <v>1657</v>
      </c>
      <c r="G803" s="389">
        <v>2</v>
      </c>
      <c r="H803" s="416">
        <v>400</v>
      </c>
      <c r="I803" s="391">
        <f t="shared" si="82"/>
        <v>800</v>
      </c>
      <c r="J803" s="347" t="s">
        <v>1494</v>
      </c>
      <c r="K803" s="376" t="s">
        <v>953</v>
      </c>
      <c r="N803" s="570"/>
      <c r="O803" s="286"/>
      <c r="P803" s="286"/>
      <c r="Q803" s="286"/>
      <c r="R803" s="286"/>
      <c r="S803" s="286"/>
      <c r="T803" s="286"/>
      <c r="U803" s="571"/>
    </row>
    <row r="804" spans="1:21" x14ac:dyDescent="0.2">
      <c r="A804" s="409"/>
      <c r="B804" s="410"/>
      <c r="C804" s="363"/>
      <c r="D804" s="366"/>
      <c r="E804" s="417" t="s">
        <v>1658</v>
      </c>
      <c r="F804" s="415" t="s">
        <v>1657</v>
      </c>
      <c r="G804" s="389">
        <v>2</v>
      </c>
      <c r="H804" s="416">
        <v>400</v>
      </c>
      <c r="I804" s="391">
        <f t="shared" si="82"/>
        <v>800</v>
      </c>
      <c r="J804" s="347" t="s">
        <v>1494</v>
      </c>
      <c r="K804" s="376" t="s">
        <v>953</v>
      </c>
      <c r="N804" s="570"/>
      <c r="O804" s="286"/>
      <c r="P804" s="286"/>
      <c r="Q804" s="286"/>
      <c r="R804" s="286"/>
      <c r="S804" s="286"/>
      <c r="T804" s="286"/>
      <c r="U804" s="571"/>
    </row>
    <row r="805" spans="1:21" x14ac:dyDescent="0.2">
      <c r="A805" s="409"/>
      <c r="B805" s="410"/>
      <c r="C805" s="363"/>
      <c r="D805" s="366"/>
      <c r="E805" s="417" t="s">
        <v>1660</v>
      </c>
      <c r="F805" s="415" t="s">
        <v>1006</v>
      </c>
      <c r="G805" s="389">
        <v>6</v>
      </c>
      <c r="H805" s="416">
        <v>300</v>
      </c>
      <c r="I805" s="391">
        <f t="shared" si="82"/>
        <v>1800</v>
      </c>
      <c r="J805" s="347" t="s">
        <v>1486</v>
      </c>
      <c r="K805" s="376" t="s">
        <v>953</v>
      </c>
      <c r="N805" s="570"/>
      <c r="O805" s="286"/>
      <c r="P805" s="286"/>
      <c r="Q805" s="286"/>
      <c r="R805" s="286"/>
      <c r="S805" s="286"/>
      <c r="T805" s="286"/>
      <c r="U805" s="571"/>
    </row>
    <row r="806" spans="1:21" x14ac:dyDescent="0.2">
      <c r="A806" s="409"/>
      <c r="B806" s="410"/>
      <c r="C806" s="363"/>
      <c r="D806" s="366"/>
      <c r="E806" s="417" t="s">
        <v>1662</v>
      </c>
      <c r="F806" s="415" t="s">
        <v>1594</v>
      </c>
      <c r="G806" s="389">
        <v>2</v>
      </c>
      <c r="H806" s="416">
        <v>1025</v>
      </c>
      <c r="I806" s="391">
        <f t="shared" si="82"/>
        <v>2050</v>
      </c>
      <c r="J806" s="347" t="s">
        <v>1066</v>
      </c>
      <c r="K806" s="376" t="s">
        <v>953</v>
      </c>
      <c r="N806" s="570"/>
      <c r="O806" s="286"/>
      <c r="P806" s="286"/>
      <c r="Q806" s="286"/>
      <c r="R806" s="286"/>
      <c r="S806" s="286"/>
      <c r="T806" s="286"/>
      <c r="U806" s="571"/>
    </row>
    <row r="807" spans="1:21" x14ac:dyDescent="0.2">
      <c r="A807" s="409"/>
      <c r="B807" s="410"/>
      <c r="C807" s="363"/>
      <c r="D807" s="366"/>
      <c r="E807" s="417" t="s">
        <v>1664</v>
      </c>
      <c r="F807" s="415" t="s">
        <v>1636</v>
      </c>
      <c r="G807" s="389">
        <v>5</v>
      </c>
      <c r="H807" s="416">
        <v>60</v>
      </c>
      <c r="I807" s="391">
        <f t="shared" si="82"/>
        <v>300</v>
      </c>
      <c r="J807" s="347" t="s">
        <v>305</v>
      </c>
      <c r="K807" s="376" t="s">
        <v>953</v>
      </c>
      <c r="N807" s="570"/>
      <c r="O807" s="286"/>
      <c r="P807" s="286"/>
      <c r="Q807" s="286"/>
      <c r="R807" s="286"/>
      <c r="S807" s="286"/>
      <c r="T807" s="286"/>
      <c r="U807" s="571"/>
    </row>
    <row r="808" spans="1:21" x14ac:dyDescent="0.2">
      <c r="A808" s="409"/>
      <c r="B808" s="410"/>
      <c r="C808" s="363"/>
      <c r="D808" s="366"/>
      <c r="E808" s="417" t="s">
        <v>1665</v>
      </c>
      <c r="F808" s="415" t="s">
        <v>1666</v>
      </c>
      <c r="G808" s="389">
        <v>5</v>
      </c>
      <c r="H808" s="416">
        <v>300</v>
      </c>
      <c r="I808" s="391">
        <f t="shared" si="82"/>
        <v>1500</v>
      </c>
      <c r="J808" s="347" t="s">
        <v>446</v>
      </c>
      <c r="K808" s="376" t="s">
        <v>953</v>
      </c>
      <c r="N808" s="570"/>
      <c r="O808" s="286"/>
      <c r="P808" s="286"/>
      <c r="Q808" s="286"/>
      <c r="R808" s="286"/>
      <c r="S808" s="286"/>
      <c r="T808" s="286"/>
      <c r="U808" s="571"/>
    </row>
    <row r="809" spans="1:21" x14ac:dyDescent="0.2">
      <c r="A809" s="409"/>
      <c r="B809" s="410"/>
      <c r="C809" s="363"/>
      <c r="D809" s="366"/>
      <c r="E809" s="417" t="s">
        <v>1668</v>
      </c>
      <c r="F809" s="415" t="s">
        <v>1006</v>
      </c>
      <c r="G809" s="389">
        <v>1</v>
      </c>
      <c r="H809" s="416">
        <v>800</v>
      </c>
      <c r="I809" s="391">
        <f t="shared" si="82"/>
        <v>800</v>
      </c>
      <c r="J809" s="347" t="s">
        <v>1511</v>
      </c>
      <c r="K809" s="376" t="s">
        <v>953</v>
      </c>
      <c r="N809" s="570"/>
      <c r="O809" s="286"/>
      <c r="P809" s="286"/>
      <c r="Q809" s="286"/>
      <c r="R809" s="286"/>
      <c r="S809" s="286"/>
      <c r="T809" s="286"/>
      <c r="U809" s="571"/>
    </row>
    <row r="810" spans="1:21" x14ac:dyDescent="0.2">
      <c r="A810" s="409"/>
      <c r="B810" s="410"/>
      <c r="C810" s="363"/>
      <c r="D810" s="366"/>
      <c r="E810" s="417" t="s">
        <v>1669</v>
      </c>
      <c r="F810" s="415" t="s">
        <v>1670</v>
      </c>
      <c r="G810" s="389">
        <v>5</v>
      </c>
      <c r="H810" s="416">
        <v>200</v>
      </c>
      <c r="I810" s="391">
        <f t="shared" si="82"/>
        <v>1000</v>
      </c>
      <c r="J810" s="347" t="s">
        <v>446</v>
      </c>
      <c r="K810" s="376" t="s">
        <v>953</v>
      </c>
      <c r="N810" s="570"/>
      <c r="O810" s="286"/>
      <c r="P810" s="286"/>
      <c r="Q810" s="286"/>
      <c r="R810" s="286"/>
      <c r="S810" s="286"/>
      <c r="T810" s="286"/>
      <c r="U810" s="571"/>
    </row>
    <row r="811" spans="1:21" x14ac:dyDescent="0.2">
      <c r="A811" s="409"/>
      <c r="B811" s="410"/>
      <c r="C811" s="363"/>
      <c r="D811" s="366"/>
      <c r="E811" s="417" t="s">
        <v>1672</v>
      </c>
      <c r="F811" s="415" t="s">
        <v>1594</v>
      </c>
      <c r="G811" s="389">
        <v>25</v>
      </c>
      <c r="H811" s="416">
        <v>100</v>
      </c>
      <c r="I811" s="391">
        <f t="shared" si="82"/>
        <v>2500</v>
      </c>
      <c r="J811" s="347" t="s">
        <v>1595</v>
      </c>
      <c r="K811" s="376" t="s">
        <v>953</v>
      </c>
      <c r="N811" s="570"/>
      <c r="O811" s="286"/>
      <c r="P811" s="286"/>
      <c r="Q811" s="286"/>
      <c r="R811" s="286"/>
      <c r="S811" s="286"/>
      <c r="T811" s="286"/>
      <c r="U811" s="571"/>
    </row>
    <row r="812" spans="1:21" x14ac:dyDescent="0.2">
      <c r="A812" s="409"/>
      <c r="B812" s="410"/>
      <c r="C812" s="363"/>
      <c r="D812" s="366"/>
      <c r="E812" s="417" t="s">
        <v>1674</v>
      </c>
      <c r="F812" s="415" t="s">
        <v>1594</v>
      </c>
      <c r="G812" s="389">
        <v>5</v>
      </c>
      <c r="H812" s="416">
        <v>200</v>
      </c>
      <c r="I812" s="391">
        <f t="shared" si="82"/>
        <v>1000</v>
      </c>
      <c r="J812" s="347" t="s">
        <v>1497</v>
      </c>
      <c r="K812" s="376" t="s">
        <v>953</v>
      </c>
      <c r="N812" s="570"/>
      <c r="O812" s="286"/>
      <c r="P812" s="286"/>
      <c r="Q812" s="286"/>
      <c r="R812" s="286"/>
      <c r="S812" s="286"/>
      <c r="T812" s="286"/>
      <c r="U812" s="571"/>
    </row>
    <row r="813" spans="1:21" x14ac:dyDescent="0.2">
      <c r="A813" s="409"/>
      <c r="B813" s="410"/>
      <c r="C813" s="363"/>
      <c r="D813" s="366"/>
      <c r="E813" s="417" t="s">
        <v>1676</v>
      </c>
      <c r="F813" s="415" t="s">
        <v>1594</v>
      </c>
      <c r="G813" s="389">
        <v>10</v>
      </c>
      <c r="H813" s="416">
        <v>550</v>
      </c>
      <c r="I813" s="391">
        <f t="shared" si="82"/>
        <v>5500</v>
      </c>
      <c r="J813" s="347" t="s">
        <v>1497</v>
      </c>
      <c r="K813" s="376" t="s">
        <v>953</v>
      </c>
      <c r="N813" s="570"/>
      <c r="O813" s="286"/>
      <c r="P813" s="286"/>
      <c r="Q813" s="286"/>
      <c r="R813" s="286"/>
      <c r="S813" s="286"/>
      <c r="T813" s="286"/>
      <c r="U813" s="571"/>
    </row>
    <row r="814" spans="1:21" x14ac:dyDescent="0.2">
      <c r="A814" s="409"/>
      <c r="B814" s="410"/>
      <c r="C814" s="363"/>
      <c r="D814" s="366"/>
      <c r="E814" s="417" t="s">
        <v>1678</v>
      </c>
      <c r="F814" s="415" t="s">
        <v>1594</v>
      </c>
      <c r="G814" s="389">
        <v>5</v>
      </c>
      <c r="H814" s="416">
        <v>300</v>
      </c>
      <c r="I814" s="391">
        <f t="shared" si="82"/>
        <v>1500</v>
      </c>
      <c r="J814" s="347" t="s">
        <v>1595</v>
      </c>
      <c r="K814" s="376" t="s">
        <v>953</v>
      </c>
      <c r="N814" s="570"/>
      <c r="O814" s="286"/>
      <c r="P814" s="286"/>
      <c r="Q814" s="286"/>
      <c r="R814" s="286"/>
      <c r="S814" s="286"/>
      <c r="T814" s="286"/>
      <c r="U814" s="571"/>
    </row>
    <row r="815" spans="1:21" x14ac:dyDescent="0.2">
      <c r="A815" s="409"/>
      <c r="B815" s="410"/>
      <c r="C815" s="363"/>
      <c r="D815" s="366"/>
      <c r="E815" s="417" t="s">
        <v>1680</v>
      </c>
      <c r="F815" s="415" t="s">
        <v>1681</v>
      </c>
      <c r="G815" s="389">
        <v>8</v>
      </c>
      <c r="H815" s="416">
        <v>50</v>
      </c>
      <c r="I815" s="391">
        <f t="shared" si="82"/>
        <v>400</v>
      </c>
      <c r="J815" s="347" t="s">
        <v>446</v>
      </c>
      <c r="K815" s="376" t="s">
        <v>953</v>
      </c>
      <c r="N815" s="570"/>
      <c r="O815" s="286"/>
      <c r="P815" s="286"/>
      <c r="Q815" s="286"/>
      <c r="R815" s="286"/>
      <c r="S815" s="286"/>
      <c r="T815" s="286"/>
      <c r="U815" s="571"/>
    </row>
    <row r="816" spans="1:21" x14ac:dyDescent="0.2">
      <c r="A816" s="409"/>
      <c r="B816" s="410"/>
      <c r="C816" s="363"/>
      <c r="D816" s="366"/>
      <c r="E816" s="417" t="s">
        <v>1683</v>
      </c>
      <c r="F816" s="415" t="s">
        <v>1594</v>
      </c>
      <c r="G816" s="389">
        <v>250</v>
      </c>
      <c r="H816" s="416">
        <v>5</v>
      </c>
      <c r="I816" s="391">
        <f t="shared" si="82"/>
        <v>1250</v>
      </c>
      <c r="J816" s="347" t="s">
        <v>305</v>
      </c>
      <c r="K816" s="376" t="s">
        <v>953</v>
      </c>
      <c r="N816" s="570"/>
      <c r="O816" s="286"/>
      <c r="P816" s="286"/>
      <c r="Q816" s="286"/>
      <c r="R816" s="286"/>
      <c r="S816" s="286"/>
      <c r="T816" s="286"/>
      <c r="U816" s="571"/>
    </row>
    <row r="817" spans="1:21" x14ac:dyDescent="0.2">
      <c r="A817" s="409"/>
      <c r="B817" s="410"/>
      <c r="C817" s="363"/>
      <c r="D817" s="366"/>
      <c r="E817" s="417" t="s">
        <v>1685</v>
      </c>
      <c r="F817" s="415" t="s">
        <v>1594</v>
      </c>
      <c r="G817" s="389">
        <v>250</v>
      </c>
      <c r="H817" s="416">
        <v>10</v>
      </c>
      <c r="I817" s="391">
        <f t="shared" si="82"/>
        <v>2500</v>
      </c>
      <c r="J817" s="347" t="s">
        <v>305</v>
      </c>
      <c r="K817" s="376" t="s">
        <v>953</v>
      </c>
      <c r="N817" s="570"/>
      <c r="O817" s="286"/>
      <c r="P817" s="286"/>
      <c r="Q817" s="286"/>
      <c r="R817" s="286"/>
      <c r="S817" s="286"/>
      <c r="T817" s="286"/>
      <c r="U817" s="571"/>
    </row>
    <row r="818" spans="1:21" x14ac:dyDescent="0.2">
      <c r="A818" s="409"/>
      <c r="B818" s="410"/>
      <c r="C818" s="363"/>
      <c r="D818" s="366"/>
      <c r="E818" s="417" t="s">
        <v>1687</v>
      </c>
      <c r="F818" s="415" t="s">
        <v>1594</v>
      </c>
      <c r="G818" s="389">
        <v>15</v>
      </c>
      <c r="H818" s="416">
        <v>125</v>
      </c>
      <c r="I818" s="391">
        <f t="shared" si="82"/>
        <v>1875</v>
      </c>
      <c r="J818" s="347" t="s">
        <v>305</v>
      </c>
      <c r="K818" s="376" t="s">
        <v>953</v>
      </c>
      <c r="N818" s="570"/>
      <c r="O818" s="286"/>
      <c r="P818" s="286"/>
      <c r="Q818" s="286"/>
      <c r="R818" s="286"/>
      <c r="S818" s="286"/>
      <c r="T818" s="286"/>
      <c r="U818" s="571"/>
    </row>
    <row r="819" spans="1:21" x14ac:dyDescent="0.2">
      <c r="A819" s="409"/>
      <c r="B819" s="410"/>
      <c r="C819" s="363"/>
      <c r="D819" s="366"/>
      <c r="E819" s="417" t="s">
        <v>1689</v>
      </c>
      <c r="F819" s="415" t="s">
        <v>1594</v>
      </c>
      <c r="G819" s="389">
        <v>15</v>
      </c>
      <c r="H819" s="416">
        <v>50</v>
      </c>
      <c r="I819" s="391">
        <f t="shared" si="82"/>
        <v>750</v>
      </c>
      <c r="J819" s="347" t="s">
        <v>305</v>
      </c>
      <c r="K819" s="376" t="s">
        <v>953</v>
      </c>
      <c r="N819" s="570"/>
      <c r="O819" s="286"/>
      <c r="P819" s="286"/>
      <c r="Q819" s="286"/>
      <c r="R819" s="286"/>
      <c r="S819" s="286"/>
      <c r="T819" s="286"/>
      <c r="U819" s="571"/>
    </row>
    <row r="820" spans="1:21" x14ac:dyDescent="0.2">
      <c r="A820" s="409"/>
      <c r="B820" s="410"/>
      <c r="C820" s="363"/>
      <c r="D820" s="366"/>
      <c r="E820" s="417" t="s">
        <v>1691</v>
      </c>
      <c r="F820" s="415" t="s">
        <v>1594</v>
      </c>
      <c r="G820" s="389">
        <v>15</v>
      </c>
      <c r="H820" s="416">
        <v>50</v>
      </c>
      <c r="I820" s="391">
        <f t="shared" si="82"/>
        <v>750</v>
      </c>
      <c r="J820" s="347" t="s">
        <v>305</v>
      </c>
      <c r="K820" s="376" t="s">
        <v>953</v>
      </c>
      <c r="N820" s="570"/>
      <c r="O820" s="286"/>
      <c r="P820" s="286"/>
      <c r="Q820" s="286"/>
      <c r="R820" s="286"/>
      <c r="S820" s="286"/>
      <c r="T820" s="286"/>
      <c r="U820" s="571"/>
    </row>
    <row r="821" spans="1:21" x14ac:dyDescent="0.2">
      <c r="A821" s="409"/>
      <c r="B821" s="410"/>
      <c r="C821" s="363"/>
      <c r="D821" s="366"/>
      <c r="E821" s="417" t="s">
        <v>1693</v>
      </c>
      <c r="F821" s="415" t="s">
        <v>1594</v>
      </c>
      <c r="G821" s="389">
        <v>15</v>
      </c>
      <c r="H821" s="416">
        <v>50</v>
      </c>
      <c r="I821" s="391">
        <f t="shared" si="82"/>
        <v>750</v>
      </c>
      <c r="J821" s="347" t="s">
        <v>305</v>
      </c>
      <c r="K821" s="376" t="s">
        <v>953</v>
      </c>
      <c r="N821" s="570"/>
      <c r="O821" s="286"/>
      <c r="P821" s="286"/>
      <c r="Q821" s="286"/>
      <c r="R821" s="286"/>
      <c r="S821" s="286"/>
      <c r="T821" s="286"/>
      <c r="U821" s="571"/>
    </row>
    <row r="822" spans="1:21" x14ac:dyDescent="0.2">
      <c r="A822" s="409"/>
      <c r="B822" s="410"/>
      <c r="C822" s="363"/>
      <c r="D822" s="366"/>
      <c r="E822" s="417" t="s">
        <v>1695</v>
      </c>
      <c r="F822" s="415" t="s">
        <v>1594</v>
      </c>
      <c r="G822" s="389">
        <v>15</v>
      </c>
      <c r="H822" s="416">
        <v>50</v>
      </c>
      <c r="I822" s="391">
        <f t="shared" si="82"/>
        <v>750</v>
      </c>
      <c r="J822" s="347" t="s">
        <v>305</v>
      </c>
      <c r="K822" s="376" t="s">
        <v>953</v>
      </c>
      <c r="N822" s="570"/>
      <c r="O822" s="286"/>
      <c r="P822" s="286"/>
      <c r="Q822" s="286"/>
      <c r="R822" s="286"/>
      <c r="S822" s="286"/>
      <c r="T822" s="286"/>
      <c r="U822" s="571"/>
    </row>
    <row r="823" spans="1:21" x14ac:dyDescent="0.2">
      <c r="A823" s="409"/>
      <c r="B823" s="410"/>
      <c r="C823" s="363"/>
      <c r="D823" s="366"/>
      <c r="E823" s="417" t="s">
        <v>1697</v>
      </c>
      <c r="F823" s="415" t="s">
        <v>1594</v>
      </c>
      <c r="G823" s="389">
        <v>5</v>
      </c>
      <c r="H823" s="416">
        <v>100</v>
      </c>
      <c r="I823" s="391">
        <f t="shared" si="82"/>
        <v>500</v>
      </c>
      <c r="J823" s="347" t="s">
        <v>156</v>
      </c>
      <c r="K823" s="376" t="s">
        <v>953</v>
      </c>
      <c r="N823" s="570"/>
      <c r="O823" s="286"/>
      <c r="P823" s="286"/>
      <c r="Q823" s="286"/>
      <c r="R823" s="286"/>
      <c r="S823" s="286"/>
      <c r="T823" s="286"/>
      <c r="U823" s="571"/>
    </row>
    <row r="824" spans="1:21" x14ac:dyDescent="0.2">
      <c r="A824" s="409"/>
      <c r="B824" s="410"/>
      <c r="C824" s="363"/>
      <c r="D824" s="366"/>
      <c r="E824" s="417" t="s">
        <v>1698</v>
      </c>
      <c r="F824" s="415" t="s">
        <v>1594</v>
      </c>
      <c r="G824" s="389">
        <v>5</v>
      </c>
      <c r="H824" s="416">
        <v>50</v>
      </c>
      <c r="I824" s="391">
        <f t="shared" si="82"/>
        <v>250</v>
      </c>
      <c r="J824" s="347" t="s">
        <v>156</v>
      </c>
      <c r="K824" s="376" t="s">
        <v>953</v>
      </c>
      <c r="N824" s="570"/>
      <c r="O824" s="286"/>
      <c r="P824" s="286"/>
      <c r="Q824" s="286"/>
      <c r="R824" s="286"/>
      <c r="S824" s="286"/>
      <c r="T824" s="286"/>
      <c r="U824" s="571"/>
    </row>
    <row r="825" spans="1:21" x14ac:dyDescent="0.2">
      <c r="A825" s="409"/>
      <c r="B825" s="410"/>
      <c r="C825" s="363"/>
      <c r="D825" s="366"/>
      <c r="E825" s="417" t="s">
        <v>1700</v>
      </c>
      <c r="F825" s="415" t="s">
        <v>1594</v>
      </c>
      <c r="G825" s="389">
        <v>5</v>
      </c>
      <c r="H825" s="416">
        <v>50</v>
      </c>
      <c r="I825" s="391">
        <f t="shared" si="82"/>
        <v>250</v>
      </c>
      <c r="J825" s="347" t="s">
        <v>156</v>
      </c>
      <c r="K825" s="376" t="s">
        <v>953</v>
      </c>
      <c r="N825" s="570"/>
      <c r="O825" s="286"/>
      <c r="P825" s="286"/>
      <c r="Q825" s="286"/>
      <c r="R825" s="286"/>
      <c r="S825" s="286"/>
      <c r="T825" s="286"/>
      <c r="U825" s="571"/>
    </row>
    <row r="826" spans="1:21" x14ac:dyDescent="0.2">
      <c r="A826" s="409"/>
      <c r="B826" s="410"/>
      <c r="C826" s="363"/>
      <c r="D826" s="366"/>
      <c r="E826" s="417" t="s">
        <v>1702</v>
      </c>
      <c r="F826" s="415" t="s">
        <v>1594</v>
      </c>
      <c r="G826" s="389">
        <v>5</v>
      </c>
      <c r="H826" s="416">
        <v>50</v>
      </c>
      <c r="I826" s="391">
        <f t="shared" si="82"/>
        <v>250</v>
      </c>
      <c r="J826" s="347" t="s">
        <v>156</v>
      </c>
      <c r="K826" s="376" t="s">
        <v>953</v>
      </c>
      <c r="N826" s="570"/>
      <c r="O826" s="286"/>
      <c r="P826" s="286"/>
      <c r="Q826" s="286"/>
      <c r="R826" s="286"/>
      <c r="S826" s="286"/>
      <c r="T826" s="286"/>
      <c r="U826" s="571"/>
    </row>
    <row r="827" spans="1:21" x14ac:dyDescent="0.2">
      <c r="A827" s="409"/>
      <c r="B827" s="410"/>
      <c r="C827" s="363"/>
      <c r="D827" s="366"/>
      <c r="E827" s="417" t="s">
        <v>1704</v>
      </c>
      <c r="F827" s="415" t="s">
        <v>1594</v>
      </c>
      <c r="G827" s="389">
        <v>5</v>
      </c>
      <c r="H827" s="416">
        <v>50</v>
      </c>
      <c r="I827" s="391">
        <f t="shared" si="82"/>
        <v>250</v>
      </c>
      <c r="J827" s="347" t="s">
        <v>156</v>
      </c>
      <c r="K827" s="376" t="s">
        <v>953</v>
      </c>
      <c r="N827" s="570"/>
      <c r="O827" s="286"/>
      <c r="P827" s="286"/>
      <c r="Q827" s="286"/>
      <c r="R827" s="286"/>
      <c r="S827" s="286"/>
      <c r="T827" s="286"/>
      <c r="U827" s="571"/>
    </row>
    <row r="828" spans="1:21" x14ac:dyDescent="0.2">
      <c r="A828" s="409"/>
      <c r="B828" s="410"/>
      <c r="C828" s="363"/>
      <c r="D828" s="366"/>
      <c r="E828" s="417" t="s">
        <v>1706</v>
      </c>
      <c r="F828" s="415" t="s">
        <v>1603</v>
      </c>
      <c r="G828" s="389">
        <v>35</v>
      </c>
      <c r="H828" s="416">
        <v>75</v>
      </c>
      <c r="I828" s="391">
        <f t="shared" si="82"/>
        <v>2625</v>
      </c>
      <c r="J828" s="347" t="s">
        <v>156</v>
      </c>
      <c r="K828" s="376" t="s">
        <v>953</v>
      </c>
      <c r="N828" s="570"/>
      <c r="O828" s="286"/>
      <c r="P828" s="286"/>
      <c r="Q828" s="286"/>
      <c r="R828" s="286"/>
      <c r="S828" s="286"/>
      <c r="T828" s="286"/>
      <c r="U828" s="571"/>
    </row>
    <row r="829" spans="1:21" x14ac:dyDescent="0.2">
      <c r="A829" s="409"/>
      <c r="B829" s="410"/>
      <c r="C829" s="363"/>
      <c r="D829" s="366"/>
      <c r="E829" s="417" t="s">
        <v>1708</v>
      </c>
      <c r="F829" s="415" t="s">
        <v>1666</v>
      </c>
      <c r="G829" s="389">
        <v>2</v>
      </c>
      <c r="H829" s="416">
        <v>250</v>
      </c>
      <c r="I829" s="391">
        <f t="shared" si="82"/>
        <v>500</v>
      </c>
      <c r="J829" s="347" t="s">
        <v>446</v>
      </c>
      <c r="K829" s="376" t="s">
        <v>953</v>
      </c>
      <c r="N829" s="570"/>
      <c r="O829" s="286"/>
      <c r="P829" s="286"/>
      <c r="Q829" s="286"/>
      <c r="R829" s="286"/>
      <c r="S829" s="286"/>
      <c r="T829" s="286"/>
      <c r="U829" s="571"/>
    </row>
    <row r="830" spans="1:21" x14ac:dyDescent="0.2">
      <c r="A830" s="409"/>
      <c r="B830" s="410"/>
      <c r="C830" s="363"/>
      <c r="D830" s="366"/>
      <c r="E830" s="417" t="s">
        <v>1710</v>
      </c>
      <c r="F830" s="415" t="s">
        <v>1636</v>
      </c>
      <c r="G830" s="389">
        <v>2</v>
      </c>
      <c r="H830" s="416">
        <v>20</v>
      </c>
      <c r="I830" s="391">
        <f t="shared" si="82"/>
        <v>40</v>
      </c>
      <c r="J830" s="347" t="s">
        <v>446</v>
      </c>
      <c r="K830" s="376" t="s">
        <v>953</v>
      </c>
      <c r="N830" s="570"/>
      <c r="O830" s="286"/>
      <c r="P830" s="286"/>
      <c r="Q830" s="286"/>
      <c r="R830" s="286"/>
      <c r="S830" s="286"/>
      <c r="T830" s="286"/>
      <c r="U830" s="571"/>
    </row>
    <row r="831" spans="1:21" x14ac:dyDescent="0.2">
      <c r="A831" s="409"/>
      <c r="B831" s="410"/>
      <c r="C831" s="363"/>
      <c r="D831" s="366"/>
      <c r="E831" s="417" t="s">
        <v>1712</v>
      </c>
      <c r="F831" s="415" t="s">
        <v>1636</v>
      </c>
      <c r="G831" s="389">
        <v>2</v>
      </c>
      <c r="H831" s="416">
        <v>20</v>
      </c>
      <c r="I831" s="391">
        <f t="shared" si="82"/>
        <v>40</v>
      </c>
      <c r="J831" s="347" t="s">
        <v>446</v>
      </c>
      <c r="K831" s="376" t="s">
        <v>953</v>
      </c>
      <c r="N831" s="570"/>
      <c r="O831" s="286"/>
      <c r="P831" s="286"/>
      <c r="Q831" s="286"/>
      <c r="R831" s="286"/>
      <c r="S831" s="286"/>
      <c r="T831" s="286"/>
      <c r="U831" s="571"/>
    </row>
    <row r="832" spans="1:21" x14ac:dyDescent="0.2">
      <c r="A832" s="409"/>
      <c r="B832" s="410"/>
      <c r="C832" s="363"/>
      <c r="D832" s="366"/>
      <c r="E832" s="417" t="s">
        <v>1714</v>
      </c>
      <c r="F832" s="415" t="s">
        <v>1636</v>
      </c>
      <c r="G832" s="389">
        <v>2</v>
      </c>
      <c r="H832" s="416">
        <v>20</v>
      </c>
      <c r="I832" s="391">
        <f t="shared" si="82"/>
        <v>40</v>
      </c>
      <c r="J832" s="347" t="s">
        <v>446</v>
      </c>
      <c r="K832" s="376" t="s">
        <v>953</v>
      </c>
      <c r="N832" s="570"/>
      <c r="O832" s="286"/>
      <c r="P832" s="286"/>
      <c r="Q832" s="286"/>
      <c r="R832" s="286"/>
      <c r="S832" s="286"/>
      <c r="T832" s="286"/>
      <c r="U832" s="571"/>
    </row>
    <row r="833" spans="1:21" x14ac:dyDescent="0.2">
      <c r="A833" s="409"/>
      <c r="B833" s="410"/>
      <c r="C833" s="363"/>
      <c r="D833" s="366"/>
      <c r="E833" s="417" t="s">
        <v>1715</v>
      </c>
      <c r="F833" s="415" t="s">
        <v>1594</v>
      </c>
      <c r="G833" s="389">
        <v>6</v>
      </c>
      <c r="H833" s="416">
        <v>250</v>
      </c>
      <c r="I833" s="391">
        <f t="shared" si="82"/>
        <v>1500</v>
      </c>
      <c r="J833" s="347" t="s">
        <v>1459</v>
      </c>
      <c r="K833" s="376" t="s">
        <v>953</v>
      </c>
      <c r="N833" s="570"/>
      <c r="O833" s="286"/>
      <c r="P833" s="286"/>
      <c r="Q833" s="286"/>
      <c r="R833" s="286"/>
      <c r="S833" s="286"/>
      <c r="T833" s="286"/>
      <c r="U833" s="571"/>
    </row>
    <row r="834" spans="1:21" x14ac:dyDescent="0.2">
      <c r="A834" s="409"/>
      <c r="B834" s="410"/>
      <c r="C834" s="363"/>
      <c r="D834" s="366"/>
      <c r="E834" s="417" t="s">
        <v>1717</v>
      </c>
      <c r="F834" s="415" t="s">
        <v>1594</v>
      </c>
      <c r="G834" s="389">
        <v>6</v>
      </c>
      <c r="H834" s="416">
        <v>125</v>
      </c>
      <c r="I834" s="391">
        <f t="shared" si="82"/>
        <v>750</v>
      </c>
      <c r="J834" s="347" t="s">
        <v>1459</v>
      </c>
      <c r="K834" s="376" t="s">
        <v>953</v>
      </c>
      <c r="N834" s="570"/>
      <c r="O834" s="286"/>
      <c r="P834" s="286"/>
      <c r="Q834" s="286"/>
      <c r="R834" s="286"/>
      <c r="S834" s="286"/>
      <c r="T834" s="286"/>
      <c r="U834" s="571"/>
    </row>
    <row r="835" spans="1:21" x14ac:dyDescent="0.2">
      <c r="A835" s="409"/>
      <c r="B835" s="410"/>
      <c r="C835" s="363"/>
      <c r="D835" s="366"/>
      <c r="E835" s="417" t="s">
        <v>1718</v>
      </c>
      <c r="F835" s="415" t="s">
        <v>1594</v>
      </c>
      <c r="G835" s="389">
        <v>10</v>
      </c>
      <c r="H835" s="416">
        <v>50</v>
      </c>
      <c r="I835" s="391">
        <f t="shared" si="82"/>
        <v>500</v>
      </c>
      <c r="J835" s="347" t="s">
        <v>156</v>
      </c>
      <c r="K835" s="376" t="s">
        <v>953</v>
      </c>
      <c r="N835" s="570"/>
      <c r="O835" s="286"/>
      <c r="P835" s="286"/>
      <c r="Q835" s="286"/>
      <c r="R835" s="286"/>
      <c r="S835" s="286"/>
      <c r="T835" s="286"/>
      <c r="U835" s="571"/>
    </row>
    <row r="836" spans="1:21" x14ac:dyDescent="0.2">
      <c r="A836" s="409"/>
      <c r="B836" s="410"/>
      <c r="C836" s="363"/>
      <c r="D836" s="366"/>
      <c r="E836" s="417" t="s">
        <v>1720</v>
      </c>
      <c r="F836" s="415" t="s">
        <v>1594</v>
      </c>
      <c r="G836" s="389">
        <v>6</v>
      </c>
      <c r="H836" s="416">
        <v>200</v>
      </c>
      <c r="I836" s="391">
        <f t="shared" si="82"/>
        <v>1200</v>
      </c>
      <c r="J836" s="347" t="s">
        <v>1459</v>
      </c>
      <c r="K836" s="376" t="s">
        <v>953</v>
      </c>
      <c r="N836" s="570"/>
      <c r="O836" s="286"/>
      <c r="P836" s="286"/>
      <c r="Q836" s="286"/>
      <c r="R836" s="286"/>
      <c r="S836" s="286"/>
      <c r="T836" s="286"/>
      <c r="U836" s="571"/>
    </row>
    <row r="837" spans="1:21" x14ac:dyDescent="0.2">
      <c r="A837" s="409"/>
      <c r="B837" s="410"/>
      <c r="C837" s="363"/>
      <c r="D837" s="366"/>
      <c r="E837" s="417" t="s">
        <v>1721</v>
      </c>
      <c r="F837" s="415" t="s">
        <v>1594</v>
      </c>
      <c r="G837" s="389">
        <v>2</v>
      </c>
      <c r="H837" s="416">
        <v>200</v>
      </c>
      <c r="I837" s="391">
        <f t="shared" si="82"/>
        <v>400</v>
      </c>
      <c r="J837" s="347" t="s">
        <v>1459</v>
      </c>
      <c r="K837" s="376" t="s">
        <v>953</v>
      </c>
      <c r="N837" s="570"/>
      <c r="O837" s="286"/>
      <c r="P837" s="286"/>
      <c r="Q837" s="286"/>
      <c r="R837" s="286"/>
      <c r="S837" s="286"/>
      <c r="T837" s="286"/>
      <c r="U837" s="571"/>
    </row>
    <row r="838" spans="1:21" x14ac:dyDescent="0.2">
      <c r="A838" s="409"/>
      <c r="B838" s="410"/>
      <c r="C838" s="363"/>
      <c r="D838" s="366"/>
      <c r="E838" s="417" t="s">
        <v>1723</v>
      </c>
      <c r="F838" s="415" t="s">
        <v>1594</v>
      </c>
      <c r="G838" s="389">
        <v>4</v>
      </c>
      <c r="H838" s="416">
        <v>300</v>
      </c>
      <c r="I838" s="391">
        <f t="shared" si="82"/>
        <v>1200</v>
      </c>
      <c r="J838" s="347" t="s">
        <v>156</v>
      </c>
      <c r="K838" s="376" t="s">
        <v>953</v>
      </c>
      <c r="N838" s="570"/>
      <c r="O838" s="286"/>
      <c r="P838" s="286"/>
      <c r="Q838" s="286"/>
      <c r="R838" s="286"/>
      <c r="S838" s="286"/>
      <c r="T838" s="286"/>
      <c r="U838" s="571"/>
    </row>
    <row r="839" spans="1:21" x14ac:dyDescent="0.2">
      <c r="A839" s="409"/>
      <c r="B839" s="410"/>
      <c r="C839" s="363"/>
      <c r="D839" s="366"/>
      <c r="E839" s="417" t="s">
        <v>1725</v>
      </c>
      <c r="F839" s="415" t="s">
        <v>1594</v>
      </c>
      <c r="G839" s="389">
        <v>5</v>
      </c>
      <c r="H839" s="416">
        <v>350</v>
      </c>
      <c r="I839" s="391">
        <f t="shared" si="82"/>
        <v>1750</v>
      </c>
      <c r="J839" s="347" t="s">
        <v>1459</v>
      </c>
      <c r="K839" s="376" t="s">
        <v>953</v>
      </c>
      <c r="N839" s="570"/>
      <c r="O839" s="286"/>
      <c r="P839" s="286"/>
      <c r="Q839" s="286"/>
      <c r="R839" s="286"/>
      <c r="S839" s="286"/>
      <c r="T839" s="286"/>
      <c r="U839" s="571"/>
    </row>
    <row r="840" spans="1:21" x14ac:dyDescent="0.2">
      <c r="A840" s="409"/>
      <c r="B840" s="410"/>
      <c r="C840" s="363"/>
      <c r="D840" s="366"/>
      <c r="E840" s="417" t="s">
        <v>1727</v>
      </c>
      <c r="F840" s="415" t="s">
        <v>1594</v>
      </c>
      <c r="G840" s="389">
        <v>15</v>
      </c>
      <c r="H840" s="416">
        <v>150</v>
      </c>
      <c r="I840" s="391">
        <f t="shared" si="82"/>
        <v>2250</v>
      </c>
      <c r="J840" s="347" t="s">
        <v>156</v>
      </c>
      <c r="K840" s="376" t="s">
        <v>953</v>
      </c>
      <c r="N840" s="570"/>
      <c r="O840" s="286"/>
      <c r="P840" s="286"/>
      <c r="Q840" s="286"/>
      <c r="R840" s="286"/>
      <c r="S840" s="286"/>
      <c r="T840" s="286"/>
      <c r="U840" s="571"/>
    </row>
    <row r="841" spans="1:21" x14ac:dyDescent="0.2">
      <c r="A841" s="409"/>
      <c r="B841" s="410"/>
      <c r="C841" s="363"/>
      <c r="D841" s="366"/>
      <c r="E841" s="417" t="s">
        <v>1729</v>
      </c>
      <c r="F841" s="415" t="s">
        <v>1594</v>
      </c>
      <c r="G841" s="389">
        <v>20</v>
      </c>
      <c r="H841" s="416">
        <v>75</v>
      </c>
      <c r="I841" s="391">
        <f t="shared" si="82"/>
        <v>1500</v>
      </c>
      <c r="J841" s="347" t="s">
        <v>1459</v>
      </c>
      <c r="K841" s="376" t="s">
        <v>953</v>
      </c>
      <c r="N841" s="570"/>
      <c r="O841" s="286"/>
      <c r="P841" s="286"/>
      <c r="Q841" s="286"/>
      <c r="R841" s="286"/>
      <c r="S841" s="286"/>
      <c r="T841" s="286"/>
      <c r="U841" s="571"/>
    </row>
    <row r="842" spans="1:21" x14ac:dyDescent="0.2">
      <c r="A842" s="409"/>
      <c r="B842" s="410"/>
      <c r="C842" s="363"/>
      <c r="D842" s="366"/>
      <c r="E842" s="417" t="s">
        <v>1731</v>
      </c>
      <c r="F842" s="415" t="s">
        <v>1594</v>
      </c>
      <c r="G842" s="389">
        <v>20</v>
      </c>
      <c r="H842" s="416">
        <v>100</v>
      </c>
      <c r="I842" s="391">
        <f t="shared" si="82"/>
        <v>2000</v>
      </c>
      <c r="J842" s="347" t="s">
        <v>156</v>
      </c>
      <c r="K842" s="376" t="s">
        <v>953</v>
      </c>
      <c r="N842" s="570"/>
      <c r="O842" s="286"/>
      <c r="P842" s="286"/>
      <c r="Q842" s="286"/>
      <c r="R842" s="286"/>
      <c r="S842" s="286"/>
      <c r="T842" s="286"/>
      <c r="U842" s="571"/>
    </row>
    <row r="843" spans="1:21" x14ac:dyDescent="0.2">
      <c r="A843" s="409"/>
      <c r="B843" s="410"/>
      <c r="C843" s="363"/>
      <c r="D843" s="366"/>
      <c r="E843" s="417" t="s">
        <v>1733</v>
      </c>
      <c r="F843" s="415" t="s">
        <v>1594</v>
      </c>
      <c r="G843" s="389">
        <v>5</v>
      </c>
      <c r="H843" s="416">
        <v>125</v>
      </c>
      <c r="I843" s="391">
        <f t="shared" si="82"/>
        <v>625</v>
      </c>
      <c r="J843" s="347" t="s">
        <v>156</v>
      </c>
      <c r="K843" s="376" t="s">
        <v>953</v>
      </c>
      <c r="N843" s="570"/>
      <c r="O843" s="286"/>
      <c r="P843" s="286"/>
      <c r="Q843" s="286"/>
      <c r="R843" s="286"/>
      <c r="S843" s="286"/>
      <c r="T843" s="286"/>
      <c r="U843" s="571"/>
    </row>
    <row r="844" spans="1:21" x14ac:dyDescent="0.2">
      <c r="A844" s="409"/>
      <c r="B844" s="410"/>
      <c r="C844" s="363"/>
      <c r="D844" s="366"/>
      <c r="E844" s="417" t="s">
        <v>1734</v>
      </c>
      <c r="F844" s="415" t="s">
        <v>1594</v>
      </c>
      <c r="G844" s="389">
        <v>5</v>
      </c>
      <c r="H844" s="416">
        <v>150</v>
      </c>
      <c r="I844" s="391">
        <f t="shared" si="82"/>
        <v>750</v>
      </c>
      <c r="J844" s="347" t="s">
        <v>156</v>
      </c>
      <c r="K844" s="376" t="s">
        <v>953</v>
      </c>
      <c r="N844" s="570"/>
      <c r="O844" s="286"/>
      <c r="P844" s="286"/>
      <c r="Q844" s="286"/>
      <c r="R844" s="286"/>
      <c r="S844" s="286"/>
      <c r="T844" s="286"/>
      <c r="U844" s="571"/>
    </row>
    <row r="845" spans="1:21" x14ac:dyDescent="0.2">
      <c r="A845" s="409"/>
      <c r="B845" s="410"/>
      <c r="C845" s="363"/>
      <c r="D845" s="366"/>
      <c r="E845" s="417" t="s">
        <v>1736</v>
      </c>
      <c r="F845" s="415" t="s">
        <v>1594</v>
      </c>
      <c r="G845" s="389">
        <v>15</v>
      </c>
      <c r="H845" s="416">
        <v>75</v>
      </c>
      <c r="I845" s="391">
        <f t="shared" si="82"/>
        <v>1125</v>
      </c>
      <c r="J845" s="347" t="s">
        <v>156</v>
      </c>
      <c r="K845" s="376" t="s">
        <v>953</v>
      </c>
      <c r="N845" s="570"/>
      <c r="O845" s="286"/>
      <c r="P845" s="286"/>
      <c r="Q845" s="286"/>
      <c r="R845" s="286"/>
      <c r="S845" s="286"/>
      <c r="T845" s="286"/>
      <c r="U845" s="571"/>
    </row>
    <row r="846" spans="1:21" x14ac:dyDescent="0.2">
      <c r="A846" s="409"/>
      <c r="B846" s="410"/>
      <c r="C846" s="363"/>
      <c r="D846" s="366"/>
      <c r="E846" s="417" t="s">
        <v>1737</v>
      </c>
      <c r="F846" s="415" t="s">
        <v>1594</v>
      </c>
      <c r="G846" s="389">
        <v>15</v>
      </c>
      <c r="H846" s="416">
        <v>75</v>
      </c>
      <c r="I846" s="391">
        <f>G846*H846</f>
        <v>1125</v>
      </c>
      <c r="J846" s="347" t="s">
        <v>156</v>
      </c>
      <c r="K846" s="376" t="s">
        <v>953</v>
      </c>
      <c r="N846" s="570"/>
      <c r="O846" s="286"/>
      <c r="P846" s="286"/>
      <c r="Q846" s="286"/>
      <c r="R846" s="286"/>
      <c r="S846" s="286"/>
      <c r="T846" s="286"/>
      <c r="U846" s="571"/>
    </row>
    <row r="847" spans="1:21" x14ac:dyDescent="0.2">
      <c r="A847" s="409"/>
      <c r="B847" s="410"/>
      <c r="C847" s="363"/>
      <c r="D847" s="366"/>
      <c r="E847" s="417" t="s">
        <v>1739</v>
      </c>
      <c r="F847" s="415" t="s">
        <v>1666</v>
      </c>
      <c r="G847" s="389">
        <v>1</v>
      </c>
      <c r="H847" s="416">
        <v>800</v>
      </c>
      <c r="I847" s="391">
        <f>G847*H847</f>
        <v>800</v>
      </c>
      <c r="J847" s="347" t="s">
        <v>1509</v>
      </c>
      <c r="K847" s="376" t="s">
        <v>953</v>
      </c>
      <c r="N847" s="570"/>
      <c r="O847" s="286"/>
      <c r="P847" s="286"/>
      <c r="Q847" s="286"/>
      <c r="R847" s="286"/>
      <c r="S847" s="286"/>
      <c r="T847" s="286"/>
      <c r="U847" s="571"/>
    </row>
    <row r="848" spans="1:21" x14ac:dyDescent="0.2">
      <c r="A848" s="329"/>
      <c r="B848" s="330"/>
      <c r="C848" s="329"/>
      <c r="D848" s="288"/>
      <c r="E848" s="331"/>
      <c r="F848" s="306"/>
      <c r="G848" s="306"/>
      <c r="H848" s="332"/>
      <c r="I848" s="309"/>
      <c r="J848" s="310"/>
      <c r="K848" s="311"/>
      <c r="N848" s="570"/>
      <c r="O848" s="286"/>
      <c r="P848" s="286"/>
      <c r="Q848" s="286"/>
      <c r="R848" s="286"/>
      <c r="S848" s="286"/>
      <c r="T848" s="286"/>
      <c r="U848" s="571"/>
    </row>
    <row r="849" spans="1:21" ht="12.6" customHeight="1" x14ac:dyDescent="0.2">
      <c r="A849" s="329"/>
      <c r="B849" s="330"/>
      <c r="C849" s="329"/>
      <c r="D849" s="419" t="s">
        <v>2591</v>
      </c>
      <c r="E849" s="306"/>
      <c r="F849" s="306"/>
      <c r="G849" s="306"/>
      <c r="H849" s="332"/>
      <c r="I849" s="309"/>
      <c r="J849" s="310"/>
      <c r="K849" s="311"/>
      <c r="N849" s="570"/>
      <c r="O849" s="286"/>
      <c r="P849" s="286"/>
      <c r="Q849" s="286"/>
      <c r="R849" s="286"/>
      <c r="S849" s="286"/>
      <c r="T849" s="286"/>
      <c r="U849" s="571"/>
    </row>
    <row r="850" spans="1:21" ht="18.75" x14ac:dyDescent="0.3">
      <c r="A850" s="420"/>
      <c r="B850" s="421"/>
      <c r="C850" s="304">
        <v>4526</v>
      </c>
      <c r="D850" s="422" t="s">
        <v>1742</v>
      </c>
      <c r="E850" s="306"/>
      <c r="F850" s="306"/>
      <c r="G850" s="306"/>
      <c r="H850" s="332"/>
      <c r="I850" s="309"/>
      <c r="J850" s="310"/>
      <c r="K850" s="311"/>
      <c r="N850" s="570"/>
      <c r="O850" s="286"/>
      <c r="P850" s="286"/>
      <c r="Q850" s="286"/>
      <c r="R850" s="286"/>
      <c r="S850" s="286"/>
      <c r="T850" s="286"/>
      <c r="U850" s="571"/>
    </row>
    <row r="851" spans="1:21" x14ac:dyDescent="0.2">
      <c r="A851" s="398"/>
      <c r="B851" s="399"/>
      <c r="C851" s="329"/>
      <c r="D851" s="329"/>
      <c r="E851" s="306"/>
      <c r="F851" s="306"/>
      <c r="G851" s="306"/>
      <c r="H851" s="332"/>
      <c r="I851" s="309"/>
      <c r="J851" s="310"/>
      <c r="K851" s="311"/>
      <c r="N851" s="570"/>
      <c r="O851" s="286"/>
      <c r="P851" s="286"/>
      <c r="Q851" s="286"/>
      <c r="R851" s="286"/>
      <c r="S851" s="286"/>
      <c r="T851" s="286"/>
      <c r="U851" s="571"/>
    </row>
    <row r="852" spans="1:21" ht="20.25" x14ac:dyDescent="0.3">
      <c r="B852" s="371"/>
      <c r="C852" s="423">
        <v>1523</v>
      </c>
      <c r="D852" s="424" t="s">
        <v>1744</v>
      </c>
      <c r="E852" s="306"/>
      <c r="F852" s="306"/>
      <c r="G852" s="425">
        <f>C852</f>
        <v>1523</v>
      </c>
      <c r="H852" s="323"/>
      <c r="I852" s="566">
        <f>SUM(I853:I1314)</f>
        <v>116725735.50975597</v>
      </c>
      <c r="J852" s="310"/>
      <c r="K852" s="311"/>
      <c r="N852" s="570"/>
      <c r="O852" s="286"/>
      <c r="P852" s="286"/>
      <c r="Q852" s="286"/>
      <c r="R852" s="286"/>
      <c r="S852" s="286"/>
      <c r="T852" s="286"/>
      <c r="U852" s="571"/>
    </row>
    <row r="853" spans="1:21" x14ac:dyDescent="0.2">
      <c r="B853" s="399"/>
      <c r="C853" s="329">
        <v>150</v>
      </c>
      <c r="D853" s="398" t="s">
        <v>1746</v>
      </c>
      <c r="E853" s="426" t="s">
        <v>1747</v>
      </c>
      <c r="F853" s="426" t="s">
        <v>128</v>
      </c>
      <c r="G853" s="426">
        <v>0.01</v>
      </c>
      <c r="H853" s="332">
        <v>24700</v>
      </c>
      <c r="I853" s="309">
        <f>C853*G853*H853</f>
        <v>37050</v>
      </c>
      <c r="J853" s="310" t="s">
        <v>703</v>
      </c>
      <c r="K853" s="311" t="s">
        <v>953</v>
      </c>
      <c r="N853" s="570"/>
      <c r="O853" s="286"/>
      <c r="P853" s="286"/>
      <c r="Q853" s="286"/>
      <c r="R853" s="286"/>
      <c r="S853" s="286"/>
      <c r="T853" s="286"/>
      <c r="U853" s="571"/>
    </row>
    <row r="854" spans="1:21" x14ac:dyDescent="0.2">
      <c r="B854" s="427"/>
      <c r="C854" s="329">
        <v>150</v>
      </c>
      <c r="D854" s="428" t="s">
        <v>1749</v>
      </c>
      <c r="E854" s="426" t="s">
        <v>1750</v>
      </c>
      <c r="F854" s="426" t="s">
        <v>128</v>
      </c>
      <c r="G854" s="426">
        <v>0.01</v>
      </c>
      <c r="H854" s="332">
        <v>24700</v>
      </c>
      <c r="I854" s="309">
        <f t="shared" ref="I854:I870" si="83">C854*G854*H854</f>
        <v>37050</v>
      </c>
      <c r="J854" s="310" t="s">
        <v>703</v>
      </c>
      <c r="K854" s="311" t="s">
        <v>953</v>
      </c>
      <c r="N854" s="570"/>
      <c r="O854" s="286"/>
      <c r="P854" s="286"/>
      <c r="Q854" s="286"/>
      <c r="R854" s="286"/>
      <c r="S854" s="286"/>
      <c r="T854" s="286"/>
      <c r="U854" s="571"/>
    </row>
    <row r="855" spans="1:21" x14ac:dyDescent="0.2">
      <c r="B855" s="427"/>
      <c r="C855" s="329">
        <v>40</v>
      </c>
      <c r="D855" s="428" t="s">
        <v>1752</v>
      </c>
      <c r="E855" s="426" t="s">
        <v>1753</v>
      </c>
      <c r="F855" s="426" t="s">
        <v>1754</v>
      </c>
      <c r="G855" s="426">
        <v>0.01</v>
      </c>
      <c r="H855" s="332">
        <v>114000</v>
      </c>
      <c r="I855" s="309">
        <f t="shared" si="83"/>
        <v>45600</v>
      </c>
      <c r="J855" s="310" t="s">
        <v>703</v>
      </c>
      <c r="K855" s="311" t="s">
        <v>953</v>
      </c>
      <c r="N855" s="570"/>
      <c r="O855" s="286"/>
      <c r="P855" s="286"/>
      <c r="Q855" s="286"/>
      <c r="R855" s="286"/>
      <c r="S855" s="286"/>
      <c r="T855" s="286"/>
      <c r="U855" s="571"/>
    </row>
    <row r="856" spans="1:21" x14ac:dyDescent="0.2">
      <c r="B856" s="427"/>
      <c r="C856" s="329">
        <v>40</v>
      </c>
      <c r="D856" s="428" t="s">
        <v>1756</v>
      </c>
      <c r="E856" s="426" t="s">
        <v>1757</v>
      </c>
      <c r="F856" s="426" t="s">
        <v>1754</v>
      </c>
      <c r="G856" s="426">
        <v>0.01</v>
      </c>
      <c r="H856" s="332">
        <v>85000</v>
      </c>
      <c r="I856" s="309">
        <f t="shared" si="83"/>
        <v>34000</v>
      </c>
      <c r="J856" s="310" t="s">
        <v>703</v>
      </c>
      <c r="K856" s="311" t="s">
        <v>953</v>
      </c>
      <c r="N856" s="570"/>
      <c r="O856" s="286"/>
      <c r="P856" s="286"/>
      <c r="Q856" s="286"/>
      <c r="R856" s="286"/>
      <c r="S856" s="286"/>
      <c r="T856" s="286"/>
      <c r="U856" s="571"/>
    </row>
    <row r="857" spans="1:21" x14ac:dyDescent="0.2">
      <c r="B857" s="427"/>
      <c r="C857" s="329">
        <v>40</v>
      </c>
      <c r="D857" s="428" t="s">
        <v>1758</v>
      </c>
      <c r="E857" s="426" t="s">
        <v>1759</v>
      </c>
      <c r="F857" s="426" t="s">
        <v>1754</v>
      </c>
      <c r="G857" s="426">
        <v>0.01</v>
      </c>
      <c r="H857" s="332">
        <v>110000</v>
      </c>
      <c r="I857" s="309">
        <f t="shared" si="83"/>
        <v>44000</v>
      </c>
      <c r="J857" s="310" t="s">
        <v>703</v>
      </c>
      <c r="K857" s="311" t="s">
        <v>953</v>
      </c>
      <c r="N857" s="570"/>
      <c r="O857" s="286"/>
      <c r="P857" s="286"/>
      <c r="Q857" s="286"/>
      <c r="R857" s="286"/>
      <c r="S857" s="286"/>
      <c r="T857" s="286"/>
      <c r="U857" s="571"/>
    </row>
    <row r="858" spans="1:21" x14ac:dyDescent="0.2">
      <c r="B858" s="427"/>
      <c r="C858" s="329">
        <v>50</v>
      </c>
      <c r="D858" s="428" t="s">
        <v>1761</v>
      </c>
      <c r="E858" s="426" t="s">
        <v>1762</v>
      </c>
      <c r="F858" s="426" t="s">
        <v>1754</v>
      </c>
      <c r="G858" s="426">
        <v>0.01</v>
      </c>
      <c r="H858" s="332">
        <v>75000</v>
      </c>
      <c r="I858" s="309">
        <f t="shared" si="83"/>
        <v>37500</v>
      </c>
      <c r="J858" s="310" t="s">
        <v>703</v>
      </c>
      <c r="K858" s="311" t="s">
        <v>953</v>
      </c>
      <c r="N858" s="570"/>
      <c r="O858" s="286"/>
      <c r="P858" s="286"/>
      <c r="Q858" s="286"/>
      <c r="R858" s="286"/>
      <c r="S858" s="286"/>
      <c r="T858" s="286"/>
      <c r="U858" s="571"/>
    </row>
    <row r="859" spans="1:21" x14ac:dyDescent="0.2">
      <c r="B859" s="427"/>
      <c r="C859" s="329">
        <v>60</v>
      </c>
      <c r="D859" s="428" t="s">
        <v>1764</v>
      </c>
      <c r="E859" s="426" t="s">
        <v>1765</v>
      </c>
      <c r="F859" s="426" t="s">
        <v>128</v>
      </c>
      <c r="G859" s="426">
        <v>0.01</v>
      </c>
      <c r="H859" s="332">
        <v>42000</v>
      </c>
      <c r="I859" s="309">
        <f t="shared" si="83"/>
        <v>25200</v>
      </c>
      <c r="J859" s="310" t="s">
        <v>703</v>
      </c>
      <c r="K859" s="311" t="s">
        <v>953</v>
      </c>
      <c r="N859" s="570"/>
      <c r="O859" s="286"/>
      <c r="P859" s="286"/>
      <c r="Q859" s="286"/>
      <c r="R859" s="286"/>
      <c r="S859" s="286"/>
      <c r="T859" s="286"/>
      <c r="U859" s="571"/>
    </row>
    <row r="860" spans="1:21" x14ac:dyDescent="0.2">
      <c r="B860" s="399"/>
      <c r="C860" s="329">
        <v>300</v>
      </c>
      <c r="D860" s="428" t="s">
        <v>1767</v>
      </c>
      <c r="E860" s="426" t="s">
        <v>1768</v>
      </c>
      <c r="F860" s="426" t="s">
        <v>128</v>
      </c>
      <c r="G860" s="426">
        <v>0.1</v>
      </c>
      <c r="H860" s="332">
        <v>3815.41</v>
      </c>
      <c r="I860" s="309">
        <f t="shared" si="83"/>
        <v>114462.29999999999</v>
      </c>
      <c r="J860" s="310" t="s">
        <v>703</v>
      </c>
      <c r="K860" s="311" t="s">
        <v>953</v>
      </c>
      <c r="N860" s="570"/>
      <c r="O860" s="286"/>
      <c r="P860" s="286"/>
      <c r="Q860" s="286"/>
      <c r="R860" s="286"/>
      <c r="S860" s="286"/>
      <c r="T860" s="286"/>
      <c r="U860" s="571"/>
    </row>
    <row r="861" spans="1:21" x14ac:dyDescent="0.2">
      <c r="B861" s="399"/>
      <c r="C861" s="329">
        <v>50</v>
      </c>
      <c r="D861" s="428" t="s">
        <v>1770</v>
      </c>
      <c r="E861" s="429" t="s">
        <v>1771</v>
      </c>
      <c r="F861" s="426" t="s">
        <v>128</v>
      </c>
      <c r="G861" s="426">
        <v>0.06</v>
      </c>
      <c r="H861" s="430">
        <v>52200</v>
      </c>
      <c r="I861" s="309">
        <f t="shared" si="83"/>
        <v>156600</v>
      </c>
      <c r="J861" s="310" t="s">
        <v>703</v>
      </c>
      <c r="K861" s="311" t="s">
        <v>953</v>
      </c>
      <c r="N861" s="570"/>
      <c r="O861" s="286"/>
      <c r="P861" s="286"/>
      <c r="Q861" s="286"/>
      <c r="R861" s="286"/>
      <c r="S861" s="286"/>
      <c r="T861" s="286"/>
      <c r="U861" s="571"/>
    </row>
    <row r="862" spans="1:21" x14ac:dyDescent="0.2">
      <c r="B862" s="399"/>
      <c r="C862" s="329">
        <v>50</v>
      </c>
      <c r="D862" s="428" t="s">
        <v>1773</v>
      </c>
      <c r="E862" s="429" t="s">
        <v>1774</v>
      </c>
      <c r="F862" s="426" t="s">
        <v>128</v>
      </c>
      <c r="G862" s="426">
        <v>0.06</v>
      </c>
      <c r="H862" s="430">
        <v>52200</v>
      </c>
      <c r="I862" s="309">
        <f t="shared" si="83"/>
        <v>156600</v>
      </c>
      <c r="J862" s="310" t="s">
        <v>703</v>
      </c>
      <c r="K862" s="311" t="s">
        <v>953</v>
      </c>
      <c r="N862" s="570"/>
      <c r="O862" s="286"/>
      <c r="P862" s="286"/>
      <c r="Q862" s="286"/>
      <c r="R862" s="286"/>
      <c r="S862" s="286"/>
      <c r="T862" s="286"/>
      <c r="U862" s="571"/>
    </row>
    <row r="863" spans="1:21" x14ac:dyDescent="0.2">
      <c r="B863" s="399"/>
      <c r="C863" s="329">
        <v>50</v>
      </c>
      <c r="D863" s="428" t="s">
        <v>1776</v>
      </c>
      <c r="E863" s="429" t="s">
        <v>1777</v>
      </c>
      <c r="F863" s="426" t="s">
        <v>128</v>
      </c>
      <c r="G863" s="426">
        <v>0.05</v>
      </c>
      <c r="H863" s="431">
        <v>29000</v>
      </c>
      <c r="I863" s="309">
        <f t="shared" si="83"/>
        <v>72500</v>
      </c>
      <c r="J863" s="310" t="s">
        <v>703</v>
      </c>
      <c r="K863" s="311" t="s">
        <v>953</v>
      </c>
      <c r="N863" s="570"/>
      <c r="O863" s="286"/>
      <c r="P863" s="286"/>
      <c r="Q863" s="286"/>
      <c r="R863" s="286"/>
      <c r="S863" s="286"/>
      <c r="T863" s="286"/>
      <c r="U863" s="571"/>
    </row>
    <row r="864" spans="1:21" x14ac:dyDescent="0.2">
      <c r="B864" s="399"/>
      <c r="C864" s="329">
        <v>50</v>
      </c>
      <c r="D864" s="428" t="s">
        <v>1779</v>
      </c>
      <c r="E864" s="429" t="s">
        <v>1780</v>
      </c>
      <c r="F864" s="426" t="s">
        <v>128</v>
      </c>
      <c r="G864" s="426">
        <v>0.04</v>
      </c>
      <c r="H864" s="430">
        <v>45000</v>
      </c>
      <c r="I864" s="309">
        <f t="shared" si="83"/>
        <v>90000</v>
      </c>
      <c r="J864" s="310" t="s">
        <v>703</v>
      </c>
      <c r="K864" s="311" t="s">
        <v>953</v>
      </c>
      <c r="N864" s="570"/>
      <c r="O864" s="286"/>
      <c r="P864" s="286"/>
      <c r="Q864" s="286"/>
      <c r="R864" s="286"/>
      <c r="S864" s="286"/>
      <c r="T864" s="286"/>
      <c r="U864" s="571"/>
    </row>
    <row r="865" spans="1:21" x14ac:dyDescent="0.2">
      <c r="B865" s="399"/>
      <c r="C865" s="329">
        <v>50</v>
      </c>
      <c r="D865" s="428" t="s">
        <v>1782</v>
      </c>
      <c r="E865" s="429" t="s">
        <v>1783</v>
      </c>
      <c r="F865" s="426" t="s">
        <v>128</v>
      </c>
      <c r="G865" s="426">
        <v>0.01</v>
      </c>
      <c r="H865" s="430">
        <v>38000</v>
      </c>
      <c r="I865" s="309">
        <f t="shared" si="83"/>
        <v>19000</v>
      </c>
      <c r="J865" s="310" t="s">
        <v>703</v>
      </c>
      <c r="K865" s="311" t="s">
        <v>953</v>
      </c>
      <c r="N865" s="570"/>
      <c r="O865" s="286"/>
      <c r="P865" s="286"/>
      <c r="Q865" s="286"/>
      <c r="R865" s="286"/>
      <c r="S865" s="286"/>
      <c r="T865" s="286"/>
      <c r="U865" s="571"/>
    </row>
    <row r="866" spans="1:21" x14ac:dyDescent="0.2">
      <c r="B866" s="399"/>
      <c r="C866" s="329">
        <v>50</v>
      </c>
      <c r="D866" s="428" t="s">
        <v>1785</v>
      </c>
      <c r="E866" s="432" t="s">
        <v>1786</v>
      </c>
      <c r="F866" s="426" t="s">
        <v>128</v>
      </c>
      <c r="G866" s="426">
        <v>0.06</v>
      </c>
      <c r="H866" s="431">
        <v>53500</v>
      </c>
      <c r="I866" s="309">
        <f t="shared" si="83"/>
        <v>160500</v>
      </c>
      <c r="J866" s="310" t="s">
        <v>703</v>
      </c>
      <c r="K866" s="311" t="s">
        <v>953</v>
      </c>
      <c r="N866" s="570"/>
      <c r="O866" s="286"/>
      <c r="P866" s="286"/>
      <c r="Q866" s="286"/>
      <c r="R866" s="286"/>
      <c r="S866" s="286"/>
      <c r="T866" s="286"/>
      <c r="U866" s="571"/>
    </row>
    <row r="867" spans="1:21" x14ac:dyDescent="0.2">
      <c r="A867" s="398"/>
      <c r="B867" s="399"/>
      <c r="C867" s="329">
        <v>50</v>
      </c>
      <c r="D867" s="329"/>
      <c r="E867" s="432" t="s">
        <v>1788</v>
      </c>
      <c r="F867" s="426" t="s">
        <v>128</v>
      </c>
      <c r="G867" s="426">
        <v>0.05</v>
      </c>
      <c r="H867" s="431">
        <v>50000</v>
      </c>
      <c r="I867" s="309">
        <f t="shared" si="83"/>
        <v>125000</v>
      </c>
      <c r="J867" s="310" t="s">
        <v>703</v>
      </c>
      <c r="K867" s="311" t="s">
        <v>953</v>
      </c>
      <c r="N867" s="570"/>
      <c r="O867" s="286"/>
      <c r="P867" s="286"/>
      <c r="Q867" s="286"/>
      <c r="R867" s="286"/>
      <c r="S867" s="286"/>
      <c r="T867" s="286"/>
      <c r="U867" s="571"/>
    </row>
    <row r="868" spans="1:21" x14ac:dyDescent="0.2">
      <c r="A868" s="398"/>
      <c r="B868" s="399"/>
      <c r="C868" s="329">
        <v>50</v>
      </c>
      <c r="D868" s="329"/>
      <c r="E868" s="429" t="s">
        <v>1790</v>
      </c>
      <c r="F868" s="426" t="s">
        <v>128</v>
      </c>
      <c r="G868" s="426">
        <v>0.04</v>
      </c>
      <c r="H868" s="431">
        <v>53500</v>
      </c>
      <c r="I868" s="309">
        <f t="shared" si="83"/>
        <v>107000</v>
      </c>
      <c r="J868" s="310" t="s">
        <v>703</v>
      </c>
      <c r="K868" s="311" t="s">
        <v>953</v>
      </c>
      <c r="N868" s="570"/>
      <c r="O868" s="286"/>
      <c r="P868" s="286"/>
      <c r="Q868" s="286"/>
      <c r="R868" s="286"/>
      <c r="S868" s="286"/>
      <c r="T868" s="286"/>
      <c r="U868" s="571"/>
    </row>
    <row r="869" spans="1:21" x14ac:dyDescent="0.2">
      <c r="A869" s="398"/>
      <c r="B869" s="399"/>
      <c r="C869" s="329">
        <v>25</v>
      </c>
      <c r="D869" s="329"/>
      <c r="E869" s="429" t="s">
        <v>1792</v>
      </c>
      <c r="F869" s="426" t="s">
        <v>128</v>
      </c>
      <c r="G869" s="426">
        <v>0.01</v>
      </c>
      <c r="H869" s="433">
        <v>5568</v>
      </c>
      <c r="I869" s="309">
        <f t="shared" si="83"/>
        <v>1392</v>
      </c>
      <c r="J869" s="310" t="s">
        <v>703</v>
      </c>
      <c r="K869" s="311" t="s">
        <v>953</v>
      </c>
      <c r="N869" s="570"/>
      <c r="O869" s="286"/>
      <c r="P869" s="286"/>
      <c r="Q869" s="286"/>
      <c r="R869" s="286"/>
      <c r="S869" s="286"/>
      <c r="T869" s="286"/>
      <c r="U869" s="571"/>
    </row>
    <row r="870" spans="1:21" x14ac:dyDescent="0.2">
      <c r="A870" s="398"/>
      <c r="B870" s="399"/>
      <c r="C870" s="329">
        <v>25</v>
      </c>
      <c r="D870" s="329"/>
      <c r="E870" s="429" t="s">
        <v>1794</v>
      </c>
      <c r="F870" s="426" t="s">
        <v>128</v>
      </c>
      <c r="G870" s="426">
        <v>0.01</v>
      </c>
      <c r="H870" s="433">
        <v>8700</v>
      </c>
      <c r="I870" s="309">
        <f t="shared" si="83"/>
        <v>2175</v>
      </c>
      <c r="J870" s="310" t="s">
        <v>703</v>
      </c>
      <c r="K870" s="311" t="s">
        <v>953</v>
      </c>
      <c r="N870" s="570"/>
      <c r="O870" s="286"/>
      <c r="P870" s="286"/>
      <c r="Q870" s="286"/>
      <c r="R870" s="286"/>
      <c r="S870" s="286"/>
      <c r="T870" s="286"/>
      <c r="U870" s="571"/>
    </row>
    <row r="871" spans="1:21" x14ac:dyDescent="0.2">
      <c r="A871" s="398"/>
      <c r="B871" s="399"/>
      <c r="C871" s="329">
        <v>25</v>
      </c>
      <c r="D871" s="329"/>
      <c r="E871" s="429" t="s">
        <v>1796</v>
      </c>
      <c r="F871" s="426" t="s">
        <v>128</v>
      </c>
      <c r="G871" s="426">
        <v>0.01</v>
      </c>
      <c r="H871" s="433">
        <v>8700</v>
      </c>
      <c r="I871" s="309">
        <f>C871*G871*H871</f>
        <v>2175</v>
      </c>
      <c r="J871" s="310" t="s">
        <v>703</v>
      </c>
      <c r="K871" s="311" t="s">
        <v>953</v>
      </c>
      <c r="N871" s="570"/>
      <c r="O871" s="286"/>
      <c r="P871" s="286"/>
      <c r="Q871" s="286"/>
      <c r="R871" s="286"/>
      <c r="S871" s="286"/>
      <c r="T871" s="286"/>
      <c r="U871" s="571"/>
    </row>
    <row r="872" spans="1:21" x14ac:dyDescent="0.2">
      <c r="A872" s="398"/>
      <c r="B872" s="399"/>
      <c r="C872" s="329"/>
      <c r="D872" s="329"/>
      <c r="E872" s="426" t="s">
        <v>1798</v>
      </c>
      <c r="F872" s="426" t="s">
        <v>1754</v>
      </c>
      <c r="G872" s="306">
        <v>2E-3</v>
      </c>
      <c r="H872" s="332">
        <v>60000</v>
      </c>
      <c r="I872" s="309">
        <f>+$G$852*G872*H872</f>
        <v>182760.00000000003</v>
      </c>
      <c r="J872" s="310" t="s">
        <v>703</v>
      </c>
      <c r="K872" s="311" t="s">
        <v>953</v>
      </c>
      <c r="N872" s="570"/>
      <c r="O872" s="286"/>
      <c r="P872" s="286"/>
      <c r="Q872" s="286"/>
      <c r="R872" s="286"/>
      <c r="S872" s="286"/>
      <c r="T872" s="286"/>
      <c r="U872" s="571"/>
    </row>
    <row r="873" spans="1:21" x14ac:dyDescent="0.2">
      <c r="A873" s="398"/>
      <c r="B873" s="399"/>
      <c r="C873" s="329"/>
      <c r="D873" s="329"/>
      <c r="E873" s="426" t="s">
        <v>1800</v>
      </c>
      <c r="F873" s="426" t="s">
        <v>1332</v>
      </c>
      <c r="G873" s="306">
        <v>2</v>
      </c>
      <c r="H873" s="332">
        <v>76.95</v>
      </c>
      <c r="I873" s="309">
        <f>+$G$852*G873*H873</f>
        <v>234389.7</v>
      </c>
      <c r="J873" s="310" t="s">
        <v>703</v>
      </c>
      <c r="K873" s="311" t="s">
        <v>953</v>
      </c>
      <c r="N873" s="570"/>
      <c r="O873" s="286"/>
      <c r="P873" s="286"/>
      <c r="Q873" s="286"/>
      <c r="R873" s="286"/>
      <c r="S873" s="286"/>
      <c r="T873" s="286"/>
      <c r="U873" s="571"/>
    </row>
    <row r="874" spans="1:21" x14ac:dyDescent="0.2">
      <c r="A874" s="398"/>
      <c r="B874" s="399"/>
      <c r="C874" s="329"/>
      <c r="D874" s="329"/>
      <c r="E874" s="426" t="s">
        <v>1802</v>
      </c>
      <c r="F874" s="426" t="s">
        <v>128</v>
      </c>
      <c r="G874" s="306">
        <v>0.5</v>
      </c>
      <c r="H874" s="332">
        <v>200</v>
      </c>
      <c r="I874" s="309">
        <f t="shared" ref="I874:I913" si="84">+$G$852*G874*H874</f>
        <v>152300</v>
      </c>
      <c r="J874" s="310" t="s">
        <v>703</v>
      </c>
      <c r="K874" s="311" t="s">
        <v>953</v>
      </c>
      <c r="N874" s="570"/>
      <c r="O874" s="286"/>
      <c r="P874" s="286"/>
      <c r="Q874" s="286"/>
      <c r="R874" s="286"/>
      <c r="S874" s="286"/>
      <c r="T874" s="286"/>
      <c r="U874" s="571"/>
    </row>
    <row r="875" spans="1:21" x14ac:dyDescent="0.2">
      <c r="A875" s="398"/>
      <c r="B875" s="399"/>
      <c r="C875" s="329"/>
      <c r="D875" s="329"/>
      <c r="E875" s="426" t="s">
        <v>1804</v>
      </c>
      <c r="F875" s="426" t="s">
        <v>128</v>
      </c>
      <c r="G875" s="306">
        <v>0.2</v>
      </c>
      <c r="H875" s="332">
        <v>896.06</v>
      </c>
      <c r="I875" s="309">
        <f t="shared" si="84"/>
        <v>272939.87599999999</v>
      </c>
      <c r="J875" s="310" t="s">
        <v>703</v>
      </c>
      <c r="K875" s="311" t="s">
        <v>953</v>
      </c>
      <c r="N875" s="570"/>
      <c r="O875" s="286"/>
      <c r="P875" s="286"/>
      <c r="Q875" s="286"/>
      <c r="R875" s="286"/>
      <c r="S875" s="286"/>
      <c r="T875" s="286"/>
      <c r="U875" s="571"/>
    </row>
    <row r="876" spans="1:21" x14ac:dyDescent="0.2">
      <c r="A876" s="398"/>
      <c r="B876" s="399"/>
      <c r="C876" s="329"/>
      <c r="D876" s="329"/>
      <c r="E876" s="426" t="s">
        <v>1806</v>
      </c>
      <c r="F876" s="426" t="s">
        <v>128</v>
      </c>
      <c r="G876" s="306">
        <v>1</v>
      </c>
      <c r="H876" s="332">
        <v>170</v>
      </c>
      <c r="I876" s="309">
        <f t="shared" si="84"/>
        <v>258910</v>
      </c>
      <c r="J876" s="310" t="s">
        <v>703</v>
      </c>
      <c r="K876" s="311" t="s">
        <v>953</v>
      </c>
      <c r="N876" s="570"/>
      <c r="O876" s="286"/>
      <c r="P876" s="286"/>
      <c r="Q876" s="286"/>
      <c r="R876" s="286"/>
      <c r="S876" s="286"/>
      <c r="T876" s="286"/>
      <c r="U876" s="571"/>
    </row>
    <row r="877" spans="1:21" x14ac:dyDescent="0.2">
      <c r="A877" s="398"/>
      <c r="B877" s="399"/>
      <c r="C877" s="329"/>
      <c r="D877" s="329"/>
      <c r="E877" s="434" t="s">
        <v>1808</v>
      </c>
      <c r="F877" s="435" t="s">
        <v>1177</v>
      </c>
      <c r="G877" s="306">
        <v>1</v>
      </c>
      <c r="H877" s="332">
        <v>20</v>
      </c>
      <c r="I877" s="309">
        <f t="shared" si="84"/>
        <v>30460</v>
      </c>
      <c r="J877" s="310" t="s">
        <v>514</v>
      </c>
      <c r="K877" s="311" t="s">
        <v>953</v>
      </c>
      <c r="N877" s="570"/>
      <c r="O877" s="286"/>
      <c r="P877" s="286"/>
      <c r="Q877" s="286"/>
      <c r="R877" s="286"/>
      <c r="S877" s="286"/>
      <c r="T877" s="286"/>
      <c r="U877" s="571"/>
    </row>
    <row r="878" spans="1:21" x14ac:dyDescent="0.2">
      <c r="A878" s="398"/>
      <c r="B878" s="399"/>
      <c r="C878" s="329"/>
      <c r="D878" s="329"/>
      <c r="E878" s="434" t="s">
        <v>1810</v>
      </c>
      <c r="F878" s="435" t="s">
        <v>1212</v>
      </c>
      <c r="G878" s="306">
        <v>1</v>
      </c>
      <c r="H878" s="332">
        <v>1.75</v>
      </c>
      <c r="I878" s="309">
        <f t="shared" si="84"/>
        <v>2665.25</v>
      </c>
      <c r="J878" s="310" t="s">
        <v>514</v>
      </c>
      <c r="K878" s="311" t="s">
        <v>953</v>
      </c>
      <c r="N878" s="570"/>
      <c r="O878" s="286"/>
      <c r="P878" s="286"/>
      <c r="Q878" s="286"/>
      <c r="R878" s="286"/>
      <c r="S878" s="286"/>
      <c r="T878" s="286"/>
      <c r="U878" s="571"/>
    </row>
    <row r="879" spans="1:21" x14ac:dyDescent="0.2">
      <c r="A879" s="398"/>
      <c r="B879" s="399"/>
      <c r="C879" s="329"/>
      <c r="D879" s="329"/>
      <c r="E879" s="434" t="s">
        <v>1812</v>
      </c>
      <c r="F879" s="435" t="s">
        <v>128</v>
      </c>
      <c r="G879" s="306">
        <v>1</v>
      </c>
      <c r="H879" s="332">
        <v>75</v>
      </c>
      <c r="I879" s="309">
        <f t="shared" si="84"/>
        <v>114225</v>
      </c>
      <c r="J879" s="310" t="s">
        <v>703</v>
      </c>
      <c r="K879" s="311" t="s">
        <v>953</v>
      </c>
      <c r="N879" s="570"/>
      <c r="O879" s="286"/>
      <c r="P879" s="286"/>
      <c r="Q879" s="286"/>
      <c r="R879" s="286"/>
      <c r="S879" s="286"/>
      <c r="T879" s="286"/>
      <c r="U879" s="571"/>
    </row>
    <row r="880" spans="1:21" x14ac:dyDescent="0.2">
      <c r="A880" s="398"/>
      <c r="B880" s="399"/>
      <c r="C880" s="329"/>
      <c r="D880" s="329"/>
      <c r="E880" s="434" t="s">
        <v>1813</v>
      </c>
      <c r="F880" s="435" t="s">
        <v>1814</v>
      </c>
      <c r="G880" s="306">
        <v>1</v>
      </c>
      <c r="H880" s="332">
        <v>72.099999999999994</v>
      </c>
      <c r="I880" s="309">
        <f t="shared" si="84"/>
        <v>109808.29999999999</v>
      </c>
      <c r="J880" s="310" t="s">
        <v>703</v>
      </c>
      <c r="K880" s="311" t="s">
        <v>953</v>
      </c>
      <c r="N880" s="570"/>
      <c r="O880" s="286"/>
      <c r="P880" s="286"/>
      <c r="Q880" s="286"/>
      <c r="R880" s="286"/>
      <c r="S880" s="286"/>
      <c r="T880" s="286"/>
      <c r="U880" s="571"/>
    </row>
    <row r="881" spans="1:21" x14ac:dyDescent="0.2">
      <c r="A881" s="398"/>
      <c r="B881" s="399"/>
      <c r="C881" s="329"/>
      <c r="D881" s="329"/>
      <c r="E881" s="434" t="s">
        <v>1816</v>
      </c>
      <c r="F881" s="435" t="s">
        <v>1177</v>
      </c>
      <c r="G881" s="306">
        <v>0.5</v>
      </c>
      <c r="H881" s="332">
        <v>380</v>
      </c>
      <c r="I881" s="309">
        <f t="shared" si="84"/>
        <v>289370</v>
      </c>
      <c r="J881" s="310" t="s">
        <v>514</v>
      </c>
      <c r="K881" s="311" t="s">
        <v>953</v>
      </c>
      <c r="N881" s="570"/>
      <c r="O881" s="286"/>
      <c r="P881" s="286"/>
      <c r="Q881" s="286"/>
      <c r="R881" s="286"/>
      <c r="S881" s="286"/>
      <c r="T881" s="286"/>
      <c r="U881" s="571"/>
    </row>
    <row r="882" spans="1:21" x14ac:dyDescent="0.2">
      <c r="A882" s="398"/>
      <c r="B882" s="399"/>
      <c r="C882" s="329"/>
      <c r="D882" s="329"/>
      <c r="E882" s="434" t="s">
        <v>1817</v>
      </c>
      <c r="F882" s="435" t="s">
        <v>1177</v>
      </c>
      <c r="G882" s="306">
        <v>1</v>
      </c>
      <c r="H882" s="332">
        <v>12</v>
      </c>
      <c r="I882" s="309">
        <f t="shared" si="84"/>
        <v>18276</v>
      </c>
      <c r="J882" s="310" t="s">
        <v>514</v>
      </c>
      <c r="K882" s="311" t="s">
        <v>953</v>
      </c>
      <c r="N882" s="570"/>
      <c r="O882" s="286"/>
      <c r="P882" s="286"/>
      <c r="Q882" s="286"/>
      <c r="R882" s="286"/>
      <c r="S882" s="286"/>
      <c r="T882" s="286"/>
      <c r="U882" s="571"/>
    </row>
    <row r="883" spans="1:21" x14ac:dyDescent="0.2">
      <c r="A883" s="398"/>
      <c r="B883" s="399"/>
      <c r="C883" s="329"/>
      <c r="D883" s="329"/>
      <c r="E883" s="434" t="s">
        <v>1818</v>
      </c>
      <c r="F883" s="435" t="s">
        <v>128</v>
      </c>
      <c r="G883" s="306">
        <v>1</v>
      </c>
      <c r="H883" s="332">
        <v>9.5500000000000007</v>
      </c>
      <c r="I883" s="309">
        <f t="shared" si="84"/>
        <v>14544.650000000001</v>
      </c>
      <c r="J883" s="310" t="s">
        <v>703</v>
      </c>
      <c r="K883" s="311" t="s">
        <v>953</v>
      </c>
      <c r="N883" s="570"/>
      <c r="O883" s="286"/>
      <c r="P883" s="286"/>
      <c r="Q883" s="286"/>
      <c r="R883" s="286"/>
      <c r="S883" s="286"/>
      <c r="T883" s="286"/>
      <c r="U883" s="571"/>
    </row>
    <row r="884" spans="1:21" x14ac:dyDescent="0.2">
      <c r="A884" s="398"/>
      <c r="B884" s="399"/>
      <c r="C884" s="329"/>
      <c r="D884" s="329"/>
      <c r="E884" s="434" t="s">
        <v>1820</v>
      </c>
      <c r="F884" s="435" t="s">
        <v>128</v>
      </c>
      <c r="G884" s="306">
        <v>0.1</v>
      </c>
      <c r="H884" s="332">
        <v>180</v>
      </c>
      <c r="I884" s="309">
        <f t="shared" si="84"/>
        <v>27414.000000000004</v>
      </c>
      <c r="J884" s="310" t="s">
        <v>129</v>
      </c>
      <c r="K884" s="311" t="s">
        <v>953</v>
      </c>
      <c r="N884" s="570"/>
      <c r="O884" s="286"/>
      <c r="P884" s="286"/>
      <c r="Q884" s="286"/>
      <c r="R884" s="286"/>
      <c r="S884" s="286"/>
      <c r="T884" s="286"/>
      <c r="U884" s="571"/>
    </row>
    <row r="885" spans="1:21" x14ac:dyDescent="0.2">
      <c r="A885" s="398"/>
      <c r="B885" s="399"/>
      <c r="C885" s="329"/>
      <c r="D885" s="329"/>
      <c r="E885" s="434" t="s">
        <v>1822</v>
      </c>
      <c r="F885" s="435" t="s">
        <v>128</v>
      </c>
      <c r="G885" s="306">
        <v>1</v>
      </c>
      <c r="H885" s="332">
        <v>20.23</v>
      </c>
      <c r="I885" s="309">
        <f t="shared" si="84"/>
        <v>30810.29</v>
      </c>
      <c r="J885" s="310" t="s">
        <v>703</v>
      </c>
      <c r="K885" s="311" t="s">
        <v>953</v>
      </c>
      <c r="N885" s="570"/>
      <c r="O885" s="286"/>
      <c r="P885" s="286"/>
      <c r="Q885" s="286"/>
      <c r="R885" s="286"/>
      <c r="S885" s="286"/>
      <c r="T885" s="286"/>
      <c r="U885" s="571"/>
    </row>
    <row r="886" spans="1:21" x14ac:dyDescent="0.2">
      <c r="A886" s="398"/>
      <c r="B886" s="399"/>
      <c r="C886" s="329"/>
      <c r="D886" s="329"/>
      <c r="E886" s="434" t="s">
        <v>1824</v>
      </c>
      <c r="F886" s="435" t="s">
        <v>1177</v>
      </c>
      <c r="G886" s="306">
        <v>1</v>
      </c>
      <c r="H886" s="332">
        <v>276.45</v>
      </c>
      <c r="I886" s="309">
        <f t="shared" si="84"/>
        <v>421033.35</v>
      </c>
      <c r="J886" s="310" t="s">
        <v>514</v>
      </c>
      <c r="K886" s="311" t="s">
        <v>953</v>
      </c>
      <c r="N886" s="570"/>
      <c r="O886" s="286"/>
      <c r="P886" s="286"/>
      <c r="Q886" s="286"/>
      <c r="R886" s="286"/>
      <c r="S886" s="286"/>
      <c r="T886" s="286"/>
      <c r="U886" s="571"/>
    </row>
    <row r="887" spans="1:21" x14ac:dyDescent="0.2">
      <c r="A887" s="398"/>
      <c r="B887" s="399"/>
      <c r="C887" s="329"/>
      <c r="D887" s="329"/>
      <c r="E887" s="434" t="s">
        <v>1825</v>
      </c>
      <c r="F887" s="435" t="s">
        <v>128</v>
      </c>
      <c r="G887" s="306">
        <v>1</v>
      </c>
      <c r="H887" s="332">
        <v>165.2</v>
      </c>
      <c r="I887" s="309">
        <f t="shared" si="84"/>
        <v>251599.59999999998</v>
      </c>
      <c r="J887" s="310" t="s">
        <v>703</v>
      </c>
      <c r="K887" s="311" t="s">
        <v>953</v>
      </c>
      <c r="N887" s="570"/>
      <c r="O887" s="286"/>
      <c r="P887" s="286"/>
      <c r="Q887" s="286"/>
      <c r="R887" s="286"/>
      <c r="S887" s="286"/>
      <c r="T887" s="286"/>
      <c r="U887" s="571"/>
    </row>
    <row r="888" spans="1:21" x14ac:dyDescent="0.2">
      <c r="A888" s="398"/>
      <c r="B888" s="399"/>
      <c r="C888" s="329"/>
      <c r="D888" s="329"/>
      <c r="E888" s="434" t="s">
        <v>1827</v>
      </c>
      <c r="F888" s="435" t="s">
        <v>1212</v>
      </c>
      <c r="G888" s="306">
        <v>1</v>
      </c>
      <c r="H888" s="332">
        <v>118</v>
      </c>
      <c r="I888" s="309">
        <f t="shared" si="84"/>
        <v>179714</v>
      </c>
      <c r="J888" s="310" t="s">
        <v>703</v>
      </c>
      <c r="K888" s="311" t="s">
        <v>953</v>
      </c>
      <c r="N888" s="570"/>
      <c r="O888" s="286"/>
      <c r="P888" s="286"/>
      <c r="Q888" s="286"/>
      <c r="R888" s="286"/>
      <c r="S888" s="286"/>
      <c r="T888" s="286"/>
      <c r="U888" s="571"/>
    </row>
    <row r="889" spans="1:21" x14ac:dyDescent="0.2">
      <c r="A889" s="398"/>
      <c r="B889" s="399"/>
      <c r="C889" s="329"/>
      <c r="D889" s="329"/>
      <c r="E889" s="434" t="s">
        <v>1829</v>
      </c>
      <c r="F889" s="435" t="s">
        <v>1212</v>
      </c>
      <c r="G889" s="306">
        <v>1</v>
      </c>
      <c r="H889" s="332">
        <v>85</v>
      </c>
      <c r="I889" s="309">
        <f t="shared" si="84"/>
        <v>129455</v>
      </c>
      <c r="J889" s="310" t="s">
        <v>514</v>
      </c>
      <c r="K889" s="311" t="s">
        <v>953</v>
      </c>
      <c r="N889" s="570"/>
      <c r="O889" s="286"/>
      <c r="P889" s="286"/>
      <c r="Q889" s="286"/>
      <c r="R889" s="286"/>
      <c r="S889" s="286"/>
      <c r="T889" s="286"/>
      <c r="U889" s="571"/>
    </row>
    <row r="890" spans="1:21" x14ac:dyDescent="0.2">
      <c r="A890" s="398"/>
      <c r="B890" s="399"/>
      <c r="C890" s="329"/>
      <c r="D890" s="329"/>
      <c r="E890" s="434" t="s">
        <v>1831</v>
      </c>
      <c r="F890" s="435" t="s">
        <v>1260</v>
      </c>
      <c r="G890" s="306">
        <v>1</v>
      </c>
      <c r="H890" s="332">
        <v>15.5</v>
      </c>
      <c r="I890" s="309">
        <f t="shared" si="84"/>
        <v>23606.5</v>
      </c>
      <c r="J890" s="310" t="s">
        <v>703</v>
      </c>
      <c r="K890" s="311" t="s">
        <v>953</v>
      </c>
      <c r="N890" s="570"/>
      <c r="O890" s="286"/>
      <c r="P890" s="286"/>
      <c r="Q890" s="286"/>
      <c r="R890" s="286"/>
      <c r="S890" s="286"/>
      <c r="T890" s="286"/>
      <c r="U890" s="571"/>
    </row>
    <row r="891" spans="1:21" x14ac:dyDescent="0.2">
      <c r="A891" s="398"/>
      <c r="B891" s="399"/>
      <c r="C891" s="329"/>
      <c r="D891" s="329"/>
      <c r="E891" s="434" t="s">
        <v>1833</v>
      </c>
      <c r="F891" s="435" t="s">
        <v>1834</v>
      </c>
      <c r="G891" s="306">
        <v>1</v>
      </c>
      <c r="H891" s="332">
        <v>5.28</v>
      </c>
      <c r="I891" s="309">
        <f t="shared" si="84"/>
        <v>8041.4400000000005</v>
      </c>
      <c r="J891" s="310" t="s">
        <v>703</v>
      </c>
      <c r="K891" s="311" t="s">
        <v>953</v>
      </c>
      <c r="N891" s="570"/>
      <c r="O891" s="286"/>
      <c r="P891" s="286"/>
      <c r="Q891" s="286"/>
      <c r="R891" s="286"/>
      <c r="S891" s="286"/>
      <c r="T891" s="286"/>
      <c r="U891" s="571"/>
    </row>
    <row r="892" spans="1:21" x14ac:dyDescent="0.2">
      <c r="A892" s="398"/>
      <c r="B892" s="399"/>
      <c r="C892" s="329"/>
      <c r="D892" s="329"/>
      <c r="E892" s="434" t="s">
        <v>1836</v>
      </c>
      <c r="F892" s="435" t="s">
        <v>1177</v>
      </c>
      <c r="G892" s="306">
        <v>1</v>
      </c>
      <c r="H892" s="332">
        <v>18</v>
      </c>
      <c r="I892" s="309">
        <f t="shared" si="84"/>
        <v>27414</v>
      </c>
      <c r="J892" s="310" t="s">
        <v>514</v>
      </c>
      <c r="K892" s="311" t="s">
        <v>953</v>
      </c>
      <c r="N892" s="570"/>
      <c r="O892" s="286"/>
      <c r="P892" s="286"/>
      <c r="Q892" s="286"/>
      <c r="R892" s="286"/>
      <c r="S892" s="286"/>
      <c r="T892" s="286"/>
      <c r="U892" s="571"/>
    </row>
    <row r="893" spans="1:21" x14ac:dyDescent="0.2">
      <c r="A893" s="398"/>
      <c r="B893" s="399"/>
      <c r="C893" s="329"/>
      <c r="D893" s="329"/>
      <c r="E893" s="434" t="s">
        <v>1837</v>
      </c>
      <c r="F893" s="435" t="s">
        <v>1838</v>
      </c>
      <c r="G893" s="306">
        <v>1</v>
      </c>
      <c r="H893" s="332">
        <v>34.71</v>
      </c>
      <c r="I893" s="309">
        <f t="shared" si="84"/>
        <v>52863.33</v>
      </c>
      <c r="J893" s="310" t="s">
        <v>703</v>
      </c>
      <c r="K893" s="311" t="s">
        <v>953</v>
      </c>
      <c r="N893" s="570"/>
      <c r="O893" s="286"/>
      <c r="P893" s="286"/>
      <c r="Q893" s="286"/>
      <c r="R893" s="286"/>
      <c r="S893" s="286"/>
      <c r="T893" s="286"/>
      <c r="U893" s="571"/>
    </row>
    <row r="894" spans="1:21" x14ac:dyDescent="0.2">
      <c r="A894" s="398"/>
      <c r="B894" s="399"/>
      <c r="C894" s="329"/>
      <c r="D894" s="329"/>
      <c r="E894" s="434" t="s">
        <v>1840</v>
      </c>
      <c r="F894" s="435" t="s">
        <v>1841</v>
      </c>
      <c r="G894" s="306">
        <v>1</v>
      </c>
      <c r="H894" s="332">
        <v>27</v>
      </c>
      <c r="I894" s="309">
        <f t="shared" si="84"/>
        <v>41121</v>
      </c>
      <c r="J894" s="310" t="s">
        <v>703</v>
      </c>
      <c r="K894" s="311" t="s">
        <v>953</v>
      </c>
      <c r="N894" s="570"/>
      <c r="O894" s="286"/>
      <c r="P894" s="286"/>
      <c r="Q894" s="286"/>
      <c r="R894" s="286"/>
      <c r="S894" s="286"/>
      <c r="T894" s="286"/>
      <c r="U894" s="571"/>
    </row>
    <row r="895" spans="1:21" x14ac:dyDescent="0.2">
      <c r="A895" s="398"/>
      <c r="B895" s="399"/>
      <c r="C895" s="329"/>
      <c r="D895" s="329"/>
      <c r="E895" s="434" t="s">
        <v>1843</v>
      </c>
      <c r="F895" s="435" t="s">
        <v>1267</v>
      </c>
      <c r="G895" s="306">
        <v>3</v>
      </c>
      <c r="H895" s="332">
        <v>4.32</v>
      </c>
      <c r="I895" s="309">
        <f t="shared" si="84"/>
        <v>19738.080000000002</v>
      </c>
      <c r="J895" s="310" t="s">
        <v>703</v>
      </c>
      <c r="K895" s="311" t="s">
        <v>953</v>
      </c>
      <c r="N895" s="570"/>
      <c r="O895" s="286"/>
      <c r="P895" s="286"/>
      <c r="Q895" s="286"/>
      <c r="R895" s="286"/>
      <c r="S895" s="286"/>
      <c r="T895" s="286"/>
      <c r="U895" s="571"/>
    </row>
    <row r="896" spans="1:21" x14ac:dyDescent="0.2">
      <c r="A896" s="398"/>
      <c r="B896" s="399"/>
      <c r="C896" s="329"/>
      <c r="D896" s="329"/>
      <c r="E896" s="434" t="s">
        <v>1845</v>
      </c>
      <c r="F896" s="435" t="s">
        <v>1314</v>
      </c>
      <c r="G896" s="306">
        <v>4</v>
      </c>
      <c r="H896" s="332">
        <v>4.41</v>
      </c>
      <c r="I896" s="309">
        <f t="shared" si="84"/>
        <v>26865.72</v>
      </c>
      <c r="J896" s="310" t="s">
        <v>703</v>
      </c>
      <c r="K896" s="311" t="s">
        <v>953</v>
      </c>
      <c r="N896" s="570"/>
      <c r="O896" s="286"/>
      <c r="P896" s="286"/>
      <c r="Q896" s="286"/>
      <c r="R896" s="286"/>
      <c r="S896" s="286"/>
      <c r="T896" s="286"/>
      <c r="U896" s="571"/>
    </row>
    <row r="897" spans="1:21" x14ac:dyDescent="0.2">
      <c r="A897" s="398"/>
      <c r="B897" s="399"/>
      <c r="C897" s="329"/>
      <c r="D897" s="329"/>
      <c r="E897" s="434" t="s">
        <v>1847</v>
      </c>
      <c r="F897" s="435" t="s">
        <v>1314</v>
      </c>
      <c r="G897" s="306">
        <v>2</v>
      </c>
      <c r="H897" s="332">
        <v>24.85</v>
      </c>
      <c r="I897" s="309">
        <f t="shared" si="84"/>
        <v>75693.100000000006</v>
      </c>
      <c r="J897" s="310" t="s">
        <v>703</v>
      </c>
      <c r="K897" s="311" t="s">
        <v>953</v>
      </c>
      <c r="N897" s="570"/>
      <c r="O897" s="286"/>
      <c r="P897" s="286"/>
      <c r="Q897" s="286"/>
      <c r="R897" s="286"/>
      <c r="S897" s="286"/>
      <c r="T897" s="286"/>
      <c r="U897" s="571"/>
    </row>
    <row r="898" spans="1:21" x14ac:dyDescent="0.2">
      <c r="A898" s="398"/>
      <c r="B898" s="399"/>
      <c r="C898" s="329"/>
      <c r="D898" s="329"/>
      <c r="E898" s="434" t="s">
        <v>1849</v>
      </c>
      <c r="F898" s="435" t="s">
        <v>1157</v>
      </c>
      <c r="G898" s="306">
        <v>2</v>
      </c>
      <c r="H898" s="332">
        <v>5</v>
      </c>
      <c r="I898" s="309">
        <f t="shared" si="84"/>
        <v>15230</v>
      </c>
      <c r="J898" s="310" t="s">
        <v>703</v>
      </c>
      <c r="K898" s="311" t="s">
        <v>953</v>
      </c>
      <c r="N898" s="570"/>
      <c r="O898" s="286"/>
      <c r="P898" s="286"/>
      <c r="Q898" s="286"/>
      <c r="R898" s="286"/>
      <c r="S898" s="286"/>
      <c r="T898" s="286"/>
      <c r="U898" s="571"/>
    </row>
    <row r="899" spans="1:21" x14ac:dyDescent="0.2">
      <c r="A899" s="398"/>
      <c r="B899" s="399"/>
      <c r="C899" s="329"/>
      <c r="D899" s="329"/>
      <c r="E899" s="434" t="s">
        <v>1851</v>
      </c>
      <c r="F899" s="435" t="s">
        <v>128</v>
      </c>
      <c r="G899" s="306">
        <v>1</v>
      </c>
      <c r="H899" s="332">
        <v>1.53</v>
      </c>
      <c r="I899" s="309">
        <f t="shared" si="84"/>
        <v>2330.19</v>
      </c>
      <c r="J899" s="310" t="s">
        <v>703</v>
      </c>
      <c r="K899" s="311" t="s">
        <v>953</v>
      </c>
      <c r="N899" s="570"/>
      <c r="O899" s="286"/>
      <c r="P899" s="286"/>
      <c r="Q899" s="286"/>
      <c r="R899" s="286"/>
      <c r="S899" s="286"/>
      <c r="T899" s="286"/>
      <c r="U899" s="571"/>
    </row>
    <row r="900" spans="1:21" x14ac:dyDescent="0.2">
      <c r="A900" s="398"/>
      <c r="B900" s="399"/>
      <c r="C900" s="329"/>
      <c r="D900" s="329"/>
      <c r="E900" s="434" t="s">
        <v>1852</v>
      </c>
      <c r="F900" s="435" t="s">
        <v>1177</v>
      </c>
      <c r="G900" s="306">
        <v>1</v>
      </c>
      <c r="H900" s="332">
        <v>87.95</v>
      </c>
      <c r="I900" s="309">
        <f t="shared" si="84"/>
        <v>133947.85</v>
      </c>
      <c r="J900" s="310" t="s">
        <v>514</v>
      </c>
      <c r="K900" s="311" t="s">
        <v>953</v>
      </c>
      <c r="N900" s="570"/>
      <c r="O900" s="286"/>
      <c r="P900" s="286"/>
      <c r="Q900" s="286"/>
      <c r="R900" s="286"/>
      <c r="S900" s="286"/>
      <c r="T900" s="286"/>
      <c r="U900" s="571"/>
    </row>
    <row r="901" spans="1:21" x14ac:dyDescent="0.2">
      <c r="A901" s="398"/>
      <c r="B901" s="399"/>
      <c r="C901" s="329"/>
      <c r="D901" s="329"/>
      <c r="E901" s="434" t="s">
        <v>1854</v>
      </c>
      <c r="F901" s="435" t="s">
        <v>1257</v>
      </c>
      <c r="G901" s="306">
        <v>1</v>
      </c>
      <c r="H901" s="332">
        <v>85</v>
      </c>
      <c r="I901" s="309">
        <f t="shared" si="84"/>
        <v>129455</v>
      </c>
      <c r="J901" s="310" t="s">
        <v>514</v>
      </c>
      <c r="K901" s="311" t="s">
        <v>953</v>
      </c>
      <c r="N901" s="570"/>
      <c r="O901" s="286"/>
      <c r="P901" s="286"/>
      <c r="Q901" s="286"/>
      <c r="R901" s="286"/>
      <c r="S901" s="286"/>
      <c r="T901" s="286"/>
      <c r="U901" s="571"/>
    </row>
    <row r="902" spans="1:21" x14ac:dyDescent="0.2">
      <c r="A902" s="398"/>
      <c r="B902" s="399"/>
      <c r="C902" s="329"/>
      <c r="D902" s="329"/>
      <c r="E902" s="434" t="s">
        <v>1856</v>
      </c>
      <c r="F902" s="435" t="s">
        <v>1857</v>
      </c>
      <c r="G902" s="306">
        <v>2</v>
      </c>
      <c r="H902" s="332">
        <v>6</v>
      </c>
      <c r="I902" s="309">
        <f t="shared" si="84"/>
        <v>18276</v>
      </c>
      <c r="J902" s="310" t="s">
        <v>703</v>
      </c>
      <c r="K902" s="311" t="s">
        <v>953</v>
      </c>
      <c r="N902" s="570"/>
      <c r="O902" s="286"/>
      <c r="P902" s="286"/>
      <c r="Q902" s="286"/>
      <c r="R902" s="286"/>
      <c r="S902" s="286"/>
      <c r="T902" s="286"/>
      <c r="U902" s="571"/>
    </row>
    <row r="903" spans="1:21" x14ac:dyDescent="0.2">
      <c r="A903" s="398"/>
      <c r="B903" s="399"/>
      <c r="C903" s="329"/>
      <c r="D903" s="329"/>
      <c r="E903" s="434" t="s">
        <v>1859</v>
      </c>
      <c r="F903" s="435" t="s">
        <v>1177</v>
      </c>
      <c r="G903" s="306">
        <v>2</v>
      </c>
      <c r="H903" s="332">
        <v>120</v>
      </c>
      <c r="I903" s="309">
        <f t="shared" si="84"/>
        <v>365520</v>
      </c>
      <c r="J903" s="310" t="s">
        <v>514</v>
      </c>
      <c r="K903" s="311" t="s">
        <v>953</v>
      </c>
      <c r="N903" s="570"/>
      <c r="O903" s="286"/>
      <c r="P903" s="286"/>
      <c r="Q903" s="286"/>
      <c r="R903" s="286"/>
      <c r="S903" s="286"/>
      <c r="T903" s="286"/>
      <c r="U903" s="571"/>
    </row>
    <row r="904" spans="1:21" x14ac:dyDescent="0.2">
      <c r="A904" s="398"/>
      <c r="B904" s="399"/>
      <c r="C904" s="329"/>
      <c r="D904" s="329"/>
      <c r="E904" s="434" t="s">
        <v>1860</v>
      </c>
      <c r="F904" s="435" t="s">
        <v>1177</v>
      </c>
      <c r="G904" s="306">
        <v>0.5</v>
      </c>
      <c r="H904" s="332">
        <v>450</v>
      </c>
      <c r="I904" s="309">
        <f t="shared" si="84"/>
        <v>342675</v>
      </c>
      <c r="J904" s="310" t="s">
        <v>514</v>
      </c>
      <c r="K904" s="311" t="s">
        <v>953</v>
      </c>
      <c r="N904" s="570"/>
      <c r="O904" s="286"/>
      <c r="P904" s="286"/>
      <c r="Q904" s="286"/>
      <c r="R904" s="286"/>
      <c r="S904" s="286"/>
      <c r="T904" s="286"/>
      <c r="U904" s="571"/>
    </row>
    <row r="905" spans="1:21" x14ac:dyDescent="0.2">
      <c r="A905" s="398"/>
      <c r="B905" s="399"/>
      <c r="C905" s="329"/>
      <c r="D905" s="329"/>
      <c r="E905" s="434" t="s">
        <v>1861</v>
      </c>
      <c r="F905" s="435" t="s">
        <v>1177</v>
      </c>
      <c r="G905" s="306">
        <v>0.75</v>
      </c>
      <c r="H905" s="332">
        <v>395</v>
      </c>
      <c r="I905" s="309">
        <f t="shared" si="84"/>
        <v>451188.75</v>
      </c>
      <c r="J905" s="310" t="s">
        <v>514</v>
      </c>
      <c r="K905" s="311" t="s">
        <v>953</v>
      </c>
      <c r="M905" s="565"/>
      <c r="N905" s="570"/>
      <c r="O905" s="286"/>
      <c r="P905" s="286"/>
      <c r="Q905" s="286"/>
      <c r="R905" s="286"/>
      <c r="S905" s="286"/>
      <c r="T905" s="286"/>
      <c r="U905" s="571"/>
    </row>
    <row r="906" spans="1:21" x14ac:dyDescent="0.2">
      <c r="A906" s="398"/>
      <c r="B906" s="399"/>
      <c r="C906" s="329"/>
      <c r="D906" s="329"/>
      <c r="E906" s="434" t="s">
        <v>1862</v>
      </c>
      <c r="F906" s="435" t="s">
        <v>1260</v>
      </c>
      <c r="G906" s="306">
        <v>1</v>
      </c>
      <c r="H906" s="332">
        <v>16.63</v>
      </c>
      <c r="I906" s="309">
        <f t="shared" si="84"/>
        <v>25327.489999999998</v>
      </c>
      <c r="J906" s="310" t="s">
        <v>129</v>
      </c>
      <c r="K906" s="311" t="s">
        <v>953</v>
      </c>
      <c r="N906" s="570"/>
      <c r="O906" s="286"/>
      <c r="P906" s="286"/>
      <c r="Q906" s="286"/>
      <c r="R906" s="286"/>
      <c r="S906" s="286"/>
      <c r="T906" s="286"/>
      <c r="U906" s="571"/>
    </row>
    <row r="907" spans="1:21" x14ac:dyDescent="0.2">
      <c r="A907" s="398"/>
      <c r="B907" s="399"/>
      <c r="C907" s="329"/>
      <c r="D907" s="329"/>
      <c r="E907" s="434" t="s">
        <v>1863</v>
      </c>
      <c r="F907" s="435" t="s">
        <v>1864</v>
      </c>
      <c r="G907" s="306">
        <v>0.1</v>
      </c>
      <c r="H907" s="332">
        <v>1200</v>
      </c>
      <c r="I907" s="309">
        <f t="shared" si="84"/>
        <v>182760</v>
      </c>
      <c r="J907" s="310" t="s">
        <v>514</v>
      </c>
      <c r="K907" s="311" t="s">
        <v>953</v>
      </c>
      <c r="N907" s="570"/>
      <c r="O907" s="286"/>
      <c r="P907" s="286"/>
      <c r="Q907" s="286"/>
      <c r="R907" s="286"/>
      <c r="S907" s="286"/>
      <c r="T907" s="286"/>
      <c r="U907" s="571"/>
    </row>
    <row r="908" spans="1:21" x14ac:dyDescent="0.2">
      <c r="A908" s="398"/>
      <c r="B908" s="399"/>
      <c r="C908" s="329"/>
      <c r="D908" s="329"/>
      <c r="E908" s="434" t="s">
        <v>1865</v>
      </c>
      <c r="F908" s="435" t="s">
        <v>1286</v>
      </c>
      <c r="G908" s="306">
        <v>1</v>
      </c>
      <c r="H908" s="332">
        <v>22.22</v>
      </c>
      <c r="I908" s="309">
        <f t="shared" si="84"/>
        <v>33841.06</v>
      </c>
      <c r="J908" s="310" t="s">
        <v>514</v>
      </c>
      <c r="K908" s="311" t="s">
        <v>953</v>
      </c>
      <c r="N908" s="570"/>
      <c r="O908" s="286"/>
      <c r="P908" s="286"/>
      <c r="Q908" s="286"/>
      <c r="R908" s="286"/>
      <c r="S908" s="286"/>
      <c r="T908" s="286"/>
      <c r="U908" s="571"/>
    </row>
    <row r="909" spans="1:21" x14ac:dyDescent="0.2">
      <c r="A909" s="398"/>
      <c r="B909" s="399"/>
      <c r="C909" s="329"/>
      <c r="D909" s="329"/>
      <c r="E909" s="434" t="s">
        <v>1866</v>
      </c>
      <c r="F909" s="435" t="s">
        <v>1257</v>
      </c>
      <c r="G909" s="306">
        <v>0.25</v>
      </c>
      <c r="H909" s="332">
        <v>950</v>
      </c>
      <c r="I909" s="309">
        <f t="shared" si="84"/>
        <v>361712.5</v>
      </c>
      <c r="J909" s="310" t="s">
        <v>514</v>
      </c>
      <c r="K909" s="311" t="s">
        <v>953</v>
      </c>
      <c r="N909" s="570"/>
      <c r="O909" s="286"/>
      <c r="P909" s="286"/>
      <c r="Q909" s="286"/>
      <c r="R909" s="286"/>
      <c r="S909" s="286"/>
      <c r="T909" s="286"/>
      <c r="U909" s="571"/>
    </row>
    <row r="910" spans="1:21" x14ac:dyDescent="0.2">
      <c r="A910" s="398"/>
      <c r="B910" s="399"/>
      <c r="C910" s="329"/>
      <c r="D910" s="329"/>
      <c r="E910" s="434" t="s">
        <v>1867</v>
      </c>
      <c r="F910" s="435" t="s">
        <v>1155</v>
      </c>
      <c r="G910" s="306">
        <v>0.1</v>
      </c>
      <c r="H910" s="332">
        <v>105</v>
      </c>
      <c r="I910" s="309">
        <f t="shared" si="84"/>
        <v>15991.500000000002</v>
      </c>
      <c r="J910" s="310" t="s">
        <v>703</v>
      </c>
      <c r="K910" s="311" t="s">
        <v>953</v>
      </c>
      <c r="N910" s="570"/>
      <c r="O910" s="286"/>
      <c r="P910" s="286"/>
      <c r="Q910" s="286"/>
      <c r="R910" s="286"/>
      <c r="S910" s="286"/>
      <c r="T910" s="286"/>
      <c r="U910" s="571"/>
    </row>
    <row r="911" spans="1:21" x14ac:dyDescent="0.2">
      <c r="A911" s="398"/>
      <c r="B911" s="399"/>
      <c r="C911" s="329"/>
      <c r="D911" s="329"/>
      <c r="E911" s="434" t="s">
        <v>1868</v>
      </c>
      <c r="F911" s="435" t="s">
        <v>1332</v>
      </c>
      <c r="G911" s="306">
        <v>0.1</v>
      </c>
      <c r="H911" s="332">
        <v>68.8</v>
      </c>
      <c r="I911" s="309">
        <f t="shared" si="84"/>
        <v>10478.24</v>
      </c>
      <c r="J911" s="310" t="s">
        <v>703</v>
      </c>
      <c r="K911" s="311" t="s">
        <v>953</v>
      </c>
      <c r="N911" s="570"/>
      <c r="O911" s="286"/>
      <c r="P911" s="286"/>
      <c r="Q911" s="286"/>
      <c r="R911" s="286"/>
      <c r="S911" s="286"/>
      <c r="T911" s="286"/>
      <c r="U911" s="571"/>
    </row>
    <row r="912" spans="1:21" x14ac:dyDescent="0.2">
      <c r="A912" s="398"/>
      <c r="B912" s="399"/>
      <c r="C912" s="329"/>
      <c r="D912" s="329"/>
      <c r="E912" s="434" t="s">
        <v>1869</v>
      </c>
      <c r="F912" s="435" t="s">
        <v>1332</v>
      </c>
      <c r="G912" s="306">
        <v>1</v>
      </c>
      <c r="H912" s="332">
        <v>68.8</v>
      </c>
      <c r="I912" s="309">
        <f t="shared" si="84"/>
        <v>104782.39999999999</v>
      </c>
      <c r="J912" s="310" t="s">
        <v>514</v>
      </c>
      <c r="K912" s="311" t="s">
        <v>953</v>
      </c>
      <c r="N912" s="570"/>
      <c r="O912" s="286"/>
      <c r="P912" s="286"/>
      <c r="Q912" s="286"/>
      <c r="R912" s="286"/>
      <c r="S912" s="286"/>
      <c r="T912" s="286"/>
      <c r="U912" s="571"/>
    </row>
    <row r="913" spans="1:21" x14ac:dyDescent="0.2">
      <c r="A913" s="398"/>
      <c r="B913" s="399"/>
      <c r="C913" s="329"/>
      <c r="D913" s="329"/>
      <c r="E913" s="306" t="s">
        <v>1290</v>
      </c>
      <c r="F913" s="306" t="s">
        <v>128</v>
      </c>
      <c r="G913" s="306">
        <v>1</v>
      </c>
      <c r="H913" s="332">
        <v>5.9</v>
      </c>
      <c r="I913" s="309">
        <f t="shared" si="84"/>
        <v>8985.7000000000007</v>
      </c>
      <c r="J913" s="310" t="s">
        <v>703</v>
      </c>
      <c r="K913" s="311" t="s">
        <v>953</v>
      </c>
      <c r="N913" s="570"/>
      <c r="O913" s="286"/>
      <c r="P913" s="286"/>
      <c r="Q913" s="286"/>
      <c r="R913" s="286"/>
      <c r="S913" s="286"/>
      <c r="T913" s="286"/>
      <c r="U913" s="571"/>
    </row>
    <row r="914" spans="1:21" x14ac:dyDescent="0.2">
      <c r="A914" s="398"/>
      <c r="B914" s="399"/>
      <c r="C914" s="329"/>
      <c r="D914" s="329"/>
      <c r="E914" s="306"/>
      <c r="F914" s="306"/>
      <c r="G914" s="306"/>
      <c r="H914" s="332"/>
      <c r="I914" s="309"/>
      <c r="J914" s="310"/>
      <c r="K914" s="311"/>
      <c r="N914" s="570"/>
      <c r="O914" s="286"/>
      <c r="P914" s="286"/>
      <c r="Q914" s="286"/>
      <c r="R914" s="286"/>
      <c r="S914" s="286"/>
      <c r="T914" s="286"/>
      <c r="U914" s="571"/>
    </row>
    <row r="915" spans="1:21" x14ac:dyDescent="0.2">
      <c r="A915" s="398"/>
      <c r="B915" s="399"/>
      <c r="C915" s="329"/>
      <c r="D915" s="329" t="s">
        <v>1072</v>
      </c>
      <c r="E915" s="579" t="s">
        <v>1870</v>
      </c>
      <c r="F915" s="306"/>
      <c r="G915" s="306"/>
      <c r="H915" s="332"/>
      <c r="I915" s="309"/>
      <c r="J915" s="310"/>
      <c r="K915" s="311"/>
      <c r="M915" s="565"/>
      <c r="N915" s="570"/>
      <c r="O915" s="286"/>
      <c r="P915" s="286"/>
      <c r="Q915" s="286"/>
      <c r="R915" s="286"/>
      <c r="S915" s="286"/>
      <c r="T915" s="286"/>
      <c r="U915" s="571"/>
    </row>
    <row r="916" spans="1:21" x14ac:dyDescent="0.2">
      <c r="A916" s="398"/>
      <c r="B916" s="399"/>
      <c r="C916" s="329"/>
      <c r="D916" s="330"/>
      <c r="E916" s="388" t="s">
        <v>1153</v>
      </c>
      <c r="F916" s="306" t="s">
        <v>936</v>
      </c>
      <c r="G916" s="306">
        <v>1</v>
      </c>
      <c r="H916" s="332">
        <v>0.04</v>
      </c>
      <c r="I916" s="309">
        <f t="shared" ref="I916:I922" si="85">+$G$852*G916*H916</f>
        <v>60.92</v>
      </c>
      <c r="J916" s="310" t="s">
        <v>937</v>
      </c>
      <c r="K916" s="311" t="s">
        <v>953</v>
      </c>
      <c r="N916" s="570"/>
      <c r="O916" s="286"/>
      <c r="P916" s="286"/>
      <c r="Q916" s="286"/>
      <c r="R916" s="286"/>
      <c r="S916" s="286"/>
      <c r="T916" s="286"/>
      <c r="U916" s="571"/>
    </row>
    <row r="917" spans="1:21" x14ac:dyDescent="0.2">
      <c r="A917" s="398"/>
      <c r="B917" s="399"/>
      <c r="C917" s="329"/>
      <c r="D917" s="330"/>
      <c r="E917" s="331" t="s">
        <v>1077</v>
      </c>
      <c r="F917" s="306" t="s">
        <v>952</v>
      </c>
      <c r="G917" s="306">
        <v>0.5</v>
      </c>
      <c r="H917" s="332">
        <v>3.06</v>
      </c>
      <c r="I917" s="309">
        <f>+$G$852*G917*H917</f>
        <v>2330.19</v>
      </c>
      <c r="J917" s="310" t="s">
        <v>937</v>
      </c>
      <c r="K917" s="311" t="s">
        <v>953</v>
      </c>
      <c r="N917" s="570"/>
      <c r="O917" s="286"/>
      <c r="P917" s="286"/>
      <c r="Q917" s="286"/>
      <c r="R917" s="286"/>
      <c r="S917" s="286"/>
      <c r="T917" s="286"/>
      <c r="U917" s="571"/>
    </row>
    <row r="918" spans="1:21" x14ac:dyDescent="0.2">
      <c r="A918" s="398"/>
      <c r="B918" s="399"/>
      <c r="C918" s="329"/>
      <c r="D918" s="330"/>
      <c r="E918" s="388" t="s">
        <v>970</v>
      </c>
      <c r="F918" s="306" t="s">
        <v>1155</v>
      </c>
      <c r="G918" s="306">
        <v>0.1</v>
      </c>
      <c r="H918" s="332">
        <v>6.84</v>
      </c>
      <c r="I918" s="309">
        <f t="shared" si="85"/>
        <v>1041.732</v>
      </c>
      <c r="J918" s="310" t="s">
        <v>937</v>
      </c>
      <c r="K918" s="311" t="s">
        <v>953</v>
      </c>
      <c r="N918" s="570"/>
      <c r="O918" s="286"/>
      <c r="P918" s="286"/>
      <c r="Q918" s="286"/>
      <c r="R918" s="286"/>
      <c r="S918" s="286"/>
      <c r="T918" s="286"/>
      <c r="U918" s="571"/>
    </row>
    <row r="919" spans="1:21" x14ac:dyDescent="0.2">
      <c r="A919" s="398"/>
      <c r="B919" s="399"/>
      <c r="C919" s="329"/>
      <c r="D919" s="330"/>
      <c r="E919" s="388" t="s">
        <v>1156</v>
      </c>
      <c r="F919" s="306" t="s">
        <v>1157</v>
      </c>
      <c r="G919" s="306">
        <v>1</v>
      </c>
      <c r="H919" s="332">
        <v>1.5</v>
      </c>
      <c r="I919" s="309">
        <f t="shared" si="85"/>
        <v>2284.5</v>
      </c>
      <c r="J919" s="310" t="s">
        <v>937</v>
      </c>
      <c r="K919" s="311" t="s">
        <v>953</v>
      </c>
      <c r="N919" s="570"/>
      <c r="O919" s="286"/>
      <c r="P919" s="286"/>
      <c r="Q919" s="286"/>
      <c r="R919" s="286"/>
      <c r="S919" s="286"/>
      <c r="T919" s="286"/>
      <c r="U919" s="571"/>
    </row>
    <row r="920" spans="1:21" x14ac:dyDescent="0.2">
      <c r="A920" s="398"/>
      <c r="B920" s="399"/>
      <c r="C920" s="329"/>
      <c r="D920" s="330"/>
      <c r="E920" s="388" t="s">
        <v>1158</v>
      </c>
      <c r="F920" s="306" t="s">
        <v>952</v>
      </c>
      <c r="G920" s="306">
        <v>0.5</v>
      </c>
      <c r="H920" s="332">
        <v>3.06</v>
      </c>
      <c r="I920" s="309">
        <f t="shared" si="85"/>
        <v>2330.19</v>
      </c>
      <c r="J920" s="310" t="s">
        <v>937</v>
      </c>
      <c r="K920" s="311" t="s">
        <v>953</v>
      </c>
      <c r="N920" s="570"/>
      <c r="O920" s="286"/>
      <c r="P920" s="286"/>
      <c r="Q920" s="286"/>
      <c r="R920" s="286"/>
      <c r="S920" s="286"/>
      <c r="T920" s="286"/>
      <c r="U920" s="571"/>
    </row>
    <row r="921" spans="1:21" x14ac:dyDescent="0.2">
      <c r="A921" s="398"/>
      <c r="B921" s="399"/>
      <c r="C921" s="329"/>
      <c r="D921" s="330"/>
      <c r="E921" s="388" t="s">
        <v>1159</v>
      </c>
      <c r="F921" s="306" t="s">
        <v>952</v>
      </c>
      <c r="G921" s="306">
        <v>0.5</v>
      </c>
      <c r="H921" s="332">
        <v>3.06</v>
      </c>
      <c r="I921" s="309">
        <f t="shared" si="85"/>
        <v>2330.19</v>
      </c>
      <c r="J921" s="310" t="s">
        <v>937</v>
      </c>
      <c r="K921" s="311" t="s">
        <v>953</v>
      </c>
      <c r="N921" s="570"/>
      <c r="O921" s="286"/>
      <c r="P921" s="286"/>
      <c r="Q921" s="286"/>
      <c r="R921" s="286"/>
      <c r="S921" s="286"/>
      <c r="T921" s="286"/>
      <c r="U921" s="571"/>
    </row>
    <row r="922" spans="1:21" x14ac:dyDescent="0.2">
      <c r="A922" s="398"/>
      <c r="B922" s="399"/>
      <c r="C922" s="329"/>
      <c r="D922" s="330"/>
      <c r="E922" s="331" t="s">
        <v>966</v>
      </c>
      <c r="F922" s="306" t="s">
        <v>952</v>
      </c>
      <c r="G922" s="306">
        <v>0.5</v>
      </c>
      <c r="H922" s="332">
        <v>3.06</v>
      </c>
      <c r="I922" s="309">
        <f t="shared" si="85"/>
        <v>2330.19</v>
      </c>
      <c r="J922" s="310" t="s">
        <v>937</v>
      </c>
      <c r="K922" s="311" t="s">
        <v>953</v>
      </c>
      <c r="N922" s="570"/>
      <c r="O922" s="286"/>
      <c r="P922" s="286"/>
      <c r="Q922" s="286"/>
      <c r="R922" s="286"/>
      <c r="S922" s="286"/>
      <c r="T922" s="286"/>
      <c r="U922" s="571"/>
    </row>
    <row r="923" spans="1:21" x14ac:dyDescent="0.2">
      <c r="A923" s="398"/>
      <c r="B923" s="399"/>
      <c r="C923" s="329"/>
      <c r="D923" s="330"/>
      <c r="E923" s="331"/>
      <c r="F923" s="306"/>
      <c r="G923" s="306"/>
      <c r="H923" s="332"/>
      <c r="I923" s="309"/>
      <c r="J923" s="310"/>
      <c r="K923" s="311"/>
      <c r="N923" s="570"/>
      <c r="O923" s="286"/>
      <c r="P923" s="286"/>
      <c r="Q923" s="286"/>
      <c r="R923" s="286"/>
      <c r="S923" s="286"/>
      <c r="T923" s="286"/>
      <c r="U923" s="571"/>
    </row>
    <row r="924" spans="1:21" ht="14.25" x14ac:dyDescent="0.2">
      <c r="A924" s="398"/>
      <c r="B924" s="399"/>
      <c r="C924" s="329"/>
      <c r="D924" s="330" t="s">
        <v>1871</v>
      </c>
      <c r="E924" s="436" t="s">
        <v>1872</v>
      </c>
      <c r="F924" s="306"/>
      <c r="G924" s="306"/>
      <c r="H924" s="332"/>
      <c r="I924" s="309"/>
      <c r="J924" s="310"/>
      <c r="K924" s="311"/>
      <c r="N924" s="570"/>
      <c r="O924" s="286"/>
      <c r="P924" s="286"/>
      <c r="Q924" s="286"/>
      <c r="R924" s="286"/>
      <c r="S924" s="286"/>
      <c r="T924" s="286"/>
      <c r="U924" s="571"/>
    </row>
    <row r="925" spans="1:21" ht="14.25" x14ac:dyDescent="0.2">
      <c r="A925" s="398"/>
      <c r="B925" s="399"/>
      <c r="C925" s="329"/>
      <c r="D925" s="330"/>
      <c r="E925" s="436" t="s">
        <v>1873</v>
      </c>
      <c r="F925" s="306"/>
      <c r="G925" s="306"/>
      <c r="H925" s="332"/>
      <c r="I925" s="309"/>
      <c r="J925" s="310"/>
      <c r="K925" s="311"/>
      <c r="N925" s="570"/>
      <c r="O925" s="286"/>
      <c r="P925" s="286"/>
      <c r="Q925" s="286"/>
      <c r="R925" s="286"/>
      <c r="S925" s="286"/>
      <c r="T925" s="286"/>
      <c r="U925" s="571"/>
    </row>
    <row r="926" spans="1:21" x14ac:dyDescent="0.2">
      <c r="A926" s="398"/>
      <c r="B926" s="399"/>
      <c r="C926" s="329"/>
      <c r="D926" s="330"/>
      <c r="E926" s="437" t="s">
        <v>1874</v>
      </c>
      <c r="F926" s="306" t="s">
        <v>952</v>
      </c>
      <c r="G926" s="429">
        <v>2</v>
      </c>
      <c r="H926" s="402">
        <v>4</v>
      </c>
      <c r="I926" s="309">
        <f t="shared" ref="I926:I931" si="86">+$G$852*G926*H926</f>
        <v>12184</v>
      </c>
      <c r="J926" s="310" t="s">
        <v>133</v>
      </c>
      <c r="K926" s="311" t="s">
        <v>953</v>
      </c>
      <c r="N926" s="570"/>
      <c r="O926" s="286"/>
      <c r="P926" s="286"/>
      <c r="Q926" s="286"/>
      <c r="R926" s="286"/>
      <c r="S926" s="286"/>
      <c r="T926" s="286"/>
      <c r="U926" s="571"/>
    </row>
    <row r="927" spans="1:21" x14ac:dyDescent="0.2">
      <c r="A927" s="398"/>
      <c r="B927" s="399"/>
      <c r="C927" s="329"/>
      <c r="D927" s="330"/>
      <c r="E927" s="437" t="s">
        <v>1875</v>
      </c>
      <c r="F927" s="306" t="s">
        <v>952</v>
      </c>
      <c r="G927" s="429">
        <v>2</v>
      </c>
      <c r="H927" s="402">
        <v>5.67</v>
      </c>
      <c r="I927" s="309">
        <f t="shared" si="86"/>
        <v>17270.82</v>
      </c>
      <c r="J927" s="310" t="s">
        <v>133</v>
      </c>
      <c r="K927" s="311" t="s">
        <v>953</v>
      </c>
      <c r="N927" s="570"/>
      <c r="O927" s="286"/>
      <c r="P927" s="286"/>
      <c r="Q927" s="286"/>
      <c r="R927" s="286"/>
      <c r="S927" s="286"/>
      <c r="T927" s="286"/>
      <c r="U927" s="571"/>
    </row>
    <row r="928" spans="1:21" x14ac:dyDescent="0.2">
      <c r="A928" s="398"/>
      <c r="B928" s="399"/>
      <c r="C928" s="329"/>
      <c r="D928" s="330"/>
      <c r="E928" s="437" t="s">
        <v>1876</v>
      </c>
      <c r="F928" s="438" t="s">
        <v>1877</v>
      </c>
      <c r="G928" s="429">
        <v>1</v>
      </c>
      <c r="H928" s="402">
        <v>10.84</v>
      </c>
      <c r="I928" s="309">
        <f t="shared" si="86"/>
        <v>16509.32</v>
      </c>
      <c r="J928" s="310" t="s">
        <v>133</v>
      </c>
      <c r="K928" s="311" t="s">
        <v>953</v>
      </c>
      <c r="N928" s="570"/>
      <c r="O928" s="286"/>
      <c r="P928" s="286"/>
      <c r="Q928" s="286"/>
      <c r="R928" s="286"/>
      <c r="S928" s="286"/>
      <c r="T928" s="286"/>
      <c r="U928" s="571"/>
    </row>
    <row r="929" spans="1:21" x14ac:dyDescent="0.2">
      <c r="A929" s="398"/>
      <c r="B929" s="399"/>
      <c r="C929" s="329"/>
      <c r="D929" s="330"/>
      <c r="E929" s="437" t="s">
        <v>1878</v>
      </c>
      <c r="F929" s="439" t="s">
        <v>1879</v>
      </c>
      <c r="G929" s="429">
        <v>1</v>
      </c>
      <c r="H929" s="402">
        <v>0.32</v>
      </c>
      <c r="I929" s="309">
        <f t="shared" si="86"/>
        <v>487.36</v>
      </c>
      <c r="J929" s="310" t="s">
        <v>133</v>
      </c>
      <c r="K929" s="311" t="s">
        <v>953</v>
      </c>
      <c r="M929" s="565"/>
      <c r="N929" s="570"/>
      <c r="O929" s="286"/>
      <c r="P929" s="286"/>
      <c r="Q929" s="286"/>
      <c r="R929" s="286"/>
      <c r="S929" s="286"/>
      <c r="T929" s="286"/>
      <c r="U929" s="571"/>
    </row>
    <row r="930" spans="1:21" x14ac:dyDescent="0.2">
      <c r="A930" s="398"/>
      <c r="B930" s="399"/>
      <c r="C930" s="329"/>
      <c r="D930" s="330"/>
      <c r="E930" s="437" t="s">
        <v>1880</v>
      </c>
      <c r="F930" s="439" t="s">
        <v>1881</v>
      </c>
      <c r="G930" s="429">
        <v>1</v>
      </c>
      <c r="H930" s="402">
        <v>0.72</v>
      </c>
      <c r="I930" s="309">
        <f t="shared" si="86"/>
        <v>1096.56</v>
      </c>
      <c r="J930" s="310" t="s">
        <v>133</v>
      </c>
      <c r="K930" s="311" t="s">
        <v>953</v>
      </c>
      <c r="N930" s="570"/>
      <c r="O930" s="286"/>
      <c r="P930" s="286"/>
      <c r="Q930" s="286"/>
      <c r="R930" s="286"/>
      <c r="S930" s="286"/>
      <c r="T930" s="286"/>
      <c r="U930" s="571"/>
    </row>
    <row r="931" spans="1:21" x14ac:dyDescent="0.2">
      <c r="A931" s="398"/>
      <c r="B931" s="399"/>
      <c r="C931" s="329"/>
      <c r="D931" s="330"/>
      <c r="E931" s="437" t="s">
        <v>1882</v>
      </c>
      <c r="F931" s="440" t="s">
        <v>1879</v>
      </c>
      <c r="G931" s="429">
        <v>1</v>
      </c>
      <c r="H931" s="402">
        <v>0.64</v>
      </c>
      <c r="I931" s="309">
        <f t="shared" si="86"/>
        <v>974.72</v>
      </c>
      <c r="J931" s="310" t="s">
        <v>133</v>
      </c>
      <c r="K931" s="311" t="s">
        <v>953</v>
      </c>
      <c r="N931" s="570"/>
      <c r="O931" s="286"/>
      <c r="P931" s="286"/>
      <c r="Q931" s="286"/>
      <c r="R931" s="286"/>
      <c r="S931" s="286"/>
      <c r="T931" s="286"/>
      <c r="U931" s="571"/>
    </row>
    <row r="932" spans="1:21" ht="14.25" x14ac:dyDescent="0.2">
      <c r="A932" s="398"/>
      <c r="B932" s="399"/>
      <c r="C932" s="329"/>
      <c r="D932" s="330"/>
      <c r="E932" s="436" t="s">
        <v>1883</v>
      </c>
      <c r="F932" s="306"/>
      <c r="G932" s="306"/>
      <c r="H932" s="332"/>
      <c r="I932" s="309"/>
      <c r="J932" s="310"/>
      <c r="K932" s="311"/>
      <c r="N932" s="570"/>
      <c r="O932" s="286"/>
      <c r="P932" s="286"/>
      <c r="Q932" s="286"/>
      <c r="R932" s="286"/>
      <c r="S932" s="286"/>
      <c r="T932" s="286"/>
      <c r="U932" s="571"/>
    </row>
    <row r="933" spans="1:21" x14ac:dyDescent="0.2">
      <c r="A933" s="398"/>
      <c r="B933" s="399"/>
      <c r="C933" s="329"/>
      <c r="D933" s="330"/>
      <c r="E933" s="441" t="s">
        <v>1884</v>
      </c>
      <c r="F933" s="439" t="s">
        <v>1885</v>
      </c>
      <c r="G933" s="429">
        <v>1</v>
      </c>
      <c r="H933" s="402">
        <v>34.159999999999997</v>
      </c>
      <c r="I933" s="309">
        <f>+$G$852*G933*H933</f>
        <v>52025.679999999993</v>
      </c>
      <c r="J933" s="310" t="s">
        <v>133</v>
      </c>
      <c r="K933" s="311" t="s">
        <v>953</v>
      </c>
      <c r="N933" s="570"/>
      <c r="O933" s="286"/>
      <c r="P933" s="286"/>
      <c r="Q933" s="286"/>
      <c r="R933" s="286"/>
      <c r="S933" s="286"/>
      <c r="T933" s="286"/>
      <c r="U933" s="571"/>
    </row>
    <row r="934" spans="1:21" x14ac:dyDescent="0.2">
      <c r="A934" s="398"/>
      <c r="B934" s="399"/>
      <c r="C934" s="329"/>
      <c r="D934" s="330"/>
      <c r="E934" s="441" t="s">
        <v>1886</v>
      </c>
      <c r="F934" s="439" t="s">
        <v>1887</v>
      </c>
      <c r="G934" s="429">
        <v>1</v>
      </c>
      <c r="H934" s="402">
        <v>10.68</v>
      </c>
      <c r="I934" s="309">
        <f>+$G$852*G934*H934</f>
        <v>16265.64</v>
      </c>
      <c r="J934" s="310" t="s">
        <v>133</v>
      </c>
      <c r="K934" s="311" t="s">
        <v>953</v>
      </c>
      <c r="N934" s="570"/>
      <c r="O934" s="286"/>
      <c r="P934" s="286"/>
      <c r="Q934" s="286"/>
      <c r="R934" s="286"/>
      <c r="S934" s="286"/>
      <c r="T934" s="286"/>
      <c r="U934" s="571"/>
    </row>
    <row r="935" spans="1:21" x14ac:dyDescent="0.2">
      <c r="A935" s="398"/>
      <c r="B935" s="399"/>
      <c r="C935" s="329"/>
      <c r="D935" s="330"/>
      <c r="E935" s="441" t="s">
        <v>1888</v>
      </c>
      <c r="F935" s="439" t="s">
        <v>1881</v>
      </c>
      <c r="G935" s="429">
        <v>1</v>
      </c>
      <c r="H935" s="402">
        <v>0.72</v>
      </c>
      <c r="I935" s="309">
        <f>+$G$852*G935*H935</f>
        <v>1096.56</v>
      </c>
      <c r="J935" s="310" t="s">
        <v>133</v>
      </c>
      <c r="K935" s="311" t="s">
        <v>953</v>
      </c>
      <c r="M935" s="565"/>
      <c r="N935" s="570"/>
      <c r="O935" s="286"/>
      <c r="P935" s="286"/>
      <c r="Q935" s="286"/>
      <c r="R935" s="286"/>
      <c r="S935" s="286"/>
      <c r="T935" s="286"/>
      <c r="U935" s="571"/>
    </row>
    <row r="936" spans="1:21" x14ac:dyDescent="0.2">
      <c r="A936" s="398"/>
      <c r="B936" s="399"/>
      <c r="C936" s="329"/>
      <c r="D936" s="330"/>
      <c r="E936" s="441" t="s">
        <v>1889</v>
      </c>
      <c r="F936" s="439" t="s">
        <v>1879</v>
      </c>
      <c r="G936" s="429">
        <v>1</v>
      </c>
      <c r="H936" s="402">
        <v>0.32</v>
      </c>
      <c r="I936" s="309">
        <f>+$G$852*G936*H936</f>
        <v>487.36</v>
      </c>
      <c r="J936" s="310" t="s">
        <v>133</v>
      </c>
      <c r="K936" s="311" t="s">
        <v>953</v>
      </c>
      <c r="N936" s="570"/>
      <c r="O936" s="286"/>
      <c r="P936" s="286"/>
      <c r="Q936" s="286"/>
      <c r="R936" s="286"/>
      <c r="S936" s="286"/>
      <c r="T936" s="286"/>
      <c r="U936" s="571"/>
    </row>
    <row r="937" spans="1:21" ht="15.75" x14ac:dyDescent="0.25">
      <c r="A937" s="398"/>
      <c r="B937" s="399"/>
      <c r="C937" s="329"/>
      <c r="D937" s="330"/>
      <c r="E937" s="442" t="s">
        <v>1890</v>
      </c>
      <c r="F937" s="306"/>
      <c r="G937" s="306"/>
      <c r="H937" s="332"/>
      <c r="I937" s="309"/>
      <c r="J937" s="310"/>
      <c r="K937" s="311"/>
      <c r="N937" s="570"/>
      <c r="O937" s="286"/>
      <c r="P937" s="286"/>
      <c r="Q937" s="286"/>
      <c r="R937" s="286"/>
      <c r="S937" s="286"/>
      <c r="T937" s="286"/>
      <c r="U937" s="571"/>
    </row>
    <row r="938" spans="1:21" x14ac:dyDescent="0.2">
      <c r="A938" s="398"/>
      <c r="B938" s="399"/>
      <c r="C938" s="329"/>
      <c r="D938" s="330"/>
      <c r="E938" s="437" t="s">
        <v>1891</v>
      </c>
      <c r="F938" s="439" t="s">
        <v>1892</v>
      </c>
      <c r="G938" s="426">
        <v>0.5</v>
      </c>
      <c r="H938" s="402">
        <v>16</v>
      </c>
      <c r="I938" s="309">
        <f>+$G$852*G938*H938</f>
        <v>12184</v>
      </c>
      <c r="J938" s="310" t="s">
        <v>133</v>
      </c>
      <c r="K938" s="311" t="s">
        <v>953</v>
      </c>
      <c r="N938" s="570"/>
      <c r="O938" s="286"/>
      <c r="P938" s="286"/>
      <c r="Q938" s="286"/>
      <c r="R938" s="286"/>
      <c r="S938" s="286"/>
      <c r="T938" s="286"/>
      <c r="U938" s="571"/>
    </row>
    <row r="939" spans="1:21" x14ac:dyDescent="0.2">
      <c r="A939" s="398"/>
      <c r="B939" s="399"/>
      <c r="C939" s="329"/>
      <c r="D939" s="330"/>
      <c r="E939" s="437" t="s">
        <v>1893</v>
      </c>
      <c r="F939" s="439" t="s">
        <v>1894</v>
      </c>
      <c r="G939" s="426">
        <v>4</v>
      </c>
      <c r="H939" s="402">
        <v>28.74</v>
      </c>
      <c r="I939" s="309">
        <f>+$G$852*G939*H939</f>
        <v>175084.08</v>
      </c>
      <c r="J939" s="310" t="s">
        <v>133</v>
      </c>
      <c r="K939" s="311" t="s">
        <v>953</v>
      </c>
      <c r="N939" s="570"/>
      <c r="O939" s="286"/>
      <c r="P939" s="286"/>
      <c r="Q939" s="286"/>
      <c r="R939" s="286"/>
      <c r="S939" s="286"/>
      <c r="T939" s="286"/>
      <c r="U939" s="571"/>
    </row>
    <row r="940" spans="1:21" x14ac:dyDescent="0.2">
      <c r="A940" s="398"/>
      <c r="B940" s="399"/>
      <c r="C940" s="329"/>
      <c r="D940" s="330"/>
      <c r="E940" s="437" t="s">
        <v>1876</v>
      </c>
      <c r="F940" s="443" t="s">
        <v>1895</v>
      </c>
      <c r="G940" s="426">
        <v>1</v>
      </c>
      <c r="H940" s="402">
        <v>10.5</v>
      </c>
      <c r="I940" s="309">
        <f>+$G$852*G940*H940</f>
        <v>15991.5</v>
      </c>
      <c r="J940" s="310" t="s">
        <v>133</v>
      </c>
      <c r="K940" s="311" t="s">
        <v>953</v>
      </c>
      <c r="N940" s="570"/>
      <c r="O940" s="286"/>
      <c r="P940" s="286"/>
      <c r="Q940" s="286"/>
      <c r="R940" s="286"/>
      <c r="S940" s="286"/>
      <c r="T940" s="286"/>
      <c r="U940" s="571"/>
    </row>
    <row r="941" spans="1:21" x14ac:dyDescent="0.2">
      <c r="A941" s="398"/>
      <c r="B941" s="399"/>
      <c r="C941" s="329"/>
      <c r="D941" s="330"/>
      <c r="E941" s="437" t="s">
        <v>1878</v>
      </c>
      <c r="F941" s="439" t="s">
        <v>1879</v>
      </c>
      <c r="G941" s="426">
        <v>1</v>
      </c>
      <c r="H941" s="402">
        <v>0.32</v>
      </c>
      <c r="I941" s="309">
        <f>+$G$852*G941*H941</f>
        <v>487.36</v>
      </c>
      <c r="J941" s="310" t="s">
        <v>133</v>
      </c>
      <c r="K941" s="311" t="s">
        <v>953</v>
      </c>
      <c r="N941" s="570"/>
      <c r="O941" s="286"/>
      <c r="P941" s="286"/>
      <c r="Q941" s="286"/>
      <c r="R941" s="286"/>
      <c r="S941" s="286"/>
      <c r="T941" s="286"/>
      <c r="U941" s="571"/>
    </row>
    <row r="942" spans="1:21" x14ac:dyDescent="0.2">
      <c r="A942" s="398"/>
      <c r="B942" s="399"/>
      <c r="C942" s="329"/>
      <c r="D942" s="330"/>
      <c r="E942" s="437" t="s">
        <v>1896</v>
      </c>
      <c r="F942" s="439" t="s">
        <v>1881</v>
      </c>
      <c r="G942" s="426">
        <v>1</v>
      </c>
      <c r="H942" s="402">
        <v>0.72</v>
      </c>
      <c r="I942" s="309">
        <f>+$G$852*G942*H942</f>
        <v>1096.56</v>
      </c>
      <c r="J942" s="310" t="s">
        <v>133</v>
      </c>
      <c r="K942" s="311" t="s">
        <v>953</v>
      </c>
      <c r="N942" s="570"/>
      <c r="O942" s="286"/>
      <c r="P942" s="286"/>
      <c r="Q942" s="286"/>
      <c r="R942" s="286"/>
      <c r="S942" s="286"/>
      <c r="T942" s="286"/>
      <c r="U942" s="571"/>
    </row>
    <row r="943" spans="1:21" ht="14.25" x14ac:dyDescent="0.2">
      <c r="A943" s="398"/>
      <c r="B943" s="399"/>
      <c r="C943" s="329"/>
      <c r="D943" s="330"/>
      <c r="E943" s="436" t="s">
        <v>1897</v>
      </c>
      <c r="F943" s="306"/>
      <c r="G943" s="306"/>
      <c r="H943" s="332"/>
      <c r="I943" s="309"/>
      <c r="J943" s="310"/>
      <c r="K943" s="311"/>
      <c r="N943" s="570"/>
      <c r="O943" s="286"/>
      <c r="P943" s="286"/>
      <c r="Q943" s="286"/>
      <c r="R943" s="286"/>
      <c r="S943" s="286"/>
      <c r="T943" s="286"/>
      <c r="U943" s="571"/>
    </row>
    <row r="944" spans="1:21" x14ac:dyDescent="0.2">
      <c r="A944" s="398"/>
      <c r="B944" s="399"/>
      <c r="C944" s="329"/>
      <c r="D944" s="330"/>
      <c r="E944" s="331" t="s">
        <v>1898</v>
      </c>
      <c r="F944" s="306" t="s">
        <v>1899</v>
      </c>
      <c r="G944" s="306">
        <v>1</v>
      </c>
      <c r="H944" s="332">
        <v>10</v>
      </c>
      <c r="I944" s="309">
        <f>+$G$852*G944*H944</f>
        <v>15230</v>
      </c>
      <c r="J944" s="310" t="s">
        <v>133</v>
      </c>
      <c r="K944" s="311" t="s">
        <v>953</v>
      </c>
      <c r="N944" s="570"/>
      <c r="O944" s="286"/>
      <c r="P944" s="286"/>
      <c r="Q944" s="286"/>
      <c r="R944" s="286"/>
      <c r="S944" s="286"/>
      <c r="T944" s="286"/>
      <c r="U944" s="571"/>
    </row>
    <row r="945" spans="1:21" x14ac:dyDescent="0.2">
      <c r="A945" s="398"/>
      <c r="B945" s="399"/>
      <c r="C945" s="329"/>
      <c r="D945" s="330"/>
      <c r="E945" s="331" t="s">
        <v>1900</v>
      </c>
      <c r="F945" s="306" t="s">
        <v>1901</v>
      </c>
      <c r="G945" s="306">
        <v>1</v>
      </c>
      <c r="H945" s="332">
        <v>1</v>
      </c>
      <c r="I945" s="309">
        <f>+$G$852*G945*H945</f>
        <v>1523</v>
      </c>
      <c r="J945" s="310" t="s">
        <v>133</v>
      </c>
      <c r="K945" s="311" t="s">
        <v>953</v>
      </c>
      <c r="N945" s="570"/>
      <c r="O945" s="286"/>
      <c r="P945" s="286"/>
      <c r="Q945" s="286"/>
      <c r="R945" s="286"/>
      <c r="S945" s="286"/>
      <c r="T945" s="286"/>
      <c r="U945" s="571"/>
    </row>
    <row r="946" spans="1:21" x14ac:dyDescent="0.2">
      <c r="A946" s="398"/>
      <c r="B946" s="399"/>
      <c r="C946" s="329"/>
      <c r="D946" s="330"/>
      <c r="E946" s="331" t="s">
        <v>1902</v>
      </c>
      <c r="F946" s="439" t="s">
        <v>1881</v>
      </c>
      <c r="G946" s="306">
        <v>1</v>
      </c>
      <c r="H946" s="332">
        <v>0.72</v>
      </c>
      <c r="I946" s="309">
        <f>+$G$852*G946*H946</f>
        <v>1096.56</v>
      </c>
      <c r="J946" s="310" t="s">
        <v>133</v>
      </c>
      <c r="K946" s="311" t="s">
        <v>953</v>
      </c>
      <c r="N946" s="570"/>
      <c r="O946" s="286"/>
      <c r="P946" s="286"/>
      <c r="Q946" s="286"/>
      <c r="R946" s="286"/>
      <c r="S946" s="286"/>
      <c r="T946" s="286"/>
      <c r="U946" s="571"/>
    </row>
    <row r="947" spans="1:21" x14ac:dyDescent="0.2">
      <c r="A947" s="398"/>
      <c r="B947" s="399"/>
      <c r="C947" s="329"/>
      <c r="D947" s="330"/>
      <c r="E947" s="331"/>
      <c r="F947" s="439"/>
      <c r="G947" s="306"/>
      <c r="H947" s="332"/>
      <c r="I947" s="309"/>
      <c r="J947" s="310"/>
      <c r="K947" s="311"/>
      <c r="N947" s="570"/>
      <c r="O947" s="286"/>
      <c r="P947" s="286"/>
      <c r="Q947" s="286"/>
      <c r="R947" s="286"/>
      <c r="S947" s="286"/>
      <c r="T947" s="286"/>
      <c r="U947" s="571"/>
    </row>
    <row r="948" spans="1:21" x14ac:dyDescent="0.2">
      <c r="A948" s="398"/>
      <c r="B948" s="399"/>
      <c r="C948" s="329"/>
      <c r="D948" s="330"/>
      <c r="E948" s="444" t="s">
        <v>1903</v>
      </c>
      <c r="F948" s="439"/>
      <c r="G948" s="306">
        <v>12</v>
      </c>
      <c r="H948" s="332">
        <v>826000</v>
      </c>
      <c r="I948" s="346">
        <f>G948*H948</f>
        <v>9912000</v>
      </c>
      <c r="J948" s="310" t="s">
        <v>133</v>
      </c>
      <c r="K948" s="311" t="s">
        <v>953</v>
      </c>
      <c r="N948" s="570"/>
      <c r="O948" s="286"/>
      <c r="P948" s="286"/>
      <c r="Q948" s="286"/>
      <c r="R948" s="286"/>
      <c r="S948" s="286"/>
      <c r="T948" s="286"/>
      <c r="U948" s="571"/>
    </row>
    <row r="949" spans="1:21" x14ac:dyDescent="0.2">
      <c r="A949" s="398"/>
      <c r="B949" s="399"/>
      <c r="C949" s="329"/>
      <c r="D949" s="330"/>
      <c r="E949" s="331"/>
      <c r="F949" s="439"/>
      <c r="G949" s="306"/>
      <c r="H949" s="332"/>
      <c r="I949" s="309"/>
      <c r="J949" s="310"/>
      <c r="K949" s="311"/>
      <c r="N949" s="570"/>
      <c r="O949" s="286"/>
      <c r="P949" s="286"/>
      <c r="Q949" s="286"/>
      <c r="R949" s="286"/>
      <c r="S949" s="286"/>
      <c r="T949" s="286"/>
      <c r="U949" s="571"/>
    </row>
    <row r="950" spans="1:21" ht="15.75" x14ac:dyDescent="0.2">
      <c r="A950" s="340"/>
      <c r="B950" s="341"/>
      <c r="C950" s="342"/>
      <c r="D950" s="369" t="s">
        <v>1110</v>
      </c>
      <c r="E950" s="344" t="s">
        <v>1904</v>
      </c>
      <c r="F950" s="334" t="s">
        <v>987</v>
      </c>
      <c r="G950" s="334">
        <v>12</v>
      </c>
      <c r="H950" s="345">
        <v>30852</v>
      </c>
      <c r="I950" s="346">
        <f>G950*H950</f>
        <v>370224</v>
      </c>
      <c r="J950" s="347" t="s">
        <v>988</v>
      </c>
      <c r="K950" s="381" t="s">
        <v>938</v>
      </c>
      <c r="N950" s="570"/>
      <c r="O950" s="286"/>
      <c r="P950" s="286"/>
      <c r="Q950" s="286"/>
      <c r="R950" s="286"/>
      <c r="S950" s="286"/>
      <c r="T950" s="286"/>
      <c r="U950" s="571"/>
    </row>
    <row r="951" spans="1:21" x14ac:dyDescent="0.2">
      <c r="A951" s="349"/>
      <c r="B951" s="350"/>
      <c r="C951" s="351"/>
      <c r="D951" s="341"/>
      <c r="E951" s="352"/>
      <c r="F951" s="334"/>
      <c r="G951" s="334"/>
      <c r="H951" s="345"/>
      <c r="I951" s="346"/>
      <c r="J951" s="347"/>
      <c r="K951" s="311"/>
      <c r="N951" s="570"/>
      <c r="O951" s="286"/>
      <c r="P951" s="286"/>
      <c r="Q951" s="286"/>
      <c r="R951" s="286"/>
      <c r="S951" s="286"/>
      <c r="T951" s="286"/>
      <c r="U951" s="571"/>
    </row>
    <row r="952" spans="1:21" x14ac:dyDescent="0.2">
      <c r="A952" s="351"/>
      <c r="B952" s="355"/>
      <c r="C952" s="325"/>
      <c r="D952" s="445"/>
      <c r="E952" s="352" t="s">
        <v>995</v>
      </c>
      <c r="F952" s="334" t="s">
        <v>987</v>
      </c>
      <c r="G952" s="334">
        <v>12</v>
      </c>
      <c r="H952" s="345">
        <v>1000</v>
      </c>
      <c r="I952" s="346">
        <f>G952*H952</f>
        <v>12000</v>
      </c>
      <c r="J952" s="347" t="s">
        <v>996</v>
      </c>
      <c r="K952" s="376" t="s">
        <v>953</v>
      </c>
      <c r="N952" s="570"/>
      <c r="O952" s="286"/>
      <c r="P952" s="286"/>
      <c r="Q952" s="286"/>
      <c r="R952" s="286"/>
      <c r="S952" s="286"/>
      <c r="T952" s="286"/>
      <c r="U952" s="571"/>
    </row>
    <row r="953" spans="1:21" x14ac:dyDescent="0.2">
      <c r="A953" s="351"/>
      <c r="B953" s="355"/>
      <c r="C953" s="357"/>
      <c r="D953" s="446"/>
      <c r="E953" s="352"/>
      <c r="F953" s="334"/>
      <c r="G953" s="334"/>
      <c r="H953" s="345"/>
      <c r="I953" s="346"/>
      <c r="J953" s="347"/>
      <c r="K953" s="376"/>
      <c r="N953" s="570"/>
      <c r="O953" s="286"/>
      <c r="P953" s="286"/>
      <c r="Q953" s="286"/>
      <c r="R953" s="286"/>
      <c r="S953" s="286"/>
      <c r="T953" s="286"/>
      <c r="U953" s="571"/>
    </row>
    <row r="954" spans="1:21" x14ac:dyDescent="0.2">
      <c r="A954" s="351"/>
      <c r="B954" s="355"/>
      <c r="C954" s="325"/>
      <c r="D954" s="445"/>
      <c r="E954" s="352" t="s">
        <v>999</v>
      </c>
      <c r="F954" s="334" t="s">
        <v>987</v>
      </c>
      <c r="G954" s="334">
        <v>12</v>
      </c>
      <c r="H954" s="345">
        <v>525.17999999999995</v>
      </c>
      <c r="I954" s="346">
        <f>G954*H954</f>
        <v>6302.16</v>
      </c>
      <c r="J954" s="347" t="s">
        <v>1000</v>
      </c>
      <c r="K954" s="376" t="s">
        <v>953</v>
      </c>
      <c r="N954" s="570"/>
      <c r="O954" s="286"/>
      <c r="P954" s="286"/>
      <c r="Q954" s="286"/>
      <c r="R954" s="286"/>
      <c r="S954" s="286"/>
      <c r="T954" s="286"/>
      <c r="U954" s="571"/>
    </row>
    <row r="955" spans="1:21" x14ac:dyDescent="0.2">
      <c r="A955" s="349"/>
      <c r="B955" s="350"/>
      <c r="C955" s="325"/>
      <c r="D955" s="445"/>
      <c r="E955" s="352"/>
      <c r="F955" s="334"/>
      <c r="G955" s="334"/>
      <c r="H955" s="345"/>
      <c r="I955" s="346"/>
      <c r="J955" s="347"/>
      <c r="K955" s="380"/>
      <c r="N955" s="570"/>
      <c r="O955" s="286"/>
      <c r="P955" s="286"/>
      <c r="Q955" s="286"/>
      <c r="R955" s="286"/>
      <c r="S955" s="286"/>
      <c r="T955" s="286"/>
      <c r="U955" s="571"/>
    </row>
    <row r="956" spans="1:21" ht="25.5" x14ac:dyDescent="0.2">
      <c r="A956" s="351"/>
      <c r="B956" s="355"/>
      <c r="C956" s="361"/>
      <c r="D956" s="447" t="s">
        <v>1905</v>
      </c>
      <c r="E956" s="352" t="s">
        <v>1364</v>
      </c>
      <c r="F956" s="334" t="s">
        <v>987</v>
      </c>
      <c r="G956" s="334">
        <v>12</v>
      </c>
      <c r="H956" s="362">
        <v>5000</v>
      </c>
      <c r="I956" s="346">
        <f>G956*H956</f>
        <v>60000</v>
      </c>
      <c r="J956" s="347" t="s">
        <v>297</v>
      </c>
      <c r="K956" s="376" t="s">
        <v>953</v>
      </c>
      <c r="N956" s="570"/>
      <c r="O956" s="286"/>
      <c r="P956" s="286"/>
      <c r="Q956" s="286"/>
      <c r="R956" s="286"/>
      <c r="S956" s="286"/>
      <c r="T956" s="286"/>
      <c r="U956" s="571"/>
    </row>
    <row r="957" spans="1:21" x14ac:dyDescent="0.2">
      <c r="A957" s="349"/>
      <c r="B957" s="350"/>
      <c r="C957" s="325"/>
      <c r="D957" s="445"/>
      <c r="E957" s="352"/>
      <c r="F957" s="334"/>
      <c r="G957" s="334"/>
      <c r="H957" s="345"/>
      <c r="I957" s="346"/>
      <c r="J957" s="347"/>
      <c r="K957" s="380"/>
      <c r="N957" s="570"/>
      <c r="O957" s="286"/>
      <c r="P957" s="286"/>
      <c r="Q957" s="286"/>
      <c r="R957" s="286"/>
      <c r="S957" s="286"/>
      <c r="T957" s="286"/>
      <c r="U957" s="571"/>
    </row>
    <row r="958" spans="1:21" x14ac:dyDescent="0.2">
      <c r="A958" s="351"/>
      <c r="B958" s="355"/>
      <c r="C958" s="361"/>
      <c r="D958" s="447"/>
      <c r="E958" s="352" t="s">
        <v>1906</v>
      </c>
      <c r="F958" s="334" t="s">
        <v>987</v>
      </c>
      <c r="G958" s="334">
        <v>12</v>
      </c>
      <c r="H958" s="362">
        <v>11000</v>
      </c>
      <c r="I958" s="346">
        <f>G958*H958</f>
        <v>132000</v>
      </c>
      <c r="J958" s="347" t="s">
        <v>1010</v>
      </c>
      <c r="K958" s="376" t="s">
        <v>953</v>
      </c>
      <c r="N958" s="570"/>
      <c r="O958" s="286"/>
      <c r="P958" s="286"/>
      <c r="Q958" s="286"/>
      <c r="R958" s="286"/>
      <c r="S958" s="286"/>
      <c r="T958" s="286"/>
      <c r="U958" s="571"/>
    </row>
    <row r="959" spans="1:21" x14ac:dyDescent="0.2">
      <c r="A959" s="398"/>
      <c r="B959" s="399"/>
      <c r="C959" s="329"/>
      <c r="D959" s="385"/>
      <c r="E959" s="331"/>
      <c r="F959" s="439"/>
      <c r="G959" s="306"/>
      <c r="H959" s="332"/>
      <c r="I959" s="309"/>
      <c r="J959" s="310"/>
      <c r="K959" s="311"/>
      <c r="N959" s="570"/>
      <c r="O959" s="286"/>
      <c r="P959" s="286"/>
      <c r="Q959" s="286"/>
      <c r="R959" s="286"/>
      <c r="S959" s="286"/>
      <c r="T959" s="286"/>
      <c r="U959" s="571"/>
    </row>
    <row r="960" spans="1:21" x14ac:dyDescent="0.2">
      <c r="A960" s="351"/>
      <c r="B960" s="355"/>
      <c r="C960" s="363"/>
      <c r="D960" s="386"/>
      <c r="E960" s="352"/>
      <c r="F960" s="334"/>
      <c r="G960" s="334"/>
      <c r="H960" s="362"/>
      <c r="I960" s="346"/>
      <c r="J960" s="347"/>
      <c r="K960" s="380"/>
      <c r="N960" s="570"/>
      <c r="O960" s="286"/>
      <c r="P960" s="286"/>
      <c r="Q960" s="286"/>
      <c r="R960" s="286"/>
      <c r="S960" s="286"/>
      <c r="T960" s="286"/>
      <c r="U960" s="571"/>
    </row>
    <row r="961" spans="1:21" ht="24" x14ac:dyDescent="0.2">
      <c r="A961" s="340"/>
      <c r="B961" s="341"/>
      <c r="C961" s="359"/>
      <c r="D961" s="447" t="s">
        <v>1907</v>
      </c>
      <c r="E961" s="344" t="s">
        <v>1121</v>
      </c>
      <c r="F961" s="334" t="s">
        <v>1016</v>
      </c>
      <c r="G961" s="334">
        <v>12</v>
      </c>
      <c r="H961" s="362">
        <v>1893849.89</v>
      </c>
      <c r="I961" s="346">
        <f>G961*H961</f>
        <v>22726198.68</v>
      </c>
      <c r="J961" s="347" t="s">
        <v>989</v>
      </c>
      <c r="K961" s="376" t="s">
        <v>1017</v>
      </c>
      <c r="N961" s="570"/>
      <c r="O961" s="286"/>
      <c r="P961" s="286"/>
      <c r="Q961" s="286"/>
      <c r="R961" s="286"/>
      <c r="S961" s="286"/>
      <c r="T961" s="286"/>
      <c r="U961" s="571"/>
    </row>
    <row r="962" spans="1:21" x14ac:dyDescent="0.2">
      <c r="A962" s="351"/>
      <c r="B962" s="355"/>
      <c r="C962" s="363"/>
      <c r="D962" s="366"/>
      <c r="E962" s="352"/>
      <c r="F962" s="334"/>
      <c r="G962" s="334"/>
      <c r="H962" s="362"/>
      <c r="I962" s="346"/>
      <c r="J962" s="347"/>
      <c r="K962" s="376"/>
      <c r="N962" s="570"/>
      <c r="O962" s="286"/>
      <c r="P962" s="286"/>
      <c r="Q962" s="286"/>
      <c r="R962" s="286"/>
      <c r="S962" s="286"/>
      <c r="T962" s="286"/>
      <c r="U962" s="571"/>
    </row>
    <row r="963" spans="1:21" ht="24" x14ac:dyDescent="0.2">
      <c r="A963" s="340"/>
      <c r="B963" s="341"/>
      <c r="C963" s="359"/>
      <c r="D963" s="368"/>
      <c r="E963" s="344" t="s">
        <v>1908</v>
      </c>
      <c r="F963" s="334" t="s">
        <v>1016</v>
      </c>
      <c r="G963" s="334">
        <v>12</v>
      </c>
      <c r="H963" s="362">
        <v>2399008.7799999998</v>
      </c>
      <c r="I963" s="346">
        <f>G963*H963</f>
        <v>28788105.359999999</v>
      </c>
      <c r="J963" s="347" t="s">
        <v>989</v>
      </c>
      <c r="K963" s="376" t="s">
        <v>1017</v>
      </c>
      <c r="N963" s="570"/>
      <c r="O963" s="286"/>
      <c r="P963" s="286"/>
      <c r="Q963" s="286"/>
      <c r="R963" s="286"/>
      <c r="S963" s="286"/>
      <c r="T963" s="286"/>
      <c r="U963" s="571"/>
    </row>
    <row r="964" spans="1:21" x14ac:dyDescent="0.2">
      <c r="A964" s="351"/>
      <c r="B964" s="355"/>
      <c r="C964" s="363"/>
      <c r="D964" s="366"/>
      <c r="E964" s="352"/>
      <c r="F964" s="334"/>
      <c r="G964" s="334"/>
      <c r="H964" s="362"/>
      <c r="I964" s="346"/>
      <c r="J964" s="347"/>
      <c r="K964" s="376"/>
      <c r="N964" s="570"/>
      <c r="O964" s="286"/>
      <c r="P964" s="286"/>
      <c r="Q964" s="286"/>
      <c r="R964" s="286"/>
      <c r="S964" s="286"/>
      <c r="T964" s="286"/>
      <c r="U964" s="571"/>
    </row>
    <row r="965" spans="1:21" x14ac:dyDescent="0.2">
      <c r="A965" s="351"/>
      <c r="B965" s="355"/>
      <c r="C965" s="325"/>
      <c r="D965" s="367"/>
      <c r="E965" s="352" t="s">
        <v>1127</v>
      </c>
      <c r="F965" s="334" t="s">
        <v>1016</v>
      </c>
      <c r="G965" s="334">
        <v>1</v>
      </c>
      <c r="H965" s="362">
        <f>H961+H963</f>
        <v>4292858.67</v>
      </c>
      <c r="I965" s="346">
        <f>G965*H965</f>
        <v>4292858.67</v>
      </c>
      <c r="J965" s="347" t="s">
        <v>1011</v>
      </c>
      <c r="K965" s="376" t="s">
        <v>1017</v>
      </c>
      <c r="N965" s="570"/>
      <c r="O965" s="286"/>
      <c r="P965" s="286"/>
      <c r="Q965" s="286"/>
      <c r="R965" s="286"/>
      <c r="S965" s="286"/>
      <c r="T965" s="286"/>
      <c r="U965" s="571"/>
    </row>
    <row r="966" spans="1:21" x14ac:dyDescent="0.2">
      <c r="A966" s="351"/>
      <c r="B966" s="355"/>
      <c r="C966" s="363"/>
      <c r="D966" s="366"/>
      <c r="E966" s="352"/>
      <c r="F966" s="334"/>
      <c r="G966" s="334"/>
      <c r="H966" s="362"/>
      <c r="I966" s="346"/>
      <c r="J966" s="347"/>
      <c r="K966" s="376"/>
      <c r="N966" s="570"/>
      <c r="O966" s="286"/>
      <c r="P966" s="286"/>
      <c r="Q966" s="286"/>
      <c r="R966" s="286"/>
      <c r="S966" s="286"/>
      <c r="T966" s="286"/>
      <c r="U966" s="571"/>
    </row>
    <row r="967" spans="1:21" x14ac:dyDescent="0.2">
      <c r="A967" s="351"/>
      <c r="B967" s="355"/>
      <c r="C967" s="325"/>
      <c r="D967" s="367"/>
      <c r="E967" s="352" t="s">
        <v>1909</v>
      </c>
      <c r="F967" s="334" t="s">
        <v>1028</v>
      </c>
      <c r="G967" s="334">
        <v>1</v>
      </c>
      <c r="H967" s="362">
        <v>30000</v>
      </c>
      <c r="I967" s="346">
        <f>G967*H967</f>
        <v>30000</v>
      </c>
      <c r="J967" s="347" t="s">
        <v>993</v>
      </c>
      <c r="K967" s="376" t="s">
        <v>1017</v>
      </c>
      <c r="N967" s="570"/>
      <c r="O967" s="286"/>
      <c r="P967" s="286"/>
      <c r="Q967" s="286"/>
      <c r="R967" s="286"/>
      <c r="S967" s="286"/>
      <c r="T967" s="286"/>
      <c r="U967" s="571"/>
    </row>
    <row r="968" spans="1:21" x14ac:dyDescent="0.2">
      <c r="A968" s="351"/>
      <c r="B968" s="355"/>
      <c r="C968" s="363"/>
      <c r="D968" s="366"/>
      <c r="E968" s="352"/>
      <c r="F968" s="334"/>
      <c r="G968" s="334"/>
      <c r="H968" s="362"/>
      <c r="I968" s="346"/>
      <c r="J968" s="347"/>
      <c r="K968" s="376"/>
      <c r="N968" s="570"/>
      <c r="O968" s="286"/>
      <c r="P968" s="286"/>
      <c r="Q968" s="286"/>
      <c r="R968" s="286"/>
      <c r="S968" s="286"/>
      <c r="T968" s="286"/>
      <c r="U968" s="571"/>
    </row>
    <row r="969" spans="1:21" x14ac:dyDescent="0.2">
      <c r="A969" s="351"/>
      <c r="B969" s="355"/>
      <c r="C969" s="325"/>
      <c r="D969" s="367"/>
      <c r="E969" s="352" t="s">
        <v>1031</v>
      </c>
      <c r="F969" s="334" t="s">
        <v>1016</v>
      </c>
      <c r="G969" s="334">
        <v>2</v>
      </c>
      <c r="H969" s="362">
        <v>4000000</v>
      </c>
      <c r="I969" s="346">
        <f>G969*H969</f>
        <v>8000000</v>
      </c>
      <c r="J969" s="347" t="s">
        <v>1032</v>
      </c>
      <c r="K969" s="376" t="s">
        <v>953</v>
      </c>
      <c r="N969" s="570"/>
      <c r="O969" s="286"/>
      <c r="P969" s="286"/>
      <c r="Q969" s="286"/>
      <c r="R969" s="286"/>
      <c r="S969" s="286"/>
      <c r="T969" s="286"/>
      <c r="U969" s="571"/>
    </row>
    <row r="970" spans="1:21" x14ac:dyDescent="0.2">
      <c r="A970" s="351"/>
      <c r="B970" s="355"/>
      <c r="C970" s="325"/>
      <c r="D970" s="367"/>
      <c r="E970" s="352"/>
      <c r="F970" s="334"/>
      <c r="G970" s="334"/>
      <c r="H970" s="362"/>
      <c r="I970" s="346"/>
      <c r="J970" s="347"/>
      <c r="K970" s="376"/>
      <c r="N970" s="570"/>
      <c r="O970" s="286"/>
      <c r="P970" s="286"/>
      <c r="Q970" s="286"/>
      <c r="R970" s="286"/>
      <c r="S970" s="286"/>
      <c r="T970" s="286"/>
      <c r="U970" s="571"/>
    </row>
    <row r="971" spans="1:21" x14ac:dyDescent="0.2">
      <c r="A971" s="351"/>
      <c r="B971" s="355"/>
      <c r="C971" s="325"/>
      <c r="D971" s="367"/>
      <c r="E971" s="352" t="s">
        <v>3228</v>
      </c>
      <c r="F971" s="334" t="s">
        <v>1016</v>
      </c>
      <c r="G971" s="334">
        <v>6</v>
      </c>
      <c r="H971" s="362">
        <v>100000</v>
      </c>
      <c r="I971" s="346">
        <f>G971*H971</f>
        <v>600000</v>
      </c>
      <c r="J971" s="347" t="s">
        <v>1047</v>
      </c>
      <c r="K971" s="376" t="s">
        <v>953</v>
      </c>
      <c r="N971" s="570"/>
      <c r="O971" s="286"/>
      <c r="P971" s="286"/>
      <c r="Q971" s="286"/>
      <c r="R971" s="286"/>
      <c r="S971" s="286"/>
      <c r="T971" s="286"/>
      <c r="U971" s="571"/>
    </row>
    <row r="972" spans="1:21" x14ac:dyDescent="0.2">
      <c r="A972" s="351"/>
      <c r="B972" s="355"/>
      <c r="C972" s="363"/>
      <c r="D972" s="366"/>
      <c r="E972" s="352"/>
      <c r="F972" s="334"/>
      <c r="G972" s="334"/>
      <c r="H972" s="362"/>
      <c r="I972" s="346"/>
      <c r="J972" s="347"/>
      <c r="K972" s="376"/>
      <c r="N972" s="570"/>
      <c r="O972" s="286"/>
      <c r="P972" s="286"/>
      <c r="Q972" s="286"/>
      <c r="R972" s="286"/>
      <c r="S972" s="286"/>
      <c r="T972" s="286"/>
      <c r="U972" s="571"/>
    </row>
    <row r="973" spans="1:21" x14ac:dyDescent="0.2">
      <c r="A973" s="351"/>
      <c r="B973" s="355"/>
      <c r="C973" s="325"/>
      <c r="D973" s="367"/>
      <c r="E973" s="352" t="s">
        <v>1035</v>
      </c>
      <c r="F973" s="334" t="s">
        <v>1016</v>
      </c>
      <c r="G973" s="334">
        <v>1</v>
      </c>
      <c r="H973" s="362">
        <v>100000</v>
      </c>
      <c r="I973" s="346">
        <f>G973*H973</f>
        <v>100000</v>
      </c>
      <c r="J973" s="347" t="s">
        <v>1019</v>
      </c>
      <c r="K973" s="376" t="s">
        <v>1017</v>
      </c>
      <c r="N973" s="570"/>
      <c r="O973" s="286"/>
      <c r="P973" s="286"/>
      <c r="Q973" s="286"/>
      <c r="R973" s="286"/>
      <c r="S973" s="286"/>
      <c r="T973" s="286"/>
      <c r="U973" s="571"/>
    </row>
    <row r="974" spans="1:21" x14ac:dyDescent="0.2">
      <c r="A974" s="351"/>
      <c r="B974" s="355"/>
      <c r="C974" s="363"/>
      <c r="D974" s="366"/>
      <c r="E974" s="352"/>
      <c r="F974" s="334"/>
      <c r="G974" s="334"/>
      <c r="H974" s="362"/>
      <c r="I974" s="346"/>
      <c r="J974" s="347"/>
      <c r="K974" s="376"/>
      <c r="N974" s="570"/>
      <c r="O974" s="286"/>
      <c r="P974" s="286"/>
      <c r="Q974" s="286"/>
      <c r="R974" s="286"/>
      <c r="S974" s="286"/>
      <c r="T974" s="286"/>
      <c r="U974" s="571"/>
    </row>
    <row r="975" spans="1:21" x14ac:dyDescent="0.2">
      <c r="A975" s="351"/>
      <c r="B975" s="355"/>
      <c r="C975" s="325"/>
      <c r="D975" s="367"/>
      <c r="E975" s="352" t="s">
        <v>1038</v>
      </c>
      <c r="F975" s="334" t="s">
        <v>1016</v>
      </c>
      <c r="G975" s="334">
        <v>1</v>
      </c>
      <c r="H975" s="362">
        <v>100000</v>
      </c>
      <c r="I975" s="346">
        <f>G975*H975</f>
        <v>100000</v>
      </c>
      <c r="J975" s="347" t="s">
        <v>1020</v>
      </c>
      <c r="K975" s="376" t="s">
        <v>1017</v>
      </c>
      <c r="N975" s="570"/>
      <c r="O975" s="286"/>
      <c r="P975" s="286"/>
      <c r="Q975" s="286"/>
      <c r="R975" s="286"/>
      <c r="S975" s="286"/>
      <c r="T975" s="286"/>
      <c r="U975" s="571"/>
    </row>
    <row r="976" spans="1:21" x14ac:dyDescent="0.2">
      <c r="A976" s="351"/>
      <c r="B976" s="355"/>
      <c r="C976" s="325"/>
      <c r="D976" s="367"/>
      <c r="E976" s="352"/>
      <c r="F976" s="334"/>
      <c r="G976" s="334"/>
      <c r="H976" s="362"/>
      <c r="I976" s="346"/>
      <c r="J976" s="347"/>
      <c r="K976" s="376"/>
      <c r="N976" s="570"/>
      <c r="O976" s="286"/>
      <c r="P976" s="286"/>
      <c r="Q976" s="286"/>
      <c r="R976" s="286"/>
      <c r="S976" s="286"/>
      <c r="T976" s="286"/>
      <c r="U976" s="571"/>
    </row>
    <row r="977" spans="1:21" x14ac:dyDescent="0.2">
      <c r="A977" s="351"/>
      <c r="B977" s="355"/>
      <c r="C977" s="325"/>
      <c r="D977" s="367"/>
      <c r="E977" s="352" t="s">
        <v>1040</v>
      </c>
      <c r="F977" s="334" t="s">
        <v>987</v>
      </c>
      <c r="G977" s="334">
        <v>12</v>
      </c>
      <c r="H977" s="362">
        <v>45000</v>
      </c>
      <c r="I977" s="346">
        <f>G977*H977</f>
        <v>540000</v>
      </c>
      <c r="J977" s="347" t="s">
        <v>1041</v>
      </c>
      <c r="K977" s="376" t="s">
        <v>953</v>
      </c>
      <c r="N977" s="570"/>
      <c r="O977" s="286"/>
      <c r="P977" s="286"/>
      <c r="Q977" s="286"/>
      <c r="R977" s="286"/>
      <c r="S977" s="286"/>
      <c r="T977" s="286"/>
      <c r="U977" s="571"/>
    </row>
    <row r="978" spans="1:21" x14ac:dyDescent="0.2">
      <c r="A978" s="351"/>
      <c r="B978" s="355"/>
      <c r="C978" s="363"/>
      <c r="D978" s="366"/>
      <c r="E978" s="352"/>
      <c r="F978" s="334"/>
      <c r="G978" s="334"/>
      <c r="H978" s="362"/>
      <c r="I978" s="346"/>
      <c r="J978" s="347"/>
      <c r="K978" s="376"/>
      <c r="N978" s="570"/>
      <c r="O978" s="286"/>
      <c r="P978" s="286"/>
      <c r="Q978" s="286"/>
      <c r="R978" s="286"/>
      <c r="S978" s="286"/>
      <c r="T978" s="286"/>
      <c r="U978" s="571"/>
    </row>
    <row r="979" spans="1:21" x14ac:dyDescent="0.2">
      <c r="A979" s="351"/>
      <c r="B979" s="355"/>
      <c r="C979" s="325"/>
      <c r="D979" s="367"/>
      <c r="E979" s="352" t="s">
        <v>1042</v>
      </c>
      <c r="F979" s="334" t="s">
        <v>987</v>
      </c>
      <c r="G979" s="334">
        <v>12</v>
      </c>
      <c r="H979" s="362">
        <v>500</v>
      </c>
      <c r="I979" s="346">
        <f>G979*H979</f>
        <v>6000</v>
      </c>
      <c r="J979" s="347" t="s">
        <v>1043</v>
      </c>
      <c r="K979" s="376" t="s">
        <v>953</v>
      </c>
      <c r="N979" s="570"/>
      <c r="O979" s="286"/>
      <c r="P979" s="286"/>
      <c r="Q979" s="286"/>
      <c r="R979" s="286"/>
      <c r="S979" s="286"/>
      <c r="T979" s="286"/>
      <c r="U979" s="571"/>
    </row>
    <row r="980" spans="1:21" x14ac:dyDescent="0.2">
      <c r="A980" s="351"/>
      <c r="B980" s="355"/>
      <c r="C980" s="325"/>
      <c r="D980" s="367"/>
      <c r="E980" s="352"/>
      <c r="F980" s="334"/>
      <c r="G980" s="334"/>
      <c r="H980" s="362"/>
      <c r="I980" s="346"/>
      <c r="J980" s="347"/>
      <c r="K980" s="376"/>
      <c r="N980" s="570"/>
      <c r="O980" s="286"/>
      <c r="P980" s="286"/>
      <c r="Q980" s="286"/>
      <c r="R980" s="286"/>
      <c r="S980" s="286"/>
      <c r="T980" s="286"/>
      <c r="U980" s="571"/>
    </row>
    <row r="981" spans="1:21" x14ac:dyDescent="0.2">
      <c r="A981" s="351"/>
      <c r="B981" s="355"/>
      <c r="C981" s="325"/>
      <c r="D981" s="367"/>
      <c r="E981" s="352" t="s">
        <v>1045</v>
      </c>
      <c r="F981" s="334" t="s">
        <v>987</v>
      </c>
      <c r="G981" s="334">
        <v>12</v>
      </c>
      <c r="H981" s="362">
        <v>2000</v>
      </c>
      <c r="I981" s="346">
        <f>G981*H981</f>
        <v>24000</v>
      </c>
      <c r="J981" s="347" t="s">
        <v>1046</v>
      </c>
      <c r="K981" s="376" t="s">
        <v>953</v>
      </c>
      <c r="N981" s="570"/>
      <c r="O981" s="286"/>
      <c r="P981" s="286"/>
      <c r="Q981" s="286"/>
      <c r="R981" s="286"/>
      <c r="S981" s="286"/>
      <c r="T981" s="286"/>
      <c r="U981" s="571"/>
    </row>
    <row r="982" spans="1:21" x14ac:dyDescent="0.2">
      <c r="A982" s="351"/>
      <c r="B982" s="355"/>
      <c r="C982" s="325"/>
      <c r="D982" s="367"/>
      <c r="E982" s="352"/>
      <c r="F982" s="334"/>
      <c r="G982" s="334"/>
      <c r="H982" s="362"/>
      <c r="I982" s="346"/>
      <c r="J982" s="347"/>
      <c r="K982" s="376"/>
      <c r="N982" s="570"/>
      <c r="O982" s="286"/>
      <c r="P982" s="286"/>
      <c r="Q982" s="286"/>
      <c r="R982" s="286"/>
      <c r="S982" s="286"/>
      <c r="T982" s="286"/>
      <c r="U982" s="571"/>
    </row>
    <row r="983" spans="1:21" x14ac:dyDescent="0.2">
      <c r="A983" s="351"/>
      <c r="B983" s="355"/>
      <c r="C983" s="325"/>
      <c r="D983" s="367"/>
      <c r="E983" s="352" t="s">
        <v>1048</v>
      </c>
      <c r="F983" s="334" t="s">
        <v>987</v>
      </c>
      <c r="G983" s="334">
        <v>12</v>
      </c>
      <c r="H983" s="362">
        <v>2000</v>
      </c>
      <c r="I983" s="346">
        <f>G983*H983</f>
        <v>24000</v>
      </c>
      <c r="J983" s="347" t="s">
        <v>1049</v>
      </c>
      <c r="K983" s="376" t="s">
        <v>953</v>
      </c>
      <c r="N983" s="570"/>
      <c r="O983" s="286"/>
      <c r="P983" s="286"/>
      <c r="Q983" s="286"/>
      <c r="R983" s="286"/>
      <c r="S983" s="286"/>
      <c r="T983" s="286"/>
      <c r="U983" s="571"/>
    </row>
    <row r="984" spans="1:21" x14ac:dyDescent="0.2">
      <c r="A984" s="351"/>
      <c r="B984" s="355"/>
      <c r="C984" s="325"/>
      <c r="D984" s="367"/>
      <c r="E984" s="352"/>
      <c r="F984" s="334"/>
      <c r="G984" s="334"/>
      <c r="H984" s="362"/>
      <c r="I984" s="346"/>
      <c r="J984" s="347"/>
      <c r="K984" s="376"/>
      <c r="N984" s="570"/>
      <c r="O984" s="286"/>
      <c r="P984" s="286"/>
      <c r="Q984" s="286"/>
      <c r="R984" s="286"/>
      <c r="S984" s="286"/>
      <c r="T984" s="286"/>
      <c r="U984" s="571"/>
    </row>
    <row r="985" spans="1:21" x14ac:dyDescent="0.2">
      <c r="A985" s="351"/>
      <c r="B985" s="355"/>
      <c r="C985" s="325"/>
      <c r="D985" s="367"/>
      <c r="E985" s="352" t="s">
        <v>1052</v>
      </c>
      <c r="F985" s="334" t="s">
        <v>987</v>
      </c>
      <c r="G985" s="334">
        <v>12</v>
      </c>
      <c r="H985" s="362">
        <v>2500</v>
      </c>
      <c r="I985" s="346">
        <f>G985*H985</f>
        <v>30000</v>
      </c>
      <c r="J985" s="347" t="s">
        <v>1053</v>
      </c>
      <c r="K985" s="376" t="s">
        <v>953</v>
      </c>
      <c r="N985" s="570"/>
      <c r="O985" s="286"/>
      <c r="P985" s="286"/>
      <c r="Q985" s="286"/>
      <c r="R985" s="286"/>
      <c r="S985" s="286"/>
      <c r="T985" s="286"/>
      <c r="U985" s="571"/>
    </row>
    <row r="986" spans="1:21" x14ac:dyDescent="0.2">
      <c r="A986" s="351"/>
      <c r="B986" s="355"/>
      <c r="C986" s="325"/>
      <c r="D986" s="367"/>
      <c r="E986" s="352"/>
      <c r="F986" s="334"/>
      <c r="G986" s="334"/>
      <c r="H986" s="362"/>
      <c r="I986" s="346"/>
      <c r="J986" s="347"/>
      <c r="K986" s="376"/>
      <c r="N986" s="570"/>
      <c r="O986" s="286"/>
      <c r="P986" s="286"/>
      <c r="Q986" s="286"/>
      <c r="R986" s="286"/>
      <c r="S986" s="286"/>
      <c r="T986" s="286"/>
      <c r="U986" s="571"/>
    </row>
    <row r="987" spans="1:21" x14ac:dyDescent="0.2">
      <c r="A987" s="351"/>
      <c r="B987" s="355"/>
      <c r="C987" s="325"/>
      <c r="D987" s="367"/>
      <c r="E987" s="352" t="s">
        <v>1389</v>
      </c>
      <c r="F987" s="334" t="s">
        <v>987</v>
      </c>
      <c r="G987" s="334">
        <v>12</v>
      </c>
      <c r="H987" s="362">
        <v>1800</v>
      </c>
      <c r="I987" s="346">
        <f>G987*H987</f>
        <v>21600</v>
      </c>
      <c r="J987" s="347" t="s">
        <v>744</v>
      </c>
      <c r="K987" s="376" t="s">
        <v>953</v>
      </c>
      <c r="L987" s="285"/>
      <c r="N987" s="570"/>
      <c r="O987" s="286"/>
      <c r="P987" s="286"/>
      <c r="Q987" s="286"/>
      <c r="R987" s="286"/>
      <c r="S987" s="286"/>
      <c r="T987" s="286"/>
      <c r="U987" s="571"/>
    </row>
    <row r="988" spans="1:21" x14ac:dyDescent="0.2">
      <c r="A988" s="351"/>
      <c r="B988" s="355"/>
      <c r="C988" s="325"/>
      <c r="D988" s="367"/>
      <c r="E988" s="352"/>
      <c r="F988" s="334"/>
      <c r="G988" s="334"/>
      <c r="H988" s="362"/>
      <c r="I988" s="346"/>
      <c r="J988" s="347"/>
      <c r="K988" s="376"/>
      <c r="L988" s="285"/>
      <c r="N988" s="570"/>
      <c r="O988" s="286"/>
      <c r="P988" s="286"/>
      <c r="Q988" s="286"/>
      <c r="R988" s="286"/>
      <c r="S988" s="286"/>
      <c r="T988" s="286"/>
      <c r="U988" s="571"/>
    </row>
    <row r="989" spans="1:21" x14ac:dyDescent="0.2">
      <c r="A989" s="351"/>
      <c r="B989" s="355"/>
      <c r="C989" s="325"/>
      <c r="D989" s="367"/>
      <c r="E989" s="352" t="s">
        <v>1910</v>
      </c>
      <c r="F989" s="334" t="s">
        <v>987</v>
      </c>
      <c r="G989" s="334">
        <v>12</v>
      </c>
      <c r="H989" s="362">
        <v>1400</v>
      </c>
      <c r="I989" s="346">
        <f>G989*H989</f>
        <v>16800</v>
      </c>
      <c r="J989" s="347" t="s">
        <v>1142</v>
      </c>
      <c r="K989" s="376" t="s">
        <v>953</v>
      </c>
      <c r="L989" s="285"/>
      <c r="N989" s="570"/>
      <c r="O989" s="286"/>
      <c r="P989" s="286"/>
      <c r="Q989" s="286"/>
      <c r="R989" s="286"/>
      <c r="S989" s="286"/>
      <c r="T989" s="286"/>
      <c r="U989" s="571"/>
    </row>
    <row r="990" spans="1:21" x14ac:dyDescent="0.2">
      <c r="A990" s="351"/>
      <c r="B990" s="355"/>
      <c r="C990" s="325"/>
      <c r="D990" s="367"/>
      <c r="E990" s="352"/>
      <c r="F990" s="334"/>
      <c r="G990" s="334"/>
      <c r="H990" s="362"/>
      <c r="I990" s="346"/>
      <c r="J990" s="347"/>
      <c r="K990" s="376"/>
      <c r="L990" s="285"/>
      <c r="N990" s="570"/>
      <c r="O990" s="286"/>
      <c r="P990" s="286"/>
      <c r="Q990" s="286"/>
      <c r="R990" s="286"/>
      <c r="S990" s="286"/>
      <c r="T990" s="286"/>
      <c r="U990" s="571"/>
    </row>
    <row r="991" spans="1:21" x14ac:dyDescent="0.2">
      <c r="A991" s="351"/>
      <c r="B991" s="355"/>
      <c r="C991" s="325"/>
      <c r="D991" s="367"/>
      <c r="E991" s="352" t="s">
        <v>1138</v>
      </c>
      <c r="F991" s="334" t="s">
        <v>987</v>
      </c>
      <c r="G991" s="334">
        <v>12</v>
      </c>
      <c r="H991" s="362">
        <v>1500</v>
      </c>
      <c r="I991" s="346">
        <f>G991*H991</f>
        <v>18000</v>
      </c>
      <c r="J991" s="347" t="s">
        <v>1139</v>
      </c>
      <c r="K991" s="376" t="s">
        <v>953</v>
      </c>
      <c r="L991" s="285"/>
      <c r="N991" s="570"/>
      <c r="O991" s="286"/>
      <c r="P991" s="286"/>
      <c r="Q991" s="286"/>
      <c r="R991" s="286"/>
      <c r="S991" s="286"/>
      <c r="T991" s="286"/>
      <c r="U991" s="571"/>
    </row>
    <row r="992" spans="1:21" x14ac:dyDescent="0.2">
      <c r="A992" s="351"/>
      <c r="B992" s="355"/>
      <c r="C992" s="363"/>
      <c r="D992" s="366"/>
      <c r="E992" s="352"/>
      <c r="F992" s="334"/>
      <c r="G992" s="334"/>
      <c r="H992" s="362"/>
      <c r="I992" s="346"/>
      <c r="J992" s="347"/>
      <c r="K992" s="376"/>
      <c r="L992" s="418"/>
      <c r="N992" s="570"/>
      <c r="O992" s="286"/>
      <c r="P992" s="286"/>
      <c r="Q992" s="286"/>
      <c r="R992" s="286"/>
      <c r="S992" s="286"/>
      <c r="T992" s="286"/>
      <c r="U992" s="571"/>
    </row>
    <row r="993" spans="1:21" x14ac:dyDescent="0.2">
      <c r="A993" s="351"/>
      <c r="B993" s="355"/>
      <c r="C993" s="325"/>
      <c r="D993" s="367"/>
      <c r="E993" s="352" t="s">
        <v>1055</v>
      </c>
      <c r="F993" s="334" t="s">
        <v>1016</v>
      </c>
      <c r="G993" s="334">
        <v>12</v>
      </c>
      <c r="H993" s="362">
        <f>H965*7.09/100</f>
        <v>304363.679703</v>
      </c>
      <c r="I993" s="346">
        <f>G993*H993</f>
        <v>3652364.156436</v>
      </c>
      <c r="J993" s="347" t="s">
        <v>1056</v>
      </c>
      <c r="K993" s="376" t="s">
        <v>1017</v>
      </c>
      <c r="L993" s="285"/>
      <c r="N993" s="570"/>
      <c r="O993" s="286"/>
      <c r="P993" s="286"/>
      <c r="Q993" s="286"/>
      <c r="R993" s="286"/>
      <c r="S993" s="286"/>
      <c r="T993" s="286"/>
      <c r="U993" s="571"/>
    </row>
    <row r="994" spans="1:21" x14ac:dyDescent="0.2">
      <c r="A994" s="351"/>
      <c r="B994" s="355"/>
      <c r="C994" s="363"/>
      <c r="D994" s="366"/>
      <c r="E994" s="352"/>
      <c r="F994" s="334"/>
      <c r="G994" s="334"/>
      <c r="H994" s="362"/>
      <c r="I994" s="346"/>
      <c r="J994" s="347"/>
      <c r="K994" s="376"/>
      <c r="L994" s="418"/>
      <c r="N994" s="570"/>
      <c r="O994" s="286"/>
      <c r="P994" s="286"/>
      <c r="Q994" s="286"/>
      <c r="R994" s="286"/>
      <c r="S994" s="286"/>
      <c r="T994" s="286"/>
      <c r="U994" s="571"/>
    </row>
    <row r="995" spans="1:21" x14ac:dyDescent="0.2">
      <c r="A995" s="351"/>
      <c r="B995" s="355"/>
      <c r="C995" s="325"/>
      <c r="D995" s="367"/>
      <c r="E995" s="352" t="s">
        <v>1059</v>
      </c>
      <c r="F995" s="334" t="s">
        <v>1016</v>
      </c>
      <c r="G995" s="334">
        <v>12</v>
      </c>
      <c r="H995" s="362">
        <f>H965*7.1/100</f>
        <v>304792.96556999994</v>
      </c>
      <c r="I995" s="346">
        <f>G995*H995</f>
        <v>3657515.5868399991</v>
      </c>
      <c r="J995" s="347" t="s">
        <v>1060</v>
      </c>
      <c r="K995" s="376" t="s">
        <v>1017</v>
      </c>
      <c r="L995" s="285"/>
      <c r="N995" s="570"/>
      <c r="O995" s="286"/>
      <c r="P995" s="286"/>
      <c r="Q995" s="286"/>
      <c r="R995" s="286"/>
      <c r="S995" s="286"/>
      <c r="T995" s="286"/>
      <c r="U995" s="571"/>
    </row>
    <row r="996" spans="1:21" x14ac:dyDescent="0.2">
      <c r="A996" s="351"/>
      <c r="B996" s="355"/>
      <c r="C996" s="363"/>
      <c r="D996" s="366"/>
      <c r="E996" s="352"/>
      <c r="F996" s="334"/>
      <c r="G996" s="334"/>
      <c r="H996" s="362"/>
      <c r="I996" s="346"/>
      <c r="J996" s="347"/>
      <c r="K996" s="376"/>
      <c r="L996" s="285"/>
      <c r="N996" s="570"/>
      <c r="O996" s="286"/>
      <c r="P996" s="286"/>
      <c r="Q996" s="286"/>
      <c r="R996" s="286"/>
      <c r="S996" s="286"/>
      <c r="T996" s="286"/>
      <c r="U996" s="571"/>
    </row>
    <row r="997" spans="1:21" x14ac:dyDescent="0.2">
      <c r="A997" s="351"/>
      <c r="B997" s="355"/>
      <c r="C997" s="325"/>
      <c r="D997" s="367"/>
      <c r="E997" s="352" t="s">
        <v>1062</v>
      </c>
      <c r="F997" s="334" t="s">
        <v>1016</v>
      </c>
      <c r="G997" s="334">
        <v>12</v>
      </c>
      <c r="H997" s="362">
        <f>H965*1.2/100</f>
        <v>51514.304040000003</v>
      </c>
      <c r="I997" s="346">
        <f>G997*H997</f>
        <v>618171.64847999997</v>
      </c>
      <c r="J997" s="347" t="s">
        <v>1063</v>
      </c>
      <c r="K997" s="376" t="s">
        <v>1017</v>
      </c>
      <c r="L997" s="285"/>
      <c r="M997" s="285"/>
      <c r="N997" s="570"/>
      <c r="O997" s="286"/>
      <c r="P997" s="286"/>
      <c r="Q997" s="286"/>
      <c r="R997" s="286"/>
      <c r="S997" s="286"/>
      <c r="T997" s="286"/>
      <c r="U997" s="571"/>
    </row>
    <row r="998" spans="1:21" x14ac:dyDescent="0.2">
      <c r="A998" s="351"/>
      <c r="B998" s="355"/>
      <c r="C998" s="363"/>
      <c r="D998" s="366"/>
      <c r="E998" s="352"/>
      <c r="F998" s="334"/>
      <c r="G998" s="334"/>
      <c r="H998" s="362"/>
      <c r="I998" s="346"/>
      <c r="J998" s="347"/>
      <c r="K998" s="376"/>
      <c r="L998" s="285"/>
      <c r="M998" s="285"/>
      <c r="N998" s="570"/>
      <c r="O998" s="286"/>
      <c r="P998" s="286"/>
      <c r="Q998" s="286"/>
      <c r="R998" s="286"/>
      <c r="S998" s="286"/>
      <c r="T998" s="286"/>
      <c r="U998" s="571"/>
    </row>
    <row r="999" spans="1:21" x14ac:dyDescent="0.2">
      <c r="A999" s="351"/>
      <c r="B999" s="355"/>
      <c r="C999" s="325"/>
      <c r="D999" s="367"/>
      <c r="E999" s="352" t="s">
        <v>1065</v>
      </c>
      <c r="F999" s="334" t="s">
        <v>987</v>
      </c>
      <c r="G999" s="334">
        <v>133</v>
      </c>
      <c r="H999" s="362">
        <v>1000</v>
      </c>
      <c r="I999" s="346">
        <f>G999*H999</f>
        <v>133000</v>
      </c>
      <c r="J999" s="347" t="s">
        <v>1066</v>
      </c>
      <c r="K999" s="376" t="s">
        <v>953</v>
      </c>
      <c r="L999" s="418"/>
      <c r="M999" s="285"/>
      <c r="N999" s="570"/>
      <c r="O999" s="286"/>
      <c r="P999" s="286"/>
      <c r="Q999" s="286"/>
      <c r="R999" s="286"/>
      <c r="S999" s="286"/>
      <c r="T999" s="286"/>
      <c r="U999" s="571"/>
    </row>
    <row r="1000" spans="1:21" x14ac:dyDescent="0.2">
      <c r="A1000" s="351"/>
      <c r="B1000" s="355"/>
      <c r="C1000" s="325"/>
      <c r="D1000" s="367"/>
      <c r="E1000" s="352"/>
      <c r="F1000" s="334"/>
      <c r="G1000" s="334"/>
      <c r="H1000" s="362"/>
      <c r="I1000" s="346"/>
      <c r="J1000" s="347"/>
      <c r="K1000" s="376"/>
      <c r="L1000" s="285"/>
      <c r="M1000" s="285"/>
      <c r="N1000" s="570"/>
      <c r="O1000" s="286"/>
      <c r="P1000" s="286"/>
      <c r="Q1000" s="286"/>
      <c r="R1000" s="286"/>
      <c r="S1000" s="286"/>
      <c r="T1000" s="286"/>
      <c r="U1000" s="571"/>
    </row>
    <row r="1001" spans="1:21" ht="14.25" x14ac:dyDescent="0.2">
      <c r="A1001" s="351"/>
      <c r="B1001" s="355"/>
      <c r="C1001" s="325"/>
      <c r="D1001" s="367"/>
      <c r="E1001" s="352" t="s">
        <v>1911</v>
      </c>
      <c r="F1001" s="334" t="s">
        <v>987</v>
      </c>
      <c r="G1001" s="334">
        <v>12</v>
      </c>
      <c r="H1001" s="345">
        <v>25000</v>
      </c>
      <c r="I1001" s="391">
        <f t="shared" ref="I1001:I1017" si="87">G1001*H1001</f>
        <v>300000</v>
      </c>
      <c r="J1001" s="448" t="s">
        <v>1132</v>
      </c>
      <c r="K1001" s="449" t="s">
        <v>953</v>
      </c>
      <c r="L1001" s="285"/>
      <c r="M1001" s="285"/>
      <c r="N1001" s="570"/>
      <c r="O1001" s="286"/>
      <c r="P1001" s="286"/>
      <c r="Q1001" s="286"/>
      <c r="R1001" s="286"/>
      <c r="S1001" s="286"/>
      <c r="T1001" s="286"/>
      <c r="U1001" s="571"/>
    </row>
    <row r="1002" spans="1:21" ht="14.25" x14ac:dyDescent="0.2">
      <c r="A1002" s="351"/>
      <c r="B1002" s="355"/>
      <c r="C1002" s="450"/>
      <c r="D1002" s="451"/>
      <c r="E1002" s="352"/>
      <c r="F1002" s="334"/>
      <c r="G1002" s="334"/>
      <c r="H1002" s="345"/>
      <c r="I1002" s="391"/>
      <c r="J1002" s="448"/>
      <c r="K1002" s="449"/>
      <c r="L1002" s="285"/>
      <c r="M1002" s="418"/>
      <c r="N1002" s="570"/>
      <c r="O1002" s="286"/>
      <c r="P1002" s="286"/>
      <c r="Q1002" s="286"/>
      <c r="R1002" s="286"/>
      <c r="S1002" s="286"/>
      <c r="T1002" s="286"/>
      <c r="U1002" s="571"/>
    </row>
    <row r="1003" spans="1:21" ht="14.25" x14ac:dyDescent="0.2">
      <c r="A1003" s="351"/>
      <c r="B1003" s="355"/>
      <c r="C1003" s="359"/>
      <c r="D1003" s="368"/>
      <c r="E1003" s="352" t="s">
        <v>1912</v>
      </c>
      <c r="F1003" s="334" t="s">
        <v>987</v>
      </c>
      <c r="G1003" s="334">
        <v>12</v>
      </c>
      <c r="H1003" s="345">
        <v>8500</v>
      </c>
      <c r="I1003" s="391">
        <f t="shared" si="87"/>
        <v>102000</v>
      </c>
      <c r="J1003" s="448" t="s">
        <v>1135</v>
      </c>
      <c r="K1003" s="449" t="s">
        <v>953</v>
      </c>
      <c r="L1003" s="285"/>
      <c r="M1003" s="285"/>
      <c r="N1003" s="570"/>
      <c r="O1003" s="286"/>
      <c r="P1003" s="286"/>
      <c r="Q1003" s="286"/>
      <c r="R1003" s="286"/>
      <c r="S1003" s="286"/>
      <c r="T1003" s="286"/>
      <c r="U1003" s="571"/>
    </row>
    <row r="1004" spans="1:21" ht="14.25" x14ac:dyDescent="0.2">
      <c r="A1004" s="351"/>
      <c r="B1004" s="355"/>
      <c r="C1004" s="450"/>
      <c r="D1004" s="451"/>
      <c r="E1004" s="352"/>
      <c r="F1004" s="334"/>
      <c r="G1004" s="334"/>
      <c r="H1004" s="345"/>
      <c r="I1004" s="391"/>
      <c r="J1004" s="448"/>
      <c r="K1004" s="449"/>
      <c r="L1004" s="285"/>
      <c r="M1004" s="418"/>
      <c r="N1004" s="570"/>
      <c r="O1004" s="286"/>
      <c r="P1004" s="286"/>
      <c r="Q1004" s="286"/>
      <c r="R1004" s="286"/>
      <c r="S1004" s="286"/>
      <c r="T1004" s="286"/>
      <c r="U1004" s="571"/>
    </row>
    <row r="1005" spans="1:21" ht="14.25" x14ac:dyDescent="0.2">
      <c r="A1005" s="351"/>
      <c r="B1005" s="355"/>
      <c r="C1005" s="359"/>
      <c r="D1005" s="368"/>
      <c r="E1005" s="352" t="s">
        <v>1913</v>
      </c>
      <c r="F1005" s="334" t="s">
        <v>987</v>
      </c>
      <c r="G1005" s="334">
        <v>12</v>
      </c>
      <c r="H1005" s="345">
        <v>600</v>
      </c>
      <c r="I1005" s="391">
        <f t="shared" si="87"/>
        <v>7200</v>
      </c>
      <c r="J1005" s="448" t="s">
        <v>950</v>
      </c>
      <c r="K1005" s="449" t="s">
        <v>953</v>
      </c>
      <c r="L1005" s="285"/>
      <c r="M1005" s="285"/>
      <c r="N1005" s="570"/>
      <c r="O1005" s="286"/>
      <c r="P1005" s="286"/>
      <c r="Q1005" s="286"/>
      <c r="R1005" s="286"/>
      <c r="S1005" s="286"/>
      <c r="T1005" s="286"/>
      <c r="U1005" s="571"/>
    </row>
    <row r="1006" spans="1:21" ht="14.25" x14ac:dyDescent="0.2">
      <c r="A1006" s="351"/>
      <c r="B1006" s="355"/>
      <c r="C1006" s="450"/>
      <c r="D1006" s="451"/>
      <c r="E1006" s="352"/>
      <c r="F1006" s="334"/>
      <c r="G1006" s="334"/>
      <c r="H1006" s="345"/>
      <c r="I1006" s="391"/>
      <c r="J1006" s="448"/>
      <c r="K1006" s="449"/>
      <c r="L1006" s="285"/>
      <c r="M1006" s="285"/>
      <c r="N1006" s="570"/>
      <c r="O1006" s="286"/>
      <c r="P1006" s="286"/>
      <c r="Q1006" s="286"/>
      <c r="R1006" s="286"/>
      <c r="S1006" s="286"/>
      <c r="T1006" s="286"/>
      <c r="U1006" s="571"/>
    </row>
    <row r="1007" spans="1:21" ht="14.25" x14ac:dyDescent="0.2">
      <c r="A1007" s="351"/>
      <c r="B1007" s="355"/>
      <c r="C1007" s="359"/>
      <c r="D1007" s="368"/>
      <c r="E1007" s="344" t="s">
        <v>1914</v>
      </c>
      <c r="F1007" s="334" t="s">
        <v>987</v>
      </c>
      <c r="G1007" s="334">
        <v>12</v>
      </c>
      <c r="H1007" s="345">
        <v>15000</v>
      </c>
      <c r="I1007" s="391">
        <f t="shared" si="87"/>
        <v>180000</v>
      </c>
      <c r="J1007" s="448" t="s">
        <v>1147</v>
      </c>
      <c r="K1007" s="449" t="s">
        <v>953</v>
      </c>
      <c r="L1007" s="285"/>
      <c r="M1007" s="285"/>
      <c r="N1007" s="570"/>
      <c r="O1007" s="286"/>
      <c r="P1007" s="286"/>
      <c r="Q1007" s="286"/>
      <c r="R1007" s="286"/>
      <c r="S1007" s="286"/>
      <c r="T1007" s="286"/>
      <c r="U1007" s="571"/>
    </row>
    <row r="1008" spans="1:21" ht="14.25" x14ac:dyDescent="0.2">
      <c r="A1008" s="351"/>
      <c r="B1008" s="355"/>
      <c r="C1008" s="450"/>
      <c r="D1008" s="451"/>
      <c r="E1008" s="352"/>
      <c r="F1008" s="334"/>
      <c r="G1008" s="334"/>
      <c r="H1008" s="345"/>
      <c r="I1008" s="391"/>
      <c r="J1008" s="448"/>
      <c r="K1008" s="449"/>
      <c r="L1008" s="418"/>
      <c r="M1008" s="285"/>
      <c r="N1008" s="570"/>
      <c r="O1008" s="286"/>
      <c r="P1008" s="286"/>
      <c r="Q1008" s="286"/>
      <c r="R1008" s="286"/>
      <c r="S1008" s="286"/>
      <c r="T1008" s="286"/>
      <c r="U1008" s="571"/>
    </row>
    <row r="1009" spans="1:21" ht="14.25" x14ac:dyDescent="0.2">
      <c r="A1009" s="351"/>
      <c r="B1009" s="355"/>
      <c r="C1009" s="359"/>
      <c r="D1009" s="368"/>
      <c r="E1009" s="352" t="s">
        <v>1915</v>
      </c>
      <c r="F1009" s="334" t="s">
        <v>1028</v>
      </c>
      <c r="G1009" s="334">
        <v>4</v>
      </c>
      <c r="H1009" s="345">
        <v>12000</v>
      </c>
      <c r="I1009" s="391">
        <f t="shared" si="87"/>
        <v>48000</v>
      </c>
      <c r="J1009" s="448" t="s">
        <v>1145</v>
      </c>
      <c r="K1009" s="449" t="s">
        <v>953</v>
      </c>
      <c r="L1009" s="285"/>
      <c r="M1009" s="418"/>
      <c r="N1009" s="570"/>
      <c r="O1009" s="286"/>
      <c r="P1009" s="286"/>
      <c r="Q1009" s="286"/>
      <c r="R1009" s="286"/>
      <c r="S1009" s="286"/>
      <c r="T1009" s="286"/>
      <c r="U1009" s="571"/>
    </row>
    <row r="1010" spans="1:21" ht="14.25" x14ac:dyDescent="0.2">
      <c r="A1010" s="351"/>
      <c r="B1010" s="355"/>
      <c r="C1010" s="450"/>
      <c r="D1010" s="451"/>
      <c r="E1010" s="352"/>
      <c r="F1010" s="334"/>
      <c r="G1010" s="334"/>
      <c r="H1010" s="345"/>
      <c r="I1010" s="391"/>
      <c r="J1010" s="448"/>
      <c r="K1010" s="449"/>
      <c r="L1010" s="418"/>
      <c r="M1010" s="285"/>
      <c r="N1010" s="570"/>
      <c r="O1010" s="286"/>
      <c r="P1010" s="286"/>
      <c r="Q1010" s="286"/>
      <c r="R1010" s="286"/>
      <c r="S1010" s="286"/>
      <c r="T1010" s="286"/>
      <c r="U1010" s="571"/>
    </row>
    <row r="1011" spans="1:21" ht="14.25" x14ac:dyDescent="0.2">
      <c r="A1011" s="351"/>
      <c r="B1011" s="355"/>
      <c r="C1011" s="325"/>
      <c r="D1011" s="367"/>
      <c r="E1011" s="352" t="s">
        <v>1916</v>
      </c>
      <c r="F1011" s="334" t="s">
        <v>1028</v>
      </c>
      <c r="G1011" s="334">
        <v>36</v>
      </c>
      <c r="H1011" s="345">
        <v>2500</v>
      </c>
      <c r="I1011" s="391">
        <f t="shared" si="87"/>
        <v>90000</v>
      </c>
      <c r="J1011" s="448" t="s">
        <v>1149</v>
      </c>
      <c r="K1011" s="449" t="s">
        <v>953</v>
      </c>
      <c r="L1011" s="285"/>
      <c r="M1011" s="285"/>
      <c r="N1011" s="570"/>
      <c r="O1011" s="286"/>
      <c r="P1011" s="286"/>
      <c r="Q1011" s="286"/>
      <c r="R1011" s="286"/>
      <c r="S1011" s="286"/>
      <c r="T1011" s="286"/>
      <c r="U1011" s="571"/>
    </row>
    <row r="1012" spans="1:21" ht="14.25" x14ac:dyDescent="0.2">
      <c r="A1012" s="351"/>
      <c r="B1012" s="355"/>
      <c r="C1012" s="450"/>
      <c r="D1012" s="451"/>
      <c r="E1012" s="352"/>
      <c r="F1012" s="334"/>
      <c r="G1012" s="334"/>
      <c r="H1012" s="345"/>
      <c r="I1012" s="391"/>
      <c r="J1012" s="448"/>
      <c r="K1012" s="449"/>
      <c r="L1012" s="285"/>
      <c r="M1012" s="285"/>
      <c r="N1012" s="570"/>
      <c r="O1012" s="286"/>
      <c r="P1012" s="286"/>
      <c r="Q1012" s="286"/>
      <c r="R1012" s="286"/>
      <c r="S1012" s="286"/>
      <c r="T1012" s="286"/>
      <c r="U1012" s="571"/>
    </row>
    <row r="1013" spans="1:21" ht="14.25" x14ac:dyDescent="0.2">
      <c r="A1013" s="351"/>
      <c r="B1013" s="355"/>
      <c r="C1013" s="325"/>
      <c r="D1013" s="367"/>
      <c r="E1013" s="352" t="s">
        <v>1917</v>
      </c>
      <c r="F1013" s="334" t="s">
        <v>1028</v>
      </c>
      <c r="G1013" s="334">
        <v>24</v>
      </c>
      <c r="H1013" s="345">
        <v>500</v>
      </c>
      <c r="I1013" s="391">
        <f t="shared" si="87"/>
        <v>12000</v>
      </c>
      <c r="J1013" s="448" t="s">
        <v>433</v>
      </c>
      <c r="K1013" s="449" t="s">
        <v>953</v>
      </c>
      <c r="L1013" s="285"/>
      <c r="M1013" s="285"/>
      <c r="N1013" s="570"/>
      <c r="O1013" s="286"/>
      <c r="P1013" s="286"/>
      <c r="Q1013" s="286"/>
      <c r="R1013" s="286"/>
      <c r="S1013" s="286"/>
      <c r="T1013" s="286"/>
      <c r="U1013" s="571"/>
    </row>
    <row r="1014" spans="1:21" ht="14.25" x14ac:dyDescent="0.2">
      <c r="A1014" s="351"/>
      <c r="B1014" s="355"/>
      <c r="C1014" s="450"/>
      <c r="D1014" s="451"/>
      <c r="E1014" s="352"/>
      <c r="F1014" s="334"/>
      <c r="G1014" s="334"/>
      <c r="H1014" s="345"/>
      <c r="I1014" s="391"/>
      <c r="J1014" s="448"/>
      <c r="K1014" s="449"/>
      <c r="L1014" s="285"/>
      <c r="M1014" s="285"/>
      <c r="N1014" s="570"/>
      <c r="O1014" s="286"/>
      <c r="P1014" s="286"/>
      <c r="Q1014" s="286"/>
      <c r="R1014" s="286"/>
      <c r="S1014" s="286"/>
      <c r="T1014" s="286"/>
      <c r="U1014" s="571"/>
    </row>
    <row r="1015" spans="1:21" ht="14.25" x14ac:dyDescent="0.2">
      <c r="A1015" s="351"/>
      <c r="B1015" s="355"/>
      <c r="C1015" s="359"/>
      <c r="D1015" s="368"/>
      <c r="E1015" s="352" t="s">
        <v>1918</v>
      </c>
      <c r="F1015" s="334" t="s">
        <v>987</v>
      </c>
      <c r="G1015" s="334">
        <v>1</v>
      </c>
      <c r="H1015" s="345">
        <v>750000</v>
      </c>
      <c r="I1015" s="391">
        <f t="shared" si="87"/>
        <v>750000</v>
      </c>
      <c r="J1015" s="448" t="s">
        <v>1227</v>
      </c>
      <c r="K1015" s="449" t="s">
        <v>953</v>
      </c>
      <c r="L1015" s="285"/>
      <c r="M1015" s="285"/>
      <c r="N1015" s="570"/>
      <c r="O1015" s="286"/>
      <c r="P1015" s="286"/>
      <c r="Q1015" s="286"/>
      <c r="R1015" s="286"/>
      <c r="S1015" s="286"/>
      <c r="T1015" s="286"/>
      <c r="U1015" s="571"/>
    </row>
    <row r="1016" spans="1:21" ht="14.25" x14ac:dyDescent="0.2">
      <c r="A1016" s="351"/>
      <c r="B1016" s="355"/>
      <c r="C1016" s="450"/>
      <c r="D1016" s="451"/>
      <c r="E1016" s="352"/>
      <c r="F1016" s="334"/>
      <c r="G1016" s="334"/>
      <c r="H1016" s="345"/>
      <c r="I1016" s="391"/>
      <c r="J1016" s="448"/>
      <c r="K1016" s="449"/>
      <c r="L1016" s="285"/>
      <c r="M1016" s="285"/>
      <c r="N1016" s="570"/>
      <c r="O1016" s="286"/>
      <c r="P1016" s="286"/>
      <c r="Q1016" s="286"/>
      <c r="R1016" s="286"/>
      <c r="S1016" s="286"/>
      <c r="T1016" s="286"/>
      <c r="U1016" s="571"/>
    </row>
    <row r="1017" spans="1:21" ht="14.25" x14ac:dyDescent="0.2">
      <c r="A1017" s="351"/>
      <c r="B1017" s="355"/>
      <c r="C1017" s="359"/>
      <c r="D1017" s="368"/>
      <c r="E1017" s="352" t="s">
        <v>1919</v>
      </c>
      <c r="F1017" s="334" t="s">
        <v>987</v>
      </c>
      <c r="G1017" s="334">
        <v>1</v>
      </c>
      <c r="H1017" s="345">
        <v>750000</v>
      </c>
      <c r="I1017" s="391">
        <f t="shared" si="87"/>
        <v>750000</v>
      </c>
      <c r="J1017" s="448" t="s">
        <v>1231</v>
      </c>
      <c r="K1017" s="449" t="s">
        <v>953</v>
      </c>
      <c r="L1017" s="285"/>
      <c r="M1017" s="285"/>
      <c r="N1017" s="570"/>
      <c r="O1017" s="286"/>
      <c r="P1017" s="286"/>
      <c r="Q1017" s="286"/>
      <c r="R1017" s="286"/>
      <c r="S1017" s="286"/>
      <c r="T1017" s="286"/>
      <c r="U1017" s="571"/>
    </row>
    <row r="1018" spans="1:21" ht="14.25" x14ac:dyDescent="0.2">
      <c r="A1018" s="351"/>
      <c r="B1018" s="355"/>
      <c r="C1018" s="359"/>
      <c r="D1018" s="368"/>
      <c r="E1018" s="352"/>
      <c r="F1018" s="334"/>
      <c r="G1018" s="334"/>
      <c r="H1018" s="345"/>
      <c r="I1018" s="391"/>
      <c r="J1018" s="448"/>
      <c r="K1018" s="449"/>
      <c r="L1018" s="285"/>
      <c r="M1018" s="418"/>
      <c r="N1018" s="570"/>
      <c r="O1018" s="286"/>
      <c r="P1018" s="286"/>
      <c r="Q1018" s="286"/>
      <c r="R1018" s="286"/>
      <c r="S1018" s="286"/>
      <c r="T1018" s="286"/>
      <c r="U1018" s="571"/>
    </row>
    <row r="1019" spans="1:21" ht="14.25" x14ac:dyDescent="0.2">
      <c r="A1019" s="351"/>
      <c r="B1019" s="355"/>
      <c r="C1019" s="359"/>
      <c r="D1019" s="368"/>
      <c r="E1019" s="352" t="s">
        <v>1391</v>
      </c>
      <c r="F1019" s="334" t="s">
        <v>987</v>
      </c>
      <c r="G1019" s="334">
        <v>6</v>
      </c>
      <c r="H1019" s="345">
        <v>2000</v>
      </c>
      <c r="I1019" s="391">
        <f>G1019*H1019</f>
        <v>12000</v>
      </c>
      <c r="J1019" s="448" t="s">
        <v>1325</v>
      </c>
      <c r="K1019" s="449" t="s">
        <v>953</v>
      </c>
      <c r="L1019" s="285"/>
      <c r="M1019" s="285"/>
      <c r="N1019" s="570"/>
      <c r="O1019" s="286"/>
      <c r="P1019" s="286"/>
      <c r="Q1019" s="286"/>
      <c r="R1019" s="286"/>
      <c r="S1019" s="286"/>
      <c r="T1019" s="286"/>
      <c r="U1019" s="571"/>
    </row>
    <row r="1020" spans="1:21" x14ac:dyDescent="0.2">
      <c r="A1020" s="351"/>
      <c r="B1020" s="355"/>
      <c r="C1020" s="325"/>
      <c r="D1020" s="367"/>
      <c r="E1020" s="352"/>
      <c r="F1020" s="334"/>
      <c r="G1020" s="334"/>
      <c r="H1020" s="362"/>
      <c r="I1020" s="391"/>
      <c r="J1020" s="347"/>
      <c r="K1020" s="449"/>
      <c r="L1020" s="285"/>
      <c r="M1020" s="418"/>
      <c r="N1020" s="570"/>
      <c r="O1020" s="286"/>
      <c r="P1020" s="286"/>
      <c r="Q1020" s="286"/>
      <c r="R1020" s="286"/>
      <c r="S1020" s="286"/>
      <c r="T1020" s="286"/>
      <c r="U1020" s="571"/>
    </row>
    <row r="1021" spans="1:21" x14ac:dyDescent="0.2">
      <c r="A1021" s="351"/>
      <c r="B1021" s="355"/>
      <c r="C1021" s="325"/>
      <c r="D1021" s="367"/>
      <c r="E1021" s="352" t="s">
        <v>1392</v>
      </c>
      <c r="F1021" s="334" t="s">
        <v>987</v>
      </c>
      <c r="G1021" s="334">
        <v>12</v>
      </c>
      <c r="H1021" s="362">
        <v>2500</v>
      </c>
      <c r="I1021" s="391">
        <f>G1021*H1021</f>
        <v>30000</v>
      </c>
      <c r="J1021" s="347" t="s">
        <v>1323</v>
      </c>
      <c r="K1021" s="449" t="s">
        <v>953</v>
      </c>
      <c r="L1021" s="285"/>
      <c r="M1021" s="285"/>
      <c r="N1021" s="570"/>
      <c r="O1021" s="286"/>
      <c r="P1021" s="286"/>
      <c r="Q1021" s="286"/>
      <c r="R1021" s="286"/>
      <c r="S1021" s="286"/>
      <c r="T1021" s="286"/>
      <c r="U1021" s="571"/>
    </row>
    <row r="1022" spans="1:21" x14ac:dyDescent="0.2">
      <c r="A1022" s="351"/>
      <c r="B1022" s="355"/>
      <c r="C1022" s="325"/>
      <c r="D1022" s="367"/>
      <c r="E1022" s="352"/>
      <c r="F1022" s="334"/>
      <c r="G1022" s="334"/>
      <c r="H1022" s="362"/>
      <c r="I1022" s="391"/>
      <c r="J1022" s="347"/>
      <c r="K1022" s="449"/>
      <c r="L1022" s="285"/>
      <c r="M1022" s="285"/>
      <c r="N1022" s="570"/>
      <c r="O1022" s="286"/>
      <c r="P1022" s="286"/>
      <c r="Q1022" s="286"/>
      <c r="R1022" s="286"/>
      <c r="S1022" s="286"/>
      <c r="T1022" s="286"/>
      <c r="U1022" s="571"/>
    </row>
    <row r="1023" spans="1:21" x14ac:dyDescent="0.2">
      <c r="A1023" s="351"/>
      <c r="B1023" s="355"/>
      <c r="C1023" s="325"/>
      <c r="D1023" s="367"/>
      <c r="E1023" s="352" t="s">
        <v>2664</v>
      </c>
      <c r="F1023" s="334" t="s">
        <v>987</v>
      </c>
      <c r="G1023" s="334">
        <v>6</v>
      </c>
      <c r="H1023" s="362">
        <v>25000</v>
      </c>
      <c r="I1023" s="391">
        <f>G1023*H1023</f>
        <v>150000</v>
      </c>
      <c r="J1023" s="347" t="s">
        <v>1312</v>
      </c>
      <c r="K1023" s="449" t="s">
        <v>953</v>
      </c>
      <c r="L1023" s="285"/>
      <c r="M1023" s="285"/>
      <c r="N1023" s="570"/>
      <c r="O1023" s="286"/>
      <c r="P1023" s="286"/>
      <c r="Q1023" s="286"/>
      <c r="R1023" s="286"/>
      <c r="S1023" s="286"/>
      <c r="T1023" s="286"/>
      <c r="U1023" s="571"/>
    </row>
    <row r="1024" spans="1:21" x14ac:dyDescent="0.2">
      <c r="A1024" s="351"/>
      <c r="B1024" s="355"/>
      <c r="C1024" s="325"/>
      <c r="D1024" s="367"/>
      <c r="E1024" s="352"/>
      <c r="F1024" s="334"/>
      <c r="G1024" s="334"/>
      <c r="H1024" s="362"/>
      <c r="I1024" s="391"/>
      <c r="J1024" s="347"/>
      <c r="K1024" s="449"/>
      <c r="L1024" s="285"/>
      <c r="M1024" s="285"/>
      <c r="N1024" s="570"/>
      <c r="O1024" s="286"/>
      <c r="P1024" s="286"/>
      <c r="Q1024" s="286"/>
      <c r="R1024" s="286"/>
      <c r="S1024" s="286"/>
      <c r="T1024" s="286"/>
      <c r="U1024" s="571"/>
    </row>
    <row r="1025" spans="1:21" x14ac:dyDescent="0.2">
      <c r="A1025" s="351"/>
      <c r="B1025" s="355"/>
      <c r="C1025" s="325"/>
      <c r="D1025" s="367"/>
      <c r="E1025" s="352" t="s">
        <v>2675</v>
      </c>
      <c r="F1025" s="334" t="s">
        <v>987</v>
      </c>
      <c r="G1025" s="334">
        <v>6</v>
      </c>
      <c r="H1025" s="362">
        <v>50000</v>
      </c>
      <c r="I1025" s="391">
        <f>G1025*H1025</f>
        <v>300000</v>
      </c>
      <c r="J1025" s="347" t="s">
        <v>1661</v>
      </c>
      <c r="K1025" s="449" t="s">
        <v>953</v>
      </c>
      <c r="L1025" s="285"/>
      <c r="M1025" s="285"/>
      <c r="N1025" s="570"/>
      <c r="O1025" s="286"/>
      <c r="P1025" s="286"/>
      <c r="Q1025" s="286"/>
      <c r="R1025" s="286"/>
      <c r="S1025" s="286"/>
      <c r="T1025" s="286"/>
      <c r="U1025" s="571"/>
    </row>
    <row r="1026" spans="1:21" x14ac:dyDescent="0.2">
      <c r="A1026" s="351"/>
      <c r="B1026" s="355"/>
      <c r="C1026" s="325"/>
      <c r="D1026" s="367"/>
      <c r="E1026" s="352"/>
      <c r="F1026" s="334"/>
      <c r="G1026" s="334"/>
      <c r="H1026" s="362"/>
      <c r="I1026" s="391"/>
      <c r="J1026" s="347"/>
      <c r="K1026" s="449"/>
      <c r="L1026" s="285"/>
      <c r="M1026" s="285"/>
      <c r="N1026" s="570"/>
      <c r="O1026" s="286"/>
      <c r="P1026" s="286"/>
      <c r="Q1026" s="286"/>
      <c r="R1026" s="286"/>
      <c r="S1026" s="286"/>
      <c r="T1026" s="286"/>
      <c r="U1026" s="571"/>
    </row>
    <row r="1027" spans="1:21" x14ac:dyDescent="0.2">
      <c r="A1027" s="351"/>
      <c r="B1027" s="355"/>
      <c r="C1027" s="325"/>
      <c r="D1027" s="367"/>
      <c r="E1027" s="352" t="s">
        <v>2665</v>
      </c>
      <c r="F1027" s="334" t="s">
        <v>987</v>
      </c>
      <c r="G1027" s="334">
        <v>12</v>
      </c>
      <c r="H1027" s="362">
        <v>12000</v>
      </c>
      <c r="I1027" s="391">
        <f>G1027*H1027</f>
        <v>144000</v>
      </c>
      <c r="J1027" s="347" t="s">
        <v>1372</v>
      </c>
      <c r="K1027" s="449" t="s">
        <v>953</v>
      </c>
      <c r="L1027" s="285"/>
      <c r="M1027" s="285"/>
      <c r="N1027" s="570"/>
      <c r="O1027" s="286"/>
      <c r="P1027" s="286"/>
      <c r="Q1027" s="286"/>
      <c r="R1027" s="286"/>
      <c r="S1027" s="286"/>
      <c r="T1027" s="286"/>
      <c r="U1027" s="571"/>
    </row>
    <row r="1028" spans="1:21" x14ac:dyDescent="0.2">
      <c r="A1028" s="351"/>
      <c r="B1028" s="355"/>
      <c r="C1028" s="325"/>
      <c r="D1028" s="367"/>
      <c r="E1028" s="352"/>
      <c r="F1028" s="334"/>
      <c r="G1028" s="334"/>
      <c r="H1028" s="362"/>
      <c r="I1028" s="391"/>
      <c r="J1028" s="347"/>
      <c r="K1028" s="449"/>
      <c r="L1028" s="285"/>
      <c r="M1028" s="285"/>
      <c r="N1028" s="570"/>
      <c r="O1028" s="286"/>
      <c r="P1028" s="286"/>
      <c r="Q1028" s="286"/>
      <c r="R1028" s="286"/>
      <c r="S1028" s="286"/>
      <c r="T1028" s="286"/>
      <c r="U1028" s="571"/>
    </row>
    <row r="1029" spans="1:21" x14ac:dyDescent="0.2">
      <c r="A1029" s="351"/>
      <c r="B1029" s="355"/>
      <c r="C1029" s="325"/>
      <c r="D1029" s="367"/>
      <c r="E1029" s="352" t="s">
        <v>2666</v>
      </c>
      <c r="F1029" s="334" t="s">
        <v>987</v>
      </c>
      <c r="G1029" s="334">
        <v>12</v>
      </c>
      <c r="H1029" s="362">
        <v>17000</v>
      </c>
      <c r="I1029" s="391">
        <f>G1029*H1029</f>
        <v>204000</v>
      </c>
      <c r="J1029" s="347" t="s">
        <v>1375</v>
      </c>
      <c r="K1029" s="449" t="s">
        <v>953</v>
      </c>
      <c r="L1029" s="285"/>
      <c r="M1029" s="285"/>
      <c r="N1029" s="570"/>
      <c r="O1029" s="286"/>
      <c r="P1029" s="286"/>
      <c r="Q1029" s="286"/>
      <c r="R1029" s="286"/>
      <c r="S1029" s="286"/>
      <c r="T1029" s="286"/>
      <c r="U1029" s="571"/>
    </row>
    <row r="1030" spans="1:21" x14ac:dyDescent="0.2">
      <c r="A1030" s="351"/>
      <c r="B1030" s="355"/>
      <c r="C1030" s="325"/>
      <c r="D1030" s="367"/>
      <c r="E1030" s="352"/>
      <c r="F1030" s="334"/>
      <c r="G1030" s="334"/>
      <c r="H1030" s="362"/>
      <c r="I1030" s="391"/>
      <c r="J1030" s="347"/>
      <c r="K1030" s="449"/>
      <c r="L1030" s="285"/>
      <c r="M1030" s="285"/>
      <c r="N1030" s="570"/>
      <c r="O1030" s="286"/>
      <c r="P1030" s="286"/>
      <c r="Q1030" s="286"/>
      <c r="R1030" s="286"/>
      <c r="S1030" s="286"/>
      <c r="T1030" s="286"/>
      <c r="U1030" s="571"/>
    </row>
    <row r="1031" spans="1:21" x14ac:dyDescent="0.2">
      <c r="A1031" s="351"/>
      <c r="B1031" s="355"/>
      <c r="C1031" s="325"/>
      <c r="D1031" s="367"/>
      <c r="E1031" s="352" t="s">
        <v>2667</v>
      </c>
      <c r="F1031" s="334" t="s">
        <v>987</v>
      </c>
      <c r="G1031" s="334">
        <v>12</v>
      </c>
      <c r="H1031" s="362">
        <v>5000</v>
      </c>
      <c r="I1031" s="391">
        <f>G1031*H1031</f>
        <v>60000</v>
      </c>
      <c r="J1031" s="347" t="s">
        <v>340</v>
      </c>
      <c r="K1031" s="449" t="s">
        <v>953</v>
      </c>
      <c r="L1031" s="285"/>
      <c r="M1031" s="285"/>
      <c r="N1031" s="570"/>
      <c r="O1031" s="286"/>
      <c r="P1031" s="286"/>
      <c r="Q1031" s="286"/>
      <c r="R1031" s="286"/>
      <c r="S1031" s="286"/>
      <c r="T1031" s="286"/>
      <c r="U1031" s="571"/>
    </row>
    <row r="1032" spans="1:21" x14ac:dyDescent="0.2">
      <c r="A1032" s="351"/>
      <c r="B1032" s="355"/>
      <c r="C1032" s="325"/>
      <c r="D1032" s="367"/>
      <c r="E1032" s="352"/>
      <c r="F1032" s="334"/>
      <c r="G1032" s="334"/>
      <c r="H1032" s="362"/>
      <c r="I1032" s="391"/>
      <c r="J1032" s="347"/>
      <c r="K1032" s="449"/>
      <c r="L1032" s="285"/>
      <c r="M1032" s="285"/>
      <c r="N1032" s="570"/>
      <c r="O1032" s="286"/>
      <c r="P1032" s="286"/>
      <c r="Q1032" s="286"/>
      <c r="R1032" s="286"/>
      <c r="S1032" s="286"/>
      <c r="T1032" s="286"/>
      <c r="U1032" s="571"/>
    </row>
    <row r="1033" spans="1:21" x14ac:dyDescent="0.2">
      <c r="A1033" s="351"/>
      <c r="B1033" s="355"/>
      <c r="C1033" s="325"/>
      <c r="D1033" s="367"/>
      <c r="E1033" s="352" t="s">
        <v>2668</v>
      </c>
      <c r="F1033" s="334" t="s">
        <v>987</v>
      </c>
      <c r="G1033" s="334">
        <v>12</v>
      </c>
      <c r="H1033" s="362">
        <v>3500</v>
      </c>
      <c r="I1033" s="391">
        <f>G1033*H1033</f>
        <v>42000</v>
      </c>
      <c r="J1033" s="347" t="s">
        <v>1437</v>
      </c>
      <c r="K1033" s="449" t="s">
        <v>953</v>
      </c>
      <c r="L1033" s="285"/>
      <c r="M1033" s="285"/>
      <c r="N1033" s="570"/>
      <c r="O1033" s="286"/>
      <c r="P1033" s="286"/>
      <c r="Q1033" s="286"/>
      <c r="R1033" s="286"/>
      <c r="S1033" s="286"/>
      <c r="T1033" s="286"/>
      <c r="U1033" s="571"/>
    </row>
    <row r="1034" spans="1:21" x14ac:dyDescent="0.2">
      <c r="A1034" s="351"/>
      <c r="B1034" s="355"/>
      <c r="C1034" s="325"/>
      <c r="D1034" s="367"/>
      <c r="E1034" s="352"/>
      <c r="F1034" s="334"/>
      <c r="G1034" s="334"/>
      <c r="H1034" s="362"/>
      <c r="I1034" s="391"/>
      <c r="J1034" s="347"/>
      <c r="K1034" s="449"/>
      <c r="L1034" s="285"/>
      <c r="M1034" s="285"/>
      <c r="N1034" s="570"/>
      <c r="O1034" s="286"/>
      <c r="P1034" s="286"/>
      <c r="Q1034" s="286"/>
      <c r="R1034" s="286"/>
      <c r="S1034" s="286"/>
      <c r="T1034" s="286"/>
      <c r="U1034" s="571"/>
    </row>
    <row r="1035" spans="1:21" x14ac:dyDescent="0.2">
      <c r="A1035" s="351"/>
      <c r="B1035" s="355"/>
      <c r="C1035" s="325"/>
      <c r="D1035" s="367"/>
      <c r="E1035" s="352" t="s">
        <v>2669</v>
      </c>
      <c r="F1035" s="334" t="s">
        <v>987</v>
      </c>
      <c r="G1035" s="334">
        <v>12</v>
      </c>
      <c r="H1035" s="362">
        <v>3500</v>
      </c>
      <c r="I1035" s="391">
        <f>G1035*H1035</f>
        <v>42000</v>
      </c>
      <c r="J1035" s="347" t="s">
        <v>1439</v>
      </c>
      <c r="K1035" s="449" t="s">
        <v>953</v>
      </c>
      <c r="L1035" s="285"/>
      <c r="M1035" s="285"/>
      <c r="N1035" s="570"/>
      <c r="O1035" s="286"/>
      <c r="P1035" s="286"/>
      <c r="Q1035" s="286"/>
      <c r="R1035" s="286"/>
      <c r="S1035" s="286"/>
      <c r="T1035" s="286"/>
      <c r="U1035" s="571"/>
    </row>
    <row r="1036" spans="1:21" x14ac:dyDescent="0.2">
      <c r="A1036" s="351"/>
      <c r="B1036" s="355"/>
      <c r="C1036" s="325"/>
      <c r="D1036" s="367"/>
      <c r="E1036" s="352"/>
      <c r="F1036" s="334"/>
      <c r="G1036" s="334"/>
      <c r="H1036" s="362"/>
      <c r="I1036" s="391"/>
      <c r="J1036" s="347"/>
      <c r="K1036" s="449"/>
      <c r="L1036" s="285"/>
      <c r="M1036" s="285"/>
      <c r="N1036" s="570"/>
      <c r="O1036" s="286"/>
      <c r="P1036" s="286"/>
      <c r="Q1036" s="286"/>
      <c r="R1036" s="286"/>
      <c r="S1036" s="286"/>
      <c r="T1036" s="286"/>
      <c r="U1036" s="571"/>
    </row>
    <row r="1037" spans="1:21" x14ac:dyDescent="0.2">
      <c r="A1037" s="351"/>
      <c r="B1037" s="355"/>
      <c r="C1037" s="325"/>
      <c r="D1037" s="367"/>
      <c r="E1037" s="352" t="s">
        <v>2670</v>
      </c>
      <c r="F1037" s="334" t="s">
        <v>987</v>
      </c>
      <c r="G1037" s="334">
        <v>12</v>
      </c>
      <c r="H1037" s="362">
        <v>4500</v>
      </c>
      <c r="I1037" s="391">
        <f>G1037*H1037</f>
        <v>54000</v>
      </c>
      <c r="J1037" s="347" t="s">
        <v>483</v>
      </c>
      <c r="K1037" s="449" t="s">
        <v>953</v>
      </c>
      <c r="L1037" s="285"/>
      <c r="M1037" s="285"/>
      <c r="N1037" s="570"/>
      <c r="O1037" s="286"/>
      <c r="P1037" s="286"/>
      <c r="Q1037" s="286"/>
      <c r="R1037" s="286"/>
      <c r="S1037" s="286"/>
      <c r="T1037" s="286"/>
      <c r="U1037" s="571"/>
    </row>
    <row r="1038" spans="1:21" x14ac:dyDescent="0.2">
      <c r="A1038" s="351"/>
      <c r="B1038" s="355"/>
      <c r="C1038" s="325"/>
      <c r="D1038" s="367"/>
      <c r="E1038" s="352"/>
      <c r="F1038" s="334"/>
      <c r="G1038" s="334"/>
      <c r="H1038" s="362"/>
      <c r="I1038" s="391"/>
      <c r="J1038" s="347"/>
      <c r="K1038" s="449"/>
      <c r="L1038" s="285"/>
      <c r="M1038" s="285"/>
      <c r="N1038" s="570"/>
      <c r="O1038" s="286"/>
      <c r="P1038" s="286"/>
      <c r="Q1038" s="286"/>
      <c r="R1038" s="286"/>
      <c r="S1038" s="286"/>
      <c r="T1038" s="286"/>
      <c r="U1038" s="571"/>
    </row>
    <row r="1039" spans="1:21" x14ac:dyDescent="0.2">
      <c r="A1039" s="351"/>
      <c r="B1039" s="355"/>
      <c r="C1039" s="325"/>
      <c r="D1039" s="367"/>
      <c r="E1039" s="352" t="s">
        <v>2592</v>
      </c>
      <c r="F1039" s="334" t="s">
        <v>987</v>
      </c>
      <c r="G1039" s="334">
        <v>12</v>
      </c>
      <c r="H1039" s="362">
        <v>4500</v>
      </c>
      <c r="I1039" s="391">
        <f>G1039*H1039</f>
        <v>54000</v>
      </c>
      <c r="J1039" s="347" t="s">
        <v>1447</v>
      </c>
      <c r="K1039" s="449" t="s">
        <v>953</v>
      </c>
      <c r="L1039" s="285"/>
      <c r="M1039" s="285"/>
      <c r="N1039" s="570"/>
      <c r="O1039" s="286"/>
      <c r="P1039" s="286"/>
      <c r="Q1039" s="286"/>
      <c r="R1039" s="286"/>
      <c r="S1039" s="286"/>
      <c r="T1039" s="286"/>
      <c r="U1039" s="571"/>
    </row>
    <row r="1040" spans="1:21" x14ac:dyDescent="0.2">
      <c r="A1040" s="351"/>
      <c r="B1040" s="355"/>
      <c r="C1040" s="325"/>
      <c r="D1040" s="367"/>
      <c r="E1040" s="352"/>
      <c r="F1040" s="334"/>
      <c r="G1040" s="334"/>
      <c r="H1040" s="362"/>
      <c r="I1040" s="391"/>
      <c r="J1040" s="347"/>
      <c r="K1040" s="449"/>
      <c r="L1040" s="285"/>
      <c r="M1040" s="285"/>
      <c r="N1040" s="570"/>
      <c r="O1040" s="286"/>
      <c r="P1040" s="286"/>
      <c r="Q1040" s="286"/>
      <c r="R1040" s="286"/>
      <c r="S1040" s="286"/>
      <c r="T1040" s="286"/>
      <c r="U1040" s="571"/>
    </row>
    <row r="1041" spans="1:21" x14ac:dyDescent="0.2">
      <c r="A1041" s="351"/>
      <c r="B1041" s="355"/>
      <c r="C1041" s="325"/>
      <c r="D1041" s="367"/>
      <c r="E1041" s="352" t="s">
        <v>2671</v>
      </c>
      <c r="F1041" s="334" t="s">
        <v>987</v>
      </c>
      <c r="G1041" s="334">
        <v>12</v>
      </c>
      <c r="H1041" s="362">
        <v>5000</v>
      </c>
      <c r="I1041" s="391">
        <f>G1041*H1041</f>
        <v>60000</v>
      </c>
      <c r="J1041" s="347" t="s">
        <v>1454</v>
      </c>
      <c r="K1041" s="449" t="s">
        <v>953</v>
      </c>
      <c r="L1041" s="285"/>
      <c r="M1041" s="285"/>
      <c r="N1041" s="570"/>
      <c r="O1041" s="286"/>
      <c r="P1041" s="286"/>
      <c r="Q1041" s="286"/>
      <c r="R1041" s="286"/>
      <c r="S1041" s="286"/>
      <c r="T1041" s="286"/>
      <c r="U1041" s="571"/>
    </row>
    <row r="1042" spans="1:21" x14ac:dyDescent="0.2">
      <c r="A1042" s="351"/>
      <c r="B1042" s="355"/>
      <c r="C1042" s="325"/>
      <c r="D1042" s="367"/>
      <c r="E1042" s="352"/>
      <c r="F1042" s="334"/>
      <c r="G1042" s="334"/>
      <c r="H1042" s="362"/>
      <c r="I1042" s="391"/>
      <c r="J1042" s="347"/>
      <c r="K1042" s="449"/>
      <c r="L1042" s="285"/>
      <c r="M1042" s="285"/>
      <c r="N1042" s="570"/>
      <c r="O1042" s="286"/>
      <c r="P1042" s="286"/>
      <c r="Q1042" s="286"/>
      <c r="R1042" s="286"/>
      <c r="S1042" s="286"/>
      <c r="T1042" s="286"/>
      <c r="U1042" s="571"/>
    </row>
    <row r="1043" spans="1:21" x14ac:dyDescent="0.2">
      <c r="A1043" s="351"/>
      <c r="B1043" s="355"/>
      <c r="C1043" s="325"/>
      <c r="D1043" s="367"/>
      <c r="E1043" s="352" t="s">
        <v>3229</v>
      </c>
      <c r="F1043" s="334" t="s">
        <v>987</v>
      </c>
      <c r="G1043" s="334">
        <v>10</v>
      </c>
      <c r="H1043" s="362">
        <v>60000</v>
      </c>
      <c r="I1043" s="391">
        <f>G1043*H1043</f>
        <v>600000</v>
      </c>
      <c r="J1043" s="347" t="s">
        <v>166</v>
      </c>
      <c r="K1043" s="449" t="s">
        <v>953</v>
      </c>
      <c r="L1043" s="285"/>
      <c r="M1043" s="285"/>
      <c r="N1043" s="570"/>
      <c r="O1043" s="286"/>
      <c r="P1043" s="286"/>
      <c r="Q1043" s="286"/>
      <c r="R1043" s="286"/>
      <c r="S1043" s="286"/>
      <c r="T1043" s="286"/>
      <c r="U1043" s="571"/>
    </row>
    <row r="1044" spans="1:21" x14ac:dyDescent="0.2">
      <c r="A1044" s="351"/>
      <c r="B1044" s="355"/>
      <c r="C1044" s="325"/>
      <c r="D1044" s="367"/>
      <c r="E1044" s="352"/>
      <c r="F1044" s="334"/>
      <c r="G1044" s="334"/>
      <c r="H1044" s="362"/>
      <c r="I1044" s="391"/>
      <c r="J1044" s="347"/>
      <c r="K1044" s="449"/>
      <c r="L1044" s="285"/>
      <c r="M1044" s="285"/>
      <c r="N1044" s="570"/>
      <c r="O1044" s="286"/>
      <c r="P1044" s="286"/>
      <c r="Q1044" s="286"/>
      <c r="R1044" s="286"/>
      <c r="S1044" s="286"/>
      <c r="T1044" s="286"/>
      <c r="U1044" s="571"/>
    </row>
    <row r="1045" spans="1:21" x14ac:dyDescent="0.2">
      <c r="A1045" s="351"/>
      <c r="B1045" s="355"/>
      <c r="C1045" s="325"/>
      <c r="D1045" s="367"/>
      <c r="E1045" s="352" t="s">
        <v>2672</v>
      </c>
      <c r="F1045" s="334" t="s">
        <v>2663</v>
      </c>
      <c r="G1045" s="334">
        <v>12</v>
      </c>
      <c r="H1045" s="362">
        <v>20000</v>
      </c>
      <c r="I1045" s="391">
        <f>G1045*H1045</f>
        <v>240000</v>
      </c>
      <c r="J1045" s="347" t="s">
        <v>1476</v>
      </c>
      <c r="K1045" s="449" t="s">
        <v>953</v>
      </c>
      <c r="L1045" s="285"/>
      <c r="M1045" s="285"/>
      <c r="N1045" s="570"/>
      <c r="O1045" s="286"/>
      <c r="P1045" s="286"/>
      <c r="Q1045" s="286"/>
      <c r="R1045" s="286"/>
      <c r="S1045" s="286"/>
      <c r="T1045" s="286"/>
      <c r="U1045" s="571"/>
    </row>
    <row r="1046" spans="1:21" x14ac:dyDescent="0.2">
      <c r="A1046" s="351"/>
      <c r="B1046" s="355"/>
      <c r="C1046" s="325"/>
      <c r="D1046" s="367"/>
      <c r="E1046" s="352"/>
      <c r="F1046" s="334"/>
      <c r="G1046" s="334"/>
      <c r="H1046" s="362"/>
      <c r="I1046" s="391"/>
      <c r="J1046" s="347"/>
      <c r="K1046" s="449"/>
      <c r="L1046" s="285"/>
      <c r="M1046" s="285"/>
      <c r="N1046" s="570"/>
      <c r="O1046" s="286"/>
      <c r="P1046" s="286"/>
      <c r="Q1046" s="286"/>
      <c r="R1046" s="286"/>
      <c r="S1046" s="286"/>
      <c r="T1046" s="286"/>
      <c r="U1046" s="571"/>
    </row>
    <row r="1047" spans="1:21" ht="14.45" customHeight="1" x14ac:dyDescent="0.2">
      <c r="A1047" s="351"/>
      <c r="B1047" s="355"/>
      <c r="C1047" s="325"/>
      <c r="D1047" s="367"/>
      <c r="E1047" s="352" t="s">
        <v>3230</v>
      </c>
      <c r="F1047" s="334" t="s">
        <v>987</v>
      </c>
      <c r="G1047" s="334">
        <v>12</v>
      </c>
      <c r="H1047" s="362">
        <v>1500000</v>
      </c>
      <c r="I1047" s="391">
        <f>G1047*H1047</f>
        <v>18000000</v>
      </c>
      <c r="J1047" s="347" t="s">
        <v>184</v>
      </c>
      <c r="K1047" s="449" t="s">
        <v>953</v>
      </c>
      <c r="L1047" s="285"/>
      <c r="M1047" s="285"/>
      <c r="N1047" s="570"/>
      <c r="O1047" s="286"/>
      <c r="P1047" s="286"/>
      <c r="Q1047" s="286"/>
      <c r="R1047" s="286"/>
      <c r="S1047" s="286"/>
      <c r="T1047" s="286"/>
      <c r="U1047" s="571"/>
    </row>
    <row r="1048" spans="1:21" x14ac:dyDescent="0.2">
      <c r="A1048" s="351"/>
      <c r="B1048" s="355"/>
      <c r="C1048" s="325"/>
      <c r="D1048" s="367"/>
      <c r="E1048" s="352"/>
      <c r="F1048" s="334"/>
      <c r="G1048" s="334"/>
      <c r="H1048" s="362"/>
      <c r="I1048" s="391"/>
      <c r="J1048" s="347"/>
      <c r="K1048" s="449"/>
      <c r="L1048" s="285"/>
      <c r="M1048" s="285"/>
      <c r="N1048" s="570"/>
      <c r="O1048" s="286"/>
      <c r="P1048" s="286"/>
      <c r="Q1048" s="286"/>
      <c r="R1048" s="286"/>
      <c r="S1048" s="286"/>
      <c r="T1048" s="286"/>
      <c r="U1048" s="571"/>
    </row>
    <row r="1049" spans="1:21" x14ac:dyDescent="0.2">
      <c r="A1049" s="351"/>
      <c r="B1049" s="355"/>
      <c r="C1049" s="325"/>
      <c r="D1049" s="367"/>
      <c r="E1049" s="352" t="s">
        <v>2673</v>
      </c>
      <c r="F1049" s="334" t="s">
        <v>987</v>
      </c>
      <c r="G1049" s="334">
        <v>12</v>
      </c>
      <c r="H1049" s="362">
        <v>50000</v>
      </c>
      <c r="I1049" s="391">
        <f>G1049*H1049</f>
        <v>600000</v>
      </c>
      <c r="J1049" s="347" t="s">
        <v>558</v>
      </c>
      <c r="K1049" s="449" t="s">
        <v>953</v>
      </c>
      <c r="L1049" s="285"/>
      <c r="M1049" s="285"/>
      <c r="N1049" s="570"/>
      <c r="O1049" s="286"/>
      <c r="P1049" s="286"/>
      <c r="Q1049" s="286"/>
      <c r="R1049" s="286"/>
      <c r="S1049" s="286"/>
      <c r="T1049" s="286"/>
      <c r="U1049" s="571"/>
    </row>
    <row r="1050" spans="1:21" x14ac:dyDescent="0.2">
      <c r="A1050" s="351"/>
      <c r="B1050" s="355"/>
      <c r="C1050" s="325"/>
      <c r="D1050" s="367"/>
      <c r="E1050" s="352"/>
      <c r="F1050" s="334"/>
      <c r="G1050" s="334"/>
      <c r="H1050" s="362"/>
      <c r="I1050" s="391"/>
      <c r="J1050" s="347"/>
      <c r="K1050" s="449"/>
      <c r="L1050" s="285"/>
      <c r="M1050" s="285"/>
      <c r="N1050" s="570"/>
      <c r="O1050" s="286"/>
      <c r="P1050" s="286"/>
      <c r="Q1050" s="286"/>
      <c r="R1050" s="286"/>
      <c r="S1050" s="286"/>
      <c r="T1050" s="286"/>
      <c r="U1050" s="571"/>
    </row>
    <row r="1051" spans="1:21" x14ac:dyDescent="0.2">
      <c r="A1051" s="351"/>
      <c r="B1051" s="355"/>
      <c r="C1051" s="325"/>
      <c r="D1051" s="367"/>
      <c r="E1051" s="352" t="s">
        <v>2674</v>
      </c>
      <c r="F1051" s="334" t="s">
        <v>987</v>
      </c>
      <c r="G1051" s="334">
        <v>12</v>
      </c>
      <c r="H1051" s="362">
        <v>60000</v>
      </c>
      <c r="I1051" s="391">
        <f>G1051*H1051</f>
        <v>720000</v>
      </c>
      <c r="J1051" s="347" t="s">
        <v>1553</v>
      </c>
      <c r="K1051" s="449" t="s">
        <v>953</v>
      </c>
      <c r="L1051" s="285"/>
      <c r="M1051" s="285"/>
      <c r="N1051" s="570"/>
      <c r="O1051" s="286"/>
      <c r="P1051" s="286"/>
      <c r="Q1051" s="286"/>
      <c r="R1051" s="286"/>
      <c r="S1051" s="286"/>
      <c r="T1051" s="286"/>
      <c r="U1051" s="571"/>
    </row>
    <row r="1052" spans="1:21" x14ac:dyDescent="0.2">
      <c r="A1052" s="405"/>
      <c r="B1052" s="320"/>
      <c r="C1052" s="329"/>
      <c r="D1052" s="330"/>
      <c r="E1052" s="457"/>
      <c r="F1052" s="334"/>
      <c r="G1052" s="334"/>
      <c r="H1052" s="345"/>
      <c r="I1052" s="391"/>
      <c r="J1052" s="879"/>
      <c r="K1052" s="449"/>
      <c r="L1052" s="285"/>
      <c r="M1052" s="567"/>
      <c r="N1052" s="570"/>
      <c r="O1052" s="286"/>
      <c r="P1052" s="286"/>
      <c r="Q1052" s="286"/>
      <c r="R1052" s="286"/>
      <c r="S1052" s="286"/>
      <c r="T1052" s="286"/>
      <c r="U1052" s="571"/>
    </row>
    <row r="1053" spans="1:21" x14ac:dyDescent="0.2">
      <c r="A1053" s="453"/>
      <c r="B1053" s="454"/>
      <c r="C1053" s="329"/>
      <c r="D1053" s="330" t="s">
        <v>1921</v>
      </c>
      <c r="E1053" s="331" t="s">
        <v>1922</v>
      </c>
      <c r="F1053" s="389" t="s">
        <v>962</v>
      </c>
      <c r="G1053" s="389">
        <v>5</v>
      </c>
      <c r="H1053" s="390">
        <v>290</v>
      </c>
      <c r="I1053" s="391">
        <f t="shared" ref="I1053:I1116" si="88">G1053*H1053</f>
        <v>1450</v>
      </c>
      <c r="J1053" s="347" t="s">
        <v>441</v>
      </c>
      <c r="K1053" s="449" t="s">
        <v>953</v>
      </c>
      <c r="L1053" s="285"/>
      <c r="M1053" s="285"/>
      <c r="N1053" s="570"/>
      <c r="O1053" s="286"/>
      <c r="P1053" s="286"/>
      <c r="Q1053" s="286"/>
      <c r="R1053" s="286"/>
      <c r="S1053" s="286"/>
      <c r="T1053" s="286"/>
      <c r="U1053" s="571"/>
    </row>
    <row r="1054" spans="1:21" x14ac:dyDescent="0.2">
      <c r="A1054" s="453"/>
      <c r="B1054" s="454"/>
      <c r="C1054" s="329"/>
      <c r="D1054" s="330"/>
      <c r="E1054" s="331" t="s">
        <v>1923</v>
      </c>
      <c r="F1054" s="389" t="s">
        <v>962</v>
      </c>
      <c r="G1054" s="389">
        <v>5</v>
      </c>
      <c r="H1054" s="390">
        <v>290</v>
      </c>
      <c r="I1054" s="391">
        <f t="shared" si="88"/>
        <v>1450</v>
      </c>
      <c r="J1054" s="347" t="s">
        <v>441</v>
      </c>
      <c r="K1054" s="449" t="s">
        <v>953</v>
      </c>
      <c r="L1054" s="285"/>
      <c r="M1054" s="285"/>
      <c r="N1054" s="570"/>
      <c r="O1054" s="286"/>
      <c r="P1054" s="286"/>
      <c r="Q1054" s="286"/>
      <c r="R1054" s="286"/>
      <c r="S1054" s="286"/>
      <c r="T1054" s="286"/>
      <c r="U1054" s="571"/>
    </row>
    <row r="1055" spans="1:21" x14ac:dyDescent="0.2">
      <c r="A1055" s="453"/>
      <c r="B1055" s="454"/>
      <c r="C1055" s="329"/>
      <c r="D1055" s="330"/>
      <c r="E1055" s="331" t="s">
        <v>1924</v>
      </c>
      <c r="F1055" s="389" t="s">
        <v>962</v>
      </c>
      <c r="G1055" s="389">
        <v>5</v>
      </c>
      <c r="H1055" s="390">
        <v>195</v>
      </c>
      <c r="I1055" s="391">
        <f t="shared" si="88"/>
        <v>975</v>
      </c>
      <c r="J1055" s="347" t="s">
        <v>441</v>
      </c>
      <c r="K1055" s="449" t="s">
        <v>953</v>
      </c>
      <c r="L1055" s="285"/>
      <c r="M1055" s="285"/>
      <c r="N1055" s="570"/>
      <c r="O1055" s="286"/>
      <c r="P1055" s="286"/>
      <c r="Q1055" s="286"/>
      <c r="R1055" s="286"/>
      <c r="S1055" s="286"/>
      <c r="T1055" s="286"/>
      <c r="U1055" s="571"/>
    </row>
    <row r="1056" spans="1:21" x14ac:dyDescent="0.2">
      <c r="A1056" s="453"/>
      <c r="B1056" s="454"/>
      <c r="C1056" s="329"/>
      <c r="D1056" s="330"/>
      <c r="E1056" s="331" t="s">
        <v>1925</v>
      </c>
      <c r="F1056" s="389" t="s">
        <v>962</v>
      </c>
      <c r="G1056" s="389">
        <v>5</v>
      </c>
      <c r="H1056" s="390">
        <v>242.5</v>
      </c>
      <c r="I1056" s="391">
        <f t="shared" si="88"/>
        <v>1212.5</v>
      </c>
      <c r="J1056" s="347" t="s">
        <v>441</v>
      </c>
      <c r="K1056" s="449" t="s">
        <v>953</v>
      </c>
      <c r="L1056" s="285"/>
      <c r="M1056" s="285"/>
      <c r="N1056" s="570"/>
      <c r="O1056" s="286"/>
      <c r="P1056" s="286"/>
      <c r="Q1056" s="286"/>
      <c r="R1056" s="286"/>
      <c r="S1056" s="286"/>
      <c r="T1056" s="286"/>
      <c r="U1056" s="571"/>
    </row>
    <row r="1057" spans="1:21" x14ac:dyDescent="0.2">
      <c r="A1057" s="453"/>
      <c r="B1057" s="454"/>
      <c r="C1057" s="329"/>
      <c r="D1057" s="330"/>
      <c r="E1057" s="331" t="s">
        <v>1926</v>
      </c>
      <c r="F1057" s="389" t="s">
        <v>962</v>
      </c>
      <c r="G1057" s="389">
        <v>5</v>
      </c>
      <c r="H1057" s="390">
        <v>290</v>
      </c>
      <c r="I1057" s="391">
        <f t="shared" si="88"/>
        <v>1450</v>
      </c>
      <c r="J1057" s="347" t="s">
        <v>441</v>
      </c>
      <c r="K1057" s="449" t="s">
        <v>953</v>
      </c>
      <c r="L1057" s="285"/>
      <c r="M1057" s="285"/>
      <c r="N1057" s="570"/>
      <c r="O1057" s="286"/>
      <c r="P1057" s="286"/>
      <c r="Q1057" s="286"/>
      <c r="R1057" s="286"/>
      <c r="S1057" s="286"/>
      <c r="T1057" s="286"/>
      <c r="U1057" s="571"/>
    </row>
    <row r="1058" spans="1:21" x14ac:dyDescent="0.2">
      <c r="A1058" s="453"/>
      <c r="B1058" s="454"/>
      <c r="C1058" s="329"/>
      <c r="D1058" s="330"/>
      <c r="E1058" s="331" t="s">
        <v>1927</v>
      </c>
      <c r="F1058" s="389" t="s">
        <v>962</v>
      </c>
      <c r="G1058" s="389">
        <v>5</v>
      </c>
      <c r="H1058" s="390">
        <v>290</v>
      </c>
      <c r="I1058" s="391">
        <f t="shared" si="88"/>
        <v>1450</v>
      </c>
      <c r="J1058" s="347" t="s">
        <v>441</v>
      </c>
      <c r="K1058" s="449" t="s">
        <v>953</v>
      </c>
      <c r="L1058" s="285"/>
      <c r="M1058" s="285"/>
      <c r="N1058" s="570"/>
      <c r="O1058" s="286"/>
      <c r="P1058" s="286"/>
      <c r="Q1058" s="286"/>
      <c r="R1058" s="286"/>
      <c r="S1058" s="286"/>
      <c r="T1058" s="286"/>
      <c r="U1058" s="571"/>
    </row>
    <row r="1059" spans="1:21" x14ac:dyDescent="0.2">
      <c r="A1059" s="453"/>
      <c r="B1059" s="454"/>
      <c r="C1059" s="329"/>
      <c r="D1059" s="330"/>
      <c r="E1059" s="331" t="s">
        <v>1928</v>
      </c>
      <c r="F1059" s="389" t="s">
        <v>962</v>
      </c>
      <c r="G1059" s="389">
        <v>5</v>
      </c>
      <c r="H1059" s="390">
        <v>195</v>
      </c>
      <c r="I1059" s="391">
        <f t="shared" si="88"/>
        <v>975</v>
      </c>
      <c r="J1059" s="347" t="s">
        <v>441</v>
      </c>
      <c r="K1059" s="449" t="s">
        <v>953</v>
      </c>
      <c r="L1059" s="285"/>
      <c r="M1059" s="285"/>
      <c r="N1059" s="570"/>
      <c r="O1059" s="286"/>
      <c r="P1059" s="286"/>
      <c r="Q1059" s="286"/>
      <c r="R1059" s="286"/>
      <c r="S1059" s="286"/>
      <c r="T1059" s="286"/>
      <c r="U1059" s="571"/>
    </row>
    <row r="1060" spans="1:21" x14ac:dyDescent="0.2">
      <c r="A1060" s="453"/>
      <c r="B1060" s="454"/>
      <c r="C1060" s="329"/>
      <c r="D1060" s="330"/>
      <c r="E1060" s="331" t="s">
        <v>1929</v>
      </c>
      <c r="F1060" s="389" t="s">
        <v>962</v>
      </c>
      <c r="G1060" s="389">
        <v>5</v>
      </c>
      <c r="H1060" s="390">
        <v>290</v>
      </c>
      <c r="I1060" s="391">
        <f t="shared" si="88"/>
        <v>1450</v>
      </c>
      <c r="J1060" s="347" t="s">
        <v>441</v>
      </c>
      <c r="K1060" s="449" t="s">
        <v>953</v>
      </c>
      <c r="L1060" s="285"/>
      <c r="M1060" s="285"/>
      <c r="N1060" s="570"/>
      <c r="O1060" s="286"/>
      <c r="P1060" s="286"/>
      <c r="Q1060" s="286"/>
      <c r="R1060" s="286"/>
      <c r="S1060" s="286"/>
      <c r="T1060" s="286"/>
      <c r="U1060" s="571"/>
    </row>
    <row r="1061" spans="1:21" x14ac:dyDescent="0.2">
      <c r="A1061" s="453"/>
      <c r="B1061" s="454"/>
      <c r="C1061" s="329"/>
      <c r="D1061" s="330"/>
      <c r="E1061" s="331" t="s">
        <v>1930</v>
      </c>
      <c r="F1061" s="389" t="s">
        <v>962</v>
      </c>
      <c r="G1061" s="389">
        <v>5</v>
      </c>
      <c r="H1061" s="390">
        <v>236</v>
      </c>
      <c r="I1061" s="391">
        <f t="shared" si="88"/>
        <v>1180</v>
      </c>
      <c r="J1061" s="347" t="s">
        <v>441</v>
      </c>
      <c r="K1061" s="449" t="s">
        <v>953</v>
      </c>
      <c r="L1061" s="285"/>
      <c r="M1061" s="285"/>
      <c r="N1061" s="570"/>
      <c r="O1061" s="286"/>
      <c r="P1061" s="286"/>
      <c r="Q1061" s="286"/>
      <c r="R1061" s="286"/>
      <c r="S1061" s="286"/>
      <c r="T1061" s="286"/>
      <c r="U1061" s="571"/>
    </row>
    <row r="1062" spans="1:21" x14ac:dyDescent="0.2">
      <c r="A1062" s="453"/>
      <c r="B1062" s="454"/>
      <c r="C1062" s="329"/>
      <c r="D1062" s="330"/>
      <c r="E1062" s="331" t="s">
        <v>1931</v>
      </c>
      <c r="F1062" s="389" t="s">
        <v>962</v>
      </c>
      <c r="G1062" s="389">
        <v>5</v>
      </c>
      <c r="H1062" s="390">
        <v>290</v>
      </c>
      <c r="I1062" s="391">
        <f t="shared" si="88"/>
        <v>1450</v>
      </c>
      <c r="J1062" s="347" t="s">
        <v>441</v>
      </c>
      <c r="K1062" s="449" t="s">
        <v>953</v>
      </c>
      <c r="L1062" s="285"/>
      <c r="M1062" s="285"/>
      <c r="N1062" s="570"/>
      <c r="O1062" s="286"/>
      <c r="P1062" s="286"/>
      <c r="Q1062" s="286"/>
      <c r="R1062" s="286"/>
      <c r="S1062" s="286"/>
      <c r="T1062" s="286"/>
      <c r="U1062" s="571"/>
    </row>
    <row r="1063" spans="1:21" x14ac:dyDescent="0.2">
      <c r="A1063" s="453"/>
      <c r="B1063" s="454"/>
      <c r="C1063" s="329"/>
      <c r="D1063" s="330"/>
      <c r="E1063" s="331" t="s">
        <v>1932</v>
      </c>
      <c r="F1063" s="389" t="s">
        <v>962</v>
      </c>
      <c r="G1063" s="389">
        <v>5</v>
      </c>
      <c r="H1063" s="390">
        <v>150.80000000000001</v>
      </c>
      <c r="I1063" s="391">
        <f t="shared" si="88"/>
        <v>754</v>
      </c>
      <c r="J1063" s="347" t="s">
        <v>441</v>
      </c>
      <c r="K1063" s="449" t="s">
        <v>953</v>
      </c>
      <c r="L1063" s="285"/>
      <c r="M1063" s="285"/>
      <c r="N1063" s="570"/>
      <c r="O1063" s="286"/>
      <c r="P1063" s="286"/>
      <c r="Q1063" s="286"/>
      <c r="R1063" s="286"/>
      <c r="S1063" s="286"/>
      <c r="T1063" s="286"/>
      <c r="U1063" s="571"/>
    </row>
    <row r="1064" spans="1:21" x14ac:dyDescent="0.2">
      <c r="A1064" s="453"/>
      <c r="B1064" s="454"/>
      <c r="C1064" s="329"/>
      <c r="D1064" s="330"/>
      <c r="E1064" s="331" t="s">
        <v>1933</v>
      </c>
      <c r="F1064" s="389" t="s">
        <v>962</v>
      </c>
      <c r="G1064" s="389">
        <v>5</v>
      </c>
      <c r="H1064" s="390">
        <v>290</v>
      </c>
      <c r="I1064" s="391">
        <f t="shared" si="88"/>
        <v>1450</v>
      </c>
      <c r="J1064" s="347" t="s">
        <v>441</v>
      </c>
      <c r="K1064" s="449" t="s">
        <v>953</v>
      </c>
      <c r="L1064" s="285"/>
      <c r="M1064" s="285"/>
      <c r="N1064" s="570"/>
      <c r="O1064" s="286"/>
      <c r="P1064" s="286"/>
      <c r="Q1064" s="286"/>
      <c r="R1064" s="286"/>
      <c r="S1064" s="286"/>
      <c r="T1064" s="286"/>
      <c r="U1064" s="571"/>
    </row>
    <row r="1065" spans="1:21" x14ac:dyDescent="0.2">
      <c r="A1065" s="453"/>
      <c r="B1065" s="454"/>
      <c r="C1065" s="329"/>
      <c r="D1065" s="330"/>
      <c r="E1065" s="331" t="s">
        <v>1934</v>
      </c>
      <c r="F1065" s="389" t="s">
        <v>962</v>
      </c>
      <c r="G1065" s="389">
        <v>5</v>
      </c>
      <c r="H1065" s="390">
        <v>247.77</v>
      </c>
      <c r="I1065" s="391">
        <f t="shared" si="88"/>
        <v>1238.8500000000001</v>
      </c>
      <c r="J1065" s="347" t="s">
        <v>441</v>
      </c>
      <c r="K1065" s="449" t="s">
        <v>953</v>
      </c>
      <c r="L1065" s="285"/>
      <c r="M1065" s="285"/>
      <c r="N1065" s="570"/>
      <c r="O1065" s="286"/>
      <c r="P1065" s="286"/>
      <c r="Q1065" s="286"/>
      <c r="R1065" s="286"/>
      <c r="S1065" s="286"/>
      <c r="T1065" s="286"/>
      <c r="U1065" s="571"/>
    </row>
    <row r="1066" spans="1:21" x14ac:dyDescent="0.2">
      <c r="A1066" s="453"/>
      <c r="B1066" s="454"/>
      <c r="C1066" s="329"/>
      <c r="D1066" s="330"/>
      <c r="E1066" s="331" t="s">
        <v>1935</v>
      </c>
      <c r="F1066" s="389" t="s">
        <v>962</v>
      </c>
      <c r="G1066" s="389">
        <v>5</v>
      </c>
      <c r="H1066" s="390">
        <v>322</v>
      </c>
      <c r="I1066" s="391">
        <f t="shared" si="88"/>
        <v>1610</v>
      </c>
      <c r="J1066" s="347" t="s">
        <v>441</v>
      </c>
      <c r="K1066" s="449" t="s">
        <v>953</v>
      </c>
      <c r="L1066" s="285"/>
      <c r="M1066" s="285"/>
      <c r="N1066" s="570"/>
      <c r="O1066" s="286"/>
      <c r="P1066" s="286"/>
      <c r="Q1066" s="286"/>
      <c r="R1066" s="286"/>
      <c r="S1066" s="286"/>
      <c r="T1066" s="286"/>
      <c r="U1066" s="571"/>
    </row>
    <row r="1067" spans="1:21" x14ac:dyDescent="0.2">
      <c r="A1067" s="453"/>
      <c r="B1067" s="454"/>
      <c r="C1067" s="329"/>
      <c r="D1067" s="330"/>
      <c r="E1067" s="331" t="s">
        <v>1936</v>
      </c>
      <c r="F1067" s="389" t="s">
        <v>962</v>
      </c>
      <c r="G1067" s="389">
        <v>5</v>
      </c>
      <c r="H1067" s="390">
        <v>195</v>
      </c>
      <c r="I1067" s="391">
        <f t="shared" si="88"/>
        <v>975</v>
      </c>
      <c r="J1067" s="347" t="s">
        <v>441</v>
      </c>
      <c r="K1067" s="449" t="s">
        <v>953</v>
      </c>
      <c r="L1067" s="285"/>
      <c r="M1067" s="285"/>
      <c r="N1067" s="570"/>
      <c r="O1067" s="286"/>
      <c r="P1067" s="286"/>
      <c r="Q1067" s="286"/>
      <c r="R1067" s="286"/>
      <c r="S1067" s="286"/>
      <c r="T1067" s="286"/>
      <c r="U1067" s="571"/>
    </row>
    <row r="1068" spans="1:21" x14ac:dyDescent="0.2">
      <c r="A1068" s="453"/>
      <c r="B1068" s="454"/>
      <c r="C1068" s="329"/>
      <c r="D1068" s="330"/>
      <c r="E1068" s="331" t="s">
        <v>1937</v>
      </c>
      <c r="F1068" s="389" t="s">
        <v>962</v>
      </c>
      <c r="G1068" s="389">
        <v>5</v>
      </c>
      <c r="H1068" s="390">
        <v>195</v>
      </c>
      <c r="I1068" s="391">
        <f t="shared" si="88"/>
        <v>975</v>
      </c>
      <c r="J1068" s="347" t="s">
        <v>441</v>
      </c>
      <c r="K1068" s="449" t="s">
        <v>953</v>
      </c>
      <c r="L1068" s="285"/>
      <c r="M1068" s="285"/>
      <c r="N1068" s="570"/>
      <c r="O1068" s="286"/>
      <c r="P1068" s="286"/>
      <c r="Q1068" s="286"/>
      <c r="R1068" s="286"/>
      <c r="S1068" s="286"/>
      <c r="T1068" s="286"/>
      <c r="U1068" s="571"/>
    </row>
    <row r="1069" spans="1:21" x14ac:dyDescent="0.2">
      <c r="A1069" s="453"/>
      <c r="B1069" s="454"/>
      <c r="C1069" s="329"/>
      <c r="D1069" s="330"/>
      <c r="E1069" s="331" t="s">
        <v>1938</v>
      </c>
      <c r="F1069" s="389" t="s">
        <v>962</v>
      </c>
      <c r="G1069" s="389">
        <v>5</v>
      </c>
      <c r="H1069" s="390">
        <v>153.55000000000001</v>
      </c>
      <c r="I1069" s="391">
        <f t="shared" si="88"/>
        <v>767.75</v>
      </c>
      <c r="J1069" s="347" t="s">
        <v>441</v>
      </c>
      <c r="K1069" s="449" t="s">
        <v>953</v>
      </c>
      <c r="L1069" s="285"/>
      <c r="M1069" s="285"/>
      <c r="N1069" s="570"/>
      <c r="O1069" s="286"/>
      <c r="P1069" s="286"/>
      <c r="Q1069" s="286"/>
      <c r="R1069" s="286"/>
      <c r="S1069" s="286"/>
      <c r="T1069" s="286"/>
      <c r="U1069" s="571"/>
    </row>
    <row r="1070" spans="1:21" x14ac:dyDescent="0.2">
      <c r="A1070" s="453"/>
      <c r="B1070" s="454"/>
      <c r="C1070" s="329"/>
      <c r="D1070" s="330"/>
      <c r="E1070" s="331" t="s">
        <v>1939</v>
      </c>
      <c r="F1070" s="389" t="s">
        <v>962</v>
      </c>
      <c r="G1070" s="389">
        <v>5</v>
      </c>
      <c r="H1070" s="390">
        <v>195</v>
      </c>
      <c r="I1070" s="391">
        <f t="shared" si="88"/>
        <v>975</v>
      </c>
      <c r="J1070" s="347" t="s">
        <v>441</v>
      </c>
      <c r="K1070" s="449" t="s">
        <v>953</v>
      </c>
      <c r="L1070" s="285"/>
      <c r="M1070" s="285"/>
      <c r="N1070" s="570"/>
      <c r="O1070" s="286"/>
      <c r="P1070" s="286"/>
      <c r="Q1070" s="286"/>
      <c r="R1070" s="286"/>
      <c r="S1070" s="286"/>
      <c r="T1070" s="286"/>
      <c r="U1070" s="571"/>
    </row>
    <row r="1071" spans="1:21" x14ac:dyDescent="0.2">
      <c r="A1071" s="453"/>
      <c r="B1071" s="454"/>
      <c r="C1071" s="329"/>
      <c r="D1071" s="330"/>
      <c r="E1071" s="331" t="s">
        <v>1940</v>
      </c>
      <c r="F1071" s="389" t="s">
        <v>962</v>
      </c>
      <c r="G1071" s="389">
        <v>5</v>
      </c>
      <c r="H1071" s="390">
        <v>195</v>
      </c>
      <c r="I1071" s="391">
        <f t="shared" si="88"/>
        <v>975</v>
      </c>
      <c r="J1071" s="347" t="s">
        <v>441</v>
      </c>
      <c r="K1071" s="449" t="s">
        <v>953</v>
      </c>
      <c r="L1071" s="285"/>
      <c r="M1071" s="285"/>
      <c r="N1071" s="570"/>
      <c r="O1071" s="286"/>
      <c r="P1071" s="286"/>
      <c r="Q1071" s="286"/>
      <c r="R1071" s="286"/>
      <c r="S1071" s="286"/>
      <c r="T1071" s="286"/>
      <c r="U1071" s="571"/>
    </row>
    <row r="1072" spans="1:21" x14ac:dyDescent="0.2">
      <c r="A1072" s="453"/>
      <c r="B1072" s="454"/>
      <c r="C1072" s="329"/>
      <c r="D1072" s="330"/>
      <c r="E1072" s="331" t="s">
        <v>1941</v>
      </c>
      <c r="F1072" s="389" t="s">
        <v>962</v>
      </c>
      <c r="G1072" s="389">
        <v>5</v>
      </c>
      <c r="H1072" s="390">
        <v>195</v>
      </c>
      <c r="I1072" s="391">
        <f t="shared" si="88"/>
        <v>975</v>
      </c>
      <c r="J1072" s="347" t="s">
        <v>441</v>
      </c>
      <c r="K1072" s="449" t="s">
        <v>953</v>
      </c>
      <c r="L1072" s="285"/>
      <c r="M1072" s="285"/>
      <c r="N1072" s="570"/>
      <c r="O1072" s="286"/>
      <c r="P1072" s="286"/>
      <c r="Q1072" s="286"/>
      <c r="R1072" s="286"/>
      <c r="S1072" s="286"/>
      <c r="T1072" s="286"/>
      <c r="U1072" s="571"/>
    </row>
    <row r="1073" spans="1:21" x14ac:dyDescent="0.2">
      <c r="A1073" s="453"/>
      <c r="B1073" s="454"/>
      <c r="C1073" s="329"/>
      <c r="D1073" s="330"/>
      <c r="E1073" s="331" t="s">
        <v>1942</v>
      </c>
      <c r="F1073" s="389" t="s">
        <v>962</v>
      </c>
      <c r="G1073" s="389">
        <v>5</v>
      </c>
      <c r="H1073" s="390">
        <v>220.4</v>
      </c>
      <c r="I1073" s="391">
        <f t="shared" si="88"/>
        <v>1102</v>
      </c>
      <c r="J1073" s="347" t="s">
        <v>441</v>
      </c>
      <c r="K1073" s="449" t="s">
        <v>953</v>
      </c>
      <c r="L1073" s="285"/>
      <c r="M1073" s="285"/>
      <c r="N1073" s="570"/>
      <c r="O1073" s="286"/>
      <c r="P1073" s="286"/>
      <c r="Q1073" s="286"/>
      <c r="R1073" s="286"/>
      <c r="S1073" s="286"/>
      <c r="T1073" s="286"/>
      <c r="U1073" s="571"/>
    </row>
    <row r="1074" spans="1:21" x14ac:dyDescent="0.2">
      <c r="A1074" s="453"/>
      <c r="B1074" s="454"/>
      <c r="C1074" s="329"/>
      <c r="D1074" s="330"/>
      <c r="E1074" s="331" t="s">
        <v>1943</v>
      </c>
      <c r="F1074" s="389" t="s">
        <v>962</v>
      </c>
      <c r="G1074" s="389">
        <v>5</v>
      </c>
      <c r="H1074" s="390">
        <v>195</v>
      </c>
      <c r="I1074" s="391">
        <f t="shared" si="88"/>
        <v>975</v>
      </c>
      <c r="J1074" s="347" t="s">
        <v>441</v>
      </c>
      <c r="K1074" s="449" t="s">
        <v>953</v>
      </c>
      <c r="L1074" s="418"/>
      <c r="M1074" s="567"/>
      <c r="N1074" s="570"/>
      <c r="O1074" s="286"/>
      <c r="P1074" s="286"/>
      <c r="Q1074" s="286"/>
      <c r="R1074" s="286"/>
      <c r="S1074" s="286"/>
      <c r="T1074" s="286"/>
      <c r="U1074" s="571"/>
    </row>
    <row r="1075" spans="1:21" x14ac:dyDescent="0.2">
      <c r="A1075" s="453"/>
      <c r="B1075" s="454"/>
      <c r="C1075" s="329"/>
      <c r="D1075" s="330"/>
      <c r="E1075" s="331" t="s">
        <v>1944</v>
      </c>
      <c r="F1075" s="389" t="s">
        <v>962</v>
      </c>
      <c r="G1075" s="389">
        <v>5</v>
      </c>
      <c r="H1075" s="390">
        <v>312.75</v>
      </c>
      <c r="I1075" s="391">
        <f t="shared" si="88"/>
        <v>1563.75</v>
      </c>
      <c r="J1075" s="347" t="s">
        <v>441</v>
      </c>
      <c r="K1075" s="449" t="s">
        <v>953</v>
      </c>
      <c r="M1075" s="285"/>
      <c r="N1075" s="570"/>
      <c r="O1075" s="286"/>
      <c r="P1075" s="286"/>
      <c r="Q1075" s="286"/>
      <c r="R1075" s="286"/>
      <c r="S1075" s="286"/>
      <c r="T1075" s="286"/>
      <c r="U1075" s="571"/>
    </row>
    <row r="1076" spans="1:21" x14ac:dyDescent="0.2">
      <c r="A1076" s="453"/>
      <c r="B1076" s="454"/>
      <c r="C1076" s="329"/>
      <c r="D1076" s="330"/>
      <c r="E1076" s="331" t="s">
        <v>1945</v>
      </c>
      <c r="F1076" s="389" t="s">
        <v>962</v>
      </c>
      <c r="G1076" s="389">
        <v>5</v>
      </c>
      <c r="H1076" s="390">
        <v>290</v>
      </c>
      <c r="I1076" s="391">
        <f t="shared" si="88"/>
        <v>1450</v>
      </c>
      <c r="J1076" s="347" t="s">
        <v>441</v>
      </c>
      <c r="K1076" s="449" t="s">
        <v>953</v>
      </c>
      <c r="M1076" s="285"/>
      <c r="N1076" s="570"/>
      <c r="O1076" s="286"/>
      <c r="P1076" s="286"/>
      <c r="Q1076" s="286"/>
      <c r="R1076" s="286"/>
      <c r="S1076" s="286"/>
      <c r="T1076" s="286"/>
      <c r="U1076" s="571"/>
    </row>
    <row r="1077" spans="1:21" x14ac:dyDescent="0.2">
      <c r="A1077" s="453"/>
      <c r="B1077" s="454"/>
      <c r="C1077" s="329"/>
      <c r="D1077" s="330"/>
      <c r="E1077" s="331" t="s">
        <v>1946</v>
      </c>
      <c r="F1077" s="389" t="s">
        <v>962</v>
      </c>
      <c r="G1077" s="389">
        <v>5</v>
      </c>
      <c r="H1077" s="390">
        <v>195</v>
      </c>
      <c r="I1077" s="391">
        <f t="shared" si="88"/>
        <v>975</v>
      </c>
      <c r="J1077" s="347" t="s">
        <v>441</v>
      </c>
      <c r="K1077" s="449" t="s">
        <v>953</v>
      </c>
      <c r="M1077" s="285"/>
      <c r="N1077" s="570"/>
      <c r="O1077" s="286"/>
      <c r="P1077" s="286"/>
      <c r="Q1077" s="286"/>
      <c r="R1077" s="286"/>
      <c r="S1077" s="286"/>
      <c r="T1077" s="286"/>
      <c r="U1077" s="571"/>
    </row>
    <row r="1078" spans="1:21" x14ac:dyDescent="0.2">
      <c r="A1078" s="453"/>
      <c r="B1078" s="454"/>
      <c r="C1078" s="329"/>
      <c r="D1078" s="330"/>
      <c r="E1078" s="331" t="s">
        <v>1947</v>
      </c>
      <c r="F1078" s="389" t="s">
        <v>962</v>
      </c>
      <c r="G1078" s="389">
        <v>5</v>
      </c>
      <c r="H1078" s="390">
        <v>195</v>
      </c>
      <c r="I1078" s="391">
        <f t="shared" si="88"/>
        <v>975</v>
      </c>
      <c r="J1078" s="347" t="s">
        <v>441</v>
      </c>
      <c r="K1078" s="449" t="s">
        <v>953</v>
      </c>
      <c r="M1078" s="285"/>
      <c r="N1078" s="570"/>
      <c r="O1078" s="286"/>
      <c r="P1078" s="286"/>
      <c r="Q1078" s="286"/>
      <c r="R1078" s="286"/>
      <c r="S1078" s="286"/>
      <c r="T1078" s="286"/>
      <c r="U1078" s="571"/>
    </row>
    <row r="1079" spans="1:21" x14ac:dyDescent="0.2">
      <c r="A1079" s="453"/>
      <c r="B1079" s="454"/>
      <c r="C1079" s="329"/>
      <c r="D1079" s="330"/>
      <c r="E1079" s="331" t="s">
        <v>1948</v>
      </c>
      <c r="F1079" s="389" t="s">
        <v>962</v>
      </c>
      <c r="G1079" s="389">
        <v>5</v>
      </c>
      <c r="H1079" s="390">
        <v>195</v>
      </c>
      <c r="I1079" s="391">
        <f t="shared" si="88"/>
        <v>975</v>
      </c>
      <c r="J1079" s="347" t="s">
        <v>441</v>
      </c>
      <c r="K1079" s="449" t="s">
        <v>953</v>
      </c>
      <c r="M1079" s="285"/>
      <c r="N1079" s="570"/>
      <c r="O1079" s="286"/>
      <c r="P1079" s="286"/>
      <c r="Q1079" s="286"/>
      <c r="R1079" s="286"/>
      <c r="S1079" s="286"/>
      <c r="T1079" s="286"/>
      <c r="U1079" s="571"/>
    </row>
    <row r="1080" spans="1:21" x14ac:dyDescent="0.2">
      <c r="A1080" s="453"/>
      <c r="B1080" s="454"/>
      <c r="C1080" s="329"/>
      <c r="D1080" s="330"/>
      <c r="E1080" s="331" t="s">
        <v>1949</v>
      </c>
      <c r="F1080" s="389" t="s">
        <v>962</v>
      </c>
      <c r="G1080" s="389">
        <v>5</v>
      </c>
      <c r="H1080" s="390">
        <v>195</v>
      </c>
      <c r="I1080" s="391">
        <f t="shared" si="88"/>
        <v>975</v>
      </c>
      <c r="J1080" s="347" t="s">
        <v>441</v>
      </c>
      <c r="K1080" s="449" t="s">
        <v>953</v>
      </c>
      <c r="M1080" s="285"/>
      <c r="N1080" s="570"/>
      <c r="O1080" s="286"/>
      <c r="P1080" s="286"/>
      <c r="Q1080" s="286"/>
      <c r="R1080" s="286"/>
      <c r="S1080" s="286"/>
      <c r="T1080" s="286"/>
      <c r="U1080" s="571"/>
    </row>
    <row r="1081" spans="1:21" x14ac:dyDescent="0.2">
      <c r="A1081" s="453"/>
      <c r="B1081" s="454"/>
      <c r="C1081" s="329"/>
      <c r="D1081" s="330"/>
      <c r="E1081" s="331" t="s">
        <v>1950</v>
      </c>
      <c r="F1081" s="389" t="s">
        <v>962</v>
      </c>
      <c r="G1081" s="389">
        <v>5</v>
      </c>
      <c r="H1081" s="390">
        <v>195</v>
      </c>
      <c r="I1081" s="391">
        <f t="shared" si="88"/>
        <v>975</v>
      </c>
      <c r="J1081" s="347" t="s">
        <v>441</v>
      </c>
      <c r="K1081" s="449" t="s">
        <v>953</v>
      </c>
      <c r="M1081" s="285"/>
    </row>
    <row r="1082" spans="1:21" x14ac:dyDescent="0.2">
      <c r="A1082" s="453"/>
      <c r="B1082" s="454"/>
      <c r="C1082" s="329"/>
      <c r="D1082" s="330"/>
      <c r="E1082" s="331" t="s">
        <v>1951</v>
      </c>
      <c r="F1082" s="389" t="s">
        <v>962</v>
      </c>
      <c r="G1082" s="389">
        <v>5</v>
      </c>
      <c r="H1082" s="390">
        <v>290</v>
      </c>
      <c r="I1082" s="391">
        <f t="shared" si="88"/>
        <v>1450</v>
      </c>
      <c r="J1082" s="347" t="s">
        <v>441</v>
      </c>
      <c r="K1082" s="449" t="s">
        <v>953</v>
      </c>
      <c r="M1082" s="285"/>
    </row>
    <row r="1083" spans="1:21" x14ac:dyDescent="0.2">
      <c r="A1083" s="453"/>
      <c r="B1083" s="454"/>
      <c r="C1083" s="329"/>
      <c r="D1083" s="330"/>
      <c r="E1083" s="331" t="s">
        <v>1952</v>
      </c>
      <c r="F1083" s="389" t="s">
        <v>962</v>
      </c>
      <c r="G1083" s="389">
        <v>5</v>
      </c>
      <c r="H1083" s="390">
        <v>290</v>
      </c>
      <c r="I1083" s="391">
        <f t="shared" si="88"/>
        <v>1450</v>
      </c>
      <c r="J1083" s="347" t="s">
        <v>441</v>
      </c>
      <c r="K1083" s="449" t="s">
        <v>953</v>
      </c>
      <c r="M1083" s="285"/>
    </row>
    <row r="1084" spans="1:21" x14ac:dyDescent="0.2">
      <c r="A1084" s="453"/>
      <c r="B1084" s="454"/>
      <c r="C1084" s="329"/>
      <c r="D1084" s="330"/>
      <c r="E1084" s="331" t="s">
        <v>1953</v>
      </c>
      <c r="F1084" s="389" t="s">
        <v>962</v>
      </c>
      <c r="G1084" s="389">
        <v>5</v>
      </c>
      <c r="H1084" s="390">
        <v>195</v>
      </c>
      <c r="I1084" s="391">
        <f t="shared" si="88"/>
        <v>975</v>
      </c>
      <c r="J1084" s="347" t="s">
        <v>441</v>
      </c>
      <c r="K1084" s="449" t="s">
        <v>953</v>
      </c>
      <c r="M1084" s="418"/>
    </row>
    <row r="1085" spans="1:21" x14ac:dyDescent="0.2">
      <c r="A1085" s="453"/>
      <c r="B1085" s="454"/>
      <c r="C1085" s="329"/>
      <c r="D1085" s="330"/>
      <c r="E1085" s="331" t="s">
        <v>1954</v>
      </c>
      <c r="F1085" s="389" t="s">
        <v>962</v>
      </c>
      <c r="G1085" s="389">
        <v>5</v>
      </c>
      <c r="H1085" s="390">
        <v>321.5</v>
      </c>
      <c r="I1085" s="391">
        <f t="shared" si="88"/>
        <v>1607.5</v>
      </c>
      <c r="J1085" s="347" t="s">
        <v>441</v>
      </c>
      <c r="K1085" s="449" t="s">
        <v>953</v>
      </c>
    </row>
    <row r="1086" spans="1:21" x14ac:dyDescent="0.2">
      <c r="A1086" s="453"/>
      <c r="B1086" s="454"/>
      <c r="C1086" s="329"/>
      <c r="D1086" s="330"/>
      <c r="E1086" s="331" t="s">
        <v>1955</v>
      </c>
      <c r="F1086" s="389" t="s">
        <v>962</v>
      </c>
      <c r="G1086" s="389">
        <v>5</v>
      </c>
      <c r="H1086" s="390">
        <v>319</v>
      </c>
      <c r="I1086" s="391">
        <f t="shared" si="88"/>
        <v>1595</v>
      </c>
      <c r="J1086" s="347" t="s">
        <v>441</v>
      </c>
      <c r="K1086" s="449" t="s">
        <v>953</v>
      </c>
    </row>
    <row r="1087" spans="1:21" x14ac:dyDescent="0.2">
      <c r="A1087" s="453"/>
      <c r="B1087" s="454"/>
      <c r="C1087" s="329"/>
      <c r="D1087" s="330"/>
      <c r="E1087" s="331" t="s">
        <v>1956</v>
      </c>
      <c r="F1087" s="389" t="s">
        <v>962</v>
      </c>
      <c r="G1087" s="389">
        <v>5</v>
      </c>
      <c r="H1087" s="390">
        <v>290</v>
      </c>
      <c r="I1087" s="391">
        <f t="shared" si="88"/>
        <v>1450</v>
      </c>
      <c r="J1087" s="347" t="s">
        <v>441</v>
      </c>
      <c r="K1087" s="449" t="s">
        <v>953</v>
      </c>
    </row>
    <row r="1088" spans="1:21" x14ac:dyDescent="0.2">
      <c r="A1088" s="453"/>
      <c r="B1088" s="454"/>
      <c r="C1088" s="329"/>
      <c r="D1088" s="330"/>
      <c r="E1088" s="331" t="s">
        <v>1957</v>
      </c>
      <c r="F1088" s="389" t="s">
        <v>962</v>
      </c>
      <c r="G1088" s="389">
        <v>5</v>
      </c>
      <c r="H1088" s="390">
        <v>165</v>
      </c>
      <c r="I1088" s="391">
        <f t="shared" si="88"/>
        <v>825</v>
      </c>
      <c r="J1088" s="347" t="s">
        <v>441</v>
      </c>
      <c r="K1088" s="449" t="s">
        <v>953</v>
      </c>
    </row>
    <row r="1089" spans="1:11" x14ac:dyDescent="0.2">
      <c r="A1089" s="453"/>
      <c r="B1089" s="454"/>
      <c r="C1089" s="329"/>
      <c r="D1089" s="330"/>
      <c r="E1089" s="331" t="s">
        <v>1958</v>
      </c>
      <c r="F1089" s="389" t="s">
        <v>962</v>
      </c>
      <c r="G1089" s="389">
        <v>5</v>
      </c>
      <c r="H1089" s="390">
        <v>5.43</v>
      </c>
      <c r="I1089" s="391">
        <f t="shared" si="88"/>
        <v>27.15</v>
      </c>
      <c r="J1089" s="347" t="s">
        <v>441</v>
      </c>
      <c r="K1089" s="449" t="s">
        <v>953</v>
      </c>
    </row>
    <row r="1090" spans="1:11" x14ac:dyDescent="0.2">
      <c r="A1090" s="453"/>
      <c r="B1090" s="454"/>
      <c r="C1090" s="329"/>
      <c r="D1090" s="330"/>
      <c r="E1090" s="331" t="s">
        <v>1959</v>
      </c>
      <c r="F1090" s="389" t="s">
        <v>962</v>
      </c>
      <c r="G1090" s="389">
        <v>5</v>
      </c>
      <c r="H1090" s="390">
        <v>222</v>
      </c>
      <c r="I1090" s="391">
        <f t="shared" si="88"/>
        <v>1110</v>
      </c>
      <c r="J1090" s="347" t="s">
        <v>441</v>
      </c>
      <c r="K1090" s="449" t="s">
        <v>953</v>
      </c>
    </row>
    <row r="1091" spans="1:11" x14ac:dyDescent="0.2">
      <c r="A1091" s="453"/>
      <c r="B1091" s="454"/>
      <c r="C1091" s="329"/>
      <c r="D1091" s="330"/>
      <c r="E1091" s="331" t="s">
        <v>1960</v>
      </c>
      <c r="F1091" s="389" t="s">
        <v>962</v>
      </c>
      <c r="G1091" s="389">
        <v>5</v>
      </c>
      <c r="H1091" s="390">
        <v>427.75</v>
      </c>
      <c r="I1091" s="391">
        <f t="shared" si="88"/>
        <v>2138.75</v>
      </c>
      <c r="J1091" s="347" t="s">
        <v>441</v>
      </c>
      <c r="K1091" s="449" t="s">
        <v>953</v>
      </c>
    </row>
    <row r="1092" spans="1:11" x14ac:dyDescent="0.2">
      <c r="A1092" s="453"/>
      <c r="B1092" s="454"/>
      <c r="C1092" s="329"/>
      <c r="D1092" s="330"/>
      <c r="E1092" s="331" t="s">
        <v>1961</v>
      </c>
      <c r="F1092" s="389" t="s">
        <v>962</v>
      </c>
      <c r="G1092" s="389">
        <v>5</v>
      </c>
      <c r="H1092" s="390">
        <v>290</v>
      </c>
      <c r="I1092" s="391">
        <f t="shared" si="88"/>
        <v>1450</v>
      </c>
      <c r="J1092" s="347" t="s">
        <v>441</v>
      </c>
      <c r="K1092" s="449" t="s">
        <v>953</v>
      </c>
    </row>
    <row r="1093" spans="1:11" x14ac:dyDescent="0.2">
      <c r="A1093" s="453"/>
      <c r="B1093" s="454"/>
      <c r="C1093" s="329"/>
      <c r="D1093" s="330"/>
      <c r="E1093" s="331" t="s">
        <v>1962</v>
      </c>
      <c r="F1093" s="389" t="s">
        <v>962</v>
      </c>
      <c r="G1093" s="389">
        <v>5</v>
      </c>
      <c r="H1093" s="390">
        <v>230</v>
      </c>
      <c r="I1093" s="391">
        <f t="shared" si="88"/>
        <v>1150</v>
      </c>
      <c r="J1093" s="347" t="s">
        <v>441</v>
      </c>
      <c r="K1093" s="449" t="s">
        <v>953</v>
      </c>
    </row>
    <row r="1094" spans="1:11" x14ac:dyDescent="0.2">
      <c r="A1094" s="453"/>
      <c r="B1094" s="454"/>
      <c r="C1094" s="329"/>
      <c r="D1094" s="330"/>
      <c r="E1094" s="331" t="s">
        <v>1963</v>
      </c>
      <c r="F1094" s="389" t="s">
        <v>962</v>
      </c>
      <c r="G1094" s="389">
        <v>5</v>
      </c>
      <c r="H1094" s="390">
        <v>195</v>
      </c>
      <c r="I1094" s="391">
        <f t="shared" si="88"/>
        <v>975</v>
      </c>
      <c r="J1094" s="347" t="s">
        <v>441</v>
      </c>
      <c r="K1094" s="449" t="s">
        <v>953</v>
      </c>
    </row>
    <row r="1095" spans="1:11" x14ac:dyDescent="0.2">
      <c r="A1095" s="453"/>
      <c r="B1095" s="454"/>
      <c r="C1095" s="329"/>
      <c r="D1095" s="330"/>
      <c r="E1095" s="331" t="s">
        <v>1964</v>
      </c>
      <c r="F1095" s="389" t="s">
        <v>962</v>
      </c>
      <c r="G1095" s="389">
        <v>5</v>
      </c>
      <c r="H1095" s="390">
        <v>195</v>
      </c>
      <c r="I1095" s="391">
        <f t="shared" si="88"/>
        <v>975</v>
      </c>
      <c r="J1095" s="347" t="s">
        <v>441</v>
      </c>
      <c r="K1095" s="449" t="s">
        <v>953</v>
      </c>
    </row>
    <row r="1096" spans="1:11" x14ac:dyDescent="0.2">
      <c r="A1096" s="453"/>
      <c r="B1096" s="454"/>
      <c r="C1096" s="329"/>
      <c r="D1096" s="330"/>
      <c r="E1096" s="331" t="s">
        <v>1965</v>
      </c>
      <c r="F1096" s="389" t="s">
        <v>962</v>
      </c>
      <c r="G1096" s="389">
        <v>5</v>
      </c>
      <c r="H1096" s="390">
        <v>242.5</v>
      </c>
      <c r="I1096" s="391">
        <f t="shared" si="88"/>
        <v>1212.5</v>
      </c>
      <c r="J1096" s="347" t="s">
        <v>441</v>
      </c>
      <c r="K1096" s="449" t="s">
        <v>953</v>
      </c>
    </row>
    <row r="1097" spans="1:11" x14ac:dyDescent="0.2">
      <c r="A1097" s="453"/>
      <c r="B1097" s="454"/>
      <c r="C1097" s="329"/>
      <c r="D1097" s="330"/>
      <c r="E1097" s="331" t="s">
        <v>1966</v>
      </c>
      <c r="F1097" s="389" t="s">
        <v>962</v>
      </c>
      <c r="G1097" s="389">
        <v>5</v>
      </c>
      <c r="H1097" s="390">
        <v>321.5</v>
      </c>
      <c r="I1097" s="391">
        <f t="shared" si="88"/>
        <v>1607.5</v>
      </c>
      <c r="J1097" s="347" t="s">
        <v>441</v>
      </c>
      <c r="K1097" s="449" t="s">
        <v>953</v>
      </c>
    </row>
    <row r="1098" spans="1:11" x14ac:dyDescent="0.2">
      <c r="A1098" s="453"/>
      <c r="B1098" s="454"/>
      <c r="C1098" s="329"/>
      <c r="D1098" s="330"/>
      <c r="E1098" s="331" t="s">
        <v>1967</v>
      </c>
      <c r="F1098" s="389" t="s">
        <v>962</v>
      </c>
      <c r="G1098" s="389">
        <v>5</v>
      </c>
      <c r="H1098" s="390">
        <v>290.26</v>
      </c>
      <c r="I1098" s="391">
        <f t="shared" si="88"/>
        <v>1451.3</v>
      </c>
      <c r="J1098" s="347" t="s">
        <v>441</v>
      </c>
      <c r="K1098" s="449" t="s">
        <v>953</v>
      </c>
    </row>
    <row r="1099" spans="1:11" x14ac:dyDescent="0.2">
      <c r="A1099" s="453"/>
      <c r="B1099" s="454"/>
      <c r="C1099" s="329"/>
      <c r="D1099" s="330"/>
      <c r="E1099" s="331" t="s">
        <v>1968</v>
      </c>
      <c r="F1099" s="389" t="s">
        <v>962</v>
      </c>
      <c r="G1099" s="389">
        <v>5</v>
      </c>
      <c r="H1099" s="390">
        <v>295</v>
      </c>
      <c r="I1099" s="391">
        <f t="shared" si="88"/>
        <v>1475</v>
      </c>
      <c r="J1099" s="347" t="s">
        <v>441</v>
      </c>
      <c r="K1099" s="449" t="s">
        <v>953</v>
      </c>
    </row>
    <row r="1100" spans="1:11" x14ac:dyDescent="0.2">
      <c r="A1100" s="453"/>
      <c r="B1100" s="454"/>
      <c r="C1100" s="329"/>
      <c r="D1100" s="330"/>
      <c r="E1100" s="331" t="s">
        <v>1969</v>
      </c>
      <c r="F1100" s="389" t="s">
        <v>962</v>
      </c>
      <c r="G1100" s="389">
        <v>5</v>
      </c>
      <c r="H1100" s="390">
        <v>177</v>
      </c>
      <c r="I1100" s="391">
        <f t="shared" si="88"/>
        <v>885</v>
      </c>
      <c r="J1100" s="347" t="s">
        <v>441</v>
      </c>
      <c r="K1100" s="449" t="s">
        <v>953</v>
      </c>
    </row>
    <row r="1101" spans="1:11" x14ac:dyDescent="0.2">
      <c r="A1101" s="453"/>
      <c r="B1101" s="454"/>
      <c r="C1101" s="329"/>
      <c r="D1101" s="330"/>
      <c r="E1101" s="331" t="s">
        <v>1970</v>
      </c>
      <c r="F1101" s="389" t="s">
        <v>962</v>
      </c>
      <c r="G1101" s="389">
        <v>5</v>
      </c>
      <c r="H1101" s="390">
        <v>195</v>
      </c>
      <c r="I1101" s="391">
        <f t="shared" si="88"/>
        <v>975</v>
      </c>
      <c r="J1101" s="347" t="s">
        <v>441</v>
      </c>
      <c r="K1101" s="449" t="s">
        <v>953</v>
      </c>
    </row>
    <row r="1102" spans="1:11" x14ac:dyDescent="0.2">
      <c r="A1102" s="453"/>
      <c r="B1102" s="454"/>
      <c r="C1102" s="329"/>
      <c r="D1102" s="330"/>
      <c r="E1102" s="331" t="s">
        <v>1971</v>
      </c>
      <c r="F1102" s="389" t="s">
        <v>962</v>
      </c>
      <c r="G1102" s="389">
        <v>5</v>
      </c>
      <c r="H1102" s="390">
        <v>195</v>
      </c>
      <c r="I1102" s="391">
        <f t="shared" si="88"/>
        <v>975</v>
      </c>
      <c r="J1102" s="347" t="s">
        <v>441</v>
      </c>
      <c r="K1102" s="449" t="s">
        <v>953</v>
      </c>
    </row>
    <row r="1103" spans="1:11" x14ac:dyDescent="0.2">
      <c r="A1103" s="453"/>
      <c r="B1103" s="454"/>
      <c r="C1103" s="329"/>
      <c r="D1103" s="330"/>
      <c r="E1103" s="331" t="s">
        <v>1972</v>
      </c>
      <c r="F1103" s="389" t="s">
        <v>962</v>
      </c>
      <c r="G1103" s="389">
        <v>5</v>
      </c>
      <c r="H1103" s="390">
        <v>290</v>
      </c>
      <c r="I1103" s="391">
        <f t="shared" si="88"/>
        <v>1450</v>
      </c>
      <c r="J1103" s="347" t="s">
        <v>441</v>
      </c>
      <c r="K1103" s="449" t="s">
        <v>953</v>
      </c>
    </row>
    <row r="1104" spans="1:11" x14ac:dyDescent="0.2">
      <c r="A1104" s="453"/>
      <c r="B1104" s="454"/>
      <c r="C1104" s="329"/>
      <c r="D1104" s="330"/>
      <c r="E1104" s="331" t="s">
        <v>1973</v>
      </c>
      <c r="F1104" s="389" t="s">
        <v>962</v>
      </c>
      <c r="G1104" s="389">
        <v>5</v>
      </c>
      <c r="H1104" s="390">
        <v>195</v>
      </c>
      <c r="I1104" s="391">
        <f t="shared" si="88"/>
        <v>975</v>
      </c>
      <c r="J1104" s="347" t="s">
        <v>441</v>
      </c>
      <c r="K1104" s="449" t="s">
        <v>953</v>
      </c>
    </row>
    <row r="1105" spans="1:11" x14ac:dyDescent="0.2">
      <c r="A1105" s="453"/>
      <c r="B1105" s="454"/>
      <c r="C1105" s="329"/>
      <c r="D1105" s="330"/>
      <c r="E1105" s="331" t="s">
        <v>1974</v>
      </c>
      <c r="F1105" s="389" t="s">
        <v>962</v>
      </c>
      <c r="G1105" s="389">
        <v>5</v>
      </c>
      <c r="H1105" s="390">
        <v>195</v>
      </c>
      <c r="I1105" s="391">
        <f t="shared" si="88"/>
        <v>975</v>
      </c>
      <c r="J1105" s="347" t="s">
        <v>441</v>
      </c>
      <c r="K1105" s="449" t="s">
        <v>953</v>
      </c>
    </row>
    <row r="1106" spans="1:11" x14ac:dyDescent="0.2">
      <c r="A1106" s="453"/>
      <c r="B1106" s="454"/>
      <c r="C1106" s="329"/>
      <c r="D1106" s="330"/>
      <c r="E1106" s="331" t="s">
        <v>1975</v>
      </c>
      <c r="F1106" s="389" t="s">
        <v>962</v>
      </c>
      <c r="G1106" s="389">
        <v>5</v>
      </c>
      <c r="H1106" s="390">
        <v>290</v>
      </c>
      <c r="I1106" s="391">
        <f t="shared" si="88"/>
        <v>1450</v>
      </c>
      <c r="J1106" s="347" t="s">
        <v>441</v>
      </c>
      <c r="K1106" s="449" t="s">
        <v>953</v>
      </c>
    </row>
    <row r="1107" spans="1:11" x14ac:dyDescent="0.2">
      <c r="A1107" s="453"/>
      <c r="B1107" s="454"/>
      <c r="C1107" s="329"/>
      <c r="D1107" s="330"/>
      <c r="E1107" s="331" t="s">
        <v>1976</v>
      </c>
      <c r="F1107" s="389" t="s">
        <v>962</v>
      </c>
      <c r="G1107" s="389">
        <v>5</v>
      </c>
      <c r="H1107" s="390">
        <v>195</v>
      </c>
      <c r="I1107" s="391">
        <f t="shared" si="88"/>
        <v>975</v>
      </c>
      <c r="J1107" s="347" t="s">
        <v>441</v>
      </c>
      <c r="K1107" s="449" t="s">
        <v>953</v>
      </c>
    </row>
    <row r="1108" spans="1:11" x14ac:dyDescent="0.2">
      <c r="A1108" s="453"/>
      <c r="B1108" s="454"/>
      <c r="C1108" s="329"/>
      <c r="D1108" s="330"/>
      <c r="E1108" s="331" t="s">
        <v>1977</v>
      </c>
      <c r="F1108" s="389" t="s">
        <v>962</v>
      </c>
      <c r="G1108" s="389">
        <v>5</v>
      </c>
      <c r="H1108" s="390">
        <v>290</v>
      </c>
      <c r="I1108" s="391">
        <f t="shared" si="88"/>
        <v>1450</v>
      </c>
      <c r="J1108" s="347" t="s">
        <v>441</v>
      </c>
      <c r="K1108" s="449" t="s">
        <v>953</v>
      </c>
    </row>
    <row r="1109" spans="1:11" x14ac:dyDescent="0.2">
      <c r="A1109" s="453"/>
      <c r="B1109" s="454"/>
      <c r="C1109" s="329"/>
      <c r="D1109" s="330"/>
      <c r="E1109" s="331" t="s">
        <v>1978</v>
      </c>
      <c r="F1109" s="389" t="s">
        <v>962</v>
      </c>
      <c r="G1109" s="389">
        <v>5</v>
      </c>
      <c r="H1109" s="390">
        <v>150.80000000000001</v>
      </c>
      <c r="I1109" s="391">
        <f t="shared" si="88"/>
        <v>754</v>
      </c>
      <c r="J1109" s="347" t="s">
        <v>441</v>
      </c>
      <c r="K1109" s="449" t="s">
        <v>953</v>
      </c>
    </row>
    <row r="1110" spans="1:11" x14ac:dyDescent="0.2">
      <c r="A1110" s="453"/>
      <c r="B1110" s="454"/>
      <c r="C1110" s="329"/>
      <c r="D1110" s="330"/>
      <c r="E1110" s="331" t="s">
        <v>1979</v>
      </c>
      <c r="F1110" s="389" t="s">
        <v>962</v>
      </c>
      <c r="G1110" s="389">
        <v>5</v>
      </c>
      <c r="H1110" s="390">
        <v>292.5</v>
      </c>
      <c r="I1110" s="391">
        <f t="shared" si="88"/>
        <v>1462.5</v>
      </c>
      <c r="J1110" s="347" t="s">
        <v>441</v>
      </c>
      <c r="K1110" s="449" t="s">
        <v>953</v>
      </c>
    </row>
    <row r="1111" spans="1:11" x14ac:dyDescent="0.2">
      <c r="A1111" s="453"/>
      <c r="B1111" s="454"/>
      <c r="C1111" s="329"/>
      <c r="D1111" s="330"/>
      <c r="E1111" s="331" t="s">
        <v>1980</v>
      </c>
      <c r="F1111" s="389" t="s">
        <v>962</v>
      </c>
      <c r="G1111" s="389">
        <v>5</v>
      </c>
      <c r="H1111" s="390">
        <v>195</v>
      </c>
      <c r="I1111" s="391">
        <f t="shared" si="88"/>
        <v>975</v>
      </c>
      <c r="J1111" s="347" t="s">
        <v>441</v>
      </c>
      <c r="K1111" s="449" t="s">
        <v>953</v>
      </c>
    </row>
    <row r="1112" spans="1:11" x14ac:dyDescent="0.2">
      <c r="A1112" s="453"/>
      <c r="B1112" s="454"/>
      <c r="C1112" s="329"/>
      <c r="D1112" s="330"/>
      <c r="E1112" s="331" t="s">
        <v>1981</v>
      </c>
      <c r="F1112" s="389" t="s">
        <v>962</v>
      </c>
      <c r="G1112" s="389">
        <v>5</v>
      </c>
      <c r="H1112" s="390">
        <v>195</v>
      </c>
      <c r="I1112" s="391">
        <f t="shared" si="88"/>
        <v>975</v>
      </c>
      <c r="J1112" s="347" t="s">
        <v>441</v>
      </c>
      <c r="K1112" s="449" t="s">
        <v>953</v>
      </c>
    </row>
    <row r="1113" spans="1:11" x14ac:dyDescent="0.2">
      <c r="A1113" s="453"/>
      <c r="B1113" s="454"/>
      <c r="C1113" s="329"/>
      <c r="D1113" s="330"/>
      <c r="E1113" s="331" t="s">
        <v>1982</v>
      </c>
      <c r="F1113" s="389" t="s">
        <v>1594</v>
      </c>
      <c r="G1113" s="389">
        <v>5</v>
      </c>
      <c r="H1113" s="390">
        <v>3000</v>
      </c>
      <c r="I1113" s="391">
        <f t="shared" si="88"/>
        <v>15000</v>
      </c>
      <c r="J1113" s="347" t="s">
        <v>441</v>
      </c>
      <c r="K1113" s="449" t="s">
        <v>953</v>
      </c>
    </row>
    <row r="1114" spans="1:11" x14ac:dyDescent="0.2">
      <c r="A1114" s="453"/>
      <c r="B1114" s="454"/>
      <c r="C1114" s="329"/>
      <c r="D1114" s="330"/>
      <c r="E1114" s="331" t="s">
        <v>1983</v>
      </c>
      <c r="F1114" s="389" t="s">
        <v>1594</v>
      </c>
      <c r="G1114" s="389">
        <v>5</v>
      </c>
      <c r="H1114" s="390">
        <v>3000</v>
      </c>
      <c r="I1114" s="391">
        <f t="shared" si="88"/>
        <v>15000</v>
      </c>
      <c r="J1114" s="347" t="s">
        <v>441</v>
      </c>
      <c r="K1114" s="449" t="s">
        <v>953</v>
      </c>
    </row>
    <row r="1115" spans="1:11" x14ac:dyDescent="0.2">
      <c r="A1115" s="453"/>
      <c r="B1115" s="454"/>
      <c r="C1115" s="329"/>
      <c r="D1115" s="330"/>
      <c r="E1115" s="331" t="s">
        <v>1984</v>
      </c>
      <c r="F1115" s="389" t="s">
        <v>1594</v>
      </c>
      <c r="G1115" s="389">
        <v>5</v>
      </c>
      <c r="H1115" s="390">
        <v>3000</v>
      </c>
      <c r="I1115" s="391">
        <f t="shared" si="88"/>
        <v>15000</v>
      </c>
      <c r="J1115" s="347" t="s">
        <v>441</v>
      </c>
      <c r="K1115" s="449" t="s">
        <v>953</v>
      </c>
    </row>
    <row r="1116" spans="1:11" x14ac:dyDescent="0.2">
      <c r="A1116" s="453"/>
      <c r="B1116" s="454"/>
      <c r="C1116" s="329"/>
      <c r="D1116" s="330"/>
      <c r="E1116" s="331" t="s">
        <v>1985</v>
      </c>
      <c r="F1116" s="389" t="s">
        <v>962</v>
      </c>
      <c r="G1116" s="334">
        <v>135</v>
      </c>
      <c r="H1116" s="402">
        <v>6000</v>
      </c>
      <c r="I1116" s="391">
        <f t="shared" si="88"/>
        <v>810000</v>
      </c>
      <c r="J1116" s="347" t="s">
        <v>441</v>
      </c>
      <c r="K1116" s="449" t="s">
        <v>953</v>
      </c>
    </row>
    <row r="1117" spans="1:11" x14ac:dyDescent="0.2">
      <c r="A1117" s="453"/>
      <c r="B1117" s="454"/>
      <c r="C1117" s="329"/>
      <c r="D1117" s="330"/>
      <c r="E1117" s="331" t="s">
        <v>1986</v>
      </c>
      <c r="F1117" s="389" t="s">
        <v>1594</v>
      </c>
      <c r="G1117" s="389">
        <v>5</v>
      </c>
      <c r="H1117" s="390">
        <v>3000</v>
      </c>
      <c r="I1117" s="391">
        <f>G1117*H1117</f>
        <v>15000</v>
      </c>
      <c r="J1117" s="347" t="s">
        <v>441</v>
      </c>
      <c r="K1117" s="449" t="s">
        <v>953</v>
      </c>
    </row>
    <row r="1118" spans="1:11" x14ac:dyDescent="0.2">
      <c r="A1118" s="405"/>
      <c r="B1118" s="320"/>
      <c r="C1118" s="363"/>
      <c r="D1118" s="366"/>
      <c r="E1118" s="413"/>
      <c r="F1118" s="389"/>
      <c r="G1118" s="389"/>
      <c r="H1118" s="416"/>
      <c r="I1118" s="391"/>
      <c r="J1118" s="347"/>
      <c r="K1118" s="449"/>
    </row>
    <row r="1119" spans="1:11" ht="25.5" x14ac:dyDescent="0.2">
      <c r="A1119" s="406"/>
      <c r="B1119" s="407"/>
      <c r="C1119" s="363"/>
      <c r="D1119" s="458" t="s">
        <v>1987</v>
      </c>
      <c r="E1119" s="411" t="s">
        <v>1402</v>
      </c>
      <c r="F1119" s="412" t="s">
        <v>1403</v>
      </c>
      <c r="G1119" s="580">
        <v>5</v>
      </c>
      <c r="H1119" s="390">
        <v>1083.21</v>
      </c>
      <c r="I1119" s="576">
        <f t="shared" ref="I1119:I1182" si="89">G1119*H1119</f>
        <v>5416.05</v>
      </c>
      <c r="J1119" s="577" t="s">
        <v>375</v>
      </c>
      <c r="K1119" s="586" t="s">
        <v>953</v>
      </c>
    </row>
    <row r="1120" spans="1:11" x14ac:dyDescent="0.2">
      <c r="A1120" s="409"/>
      <c r="B1120" s="410"/>
      <c r="C1120" s="363"/>
      <c r="D1120" s="366"/>
      <c r="E1120" s="411" t="s">
        <v>1405</v>
      </c>
      <c r="F1120" s="412" t="s">
        <v>1406</v>
      </c>
      <c r="G1120" s="389">
        <v>2</v>
      </c>
      <c r="H1120" s="390">
        <v>600</v>
      </c>
      <c r="I1120" s="391">
        <f t="shared" si="89"/>
        <v>1200</v>
      </c>
      <c r="J1120" s="347" t="s">
        <v>375</v>
      </c>
      <c r="K1120" s="449" t="s">
        <v>953</v>
      </c>
    </row>
    <row r="1121" spans="1:11" x14ac:dyDescent="0.2">
      <c r="A1121" s="409"/>
      <c r="B1121" s="410"/>
      <c r="C1121" s="363"/>
      <c r="D1121" s="366"/>
      <c r="E1121" s="411" t="s">
        <v>1407</v>
      </c>
      <c r="F1121" s="412" t="s">
        <v>1406</v>
      </c>
      <c r="G1121" s="389">
        <v>2</v>
      </c>
      <c r="H1121" s="390">
        <v>588.25</v>
      </c>
      <c r="I1121" s="391">
        <f t="shared" si="89"/>
        <v>1176.5</v>
      </c>
      <c r="J1121" s="347" t="s">
        <v>375</v>
      </c>
      <c r="K1121" s="449" t="s">
        <v>953</v>
      </c>
    </row>
    <row r="1122" spans="1:11" x14ac:dyDescent="0.2">
      <c r="A1122" s="409"/>
      <c r="B1122" s="410"/>
      <c r="C1122" s="363"/>
      <c r="D1122" s="366"/>
      <c r="E1122" s="411" t="s">
        <v>1409</v>
      </c>
      <c r="F1122" s="412" t="s">
        <v>1406</v>
      </c>
      <c r="G1122" s="389">
        <v>8</v>
      </c>
      <c r="H1122" s="390">
        <v>600</v>
      </c>
      <c r="I1122" s="391">
        <f t="shared" si="89"/>
        <v>4800</v>
      </c>
      <c r="J1122" s="347" t="s">
        <v>375</v>
      </c>
      <c r="K1122" s="449" t="s">
        <v>953</v>
      </c>
    </row>
    <row r="1123" spans="1:11" x14ac:dyDescent="0.2">
      <c r="A1123" s="409"/>
      <c r="B1123" s="410"/>
      <c r="C1123" s="363"/>
      <c r="D1123" s="366"/>
      <c r="E1123" s="411" t="s">
        <v>1411</v>
      </c>
      <c r="F1123" s="412" t="s">
        <v>1406</v>
      </c>
      <c r="G1123" s="389">
        <v>3</v>
      </c>
      <c r="H1123" s="390">
        <v>4130</v>
      </c>
      <c r="I1123" s="391">
        <f t="shared" si="89"/>
        <v>12390</v>
      </c>
      <c r="J1123" s="347" t="s">
        <v>375</v>
      </c>
      <c r="K1123" s="449" t="s">
        <v>953</v>
      </c>
    </row>
    <row r="1124" spans="1:11" x14ac:dyDescent="0.2">
      <c r="A1124" s="409"/>
      <c r="B1124" s="410"/>
      <c r="C1124" s="363"/>
      <c r="D1124" s="366"/>
      <c r="E1124" s="411" t="s">
        <v>1413</v>
      </c>
      <c r="F1124" s="412" t="s">
        <v>1414</v>
      </c>
      <c r="G1124" s="389">
        <v>10</v>
      </c>
      <c r="H1124" s="390">
        <v>1338</v>
      </c>
      <c r="I1124" s="391">
        <f t="shared" si="89"/>
        <v>13380</v>
      </c>
      <c r="J1124" s="347" t="s">
        <v>375</v>
      </c>
      <c r="K1124" s="449" t="s">
        <v>953</v>
      </c>
    </row>
    <row r="1125" spans="1:11" x14ac:dyDescent="0.2">
      <c r="A1125" s="409"/>
      <c r="B1125" s="410"/>
      <c r="C1125" s="363"/>
      <c r="D1125" s="366"/>
      <c r="E1125" s="411" t="s">
        <v>1416</v>
      </c>
      <c r="F1125" s="412" t="s">
        <v>748</v>
      </c>
      <c r="G1125" s="389">
        <v>25</v>
      </c>
      <c r="H1125" s="390">
        <v>32.4</v>
      </c>
      <c r="I1125" s="391">
        <f t="shared" si="89"/>
        <v>810</v>
      </c>
      <c r="J1125" s="347" t="s">
        <v>375</v>
      </c>
      <c r="K1125" s="449" t="s">
        <v>953</v>
      </c>
    </row>
    <row r="1126" spans="1:11" x14ac:dyDescent="0.2">
      <c r="A1126" s="409"/>
      <c r="B1126" s="410"/>
      <c r="C1126" s="363"/>
      <c r="D1126" s="366"/>
      <c r="E1126" s="411" t="s">
        <v>1418</v>
      </c>
      <c r="F1126" s="412" t="s">
        <v>1419</v>
      </c>
      <c r="G1126" s="389">
        <v>12</v>
      </c>
      <c r="H1126" s="390">
        <v>2118.61</v>
      </c>
      <c r="I1126" s="391">
        <f t="shared" si="89"/>
        <v>25423.32</v>
      </c>
      <c r="J1126" s="347" t="s">
        <v>375</v>
      </c>
      <c r="K1126" s="449" t="s">
        <v>953</v>
      </c>
    </row>
    <row r="1127" spans="1:11" x14ac:dyDescent="0.2">
      <c r="A1127" s="409"/>
      <c r="B1127" s="410"/>
      <c r="C1127" s="363"/>
      <c r="D1127" s="366"/>
      <c r="E1127" s="411" t="s">
        <v>1421</v>
      </c>
      <c r="F1127" s="412" t="s">
        <v>1419</v>
      </c>
      <c r="G1127" s="389">
        <v>12</v>
      </c>
      <c r="H1127" s="390">
        <v>1018.99</v>
      </c>
      <c r="I1127" s="391">
        <f t="shared" si="89"/>
        <v>12227.880000000001</v>
      </c>
      <c r="J1127" s="347" t="s">
        <v>375</v>
      </c>
      <c r="K1127" s="449" t="s">
        <v>953</v>
      </c>
    </row>
    <row r="1128" spans="1:11" x14ac:dyDescent="0.2">
      <c r="A1128" s="409"/>
      <c r="B1128" s="410"/>
      <c r="C1128" s="363"/>
      <c r="D1128" s="366"/>
      <c r="E1128" s="411" t="s">
        <v>1422</v>
      </c>
      <c r="F1128" s="412" t="s">
        <v>1406</v>
      </c>
      <c r="G1128" s="389">
        <v>10</v>
      </c>
      <c r="H1128" s="390">
        <v>1170</v>
      </c>
      <c r="I1128" s="391">
        <f t="shared" si="89"/>
        <v>11700</v>
      </c>
      <c r="J1128" s="347" t="s">
        <v>375</v>
      </c>
      <c r="K1128" s="449" t="s">
        <v>953</v>
      </c>
    </row>
    <row r="1129" spans="1:11" x14ac:dyDescent="0.2">
      <c r="A1129" s="409"/>
      <c r="B1129" s="410"/>
      <c r="C1129" s="363"/>
      <c r="D1129" s="366"/>
      <c r="E1129" s="411" t="s">
        <v>1424</v>
      </c>
      <c r="F1129" s="412" t="s">
        <v>748</v>
      </c>
      <c r="G1129" s="389">
        <v>10</v>
      </c>
      <c r="H1129" s="390">
        <v>47.5</v>
      </c>
      <c r="I1129" s="391">
        <f t="shared" si="89"/>
        <v>475</v>
      </c>
      <c r="J1129" s="347" t="s">
        <v>375</v>
      </c>
      <c r="K1129" s="449" t="s">
        <v>953</v>
      </c>
    </row>
    <row r="1130" spans="1:11" x14ac:dyDescent="0.2">
      <c r="A1130" s="409"/>
      <c r="B1130" s="410"/>
      <c r="C1130" s="363"/>
      <c r="D1130" s="366"/>
      <c r="E1130" s="411" t="s">
        <v>1426</v>
      </c>
      <c r="F1130" s="412" t="s">
        <v>748</v>
      </c>
      <c r="G1130" s="389">
        <v>100</v>
      </c>
      <c r="H1130" s="390">
        <v>15.8</v>
      </c>
      <c r="I1130" s="391">
        <f t="shared" si="89"/>
        <v>1580</v>
      </c>
      <c r="J1130" s="347" t="s">
        <v>375</v>
      </c>
      <c r="K1130" s="449" t="s">
        <v>953</v>
      </c>
    </row>
    <row r="1131" spans="1:11" x14ac:dyDescent="0.2">
      <c r="A1131" s="409"/>
      <c r="B1131" s="410"/>
      <c r="C1131" s="363"/>
      <c r="D1131" s="366"/>
      <c r="E1131" s="411" t="s">
        <v>1428</v>
      </c>
      <c r="F1131" s="412" t="s">
        <v>748</v>
      </c>
      <c r="G1131" s="389">
        <v>10</v>
      </c>
      <c r="H1131" s="390">
        <v>38.1</v>
      </c>
      <c r="I1131" s="391">
        <f t="shared" si="89"/>
        <v>381</v>
      </c>
      <c r="J1131" s="347" t="s">
        <v>375</v>
      </c>
      <c r="K1131" s="449" t="s">
        <v>953</v>
      </c>
    </row>
    <row r="1132" spans="1:11" x14ac:dyDescent="0.2">
      <c r="A1132" s="409"/>
      <c r="B1132" s="410"/>
      <c r="C1132" s="363"/>
      <c r="D1132" s="366"/>
      <c r="E1132" s="411" t="s">
        <v>1429</v>
      </c>
      <c r="F1132" s="412" t="s">
        <v>1406</v>
      </c>
      <c r="G1132" s="389">
        <v>25</v>
      </c>
      <c r="H1132" s="390">
        <v>171.1</v>
      </c>
      <c r="I1132" s="391">
        <f t="shared" si="89"/>
        <v>4277.5</v>
      </c>
      <c r="J1132" s="347" t="s">
        <v>375</v>
      </c>
      <c r="K1132" s="449" t="s">
        <v>953</v>
      </c>
    </row>
    <row r="1133" spans="1:11" x14ac:dyDescent="0.2">
      <c r="A1133" s="409"/>
      <c r="B1133" s="410"/>
      <c r="C1133" s="363"/>
      <c r="D1133" s="366"/>
      <c r="E1133" s="411" t="s">
        <v>1431</v>
      </c>
      <c r="F1133" s="412" t="s">
        <v>1406</v>
      </c>
      <c r="G1133" s="389">
        <v>10</v>
      </c>
      <c r="H1133" s="390">
        <v>215.16</v>
      </c>
      <c r="I1133" s="391">
        <f t="shared" si="89"/>
        <v>2151.6</v>
      </c>
      <c r="J1133" s="347" t="s">
        <v>375</v>
      </c>
      <c r="K1133" s="449" t="s">
        <v>953</v>
      </c>
    </row>
    <row r="1134" spans="1:11" x14ac:dyDescent="0.2">
      <c r="A1134" s="409"/>
      <c r="B1134" s="410"/>
      <c r="C1134" s="363"/>
      <c r="D1134" s="366"/>
      <c r="E1134" s="411" t="s">
        <v>1433</v>
      </c>
      <c r="F1134" s="412" t="s">
        <v>1414</v>
      </c>
      <c r="G1134" s="389">
        <v>10</v>
      </c>
      <c r="H1134" s="390">
        <v>961.17</v>
      </c>
      <c r="I1134" s="391">
        <f t="shared" si="89"/>
        <v>9611.6999999999989</v>
      </c>
      <c r="J1134" s="347" t="s">
        <v>375</v>
      </c>
      <c r="K1134" s="449" t="s">
        <v>953</v>
      </c>
    </row>
    <row r="1135" spans="1:11" x14ac:dyDescent="0.2">
      <c r="A1135" s="409"/>
      <c r="B1135" s="410"/>
      <c r="C1135" s="363"/>
      <c r="D1135" s="366"/>
      <c r="E1135" s="411" t="s">
        <v>1434</v>
      </c>
      <c r="F1135" s="412" t="s">
        <v>748</v>
      </c>
      <c r="G1135" s="389">
        <v>12</v>
      </c>
      <c r="H1135" s="390">
        <v>114.45</v>
      </c>
      <c r="I1135" s="391">
        <f t="shared" si="89"/>
        <v>1373.4</v>
      </c>
      <c r="J1135" s="347" t="s">
        <v>375</v>
      </c>
      <c r="K1135" s="449" t="s">
        <v>953</v>
      </c>
    </row>
    <row r="1136" spans="1:11" x14ac:dyDescent="0.2">
      <c r="A1136" s="409"/>
      <c r="B1136" s="410"/>
      <c r="C1136" s="363"/>
      <c r="D1136" s="366"/>
      <c r="E1136" s="411" t="s">
        <v>1436</v>
      </c>
      <c r="F1136" s="412" t="s">
        <v>748</v>
      </c>
      <c r="G1136" s="389">
        <v>12</v>
      </c>
      <c r="H1136" s="390">
        <v>218</v>
      </c>
      <c r="I1136" s="391">
        <f t="shared" si="89"/>
        <v>2616</v>
      </c>
      <c r="J1136" s="347" t="s">
        <v>375</v>
      </c>
      <c r="K1136" s="449" t="s">
        <v>953</v>
      </c>
    </row>
    <row r="1137" spans="1:11" x14ac:dyDescent="0.2">
      <c r="A1137" s="409"/>
      <c r="B1137" s="410"/>
      <c r="C1137" s="363"/>
      <c r="D1137" s="366"/>
      <c r="E1137" s="411" t="s">
        <v>1438</v>
      </c>
      <c r="F1137" s="412" t="s">
        <v>748</v>
      </c>
      <c r="G1137" s="389">
        <v>3000</v>
      </c>
      <c r="H1137" s="390">
        <v>14.18</v>
      </c>
      <c r="I1137" s="391">
        <f t="shared" si="89"/>
        <v>42540</v>
      </c>
      <c r="J1137" s="347" t="s">
        <v>375</v>
      </c>
      <c r="K1137" s="449" t="s">
        <v>953</v>
      </c>
    </row>
    <row r="1138" spans="1:11" x14ac:dyDescent="0.2">
      <c r="A1138" s="409"/>
      <c r="B1138" s="410"/>
      <c r="C1138" s="363"/>
      <c r="D1138" s="366"/>
      <c r="E1138" s="411" t="s">
        <v>1440</v>
      </c>
      <c r="F1138" s="412" t="s">
        <v>748</v>
      </c>
      <c r="G1138" s="389">
        <v>3000</v>
      </c>
      <c r="H1138" s="390">
        <v>13.57</v>
      </c>
      <c r="I1138" s="391">
        <f t="shared" si="89"/>
        <v>40710</v>
      </c>
      <c r="J1138" s="347" t="s">
        <v>375</v>
      </c>
      <c r="K1138" s="449" t="s">
        <v>953</v>
      </c>
    </row>
    <row r="1139" spans="1:11" x14ac:dyDescent="0.2">
      <c r="A1139" s="409"/>
      <c r="B1139" s="410"/>
      <c r="C1139" s="363"/>
      <c r="D1139" s="366"/>
      <c r="E1139" s="411" t="s">
        <v>1442</v>
      </c>
      <c r="F1139" s="412" t="s">
        <v>748</v>
      </c>
      <c r="G1139" s="389">
        <v>1200</v>
      </c>
      <c r="H1139" s="390">
        <v>11.38</v>
      </c>
      <c r="I1139" s="391">
        <f t="shared" si="89"/>
        <v>13656.000000000002</v>
      </c>
      <c r="J1139" s="347" t="s">
        <v>375</v>
      </c>
      <c r="K1139" s="449" t="s">
        <v>953</v>
      </c>
    </row>
    <row r="1140" spans="1:11" x14ac:dyDescent="0.2">
      <c r="A1140" s="409"/>
      <c r="B1140" s="410"/>
      <c r="C1140" s="363"/>
      <c r="D1140" s="366"/>
      <c r="E1140" s="411" t="s">
        <v>1444</v>
      </c>
      <c r="F1140" s="412" t="s">
        <v>748</v>
      </c>
      <c r="G1140" s="389">
        <v>1200</v>
      </c>
      <c r="H1140" s="390">
        <v>14.18</v>
      </c>
      <c r="I1140" s="391">
        <f t="shared" si="89"/>
        <v>17016</v>
      </c>
      <c r="J1140" s="347" t="s">
        <v>375</v>
      </c>
      <c r="K1140" s="449" t="s">
        <v>953</v>
      </c>
    </row>
    <row r="1141" spans="1:11" x14ac:dyDescent="0.2">
      <c r="A1141" s="409"/>
      <c r="B1141" s="410"/>
      <c r="C1141" s="363"/>
      <c r="D1141" s="366"/>
      <c r="E1141" s="411" t="s">
        <v>1445</v>
      </c>
      <c r="F1141" s="412" t="s">
        <v>748</v>
      </c>
      <c r="G1141" s="389">
        <v>3000</v>
      </c>
      <c r="H1141" s="390">
        <v>10.029999999999999</v>
      </c>
      <c r="I1141" s="391">
        <f t="shared" si="89"/>
        <v>30089.999999999996</v>
      </c>
      <c r="J1141" s="347" t="s">
        <v>375</v>
      </c>
      <c r="K1141" s="449" t="s">
        <v>953</v>
      </c>
    </row>
    <row r="1142" spans="1:11" x14ac:dyDescent="0.2">
      <c r="A1142" s="409"/>
      <c r="B1142" s="410"/>
      <c r="C1142" s="363"/>
      <c r="D1142" s="366"/>
      <c r="E1142" s="411" t="s">
        <v>1446</v>
      </c>
      <c r="F1142" s="412" t="s">
        <v>748</v>
      </c>
      <c r="G1142" s="389">
        <v>3000</v>
      </c>
      <c r="H1142" s="390">
        <v>11.38</v>
      </c>
      <c r="I1142" s="391">
        <f t="shared" si="89"/>
        <v>34140</v>
      </c>
      <c r="J1142" s="347" t="s">
        <v>375</v>
      </c>
      <c r="K1142" s="449" t="s">
        <v>953</v>
      </c>
    </row>
    <row r="1143" spans="1:11" x14ac:dyDescent="0.2">
      <c r="A1143" s="409"/>
      <c r="B1143" s="410"/>
      <c r="C1143" s="363"/>
      <c r="D1143" s="366"/>
      <c r="E1143" s="411" t="s">
        <v>1448</v>
      </c>
      <c r="F1143" s="412" t="s">
        <v>748</v>
      </c>
      <c r="G1143" s="389">
        <v>3000</v>
      </c>
      <c r="H1143" s="390">
        <v>7.06</v>
      </c>
      <c r="I1143" s="391">
        <f t="shared" si="89"/>
        <v>21180</v>
      </c>
      <c r="J1143" s="347" t="s">
        <v>375</v>
      </c>
      <c r="K1143" s="449" t="s">
        <v>953</v>
      </c>
    </row>
    <row r="1144" spans="1:11" x14ac:dyDescent="0.2">
      <c r="A1144" s="409"/>
      <c r="B1144" s="410"/>
      <c r="C1144" s="363"/>
      <c r="D1144" s="366"/>
      <c r="E1144" s="411" t="s">
        <v>1450</v>
      </c>
      <c r="F1144" s="412" t="s">
        <v>748</v>
      </c>
      <c r="G1144" s="389">
        <v>3000</v>
      </c>
      <c r="H1144" s="390">
        <v>15.33</v>
      </c>
      <c r="I1144" s="391">
        <f t="shared" si="89"/>
        <v>45990</v>
      </c>
      <c r="J1144" s="347" t="s">
        <v>375</v>
      </c>
      <c r="K1144" s="449" t="s">
        <v>953</v>
      </c>
    </row>
    <row r="1145" spans="1:11" x14ac:dyDescent="0.2">
      <c r="A1145" s="409"/>
      <c r="B1145" s="410"/>
      <c r="C1145" s="363"/>
      <c r="D1145" s="366"/>
      <c r="E1145" s="411" t="s">
        <v>1451</v>
      </c>
      <c r="F1145" s="412" t="s">
        <v>748</v>
      </c>
      <c r="G1145" s="389">
        <v>3000</v>
      </c>
      <c r="H1145" s="390">
        <v>11.38</v>
      </c>
      <c r="I1145" s="391">
        <f t="shared" si="89"/>
        <v>34140</v>
      </c>
      <c r="J1145" s="347" t="s">
        <v>375</v>
      </c>
      <c r="K1145" s="449" t="s">
        <v>953</v>
      </c>
    </row>
    <row r="1146" spans="1:11" x14ac:dyDescent="0.2">
      <c r="A1146" s="409"/>
      <c r="B1146" s="410"/>
      <c r="C1146" s="363"/>
      <c r="D1146" s="366"/>
      <c r="E1146" s="411" t="s">
        <v>1453</v>
      </c>
      <c r="F1146" s="412" t="s">
        <v>748</v>
      </c>
      <c r="G1146" s="389">
        <v>1200</v>
      </c>
      <c r="H1146" s="390">
        <v>3.82</v>
      </c>
      <c r="I1146" s="391">
        <f t="shared" si="89"/>
        <v>4584</v>
      </c>
      <c r="J1146" s="347" t="s">
        <v>375</v>
      </c>
      <c r="K1146" s="449" t="s">
        <v>953</v>
      </c>
    </row>
    <row r="1147" spans="1:11" x14ac:dyDescent="0.2">
      <c r="A1147" s="409"/>
      <c r="B1147" s="410"/>
      <c r="C1147" s="363"/>
      <c r="D1147" s="366"/>
      <c r="E1147" s="411" t="s">
        <v>1455</v>
      </c>
      <c r="F1147" s="412" t="s">
        <v>748</v>
      </c>
      <c r="G1147" s="389">
        <v>3000</v>
      </c>
      <c r="H1147" s="390">
        <v>5.41</v>
      </c>
      <c r="I1147" s="391">
        <f t="shared" si="89"/>
        <v>16230</v>
      </c>
      <c r="J1147" s="347" t="s">
        <v>375</v>
      </c>
      <c r="K1147" s="449" t="s">
        <v>953</v>
      </c>
    </row>
    <row r="1148" spans="1:11" x14ac:dyDescent="0.2">
      <c r="A1148" s="409"/>
      <c r="B1148" s="410"/>
      <c r="C1148" s="363"/>
      <c r="D1148" s="366"/>
      <c r="E1148" s="411" t="s">
        <v>1456</v>
      </c>
      <c r="F1148" s="412" t="s">
        <v>748</v>
      </c>
      <c r="G1148" s="389">
        <v>2500</v>
      </c>
      <c r="H1148" s="390">
        <v>8.1199999999999992</v>
      </c>
      <c r="I1148" s="391">
        <f t="shared" si="89"/>
        <v>20299.999999999996</v>
      </c>
      <c r="J1148" s="347" t="s">
        <v>375</v>
      </c>
      <c r="K1148" s="449" t="s">
        <v>953</v>
      </c>
    </row>
    <row r="1149" spans="1:11" x14ac:dyDescent="0.2">
      <c r="A1149" s="409"/>
      <c r="B1149" s="410"/>
      <c r="C1149" s="363"/>
      <c r="D1149" s="366"/>
      <c r="E1149" s="411" t="s">
        <v>1458</v>
      </c>
      <c r="F1149" s="412" t="s">
        <v>748</v>
      </c>
      <c r="G1149" s="389">
        <v>300</v>
      </c>
      <c r="H1149" s="390">
        <v>0.69</v>
      </c>
      <c r="I1149" s="391">
        <f t="shared" si="89"/>
        <v>206.99999999999997</v>
      </c>
      <c r="J1149" s="347" t="s">
        <v>375</v>
      </c>
      <c r="K1149" s="449" t="s">
        <v>953</v>
      </c>
    </row>
    <row r="1150" spans="1:11" x14ac:dyDescent="0.2">
      <c r="A1150" s="409"/>
      <c r="B1150" s="410"/>
      <c r="C1150" s="363"/>
      <c r="D1150" s="366"/>
      <c r="E1150" s="411" t="s">
        <v>1460</v>
      </c>
      <c r="F1150" s="412" t="s">
        <v>1461</v>
      </c>
      <c r="G1150" s="389">
        <v>60</v>
      </c>
      <c r="H1150" s="390">
        <v>108.89</v>
      </c>
      <c r="I1150" s="391">
        <f t="shared" si="89"/>
        <v>6533.4</v>
      </c>
      <c r="J1150" s="347" t="s">
        <v>375</v>
      </c>
      <c r="K1150" s="449" t="s">
        <v>953</v>
      </c>
    </row>
    <row r="1151" spans="1:11" x14ac:dyDescent="0.2">
      <c r="A1151" s="409"/>
      <c r="B1151" s="410"/>
      <c r="C1151" s="363"/>
      <c r="D1151" s="366"/>
      <c r="E1151" s="411" t="s">
        <v>1463</v>
      </c>
      <c r="F1151" s="412" t="s">
        <v>1414</v>
      </c>
      <c r="G1151" s="389">
        <v>10</v>
      </c>
      <c r="H1151" s="390">
        <v>4080.63</v>
      </c>
      <c r="I1151" s="391">
        <f t="shared" si="89"/>
        <v>40806.300000000003</v>
      </c>
      <c r="J1151" s="347" t="s">
        <v>375</v>
      </c>
      <c r="K1151" s="449" t="s">
        <v>953</v>
      </c>
    </row>
    <row r="1152" spans="1:11" x14ac:dyDescent="0.2">
      <c r="A1152" s="409"/>
      <c r="B1152" s="410"/>
      <c r="C1152" s="363"/>
      <c r="D1152" s="366"/>
      <c r="E1152" s="411" t="s">
        <v>1465</v>
      </c>
      <c r="F1152" s="412" t="s">
        <v>748</v>
      </c>
      <c r="G1152" s="389">
        <v>7</v>
      </c>
      <c r="H1152" s="390">
        <v>233.74</v>
      </c>
      <c r="I1152" s="391">
        <f t="shared" si="89"/>
        <v>1636.18</v>
      </c>
      <c r="J1152" s="347" t="s">
        <v>375</v>
      </c>
      <c r="K1152" s="449" t="s">
        <v>953</v>
      </c>
    </row>
    <row r="1153" spans="1:11" x14ac:dyDescent="0.2">
      <c r="A1153" s="409"/>
      <c r="B1153" s="410"/>
      <c r="C1153" s="363"/>
      <c r="D1153" s="366"/>
      <c r="E1153" s="411" t="s">
        <v>1467</v>
      </c>
      <c r="F1153" s="412" t="s">
        <v>748</v>
      </c>
      <c r="G1153" s="389">
        <v>5</v>
      </c>
      <c r="H1153" s="390">
        <v>116</v>
      </c>
      <c r="I1153" s="391">
        <f t="shared" si="89"/>
        <v>580</v>
      </c>
      <c r="J1153" s="347" t="s">
        <v>375</v>
      </c>
      <c r="K1153" s="449" t="s">
        <v>953</v>
      </c>
    </row>
    <row r="1154" spans="1:11" x14ac:dyDescent="0.2">
      <c r="A1154" s="409"/>
      <c r="B1154" s="410"/>
      <c r="C1154" s="363"/>
      <c r="D1154" s="366"/>
      <c r="E1154" s="411" t="s">
        <v>1469</v>
      </c>
      <c r="F1154" s="412" t="s">
        <v>1419</v>
      </c>
      <c r="G1154" s="389">
        <v>5</v>
      </c>
      <c r="H1154" s="390">
        <v>955.37</v>
      </c>
      <c r="I1154" s="391">
        <f t="shared" si="89"/>
        <v>4776.8500000000004</v>
      </c>
      <c r="J1154" s="347" t="s">
        <v>375</v>
      </c>
      <c r="K1154" s="449" t="s">
        <v>953</v>
      </c>
    </row>
    <row r="1155" spans="1:11" x14ac:dyDescent="0.2">
      <c r="A1155" s="409"/>
      <c r="B1155" s="410"/>
      <c r="C1155" s="363"/>
      <c r="D1155" s="366"/>
      <c r="E1155" s="411" t="s">
        <v>1471</v>
      </c>
      <c r="F1155" s="412" t="s">
        <v>1419</v>
      </c>
      <c r="G1155" s="389">
        <v>5</v>
      </c>
      <c r="H1155" s="390">
        <v>458.75</v>
      </c>
      <c r="I1155" s="391">
        <f t="shared" si="89"/>
        <v>2293.75</v>
      </c>
      <c r="J1155" s="347" t="s">
        <v>375</v>
      </c>
      <c r="K1155" s="449" t="s">
        <v>953</v>
      </c>
    </row>
    <row r="1156" spans="1:11" x14ac:dyDescent="0.2">
      <c r="A1156" s="409"/>
      <c r="B1156" s="410"/>
      <c r="C1156" s="363"/>
      <c r="D1156" s="366"/>
      <c r="E1156" s="411" t="s">
        <v>1473</v>
      </c>
      <c r="F1156" s="412" t="s">
        <v>155</v>
      </c>
      <c r="G1156" s="389">
        <v>10</v>
      </c>
      <c r="H1156" s="390">
        <v>2147.89</v>
      </c>
      <c r="I1156" s="391">
        <f t="shared" si="89"/>
        <v>21478.899999999998</v>
      </c>
      <c r="J1156" s="347" t="s">
        <v>375</v>
      </c>
      <c r="K1156" s="449" t="s">
        <v>953</v>
      </c>
    </row>
    <row r="1157" spans="1:11" x14ac:dyDescent="0.2">
      <c r="A1157" s="409"/>
      <c r="B1157" s="410"/>
      <c r="C1157" s="363"/>
      <c r="D1157" s="366"/>
      <c r="E1157" s="411" t="s">
        <v>1475</v>
      </c>
      <c r="F1157" s="412" t="s">
        <v>1406</v>
      </c>
      <c r="G1157" s="389">
        <v>25</v>
      </c>
      <c r="H1157" s="390">
        <v>215.08</v>
      </c>
      <c r="I1157" s="391">
        <f t="shared" si="89"/>
        <v>5377</v>
      </c>
      <c r="J1157" s="347" t="s">
        <v>375</v>
      </c>
      <c r="K1157" s="449" t="s">
        <v>953</v>
      </c>
    </row>
    <row r="1158" spans="1:11" x14ac:dyDescent="0.2">
      <c r="A1158" s="409"/>
      <c r="B1158" s="410"/>
      <c r="C1158" s="363"/>
      <c r="D1158" s="366"/>
      <c r="E1158" s="331" t="s">
        <v>1477</v>
      </c>
      <c r="F1158" s="412" t="s">
        <v>955</v>
      </c>
      <c r="G1158" s="389">
        <v>3</v>
      </c>
      <c r="H1158" s="390">
        <v>1858.37</v>
      </c>
      <c r="I1158" s="391">
        <f t="shared" si="89"/>
        <v>5575.11</v>
      </c>
      <c r="J1158" s="347" t="s">
        <v>375</v>
      </c>
      <c r="K1158" s="449" t="s">
        <v>953</v>
      </c>
    </row>
    <row r="1159" spans="1:11" x14ac:dyDescent="0.2">
      <c r="A1159" s="409"/>
      <c r="B1159" s="410"/>
      <c r="C1159" s="363"/>
      <c r="D1159" s="366"/>
      <c r="E1159" s="411" t="s">
        <v>1479</v>
      </c>
      <c r="F1159" s="412" t="s">
        <v>1406</v>
      </c>
      <c r="G1159" s="389">
        <v>10</v>
      </c>
      <c r="H1159" s="390">
        <v>222.68</v>
      </c>
      <c r="I1159" s="391">
        <f t="shared" si="89"/>
        <v>2226.8000000000002</v>
      </c>
      <c r="J1159" s="347" t="s">
        <v>375</v>
      </c>
      <c r="K1159" s="449" t="s">
        <v>953</v>
      </c>
    </row>
    <row r="1160" spans="1:11" x14ac:dyDescent="0.2">
      <c r="A1160" s="409"/>
      <c r="B1160" s="410"/>
      <c r="C1160" s="363"/>
      <c r="D1160" s="366"/>
      <c r="E1160" s="411" t="s">
        <v>1481</v>
      </c>
      <c r="F1160" s="412" t="s">
        <v>1406</v>
      </c>
      <c r="G1160" s="389">
        <v>10</v>
      </c>
      <c r="H1160" s="390">
        <v>1194.7</v>
      </c>
      <c r="I1160" s="391">
        <f t="shared" si="89"/>
        <v>11947</v>
      </c>
      <c r="J1160" s="347" t="s">
        <v>375</v>
      </c>
      <c r="K1160" s="449" t="s">
        <v>953</v>
      </c>
    </row>
    <row r="1161" spans="1:11" x14ac:dyDescent="0.2">
      <c r="A1161" s="409"/>
      <c r="B1161" s="410"/>
      <c r="C1161" s="363"/>
      <c r="D1161" s="366"/>
      <c r="E1161" s="411" t="s">
        <v>1483</v>
      </c>
      <c r="F1161" s="412" t="s">
        <v>748</v>
      </c>
      <c r="G1161" s="389">
        <v>8</v>
      </c>
      <c r="H1161" s="390">
        <v>1432.6</v>
      </c>
      <c r="I1161" s="391">
        <f t="shared" si="89"/>
        <v>11460.8</v>
      </c>
      <c r="J1161" s="347" t="s">
        <v>375</v>
      </c>
      <c r="K1161" s="449" t="s">
        <v>953</v>
      </c>
    </row>
    <row r="1162" spans="1:11" x14ac:dyDescent="0.2">
      <c r="A1162" s="409"/>
      <c r="B1162" s="410"/>
      <c r="C1162" s="363"/>
      <c r="D1162" s="366"/>
      <c r="E1162" s="411" t="s">
        <v>1485</v>
      </c>
      <c r="F1162" s="412" t="s">
        <v>1414</v>
      </c>
      <c r="G1162" s="389">
        <v>10</v>
      </c>
      <c r="H1162" s="390">
        <v>4628.3999999999996</v>
      </c>
      <c r="I1162" s="391">
        <f t="shared" si="89"/>
        <v>46284</v>
      </c>
      <c r="J1162" s="347" t="s">
        <v>375</v>
      </c>
      <c r="K1162" s="449" t="s">
        <v>953</v>
      </c>
    </row>
    <row r="1163" spans="1:11" x14ac:dyDescent="0.2">
      <c r="A1163" s="409"/>
      <c r="B1163" s="410"/>
      <c r="C1163" s="363"/>
      <c r="D1163" s="366"/>
      <c r="E1163" s="411" t="s">
        <v>1487</v>
      </c>
      <c r="F1163" s="412" t="s">
        <v>1414</v>
      </c>
      <c r="G1163" s="389">
        <v>10</v>
      </c>
      <c r="H1163" s="390">
        <v>4628.3999999999996</v>
      </c>
      <c r="I1163" s="391">
        <f t="shared" si="89"/>
        <v>46284</v>
      </c>
      <c r="J1163" s="347" t="s">
        <v>375</v>
      </c>
      <c r="K1163" s="449" t="s">
        <v>953</v>
      </c>
    </row>
    <row r="1164" spans="1:11" x14ac:dyDescent="0.2">
      <c r="A1164" s="409"/>
      <c r="B1164" s="410"/>
      <c r="C1164" s="363"/>
      <c r="D1164" s="366"/>
      <c r="E1164" s="411" t="s">
        <v>1488</v>
      </c>
      <c r="F1164" s="412" t="s">
        <v>1414</v>
      </c>
      <c r="G1164" s="389">
        <v>1</v>
      </c>
      <c r="H1164" s="390">
        <v>4628.3999999999996</v>
      </c>
      <c r="I1164" s="391">
        <f t="shared" si="89"/>
        <v>4628.3999999999996</v>
      </c>
      <c r="J1164" s="347" t="s">
        <v>375</v>
      </c>
      <c r="K1164" s="449" t="s">
        <v>953</v>
      </c>
    </row>
    <row r="1165" spans="1:11" x14ac:dyDescent="0.2">
      <c r="A1165" s="409"/>
      <c r="B1165" s="410"/>
      <c r="C1165" s="363"/>
      <c r="D1165" s="366"/>
      <c r="E1165" s="411" t="s">
        <v>1490</v>
      </c>
      <c r="F1165" s="412" t="s">
        <v>1491</v>
      </c>
      <c r="G1165" s="389">
        <v>60</v>
      </c>
      <c r="H1165" s="390">
        <v>684.4</v>
      </c>
      <c r="I1165" s="391">
        <f t="shared" si="89"/>
        <v>41064</v>
      </c>
      <c r="J1165" s="347" t="s">
        <v>375</v>
      </c>
      <c r="K1165" s="449" t="s">
        <v>953</v>
      </c>
    </row>
    <row r="1166" spans="1:11" x14ac:dyDescent="0.2">
      <c r="A1166" s="409"/>
      <c r="B1166" s="410"/>
      <c r="C1166" s="363"/>
      <c r="D1166" s="366"/>
      <c r="E1166" s="411" t="s">
        <v>1492</v>
      </c>
      <c r="F1166" s="412" t="s">
        <v>1493</v>
      </c>
      <c r="G1166" s="389">
        <v>70</v>
      </c>
      <c r="H1166" s="390">
        <v>753.28</v>
      </c>
      <c r="I1166" s="391">
        <f t="shared" si="89"/>
        <v>52729.599999999999</v>
      </c>
      <c r="J1166" s="347" t="s">
        <v>375</v>
      </c>
      <c r="K1166" s="449" t="s">
        <v>953</v>
      </c>
    </row>
    <row r="1167" spans="1:11" x14ac:dyDescent="0.2">
      <c r="A1167" s="409"/>
      <c r="B1167" s="410"/>
      <c r="C1167" s="363"/>
      <c r="D1167" s="366"/>
      <c r="E1167" s="411" t="s">
        <v>1495</v>
      </c>
      <c r="F1167" s="412" t="s">
        <v>1496</v>
      </c>
      <c r="G1167" s="389">
        <v>40</v>
      </c>
      <c r="H1167" s="390">
        <v>1023.65</v>
      </c>
      <c r="I1167" s="391">
        <f t="shared" si="89"/>
        <v>40946</v>
      </c>
      <c r="J1167" s="347" t="s">
        <v>375</v>
      </c>
      <c r="K1167" s="449" t="s">
        <v>953</v>
      </c>
    </row>
    <row r="1168" spans="1:11" x14ac:dyDescent="0.2">
      <c r="A1168" s="409"/>
      <c r="B1168" s="410"/>
      <c r="C1168" s="363"/>
      <c r="D1168" s="366"/>
      <c r="E1168" s="411" t="s">
        <v>1498</v>
      </c>
      <c r="F1168" s="412" t="s">
        <v>1419</v>
      </c>
      <c r="G1168" s="389">
        <v>10</v>
      </c>
      <c r="H1168" s="390">
        <v>350</v>
      </c>
      <c r="I1168" s="391">
        <f t="shared" si="89"/>
        <v>3500</v>
      </c>
      <c r="J1168" s="347" t="s">
        <v>375</v>
      </c>
      <c r="K1168" s="449" t="s">
        <v>953</v>
      </c>
    </row>
    <row r="1169" spans="1:11" x14ac:dyDescent="0.2">
      <c r="A1169" s="409"/>
      <c r="B1169" s="410"/>
      <c r="C1169" s="363"/>
      <c r="D1169" s="366"/>
      <c r="E1169" s="411" t="s">
        <v>1500</v>
      </c>
      <c r="F1169" s="412" t="s">
        <v>1406</v>
      </c>
      <c r="G1169" s="389">
        <v>15</v>
      </c>
      <c r="H1169" s="390">
        <v>845.54</v>
      </c>
      <c r="I1169" s="391">
        <f t="shared" si="89"/>
        <v>12683.099999999999</v>
      </c>
      <c r="J1169" s="347" t="s">
        <v>375</v>
      </c>
      <c r="K1169" s="449" t="s">
        <v>953</v>
      </c>
    </row>
    <row r="1170" spans="1:11" x14ac:dyDescent="0.2">
      <c r="A1170" s="409"/>
      <c r="B1170" s="410"/>
      <c r="C1170" s="363"/>
      <c r="D1170" s="366"/>
      <c r="E1170" s="411" t="s">
        <v>1502</v>
      </c>
      <c r="F1170" s="412" t="s">
        <v>748</v>
      </c>
      <c r="G1170" s="389">
        <v>10</v>
      </c>
      <c r="H1170" s="390">
        <v>85.1</v>
      </c>
      <c r="I1170" s="391">
        <f t="shared" si="89"/>
        <v>851</v>
      </c>
      <c r="J1170" s="347" t="s">
        <v>375</v>
      </c>
      <c r="K1170" s="449" t="s">
        <v>953</v>
      </c>
    </row>
    <row r="1171" spans="1:11" x14ac:dyDescent="0.2">
      <c r="A1171" s="409"/>
      <c r="B1171" s="410"/>
      <c r="C1171" s="363"/>
      <c r="D1171" s="366"/>
      <c r="E1171" s="411" t="s">
        <v>1504</v>
      </c>
      <c r="F1171" s="412" t="s">
        <v>1414</v>
      </c>
      <c r="G1171" s="389">
        <v>5</v>
      </c>
      <c r="H1171" s="286">
        <v>4000</v>
      </c>
      <c r="I1171" s="391">
        <f t="shared" si="89"/>
        <v>20000</v>
      </c>
      <c r="J1171" s="347" t="s">
        <v>375</v>
      </c>
      <c r="K1171" s="449" t="s">
        <v>953</v>
      </c>
    </row>
    <row r="1172" spans="1:11" x14ac:dyDescent="0.2">
      <c r="A1172" s="409"/>
      <c r="B1172" s="410"/>
      <c r="C1172" s="363"/>
      <c r="D1172" s="366"/>
      <c r="E1172" s="411" t="s">
        <v>1506</v>
      </c>
      <c r="F1172" s="412" t="s">
        <v>1507</v>
      </c>
      <c r="G1172" s="389">
        <v>20</v>
      </c>
      <c r="H1172" s="286">
        <v>1229.3499999999999</v>
      </c>
      <c r="I1172" s="391">
        <f t="shared" si="89"/>
        <v>24587</v>
      </c>
      <c r="J1172" s="347" t="s">
        <v>375</v>
      </c>
      <c r="K1172" s="449" t="s">
        <v>953</v>
      </c>
    </row>
    <row r="1173" spans="1:11" x14ac:dyDescent="0.2">
      <c r="A1173" s="409"/>
      <c r="B1173" s="410"/>
      <c r="C1173" s="363"/>
      <c r="D1173" s="366"/>
      <c r="E1173" s="411" t="s">
        <v>1508</v>
      </c>
      <c r="F1173" s="412" t="s">
        <v>1414</v>
      </c>
      <c r="G1173" s="389">
        <v>5</v>
      </c>
      <c r="H1173" s="402">
        <v>2211.3200000000002</v>
      </c>
      <c r="I1173" s="391">
        <f t="shared" si="89"/>
        <v>11056.6</v>
      </c>
      <c r="J1173" s="347" t="s">
        <v>375</v>
      </c>
      <c r="K1173" s="449" t="s">
        <v>953</v>
      </c>
    </row>
    <row r="1174" spans="1:11" x14ac:dyDescent="0.2">
      <c r="A1174" s="409"/>
      <c r="B1174" s="410"/>
      <c r="C1174" s="363"/>
      <c r="D1174" s="366"/>
      <c r="E1174" s="411" t="s">
        <v>1510</v>
      </c>
      <c r="F1174" s="412" t="s">
        <v>748</v>
      </c>
      <c r="G1174" s="389">
        <v>20</v>
      </c>
      <c r="H1174" s="390">
        <v>125.14</v>
      </c>
      <c r="I1174" s="391">
        <f t="shared" si="89"/>
        <v>2502.8000000000002</v>
      </c>
      <c r="J1174" s="347" t="s">
        <v>375</v>
      </c>
      <c r="K1174" s="449" t="s">
        <v>953</v>
      </c>
    </row>
    <row r="1175" spans="1:11" x14ac:dyDescent="0.2">
      <c r="A1175" s="409"/>
      <c r="B1175" s="410"/>
      <c r="C1175" s="363"/>
      <c r="D1175" s="366"/>
      <c r="E1175" s="411" t="s">
        <v>1512</v>
      </c>
      <c r="F1175" s="412" t="s">
        <v>1406</v>
      </c>
      <c r="G1175" s="334">
        <v>12</v>
      </c>
      <c r="H1175" s="286">
        <v>150</v>
      </c>
      <c r="I1175" s="391">
        <f t="shared" si="89"/>
        <v>1800</v>
      </c>
      <c r="J1175" s="347" t="s">
        <v>375</v>
      </c>
      <c r="K1175" s="449" t="s">
        <v>953</v>
      </c>
    </row>
    <row r="1176" spans="1:11" x14ac:dyDescent="0.2">
      <c r="A1176" s="409"/>
      <c r="B1176" s="410"/>
      <c r="C1176" s="363"/>
      <c r="D1176" s="366"/>
      <c r="E1176" s="411" t="s">
        <v>1513</v>
      </c>
      <c r="F1176" s="412" t="s">
        <v>748</v>
      </c>
      <c r="G1176" s="389">
        <v>5</v>
      </c>
      <c r="H1176" s="390">
        <v>1168.2</v>
      </c>
      <c r="I1176" s="391">
        <f t="shared" si="89"/>
        <v>5841</v>
      </c>
      <c r="J1176" s="347" t="s">
        <v>375</v>
      </c>
      <c r="K1176" s="449" t="s">
        <v>953</v>
      </c>
    </row>
    <row r="1177" spans="1:11" x14ac:dyDescent="0.2">
      <c r="A1177" s="409"/>
      <c r="B1177" s="410"/>
      <c r="C1177" s="363"/>
      <c r="D1177" s="366"/>
      <c r="E1177" s="411" t="s">
        <v>1515</v>
      </c>
      <c r="F1177" s="412" t="s">
        <v>748</v>
      </c>
      <c r="G1177" s="389">
        <v>15</v>
      </c>
      <c r="H1177" s="390">
        <v>650</v>
      </c>
      <c r="I1177" s="391">
        <f t="shared" si="89"/>
        <v>9750</v>
      </c>
      <c r="J1177" s="347" t="s">
        <v>375</v>
      </c>
      <c r="K1177" s="449" t="s">
        <v>953</v>
      </c>
    </row>
    <row r="1178" spans="1:11" x14ac:dyDescent="0.2">
      <c r="A1178" s="409"/>
      <c r="B1178" s="410"/>
      <c r="C1178" s="363"/>
      <c r="D1178" s="366"/>
      <c r="E1178" s="411" t="s">
        <v>1517</v>
      </c>
      <c r="F1178" s="412" t="s">
        <v>748</v>
      </c>
      <c r="G1178" s="389">
        <v>15</v>
      </c>
      <c r="H1178" s="390">
        <v>265.5</v>
      </c>
      <c r="I1178" s="391">
        <f t="shared" si="89"/>
        <v>3982.5</v>
      </c>
      <c r="J1178" s="347" t="s">
        <v>375</v>
      </c>
      <c r="K1178" s="449" t="s">
        <v>953</v>
      </c>
    </row>
    <row r="1179" spans="1:11" x14ac:dyDescent="0.2">
      <c r="A1179" s="409"/>
      <c r="B1179" s="410"/>
      <c r="C1179" s="363"/>
      <c r="D1179" s="366"/>
      <c r="E1179" s="413" t="s">
        <v>1519</v>
      </c>
      <c r="F1179" s="389" t="s">
        <v>1520</v>
      </c>
      <c r="G1179" s="389">
        <v>20</v>
      </c>
      <c r="H1179" s="362">
        <v>1229.3499999999999</v>
      </c>
      <c r="I1179" s="391">
        <f t="shared" si="89"/>
        <v>24587</v>
      </c>
      <c r="J1179" s="347" t="s">
        <v>375</v>
      </c>
      <c r="K1179" s="449" t="s">
        <v>953</v>
      </c>
    </row>
    <row r="1180" spans="1:11" x14ac:dyDescent="0.2">
      <c r="A1180" s="409"/>
      <c r="B1180" s="410"/>
      <c r="C1180" s="363"/>
      <c r="D1180" s="366"/>
      <c r="E1180" s="413" t="s">
        <v>1522</v>
      </c>
      <c r="F1180" s="389" t="s">
        <v>1523</v>
      </c>
      <c r="G1180" s="389">
        <v>1</v>
      </c>
      <c r="H1180" s="362">
        <v>650</v>
      </c>
      <c r="I1180" s="391">
        <f t="shared" si="89"/>
        <v>650</v>
      </c>
      <c r="J1180" s="347" t="s">
        <v>375</v>
      </c>
      <c r="K1180" s="449" t="s">
        <v>953</v>
      </c>
    </row>
    <row r="1181" spans="1:11" x14ac:dyDescent="0.2">
      <c r="A1181" s="409"/>
      <c r="B1181" s="410"/>
      <c r="C1181" s="363"/>
      <c r="D1181" s="366"/>
      <c r="E1181" s="413" t="s">
        <v>1525</v>
      </c>
      <c r="F1181" s="389" t="s">
        <v>748</v>
      </c>
      <c r="G1181" s="389">
        <v>5</v>
      </c>
      <c r="H1181" s="362">
        <v>200</v>
      </c>
      <c r="I1181" s="391">
        <f t="shared" si="89"/>
        <v>1000</v>
      </c>
      <c r="J1181" s="347" t="s">
        <v>375</v>
      </c>
      <c r="K1181" s="449" t="s">
        <v>953</v>
      </c>
    </row>
    <row r="1182" spans="1:11" x14ac:dyDescent="0.2">
      <c r="A1182" s="409"/>
      <c r="B1182" s="410"/>
      <c r="C1182" s="363"/>
      <c r="D1182" s="366"/>
      <c r="E1182" s="413" t="s">
        <v>1527</v>
      </c>
      <c r="F1182" s="389" t="s">
        <v>748</v>
      </c>
      <c r="G1182" s="389">
        <v>5</v>
      </c>
      <c r="H1182" s="362">
        <v>850</v>
      </c>
      <c r="I1182" s="391">
        <f t="shared" si="89"/>
        <v>4250</v>
      </c>
      <c r="J1182" s="347" t="s">
        <v>375</v>
      </c>
      <c r="K1182" s="449" t="s">
        <v>953</v>
      </c>
    </row>
    <row r="1183" spans="1:11" x14ac:dyDescent="0.2">
      <c r="A1183" s="409"/>
      <c r="B1183" s="410"/>
      <c r="C1183" s="363"/>
      <c r="D1183" s="366"/>
      <c r="E1183" s="413" t="s">
        <v>1529</v>
      </c>
      <c r="F1183" s="389" t="s">
        <v>748</v>
      </c>
      <c r="G1183" s="389">
        <v>2</v>
      </c>
      <c r="H1183" s="362">
        <v>850</v>
      </c>
      <c r="I1183" s="391">
        <f t="shared" ref="I1183:I1247" si="90">G1183*H1183</f>
        <v>1700</v>
      </c>
      <c r="J1183" s="347" t="s">
        <v>375</v>
      </c>
      <c r="K1183" s="449" t="s">
        <v>953</v>
      </c>
    </row>
    <row r="1184" spans="1:11" x14ac:dyDescent="0.2">
      <c r="A1184" s="409"/>
      <c r="B1184" s="410"/>
      <c r="C1184" s="363"/>
      <c r="D1184" s="366"/>
      <c r="E1184" s="413" t="s">
        <v>1530</v>
      </c>
      <c r="F1184" s="389" t="s">
        <v>955</v>
      </c>
      <c r="G1184" s="389">
        <v>2</v>
      </c>
      <c r="H1184" s="362">
        <v>150</v>
      </c>
      <c r="I1184" s="391">
        <f t="shared" si="90"/>
        <v>300</v>
      </c>
      <c r="J1184" s="347" t="s">
        <v>375</v>
      </c>
      <c r="K1184" s="449" t="s">
        <v>953</v>
      </c>
    </row>
    <row r="1185" spans="1:11" x14ac:dyDescent="0.2">
      <c r="A1185" s="409"/>
      <c r="B1185" s="410"/>
      <c r="C1185" s="363"/>
      <c r="D1185" s="366"/>
      <c r="E1185" s="413" t="s">
        <v>1532</v>
      </c>
      <c r="F1185" s="389" t="s">
        <v>1523</v>
      </c>
      <c r="G1185" s="389">
        <v>1</v>
      </c>
      <c r="H1185" s="362">
        <v>850</v>
      </c>
      <c r="I1185" s="391">
        <f t="shared" si="90"/>
        <v>850</v>
      </c>
      <c r="J1185" s="347" t="s">
        <v>375</v>
      </c>
      <c r="K1185" s="449" t="s">
        <v>953</v>
      </c>
    </row>
    <row r="1186" spans="1:11" x14ac:dyDescent="0.2">
      <c r="A1186" s="409"/>
      <c r="B1186" s="410"/>
      <c r="C1186" s="363"/>
      <c r="D1186" s="366"/>
      <c r="E1186" s="413" t="s">
        <v>1533</v>
      </c>
      <c r="F1186" s="389" t="s">
        <v>1403</v>
      </c>
      <c r="G1186" s="389">
        <v>1</v>
      </c>
      <c r="H1186" s="362">
        <v>1300</v>
      </c>
      <c r="I1186" s="391">
        <f t="shared" si="90"/>
        <v>1300</v>
      </c>
      <c r="J1186" s="347" t="s">
        <v>375</v>
      </c>
      <c r="K1186" s="449" t="s">
        <v>953</v>
      </c>
    </row>
    <row r="1187" spans="1:11" x14ac:dyDescent="0.2">
      <c r="A1187" s="409"/>
      <c r="B1187" s="410"/>
      <c r="C1187" s="363"/>
      <c r="D1187" s="366"/>
      <c r="E1187" s="413" t="s">
        <v>1535</v>
      </c>
      <c r="F1187" s="389" t="s">
        <v>748</v>
      </c>
      <c r="G1187" s="389">
        <v>2</v>
      </c>
      <c r="H1187" s="362">
        <v>500</v>
      </c>
      <c r="I1187" s="391">
        <f t="shared" si="90"/>
        <v>1000</v>
      </c>
      <c r="J1187" s="347" t="s">
        <v>375</v>
      </c>
      <c r="K1187" s="449" t="s">
        <v>953</v>
      </c>
    </row>
    <row r="1188" spans="1:11" x14ac:dyDescent="0.2">
      <c r="A1188" s="409"/>
      <c r="B1188" s="410"/>
      <c r="C1188" s="363"/>
      <c r="D1188" s="366"/>
      <c r="E1188" s="413" t="s">
        <v>1536</v>
      </c>
      <c r="F1188" s="389" t="s">
        <v>128</v>
      </c>
      <c r="G1188" s="389">
        <v>7</v>
      </c>
      <c r="H1188" s="362">
        <v>75</v>
      </c>
      <c r="I1188" s="391">
        <f t="shared" si="90"/>
        <v>525</v>
      </c>
      <c r="J1188" s="347" t="s">
        <v>375</v>
      </c>
      <c r="K1188" s="449" t="s">
        <v>953</v>
      </c>
    </row>
    <row r="1189" spans="1:11" x14ac:dyDescent="0.2">
      <c r="A1189" s="409"/>
      <c r="B1189" s="410"/>
      <c r="C1189" s="363"/>
      <c r="D1189" s="366"/>
      <c r="E1189" s="413" t="s">
        <v>1538</v>
      </c>
      <c r="F1189" s="389" t="s">
        <v>1523</v>
      </c>
      <c r="G1189" s="389">
        <v>7</v>
      </c>
      <c r="H1189" s="362">
        <v>850</v>
      </c>
      <c r="I1189" s="391">
        <f t="shared" si="90"/>
        <v>5950</v>
      </c>
      <c r="J1189" s="347" t="s">
        <v>375</v>
      </c>
      <c r="K1189" s="449" t="s">
        <v>953</v>
      </c>
    </row>
    <row r="1190" spans="1:11" x14ac:dyDescent="0.2">
      <c r="A1190" s="409"/>
      <c r="B1190" s="410"/>
      <c r="C1190" s="363"/>
      <c r="D1190" s="366"/>
      <c r="E1190" s="413" t="s">
        <v>1540</v>
      </c>
      <c r="F1190" s="389" t="s">
        <v>1461</v>
      </c>
      <c r="G1190" s="389">
        <v>1</v>
      </c>
      <c r="H1190" s="362">
        <v>175</v>
      </c>
      <c r="I1190" s="391">
        <f t="shared" si="90"/>
        <v>175</v>
      </c>
      <c r="J1190" s="347" t="s">
        <v>1417</v>
      </c>
      <c r="K1190" s="449" t="s">
        <v>953</v>
      </c>
    </row>
    <row r="1191" spans="1:11" x14ac:dyDescent="0.2">
      <c r="A1191" s="409"/>
      <c r="B1191" s="410"/>
      <c r="C1191" s="363"/>
      <c r="D1191" s="366"/>
      <c r="E1191" s="413" t="s">
        <v>1542</v>
      </c>
      <c r="F1191" s="389" t="s">
        <v>1461</v>
      </c>
      <c r="G1191" s="389">
        <v>2</v>
      </c>
      <c r="H1191" s="362">
        <v>200</v>
      </c>
      <c r="I1191" s="391">
        <f t="shared" si="90"/>
        <v>400</v>
      </c>
      <c r="J1191" s="347" t="s">
        <v>156</v>
      </c>
      <c r="K1191" s="449" t="s">
        <v>953</v>
      </c>
    </row>
    <row r="1192" spans="1:11" x14ac:dyDescent="0.2">
      <c r="A1192" s="409"/>
      <c r="B1192" s="410"/>
      <c r="C1192" s="363"/>
      <c r="D1192" s="366"/>
      <c r="E1192" s="413" t="s">
        <v>1543</v>
      </c>
      <c r="F1192" s="389" t="s">
        <v>128</v>
      </c>
      <c r="G1192" s="389">
        <v>2</v>
      </c>
      <c r="H1192" s="362">
        <v>125</v>
      </c>
      <c r="I1192" s="391">
        <f t="shared" si="90"/>
        <v>250</v>
      </c>
      <c r="J1192" s="347" t="s">
        <v>375</v>
      </c>
      <c r="K1192" s="449" t="s">
        <v>953</v>
      </c>
    </row>
    <row r="1193" spans="1:11" x14ac:dyDescent="0.2">
      <c r="A1193" s="409"/>
      <c r="B1193" s="410"/>
      <c r="C1193" s="363"/>
      <c r="D1193" s="366"/>
      <c r="E1193" s="413" t="s">
        <v>1545</v>
      </c>
      <c r="F1193" s="389" t="s">
        <v>128</v>
      </c>
      <c r="G1193" s="389">
        <v>5</v>
      </c>
      <c r="H1193" s="362">
        <v>125</v>
      </c>
      <c r="I1193" s="391">
        <f t="shared" si="90"/>
        <v>625</v>
      </c>
      <c r="J1193" s="347" t="s">
        <v>156</v>
      </c>
      <c r="K1193" s="449" t="s">
        <v>953</v>
      </c>
    </row>
    <row r="1194" spans="1:11" x14ac:dyDescent="0.2">
      <c r="A1194" s="409"/>
      <c r="B1194" s="410"/>
      <c r="C1194" s="363"/>
      <c r="D1194" s="366"/>
      <c r="E1194" s="413" t="s">
        <v>1988</v>
      </c>
      <c r="F1194" s="389" t="s">
        <v>128</v>
      </c>
      <c r="G1194" s="389">
        <v>25</v>
      </c>
      <c r="H1194" s="362">
        <v>4000</v>
      </c>
      <c r="I1194" s="391">
        <f t="shared" si="90"/>
        <v>100000</v>
      </c>
      <c r="J1194" s="347" t="s">
        <v>156</v>
      </c>
      <c r="K1194" s="449" t="s">
        <v>953</v>
      </c>
    </row>
    <row r="1195" spans="1:11" x14ac:dyDescent="0.2">
      <c r="A1195" s="409"/>
      <c r="B1195" s="410"/>
      <c r="C1195" s="363"/>
      <c r="D1195" s="366"/>
      <c r="E1195" s="413" t="s">
        <v>1546</v>
      </c>
      <c r="F1195" s="389" t="s">
        <v>128</v>
      </c>
      <c r="G1195" s="389">
        <v>5</v>
      </c>
      <c r="H1195" s="362">
        <v>20</v>
      </c>
      <c r="I1195" s="391">
        <f t="shared" si="90"/>
        <v>100</v>
      </c>
      <c r="J1195" s="347" t="s">
        <v>156</v>
      </c>
      <c r="K1195" s="449" t="s">
        <v>953</v>
      </c>
    </row>
    <row r="1196" spans="1:11" x14ac:dyDescent="0.2">
      <c r="A1196" s="409"/>
      <c r="B1196" s="410"/>
      <c r="C1196" s="363"/>
      <c r="D1196" s="366"/>
      <c r="E1196" s="413" t="s">
        <v>1548</v>
      </c>
      <c r="F1196" s="389" t="s">
        <v>128</v>
      </c>
      <c r="G1196" s="389">
        <v>5</v>
      </c>
      <c r="H1196" s="362">
        <v>60</v>
      </c>
      <c r="I1196" s="391">
        <f t="shared" si="90"/>
        <v>300</v>
      </c>
      <c r="J1196" s="347" t="s">
        <v>305</v>
      </c>
      <c r="K1196" s="449" t="s">
        <v>953</v>
      </c>
    </row>
    <row r="1197" spans="1:11" x14ac:dyDescent="0.2">
      <c r="A1197" s="409"/>
      <c r="B1197" s="410"/>
      <c r="C1197" s="363"/>
      <c r="D1197" s="366"/>
      <c r="E1197" s="352" t="s">
        <v>1550</v>
      </c>
      <c r="F1197" s="389" t="s">
        <v>128</v>
      </c>
      <c r="G1197" s="389">
        <v>75</v>
      </c>
      <c r="H1197" s="362">
        <v>350</v>
      </c>
      <c r="I1197" s="391">
        <f t="shared" si="90"/>
        <v>26250</v>
      </c>
      <c r="J1197" s="347" t="s">
        <v>129</v>
      </c>
      <c r="K1197" s="449" t="s">
        <v>953</v>
      </c>
    </row>
    <row r="1198" spans="1:11" x14ac:dyDescent="0.2">
      <c r="A1198" s="409"/>
      <c r="B1198" s="410"/>
      <c r="C1198" s="363"/>
      <c r="D1198" s="366"/>
      <c r="E1198" s="352" t="s">
        <v>1552</v>
      </c>
      <c r="F1198" s="389" t="s">
        <v>128</v>
      </c>
      <c r="G1198" s="389">
        <v>75</v>
      </c>
      <c r="H1198" s="362">
        <v>350</v>
      </c>
      <c r="I1198" s="391">
        <f t="shared" si="90"/>
        <v>26250</v>
      </c>
      <c r="J1198" s="347" t="s">
        <v>129</v>
      </c>
      <c r="K1198" s="449" t="s">
        <v>953</v>
      </c>
    </row>
    <row r="1199" spans="1:11" x14ac:dyDescent="0.2">
      <c r="A1199" s="409"/>
      <c r="B1199" s="410"/>
      <c r="C1199" s="363"/>
      <c r="D1199" s="366"/>
      <c r="E1199" s="352" t="s">
        <v>1554</v>
      </c>
      <c r="F1199" s="389" t="s">
        <v>128</v>
      </c>
      <c r="G1199" s="389">
        <v>75</v>
      </c>
      <c r="H1199" s="362">
        <v>200</v>
      </c>
      <c r="I1199" s="391">
        <f t="shared" si="90"/>
        <v>15000</v>
      </c>
      <c r="J1199" s="347" t="s">
        <v>129</v>
      </c>
      <c r="K1199" s="449" t="s">
        <v>953</v>
      </c>
    </row>
    <row r="1200" spans="1:11" x14ac:dyDescent="0.2">
      <c r="A1200" s="409"/>
      <c r="B1200" s="410"/>
      <c r="C1200" s="363"/>
      <c r="D1200" s="366"/>
      <c r="E1200" s="352" t="s">
        <v>1556</v>
      </c>
      <c r="F1200" s="389" t="s">
        <v>128</v>
      </c>
      <c r="G1200" s="389">
        <v>75</v>
      </c>
      <c r="H1200" s="362">
        <v>400</v>
      </c>
      <c r="I1200" s="391">
        <f t="shared" si="90"/>
        <v>30000</v>
      </c>
      <c r="J1200" s="347" t="s">
        <v>129</v>
      </c>
      <c r="K1200" s="449" t="s">
        <v>953</v>
      </c>
    </row>
    <row r="1201" spans="1:11" x14ac:dyDescent="0.2">
      <c r="A1201" s="409"/>
      <c r="B1201" s="410"/>
      <c r="C1201" s="363"/>
      <c r="D1201" s="366"/>
      <c r="E1201" s="352" t="s">
        <v>1558</v>
      </c>
      <c r="F1201" s="389" t="s">
        <v>128</v>
      </c>
      <c r="G1201" s="389">
        <v>75</v>
      </c>
      <c r="H1201" s="362">
        <v>250</v>
      </c>
      <c r="I1201" s="391">
        <f t="shared" si="90"/>
        <v>18750</v>
      </c>
      <c r="J1201" s="347" t="s">
        <v>129</v>
      </c>
      <c r="K1201" s="449" t="s">
        <v>953</v>
      </c>
    </row>
    <row r="1202" spans="1:11" x14ac:dyDescent="0.2">
      <c r="A1202" s="409"/>
      <c r="B1202" s="410"/>
      <c r="C1202" s="363"/>
      <c r="D1202" s="366"/>
      <c r="E1202" s="352" t="s">
        <v>1560</v>
      </c>
      <c r="F1202" s="389" t="s">
        <v>128</v>
      </c>
      <c r="G1202" s="389">
        <v>100</v>
      </c>
      <c r="H1202" s="362">
        <v>850</v>
      </c>
      <c r="I1202" s="391">
        <f t="shared" si="90"/>
        <v>85000</v>
      </c>
      <c r="J1202" s="347" t="s">
        <v>129</v>
      </c>
      <c r="K1202" s="449" t="s">
        <v>953</v>
      </c>
    </row>
    <row r="1203" spans="1:11" x14ac:dyDescent="0.2">
      <c r="A1203" s="409"/>
      <c r="B1203" s="410"/>
      <c r="C1203" s="363"/>
      <c r="D1203" s="366"/>
      <c r="E1203" s="352" t="s">
        <v>1562</v>
      </c>
      <c r="F1203" s="389" t="s">
        <v>128</v>
      </c>
      <c r="G1203" s="389">
        <v>75</v>
      </c>
      <c r="H1203" s="362">
        <v>450</v>
      </c>
      <c r="I1203" s="391">
        <f t="shared" si="90"/>
        <v>33750</v>
      </c>
      <c r="J1203" s="347" t="s">
        <v>129</v>
      </c>
      <c r="K1203" s="449" t="s">
        <v>953</v>
      </c>
    </row>
    <row r="1204" spans="1:11" x14ac:dyDescent="0.2">
      <c r="A1204" s="409"/>
      <c r="B1204" s="410"/>
      <c r="C1204" s="363"/>
      <c r="D1204" s="366"/>
      <c r="E1204" s="352" t="s">
        <v>1564</v>
      </c>
      <c r="F1204" s="389" t="s">
        <v>128</v>
      </c>
      <c r="G1204" s="389">
        <v>75</v>
      </c>
      <c r="H1204" s="362">
        <v>350</v>
      </c>
      <c r="I1204" s="391">
        <f t="shared" si="90"/>
        <v>26250</v>
      </c>
      <c r="J1204" s="347" t="s">
        <v>129</v>
      </c>
      <c r="K1204" s="449" t="s">
        <v>953</v>
      </c>
    </row>
    <row r="1205" spans="1:11" x14ac:dyDescent="0.2">
      <c r="A1205" s="409"/>
      <c r="B1205" s="410"/>
      <c r="C1205" s="363"/>
      <c r="D1205" s="366"/>
      <c r="E1205" s="352" t="s">
        <v>1566</v>
      </c>
      <c r="F1205" s="389" t="s">
        <v>1567</v>
      </c>
      <c r="G1205" s="389">
        <v>25</v>
      </c>
      <c r="H1205" s="362">
        <v>100</v>
      </c>
      <c r="I1205" s="391">
        <f t="shared" si="90"/>
        <v>2500</v>
      </c>
      <c r="J1205" s="347" t="s">
        <v>129</v>
      </c>
      <c r="K1205" s="449" t="s">
        <v>953</v>
      </c>
    </row>
    <row r="1206" spans="1:11" x14ac:dyDescent="0.2">
      <c r="A1206" s="409"/>
      <c r="B1206" s="410"/>
      <c r="C1206" s="363"/>
      <c r="D1206" s="366"/>
      <c r="E1206" s="352" t="s">
        <v>1569</v>
      </c>
      <c r="F1206" s="389" t="s">
        <v>445</v>
      </c>
      <c r="G1206" s="389">
        <v>50</v>
      </c>
      <c r="H1206" s="362">
        <v>50</v>
      </c>
      <c r="I1206" s="391">
        <f t="shared" si="90"/>
        <v>2500</v>
      </c>
      <c r="J1206" s="347" t="s">
        <v>1378</v>
      </c>
      <c r="K1206" s="449" t="s">
        <v>953</v>
      </c>
    </row>
    <row r="1207" spans="1:11" x14ac:dyDescent="0.2">
      <c r="A1207" s="409"/>
      <c r="B1207" s="410"/>
      <c r="C1207" s="363"/>
      <c r="D1207" s="366"/>
      <c r="E1207" s="352" t="s">
        <v>1571</v>
      </c>
      <c r="F1207" s="389" t="s">
        <v>955</v>
      </c>
      <c r="G1207" s="389">
        <v>15</v>
      </c>
      <c r="H1207" s="362">
        <v>3500</v>
      </c>
      <c r="I1207" s="391">
        <f t="shared" si="90"/>
        <v>52500</v>
      </c>
      <c r="J1207" s="347" t="s">
        <v>1378</v>
      </c>
      <c r="K1207" s="449" t="s">
        <v>953</v>
      </c>
    </row>
    <row r="1208" spans="1:11" x14ac:dyDescent="0.2">
      <c r="A1208" s="409"/>
      <c r="B1208" s="410"/>
      <c r="C1208" s="363"/>
      <c r="D1208" s="366"/>
      <c r="E1208" s="352" t="s">
        <v>1573</v>
      </c>
      <c r="F1208" s="389" t="s">
        <v>955</v>
      </c>
      <c r="G1208" s="389">
        <v>12</v>
      </c>
      <c r="H1208" s="362">
        <v>3500</v>
      </c>
      <c r="I1208" s="391">
        <f t="shared" si="90"/>
        <v>42000</v>
      </c>
      <c r="J1208" s="347" t="s">
        <v>1378</v>
      </c>
      <c r="K1208" s="449" t="s">
        <v>953</v>
      </c>
    </row>
    <row r="1209" spans="1:11" x14ac:dyDescent="0.2">
      <c r="A1209" s="409"/>
      <c r="B1209" s="410"/>
      <c r="C1209" s="363"/>
      <c r="D1209" s="366"/>
      <c r="E1209" s="352" t="s">
        <v>1575</v>
      </c>
      <c r="F1209" s="389" t="s">
        <v>1576</v>
      </c>
      <c r="G1209" s="389">
        <v>10</v>
      </c>
      <c r="H1209" s="362">
        <v>1000</v>
      </c>
      <c r="I1209" s="391">
        <f t="shared" si="90"/>
        <v>10000</v>
      </c>
      <c r="J1209" s="347" t="s">
        <v>1378</v>
      </c>
      <c r="K1209" s="449" t="s">
        <v>953</v>
      </c>
    </row>
    <row r="1210" spans="1:11" x14ac:dyDescent="0.2">
      <c r="A1210" s="409"/>
      <c r="B1210" s="410"/>
      <c r="C1210" s="363"/>
      <c r="D1210" s="366"/>
      <c r="E1210" s="352" t="s">
        <v>1578</v>
      </c>
      <c r="F1210" s="389" t="s">
        <v>128</v>
      </c>
      <c r="G1210" s="389">
        <v>5</v>
      </c>
      <c r="H1210" s="362">
        <v>35</v>
      </c>
      <c r="I1210" s="391">
        <f t="shared" si="90"/>
        <v>175</v>
      </c>
      <c r="J1210" s="347" t="s">
        <v>305</v>
      </c>
      <c r="K1210" s="449" t="s">
        <v>953</v>
      </c>
    </row>
    <row r="1211" spans="1:11" x14ac:dyDescent="0.2">
      <c r="A1211" s="409"/>
      <c r="B1211" s="410"/>
      <c r="C1211" s="363"/>
      <c r="D1211" s="366"/>
      <c r="E1211" s="352" t="s">
        <v>1580</v>
      </c>
      <c r="F1211" s="389" t="s">
        <v>296</v>
      </c>
      <c r="G1211" s="389">
        <v>1</v>
      </c>
      <c r="H1211" s="362">
        <v>550</v>
      </c>
      <c r="I1211" s="391">
        <f t="shared" si="90"/>
        <v>550</v>
      </c>
      <c r="J1211" s="347" t="s">
        <v>1494</v>
      </c>
      <c r="K1211" s="449" t="s">
        <v>953</v>
      </c>
    </row>
    <row r="1212" spans="1:11" x14ac:dyDescent="0.2">
      <c r="A1212" s="409"/>
      <c r="B1212" s="410"/>
      <c r="C1212" s="363"/>
      <c r="D1212" s="366"/>
      <c r="E1212" s="352" t="s">
        <v>1582</v>
      </c>
      <c r="F1212" s="389" t="s">
        <v>128</v>
      </c>
      <c r="G1212" s="389">
        <v>1</v>
      </c>
      <c r="H1212" s="362">
        <v>300</v>
      </c>
      <c r="I1212" s="391">
        <f t="shared" si="90"/>
        <v>300</v>
      </c>
      <c r="J1212" s="347" t="s">
        <v>305</v>
      </c>
      <c r="K1212" s="449" t="s">
        <v>953</v>
      </c>
    </row>
    <row r="1213" spans="1:11" x14ac:dyDescent="0.2">
      <c r="A1213" s="409"/>
      <c r="B1213" s="410"/>
      <c r="C1213" s="363"/>
      <c r="D1213" s="366"/>
      <c r="E1213" s="352" t="s">
        <v>1584</v>
      </c>
      <c r="F1213" s="389" t="s">
        <v>128</v>
      </c>
      <c r="G1213" s="389">
        <v>2</v>
      </c>
      <c r="H1213" s="362">
        <v>100</v>
      </c>
      <c r="I1213" s="391">
        <f t="shared" si="90"/>
        <v>200</v>
      </c>
      <c r="J1213" s="347" t="s">
        <v>305</v>
      </c>
      <c r="K1213" s="449" t="s">
        <v>953</v>
      </c>
    </row>
    <row r="1214" spans="1:11" x14ac:dyDescent="0.2">
      <c r="A1214" s="409"/>
      <c r="B1214" s="410"/>
      <c r="C1214" s="363"/>
      <c r="D1214" s="366"/>
      <c r="E1214" s="352" t="s">
        <v>1586</v>
      </c>
      <c r="F1214" s="389" t="s">
        <v>128</v>
      </c>
      <c r="G1214" s="389">
        <v>2</v>
      </c>
      <c r="H1214" s="362">
        <v>200</v>
      </c>
      <c r="I1214" s="391">
        <f t="shared" si="90"/>
        <v>400</v>
      </c>
      <c r="J1214" s="347" t="s">
        <v>305</v>
      </c>
      <c r="K1214" s="449" t="s">
        <v>953</v>
      </c>
    </row>
    <row r="1215" spans="1:11" x14ac:dyDescent="0.2">
      <c r="A1215" s="409"/>
      <c r="B1215" s="410"/>
      <c r="C1215" s="363"/>
      <c r="D1215" s="366"/>
      <c r="E1215" s="352" t="s">
        <v>1587</v>
      </c>
      <c r="F1215" s="389" t="s">
        <v>128</v>
      </c>
      <c r="G1215" s="389">
        <v>2</v>
      </c>
      <c r="H1215" s="362">
        <v>150</v>
      </c>
      <c r="I1215" s="391">
        <f t="shared" si="90"/>
        <v>300</v>
      </c>
      <c r="J1215" s="347" t="s">
        <v>305</v>
      </c>
      <c r="K1215" s="449" t="s">
        <v>953</v>
      </c>
    </row>
    <row r="1216" spans="1:11" x14ac:dyDescent="0.2">
      <c r="A1216" s="409"/>
      <c r="B1216" s="410"/>
      <c r="C1216" s="363"/>
      <c r="D1216" s="366"/>
      <c r="E1216" s="352" t="s">
        <v>1588</v>
      </c>
      <c r="F1216" s="389" t="s">
        <v>128</v>
      </c>
      <c r="G1216" s="389">
        <v>2</v>
      </c>
      <c r="H1216" s="362">
        <v>25</v>
      </c>
      <c r="I1216" s="391">
        <f t="shared" si="90"/>
        <v>50</v>
      </c>
      <c r="J1216" s="879" t="s">
        <v>937</v>
      </c>
      <c r="K1216" s="449" t="s">
        <v>953</v>
      </c>
    </row>
    <row r="1217" spans="1:11" x14ac:dyDescent="0.2">
      <c r="A1217" s="409"/>
      <c r="B1217" s="410"/>
      <c r="C1217" s="363"/>
      <c r="D1217" s="366"/>
      <c r="E1217" s="352" t="s">
        <v>1589</v>
      </c>
      <c r="F1217" s="389" t="s">
        <v>128</v>
      </c>
      <c r="G1217" s="389">
        <v>25</v>
      </c>
      <c r="H1217" s="362">
        <v>300</v>
      </c>
      <c r="I1217" s="391">
        <f t="shared" si="90"/>
        <v>7500</v>
      </c>
      <c r="J1217" s="879" t="s">
        <v>937</v>
      </c>
      <c r="K1217" s="449" t="s">
        <v>953</v>
      </c>
    </row>
    <row r="1218" spans="1:11" x14ac:dyDescent="0.2">
      <c r="A1218" s="409"/>
      <c r="B1218" s="410"/>
      <c r="C1218" s="363"/>
      <c r="D1218" s="366"/>
      <c r="E1218" s="352" t="s">
        <v>1590</v>
      </c>
      <c r="F1218" s="389" t="s">
        <v>128</v>
      </c>
      <c r="G1218" s="389">
        <v>1</v>
      </c>
      <c r="H1218" s="362">
        <v>850</v>
      </c>
      <c r="I1218" s="391">
        <f t="shared" si="90"/>
        <v>850</v>
      </c>
      <c r="J1218" s="879" t="s">
        <v>937</v>
      </c>
      <c r="K1218" s="449" t="s">
        <v>953</v>
      </c>
    </row>
    <row r="1219" spans="1:11" x14ac:dyDescent="0.2">
      <c r="A1219" s="409"/>
      <c r="B1219" s="410"/>
      <c r="C1219" s="363"/>
      <c r="D1219" s="366"/>
      <c r="E1219" s="352" t="s">
        <v>1591</v>
      </c>
      <c r="F1219" s="389" t="s">
        <v>128</v>
      </c>
      <c r="G1219" s="389">
        <v>1</v>
      </c>
      <c r="H1219" s="362">
        <v>350</v>
      </c>
      <c r="I1219" s="391">
        <f t="shared" si="90"/>
        <v>350</v>
      </c>
      <c r="J1219" s="879" t="s">
        <v>937</v>
      </c>
      <c r="K1219" s="449" t="s">
        <v>953</v>
      </c>
    </row>
    <row r="1220" spans="1:11" x14ac:dyDescent="0.2">
      <c r="A1220" s="409"/>
      <c r="B1220" s="410"/>
      <c r="C1220" s="363"/>
      <c r="D1220" s="366"/>
      <c r="E1220" s="417" t="s">
        <v>1592</v>
      </c>
      <c r="F1220" s="415" t="s">
        <v>1006</v>
      </c>
      <c r="G1220" s="389">
        <v>1</v>
      </c>
      <c r="H1220" s="416">
        <v>500</v>
      </c>
      <c r="I1220" s="391">
        <f t="shared" si="90"/>
        <v>500</v>
      </c>
      <c r="J1220" s="347" t="s">
        <v>1494</v>
      </c>
      <c r="K1220" s="449" t="s">
        <v>953</v>
      </c>
    </row>
    <row r="1221" spans="1:11" x14ac:dyDescent="0.2">
      <c r="A1221" s="409"/>
      <c r="B1221" s="410"/>
      <c r="C1221" s="363"/>
      <c r="D1221" s="366"/>
      <c r="E1221" s="417" t="s">
        <v>1593</v>
      </c>
      <c r="F1221" s="415" t="s">
        <v>1594</v>
      </c>
      <c r="G1221" s="389">
        <v>2</v>
      </c>
      <c r="H1221" s="416">
        <v>145</v>
      </c>
      <c r="I1221" s="391">
        <f t="shared" si="90"/>
        <v>290</v>
      </c>
      <c r="J1221" s="347" t="s">
        <v>1595</v>
      </c>
      <c r="K1221" s="449" t="s">
        <v>953</v>
      </c>
    </row>
    <row r="1222" spans="1:11" x14ac:dyDescent="0.2">
      <c r="A1222" s="409"/>
      <c r="B1222" s="410"/>
      <c r="C1222" s="363"/>
      <c r="D1222" s="366"/>
      <c r="E1222" s="459" t="s">
        <v>1596</v>
      </c>
      <c r="F1222" s="415" t="s">
        <v>1594</v>
      </c>
      <c r="G1222" s="389">
        <v>2</v>
      </c>
      <c r="H1222" s="416">
        <v>300</v>
      </c>
      <c r="I1222" s="391">
        <f t="shared" si="90"/>
        <v>600</v>
      </c>
      <c r="J1222" s="347" t="s">
        <v>1595</v>
      </c>
      <c r="K1222" s="449" t="s">
        <v>953</v>
      </c>
    </row>
    <row r="1223" spans="1:11" x14ac:dyDescent="0.2">
      <c r="A1223" s="409"/>
      <c r="B1223" s="410"/>
      <c r="C1223" s="363"/>
      <c r="D1223" s="366"/>
      <c r="E1223" s="417" t="s">
        <v>1597</v>
      </c>
      <c r="F1223" s="415" t="s">
        <v>1598</v>
      </c>
      <c r="G1223" s="389">
        <v>2</v>
      </c>
      <c r="H1223" s="416">
        <v>150</v>
      </c>
      <c r="I1223" s="391">
        <f t="shared" si="90"/>
        <v>300</v>
      </c>
      <c r="J1223" s="347" t="s">
        <v>1595</v>
      </c>
      <c r="K1223" s="449" t="s">
        <v>953</v>
      </c>
    </row>
    <row r="1224" spans="1:11" x14ac:dyDescent="0.2">
      <c r="A1224" s="409"/>
      <c r="B1224" s="410"/>
      <c r="C1224" s="363"/>
      <c r="D1224" s="366"/>
      <c r="E1224" s="417" t="s">
        <v>1599</v>
      </c>
      <c r="F1224" s="415" t="s">
        <v>1598</v>
      </c>
      <c r="G1224" s="389">
        <v>2</v>
      </c>
      <c r="H1224" s="416">
        <v>100</v>
      </c>
      <c r="I1224" s="391">
        <f t="shared" si="90"/>
        <v>200</v>
      </c>
      <c r="J1224" s="347" t="s">
        <v>1595</v>
      </c>
      <c r="K1224" s="449" t="s">
        <v>953</v>
      </c>
    </row>
    <row r="1225" spans="1:11" x14ac:dyDescent="0.2">
      <c r="A1225" s="409"/>
      <c r="B1225" s="410"/>
      <c r="C1225" s="363"/>
      <c r="D1225" s="366"/>
      <c r="E1225" s="417" t="s">
        <v>1600</v>
      </c>
      <c r="F1225" s="415" t="s">
        <v>1598</v>
      </c>
      <c r="G1225" s="389">
        <v>1</v>
      </c>
      <c r="H1225" s="416">
        <v>200</v>
      </c>
      <c r="I1225" s="391">
        <f t="shared" si="90"/>
        <v>200</v>
      </c>
      <c r="J1225" s="347" t="s">
        <v>1595</v>
      </c>
      <c r="K1225" s="449" t="s">
        <v>953</v>
      </c>
    </row>
    <row r="1226" spans="1:11" x14ac:dyDescent="0.2">
      <c r="A1226" s="409"/>
      <c r="B1226" s="410"/>
      <c r="C1226" s="363"/>
      <c r="D1226" s="366"/>
      <c r="E1226" s="417" t="s">
        <v>1601</v>
      </c>
      <c r="F1226" s="415" t="s">
        <v>1594</v>
      </c>
      <c r="G1226" s="389">
        <v>4</v>
      </c>
      <c r="H1226" s="416">
        <v>300</v>
      </c>
      <c r="I1226" s="391">
        <f t="shared" si="90"/>
        <v>1200</v>
      </c>
      <c r="J1226" s="347" t="s">
        <v>1066</v>
      </c>
      <c r="K1226" s="449" t="s">
        <v>953</v>
      </c>
    </row>
    <row r="1227" spans="1:11" x14ac:dyDescent="0.2">
      <c r="A1227" s="409"/>
      <c r="B1227" s="410"/>
      <c r="C1227" s="363"/>
      <c r="D1227" s="366"/>
      <c r="E1227" s="417" t="s">
        <v>1602</v>
      </c>
      <c r="F1227" s="415" t="s">
        <v>1603</v>
      </c>
      <c r="G1227" s="389">
        <v>150</v>
      </c>
      <c r="H1227" s="416">
        <v>10</v>
      </c>
      <c r="I1227" s="391">
        <f t="shared" si="90"/>
        <v>1500</v>
      </c>
      <c r="J1227" s="347" t="s">
        <v>490</v>
      </c>
      <c r="K1227" s="449" t="s">
        <v>953</v>
      </c>
    </row>
    <row r="1228" spans="1:11" x14ac:dyDescent="0.2">
      <c r="A1228" s="409"/>
      <c r="B1228" s="410"/>
      <c r="C1228" s="363"/>
      <c r="D1228" s="366"/>
      <c r="E1228" s="417" t="s">
        <v>1604</v>
      </c>
      <c r="F1228" s="415" t="s">
        <v>1605</v>
      </c>
      <c r="G1228" s="389">
        <v>10</v>
      </c>
      <c r="H1228" s="416">
        <v>150</v>
      </c>
      <c r="I1228" s="391">
        <f t="shared" si="90"/>
        <v>1500</v>
      </c>
      <c r="J1228" s="347" t="s">
        <v>490</v>
      </c>
      <c r="K1228" s="449" t="s">
        <v>953</v>
      </c>
    </row>
    <row r="1229" spans="1:11" x14ac:dyDescent="0.2">
      <c r="A1229" s="409"/>
      <c r="B1229" s="410"/>
      <c r="C1229" s="363"/>
      <c r="D1229" s="366"/>
      <c r="E1229" s="417" t="s">
        <v>1606</v>
      </c>
      <c r="F1229" s="415" t="s">
        <v>1605</v>
      </c>
      <c r="G1229" s="389">
        <v>2</v>
      </c>
      <c r="H1229" s="416">
        <v>200</v>
      </c>
      <c r="I1229" s="391">
        <f t="shared" si="90"/>
        <v>400</v>
      </c>
      <c r="J1229" s="347" t="s">
        <v>490</v>
      </c>
      <c r="K1229" s="449" t="s">
        <v>953</v>
      </c>
    </row>
    <row r="1230" spans="1:11" x14ac:dyDescent="0.2">
      <c r="A1230" s="409"/>
      <c r="B1230" s="410"/>
      <c r="C1230" s="363"/>
      <c r="D1230" s="366"/>
      <c r="E1230" s="417" t="s">
        <v>1607</v>
      </c>
      <c r="F1230" s="415" t="s">
        <v>1594</v>
      </c>
      <c r="G1230" s="389">
        <v>6</v>
      </c>
      <c r="H1230" s="416">
        <v>150</v>
      </c>
      <c r="I1230" s="391">
        <f t="shared" si="90"/>
        <v>900</v>
      </c>
      <c r="J1230" s="347" t="s">
        <v>490</v>
      </c>
      <c r="K1230" s="449" t="s">
        <v>953</v>
      </c>
    </row>
    <row r="1231" spans="1:11" x14ac:dyDescent="0.2">
      <c r="A1231" s="409"/>
      <c r="B1231" s="410"/>
      <c r="C1231" s="363"/>
      <c r="D1231" s="366"/>
      <c r="E1231" s="417" t="s">
        <v>1608</v>
      </c>
      <c r="F1231" s="415" t="s">
        <v>1594</v>
      </c>
      <c r="G1231" s="389">
        <v>7</v>
      </c>
      <c r="H1231" s="416">
        <v>150</v>
      </c>
      <c r="I1231" s="391">
        <f t="shared" si="90"/>
        <v>1050</v>
      </c>
      <c r="J1231" s="347" t="s">
        <v>490</v>
      </c>
      <c r="K1231" s="449" t="s">
        <v>953</v>
      </c>
    </row>
    <row r="1232" spans="1:11" x14ac:dyDescent="0.2">
      <c r="A1232" s="409"/>
      <c r="B1232" s="410"/>
      <c r="C1232" s="363"/>
      <c r="D1232" s="366"/>
      <c r="E1232" s="417" t="s">
        <v>1609</v>
      </c>
      <c r="F1232" s="415" t="s">
        <v>1594</v>
      </c>
      <c r="G1232" s="389">
        <v>6</v>
      </c>
      <c r="H1232" s="416">
        <v>200</v>
      </c>
      <c r="I1232" s="391">
        <f t="shared" si="90"/>
        <v>1200</v>
      </c>
      <c r="J1232" s="347" t="s">
        <v>490</v>
      </c>
      <c r="K1232" s="449" t="s">
        <v>953</v>
      </c>
    </row>
    <row r="1233" spans="1:11" x14ac:dyDescent="0.2">
      <c r="A1233" s="409"/>
      <c r="B1233" s="410"/>
      <c r="C1233" s="363"/>
      <c r="D1233" s="366"/>
      <c r="E1233" s="417" t="s">
        <v>1610</v>
      </c>
      <c r="F1233" s="415" t="s">
        <v>1594</v>
      </c>
      <c r="G1233" s="389">
        <v>7</v>
      </c>
      <c r="H1233" s="416">
        <v>200</v>
      </c>
      <c r="I1233" s="391">
        <f t="shared" si="90"/>
        <v>1400</v>
      </c>
      <c r="J1233" s="347" t="s">
        <v>490</v>
      </c>
      <c r="K1233" s="449" t="s">
        <v>953</v>
      </c>
    </row>
    <row r="1234" spans="1:11" x14ac:dyDescent="0.2">
      <c r="A1234" s="409"/>
      <c r="B1234" s="410"/>
      <c r="C1234" s="363"/>
      <c r="D1234" s="366"/>
      <c r="E1234" s="417" t="s">
        <v>1611</v>
      </c>
      <c r="F1234" s="415" t="s">
        <v>1594</v>
      </c>
      <c r="G1234" s="389">
        <v>7</v>
      </c>
      <c r="H1234" s="416">
        <v>75</v>
      </c>
      <c r="I1234" s="391">
        <f t="shared" si="90"/>
        <v>525</v>
      </c>
      <c r="J1234" s="347" t="s">
        <v>490</v>
      </c>
      <c r="K1234" s="449" t="s">
        <v>953</v>
      </c>
    </row>
    <row r="1235" spans="1:11" x14ac:dyDescent="0.2">
      <c r="A1235" s="409"/>
      <c r="B1235" s="410"/>
      <c r="C1235" s="363"/>
      <c r="D1235" s="366"/>
      <c r="E1235" s="417" t="s">
        <v>1612</v>
      </c>
      <c r="F1235" s="415" t="s">
        <v>1594</v>
      </c>
      <c r="G1235" s="389">
        <v>20</v>
      </c>
      <c r="H1235" s="416">
        <v>125</v>
      </c>
      <c r="I1235" s="391">
        <f t="shared" si="90"/>
        <v>2500</v>
      </c>
      <c r="J1235" s="347" t="s">
        <v>490</v>
      </c>
      <c r="K1235" s="449" t="s">
        <v>953</v>
      </c>
    </row>
    <row r="1236" spans="1:11" x14ac:dyDescent="0.2">
      <c r="A1236" s="409"/>
      <c r="B1236" s="410"/>
      <c r="C1236" s="363"/>
      <c r="D1236" s="366"/>
      <c r="E1236" s="417" t="s">
        <v>1613</v>
      </c>
      <c r="F1236" s="415" t="s">
        <v>1594</v>
      </c>
      <c r="G1236" s="389">
        <v>10</v>
      </c>
      <c r="H1236" s="416">
        <v>60</v>
      </c>
      <c r="I1236" s="391">
        <f t="shared" si="90"/>
        <v>600</v>
      </c>
      <c r="J1236" s="347" t="s">
        <v>490</v>
      </c>
      <c r="K1236" s="449" t="s">
        <v>953</v>
      </c>
    </row>
    <row r="1237" spans="1:11" x14ac:dyDescent="0.2">
      <c r="A1237" s="409"/>
      <c r="B1237" s="410"/>
      <c r="C1237" s="363"/>
      <c r="D1237" s="366"/>
      <c r="E1237" s="417" t="s">
        <v>1614</v>
      </c>
      <c r="F1237" s="415" t="s">
        <v>1594</v>
      </c>
      <c r="G1237" s="389">
        <v>4</v>
      </c>
      <c r="H1237" s="416">
        <v>125</v>
      </c>
      <c r="I1237" s="391">
        <f t="shared" si="90"/>
        <v>500</v>
      </c>
      <c r="J1237" s="347" t="s">
        <v>490</v>
      </c>
      <c r="K1237" s="449" t="s">
        <v>953</v>
      </c>
    </row>
    <row r="1238" spans="1:11" x14ac:dyDescent="0.2">
      <c r="A1238" s="409"/>
      <c r="B1238" s="410"/>
      <c r="C1238" s="363"/>
      <c r="D1238" s="366"/>
      <c r="E1238" s="417" t="s">
        <v>1615</v>
      </c>
      <c r="F1238" s="415" t="s">
        <v>1594</v>
      </c>
      <c r="G1238" s="389">
        <v>3</v>
      </c>
      <c r="H1238" s="416">
        <v>100</v>
      </c>
      <c r="I1238" s="391">
        <f t="shared" si="90"/>
        <v>300</v>
      </c>
      <c r="J1238" s="347" t="s">
        <v>490</v>
      </c>
      <c r="K1238" s="449" t="s">
        <v>953</v>
      </c>
    </row>
    <row r="1239" spans="1:11" x14ac:dyDescent="0.2">
      <c r="A1239" s="409"/>
      <c r="B1239" s="410"/>
      <c r="C1239" s="363"/>
      <c r="D1239" s="366"/>
      <c r="E1239" s="417" t="s">
        <v>1616</v>
      </c>
      <c r="F1239" s="415" t="s">
        <v>1594</v>
      </c>
      <c r="G1239" s="389">
        <v>2</v>
      </c>
      <c r="H1239" s="416">
        <v>350</v>
      </c>
      <c r="I1239" s="391">
        <f t="shared" si="90"/>
        <v>700</v>
      </c>
      <c r="J1239" s="347" t="s">
        <v>490</v>
      </c>
      <c r="K1239" s="449" t="s">
        <v>953</v>
      </c>
    </row>
    <row r="1240" spans="1:11" x14ac:dyDescent="0.2">
      <c r="A1240" s="409"/>
      <c r="B1240" s="410"/>
      <c r="C1240" s="363"/>
      <c r="D1240" s="366"/>
      <c r="E1240" s="417" t="s">
        <v>1617</v>
      </c>
      <c r="F1240" s="415" t="s">
        <v>1594</v>
      </c>
      <c r="G1240" s="389">
        <v>2</v>
      </c>
      <c r="H1240" s="416">
        <v>550</v>
      </c>
      <c r="I1240" s="391">
        <f t="shared" si="90"/>
        <v>1100</v>
      </c>
      <c r="J1240" s="347" t="s">
        <v>490</v>
      </c>
      <c r="K1240" s="449" t="s">
        <v>953</v>
      </c>
    </row>
    <row r="1241" spans="1:11" x14ac:dyDescent="0.2">
      <c r="A1241" s="409"/>
      <c r="B1241" s="410"/>
      <c r="C1241" s="363"/>
      <c r="D1241" s="366"/>
      <c r="E1241" s="417" t="s">
        <v>1618</v>
      </c>
      <c r="F1241" s="415" t="s">
        <v>1006</v>
      </c>
      <c r="G1241" s="389">
        <v>1</v>
      </c>
      <c r="H1241" s="416">
        <v>125</v>
      </c>
      <c r="I1241" s="391">
        <f t="shared" si="90"/>
        <v>125</v>
      </c>
      <c r="J1241" s="347" t="s">
        <v>490</v>
      </c>
      <c r="K1241" s="449" t="s">
        <v>953</v>
      </c>
    </row>
    <row r="1242" spans="1:11" x14ac:dyDescent="0.2">
      <c r="A1242" s="409"/>
      <c r="B1242" s="410"/>
      <c r="C1242" s="363"/>
      <c r="D1242" s="366"/>
      <c r="E1242" s="417" t="s">
        <v>1619</v>
      </c>
      <c r="F1242" s="415" t="s">
        <v>1594</v>
      </c>
      <c r="G1242" s="389">
        <v>1</v>
      </c>
      <c r="H1242" s="416">
        <v>3500</v>
      </c>
      <c r="I1242" s="391">
        <f t="shared" si="90"/>
        <v>3500</v>
      </c>
      <c r="J1242" s="347" t="s">
        <v>490</v>
      </c>
      <c r="K1242" s="449" t="s">
        <v>953</v>
      </c>
    </row>
    <row r="1243" spans="1:11" x14ac:dyDescent="0.2">
      <c r="A1243" s="409"/>
      <c r="B1243" s="410"/>
      <c r="C1243" s="363"/>
      <c r="D1243" s="366"/>
      <c r="E1243" s="417" t="s">
        <v>1620</v>
      </c>
      <c r="F1243" s="415" t="s">
        <v>1621</v>
      </c>
      <c r="G1243" s="389">
        <v>1</v>
      </c>
      <c r="H1243" s="416">
        <v>15000</v>
      </c>
      <c r="I1243" s="391">
        <f t="shared" si="90"/>
        <v>15000</v>
      </c>
      <c r="J1243" s="347" t="s">
        <v>1497</v>
      </c>
      <c r="K1243" s="449" t="s">
        <v>953</v>
      </c>
    </row>
    <row r="1244" spans="1:11" x14ac:dyDescent="0.2">
      <c r="A1244" s="409"/>
      <c r="B1244" s="410"/>
      <c r="C1244" s="363"/>
      <c r="D1244" s="366"/>
      <c r="E1244" s="417" t="s">
        <v>1622</v>
      </c>
      <c r="F1244" s="415" t="s">
        <v>1623</v>
      </c>
      <c r="G1244" s="389">
        <v>1</v>
      </c>
      <c r="H1244" s="416">
        <v>1750</v>
      </c>
      <c r="I1244" s="391">
        <f t="shared" si="90"/>
        <v>1750</v>
      </c>
      <c r="J1244" s="347" t="s">
        <v>437</v>
      </c>
      <c r="K1244" s="449" t="s">
        <v>953</v>
      </c>
    </row>
    <row r="1245" spans="1:11" x14ac:dyDescent="0.2">
      <c r="A1245" s="409"/>
      <c r="B1245" s="410"/>
      <c r="C1245" s="363"/>
      <c r="D1245" s="366"/>
      <c r="E1245" s="417" t="s">
        <v>1624</v>
      </c>
      <c r="F1245" s="415" t="s">
        <v>1623</v>
      </c>
      <c r="G1245" s="389">
        <v>6</v>
      </c>
      <c r="H1245" s="416">
        <v>3500</v>
      </c>
      <c r="I1245" s="391">
        <f t="shared" si="90"/>
        <v>21000</v>
      </c>
      <c r="J1245" s="347" t="s">
        <v>437</v>
      </c>
      <c r="K1245" s="449" t="s">
        <v>953</v>
      </c>
    </row>
    <row r="1246" spans="1:11" x14ac:dyDescent="0.2">
      <c r="A1246" s="409"/>
      <c r="B1246" s="410"/>
      <c r="C1246" s="363"/>
      <c r="D1246" s="366"/>
      <c r="E1246" s="417" t="s">
        <v>1625</v>
      </c>
      <c r="F1246" s="415" t="s">
        <v>1594</v>
      </c>
      <c r="G1246" s="389">
        <v>6</v>
      </c>
      <c r="H1246" s="416">
        <v>200</v>
      </c>
      <c r="I1246" s="391">
        <f t="shared" si="90"/>
        <v>1200</v>
      </c>
      <c r="J1246" s="347" t="s">
        <v>1595</v>
      </c>
      <c r="K1246" s="449" t="s">
        <v>953</v>
      </c>
    </row>
    <row r="1247" spans="1:11" x14ac:dyDescent="0.2">
      <c r="A1247" s="409"/>
      <c r="B1247" s="410"/>
      <c r="C1247" s="363"/>
      <c r="D1247" s="366"/>
      <c r="E1247" s="417" t="s">
        <v>1626</v>
      </c>
      <c r="F1247" s="415" t="s">
        <v>1594</v>
      </c>
      <c r="G1247" s="389">
        <v>7</v>
      </c>
      <c r="H1247" s="416">
        <v>50</v>
      </c>
      <c r="I1247" s="391">
        <f t="shared" si="90"/>
        <v>350</v>
      </c>
      <c r="J1247" s="347" t="s">
        <v>1595</v>
      </c>
      <c r="K1247" s="449" t="s">
        <v>953</v>
      </c>
    </row>
    <row r="1248" spans="1:11" x14ac:dyDescent="0.2">
      <c r="A1248" s="409"/>
      <c r="B1248" s="410"/>
      <c r="C1248" s="363"/>
      <c r="D1248" s="366"/>
      <c r="E1248" s="417" t="s">
        <v>1627</v>
      </c>
      <c r="F1248" s="415" t="s">
        <v>1594</v>
      </c>
      <c r="G1248" s="389">
        <v>150</v>
      </c>
      <c r="H1248" s="416">
        <v>5</v>
      </c>
      <c r="I1248" s="391">
        <f t="shared" ref="I1248:I1311" si="91">G1248*H1248</f>
        <v>750</v>
      </c>
      <c r="J1248" s="347" t="s">
        <v>1595</v>
      </c>
      <c r="K1248" s="449" t="s">
        <v>953</v>
      </c>
    </row>
    <row r="1249" spans="1:11" x14ac:dyDescent="0.2">
      <c r="A1249" s="409"/>
      <c r="B1249" s="410"/>
      <c r="C1249" s="363"/>
      <c r="D1249" s="366"/>
      <c r="E1249" s="417" t="s">
        <v>1628</v>
      </c>
      <c r="F1249" s="415" t="s">
        <v>1594</v>
      </c>
      <c r="G1249" s="389">
        <v>50</v>
      </c>
      <c r="H1249" s="416">
        <v>2</v>
      </c>
      <c r="I1249" s="391">
        <f t="shared" si="91"/>
        <v>100</v>
      </c>
      <c r="J1249" s="347" t="s">
        <v>1595</v>
      </c>
      <c r="K1249" s="449" t="s">
        <v>953</v>
      </c>
    </row>
    <row r="1250" spans="1:11" x14ac:dyDescent="0.2">
      <c r="A1250" s="409"/>
      <c r="B1250" s="410"/>
      <c r="C1250" s="363"/>
      <c r="D1250" s="366"/>
      <c r="E1250" s="417" t="s">
        <v>1629</v>
      </c>
      <c r="F1250" s="415" t="s">
        <v>1594</v>
      </c>
      <c r="G1250" s="389">
        <v>3</v>
      </c>
      <c r="H1250" s="416">
        <v>125</v>
      </c>
      <c r="I1250" s="391">
        <f t="shared" si="91"/>
        <v>375</v>
      </c>
      <c r="J1250" s="347" t="s">
        <v>1595</v>
      </c>
      <c r="K1250" s="449" t="s">
        <v>953</v>
      </c>
    </row>
    <row r="1251" spans="1:11" x14ac:dyDescent="0.2">
      <c r="A1251" s="409"/>
      <c r="B1251" s="410"/>
      <c r="C1251" s="363"/>
      <c r="D1251" s="366"/>
      <c r="E1251" s="417" t="s">
        <v>1630</v>
      </c>
      <c r="F1251" s="415" t="s">
        <v>1594</v>
      </c>
      <c r="G1251" s="389">
        <v>2</v>
      </c>
      <c r="H1251" s="416">
        <v>100</v>
      </c>
      <c r="I1251" s="391">
        <f t="shared" si="91"/>
        <v>200</v>
      </c>
      <c r="J1251" s="347" t="s">
        <v>1595</v>
      </c>
      <c r="K1251" s="449" t="s">
        <v>953</v>
      </c>
    </row>
    <row r="1252" spans="1:11" x14ac:dyDescent="0.2">
      <c r="A1252" s="409"/>
      <c r="B1252" s="410"/>
      <c r="C1252" s="363"/>
      <c r="D1252" s="366"/>
      <c r="E1252" s="417" t="s">
        <v>1631</v>
      </c>
      <c r="F1252" s="415" t="s">
        <v>1632</v>
      </c>
      <c r="G1252" s="389">
        <v>1</v>
      </c>
      <c r="H1252" s="416">
        <v>8000</v>
      </c>
      <c r="I1252" s="391">
        <f t="shared" si="91"/>
        <v>8000</v>
      </c>
      <c r="J1252" s="347" t="s">
        <v>1511</v>
      </c>
      <c r="K1252" s="449" t="s">
        <v>953</v>
      </c>
    </row>
    <row r="1253" spans="1:11" x14ac:dyDescent="0.2">
      <c r="A1253" s="409"/>
      <c r="B1253" s="410"/>
      <c r="C1253" s="363"/>
      <c r="D1253" s="366"/>
      <c r="E1253" s="417" t="s">
        <v>1633</v>
      </c>
      <c r="F1253" s="415" t="s">
        <v>1594</v>
      </c>
      <c r="G1253" s="389">
        <v>4</v>
      </c>
      <c r="H1253" s="416">
        <v>1000</v>
      </c>
      <c r="I1253" s="391">
        <f t="shared" si="91"/>
        <v>4000</v>
      </c>
      <c r="J1253" s="347" t="s">
        <v>1595</v>
      </c>
      <c r="K1253" s="449" t="s">
        <v>953</v>
      </c>
    </row>
    <row r="1254" spans="1:11" x14ac:dyDescent="0.2">
      <c r="A1254" s="409"/>
      <c r="B1254" s="410"/>
      <c r="C1254" s="363"/>
      <c r="D1254" s="366"/>
      <c r="E1254" s="417" t="s">
        <v>1634</v>
      </c>
      <c r="F1254" s="415" t="s">
        <v>1605</v>
      </c>
      <c r="G1254" s="389">
        <v>6</v>
      </c>
      <c r="H1254" s="416">
        <v>875</v>
      </c>
      <c r="I1254" s="391">
        <f t="shared" si="91"/>
        <v>5250</v>
      </c>
      <c r="J1254" s="347" t="s">
        <v>1595</v>
      </c>
      <c r="K1254" s="449" t="s">
        <v>953</v>
      </c>
    </row>
    <row r="1255" spans="1:11" x14ac:dyDescent="0.2">
      <c r="A1255" s="409"/>
      <c r="B1255" s="410"/>
      <c r="C1255" s="363"/>
      <c r="D1255" s="366"/>
      <c r="E1255" s="417" t="s">
        <v>1635</v>
      </c>
      <c r="F1255" s="415" t="s">
        <v>1636</v>
      </c>
      <c r="G1255" s="389">
        <v>6</v>
      </c>
      <c r="H1255" s="416">
        <v>300</v>
      </c>
      <c r="I1255" s="391">
        <f t="shared" si="91"/>
        <v>1800</v>
      </c>
      <c r="J1255" s="347" t="s">
        <v>1595</v>
      </c>
      <c r="K1255" s="449" t="s">
        <v>953</v>
      </c>
    </row>
    <row r="1256" spans="1:11" x14ac:dyDescent="0.2">
      <c r="A1256" s="409"/>
      <c r="B1256" s="410"/>
      <c r="C1256" s="363"/>
      <c r="D1256" s="366"/>
      <c r="E1256" s="417" t="s">
        <v>1637</v>
      </c>
      <c r="F1256" s="415" t="s">
        <v>1594</v>
      </c>
      <c r="G1256" s="389">
        <v>15</v>
      </c>
      <c r="H1256" s="416">
        <v>425</v>
      </c>
      <c r="I1256" s="391">
        <f t="shared" si="91"/>
        <v>6375</v>
      </c>
      <c r="J1256" s="347" t="s">
        <v>1595</v>
      </c>
      <c r="K1256" s="449" t="s">
        <v>953</v>
      </c>
    </row>
    <row r="1257" spans="1:11" x14ac:dyDescent="0.2">
      <c r="A1257" s="409"/>
      <c r="B1257" s="410"/>
      <c r="C1257" s="363"/>
      <c r="D1257" s="366"/>
      <c r="E1257" s="417" t="s">
        <v>1638</v>
      </c>
      <c r="F1257" s="415" t="s">
        <v>1636</v>
      </c>
      <c r="G1257" s="389">
        <v>5</v>
      </c>
      <c r="H1257" s="416">
        <v>300</v>
      </c>
      <c r="I1257" s="391">
        <f t="shared" si="91"/>
        <v>1500</v>
      </c>
      <c r="J1257" s="347" t="s">
        <v>1595</v>
      </c>
      <c r="K1257" s="449" t="s">
        <v>953</v>
      </c>
    </row>
    <row r="1258" spans="1:11" x14ac:dyDescent="0.2">
      <c r="A1258" s="409"/>
      <c r="B1258" s="410"/>
      <c r="C1258" s="363"/>
      <c r="D1258" s="366"/>
      <c r="E1258" s="417" t="s">
        <v>1639</v>
      </c>
      <c r="F1258" s="415" t="s">
        <v>1594</v>
      </c>
      <c r="G1258" s="389">
        <v>2</v>
      </c>
      <c r="H1258" s="416">
        <v>400</v>
      </c>
      <c r="I1258" s="391">
        <f t="shared" si="91"/>
        <v>800</v>
      </c>
      <c r="J1258" s="347" t="s">
        <v>1511</v>
      </c>
      <c r="K1258" s="449" t="s">
        <v>953</v>
      </c>
    </row>
    <row r="1259" spans="1:11" x14ac:dyDescent="0.2">
      <c r="A1259" s="409"/>
      <c r="B1259" s="410"/>
      <c r="C1259" s="363"/>
      <c r="D1259" s="366"/>
      <c r="E1259" s="417" t="s">
        <v>1640</v>
      </c>
      <c r="F1259" s="415" t="s">
        <v>1641</v>
      </c>
      <c r="G1259" s="389">
        <v>2</v>
      </c>
      <c r="H1259" s="416">
        <v>350</v>
      </c>
      <c r="I1259" s="391">
        <f t="shared" si="91"/>
        <v>700</v>
      </c>
      <c r="J1259" s="347" t="s">
        <v>1595</v>
      </c>
      <c r="K1259" s="449" t="s">
        <v>953</v>
      </c>
    </row>
    <row r="1260" spans="1:11" x14ac:dyDescent="0.2">
      <c r="A1260" s="409"/>
      <c r="B1260" s="410"/>
      <c r="C1260" s="363"/>
      <c r="D1260" s="366"/>
      <c r="E1260" s="417" t="s">
        <v>1642</v>
      </c>
      <c r="F1260" s="415" t="s">
        <v>1594</v>
      </c>
      <c r="G1260" s="389">
        <v>0.5</v>
      </c>
      <c r="H1260" s="416">
        <v>200</v>
      </c>
      <c r="I1260" s="391">
        <f t="shared" si="91"/>
        <v>100</v>
      </c>
      <c r="J1260" s="347" t="s">
        <v>1595</v>
      </c>
      <c r="K1260" s="449" t="s">
        <v>953</v>
      </c>
    </row>
    <row r="1261" spans="1:11" x14ac:dyDescent="0.2">
      <c r="A1261" s="409"/>
      <c r="B1261" s="410"/>
      <c r="C1261" s="363"/>
      <c r="D1261" s="366"/>
      <c r="E1261" s="417" t="s">
        <v>1643</v>
      </c>
      <c r="F1261" s="415" t="s">
        <v>1644</v>
      </c>
      <c r="G1261" s="389">
        <v>2</v>
      </c>
      <c r="H1261" s="416">
        <v>175</v>
      </c>
      <c r="I1261" s="391">
        <f t="shared" si="91"/>
        <v>350</v>
      </c>
      <c r="J1261" s="347" t="s">
        <v>1595</v>
      </c>
      <c r="K1261" s="449" t="s">
        <v>953</v>
      </c>
    </row>
    <row r="1262" spans="1:11" x14ac:dyDescent="0.2">
      <c r="A1262" s="409"/>
      <c r="B1262" s="410"/>
      <c r="C1262" s="363"/>
      <c r="D1262" s="366"/>
      <c r="E1262" s="417" t="s">
        <v>1645</v>
      </c>
      <c r="F1262" s="415" t="s">
        <v>1594</v>
      </c>
      <c r="G1262" s="389">
        <v>15</v>
      </c>
      <c r="H1262" s="416">
        <v>100</v>
      </c>
      <c r="I1262" s="391">
        <f t="shared" si="91"/>
        <v>1500</v>
      </c>
      <c r="J1262" s="347" t="s">
        <v>490</v>
      </c>
      <c r="K1262" s="449" t="s">
        <v>953</v>
      </c>
    </row>
    <row r="1263" spans="1:11" x14ac:dyDescent="0.2">
      <c r="A1263" s="409"/>
      <c r="B1263" s="410"/>
      <c r="C1263" s="363"/>
      <c r="D1263" s="366"/>
      <c r="E1263" s="417" t="s">
        <v>1646</v>
      </c>
      <c r="F1263" s="415" t="s">
        <v>1647</v>
      </c>
      <c r="G1263" s="389">
        <v>4</v>
      </c>
      <c r="H1263" s="416">
        <v>350</v>
      </c>
      <c r="I1263" s="391">
        <f t="shared" si="91"/>
        <v>1400</v>
      </c>
      <c r="J1263" s="347" t="s">
        <v>1595</v>
      </c>
      <c r="K1263" s="449" t="s">
        <v>953</v>
      </c>
    </row>
    <row r="1264" spans="1:11" x14ac:dyDescent="0.2">
      <c r="A1264" s="409"/>
      <c r="B1264" s="410"/>
      <c r="C1264" s="363"/>
      <c r="D1264" s="366"/>
      <c r="E1264" s="417" t="s">
        <v>1648</v>
      </c>
      <c r="F1264" s="415" t="s">
        <v>1594</v>
      </c>
      <c r="G1264" s="389">
        <v>20</v>
      </c>
      <c r="H1264" s="416">
        <v>2</v>
      </c>
      <c r="I1264" s="391">
        <f t="shared" si="91"/>
        <v>40</v>
      </c>
      <c r="J1264" s="347" t="s">
        <v>1595</v>
      </c>
      <c r="K1264" s="449" t="s">
        <v>953</v>
      </c>
    </row>
    <row r="1265" spans="1:11" x14ac:dyDescent="0.2">
      <c r="A1265" s="409"/>
      <c r="B1265" s="410"/>
      <c r="C1265" s="363"/>
      <c r="D1265" s="366"/>
      <c r="E1265" s="417" t="s">
        <v>1649</v>
      </c>
      <c r="F1265" s="415" t="s">
        <v>1594</v>
      </c>
      <c r="G1265" s="389">
        <v>5</v>
      </c>
      <c r="H1265" s="416">
        <v>600</v>
      </c>
      <c r="I1265" s="391">
        <f t="shared" si="91"/>
        <v>3000</v>
      </c>
      <c r="J1265" s="347" t="s">
        <v>1595</v>
      </c>
      <c r="K1265" s="449" t="s">
        <v>953</v>
      </c>
    </row>
    <row r="1266" spans="1:11" x14ac:dyDescent="0.2">
      <c r="A1266" s="409"/>
      <c r="B1266" s="410"/>
      <c r="C1266" s="363"/>
      <c r="D1266" s="366"/>
      <c r="E1266" s="417" t="s">
        <v>1650</v>
      </c>
      <c r="F1266" s="415" t="s">
        <v>1594</v>
      </c>
      <c r="G1266" s="389">
        <v>2</v>
      </c>
      <c r="H1266" s="416">
        <v>200</v>
      </c>
      <c r="I1266" s="391">
        <f t="shared" si="91"/>
        <v>400</v>
      </c>
      <c r="J1266" s="347" t="s">
        <v>1595</v>
      </c>
      <c r="K1266" s="449" t="s">
        <v>953</v>
      </c>
    </row>
    <row r="1267" spans="1:11" x14ac:dyDescent="0.2">
      <c r="A1267" s="409"/>
      <c r="B1267" s="410"/>
      <c r="C1267" s="363"/>
      <c r="D1267" s="366"/>
      <c r="E1267" s="417" t="s">
        <v>1652</v>
      </c>
      <c r="F1267" s="415" t="s">
        <v>1594</v>
      </c>
      <c r="G1267" s="389">
        <v>1</v>
      </c>
      <c r="H1267" s="416">
        <v>600</v>
      </c>
      <c r="I1267" s="391">
        <f t="shared" si="91"/>
        <v>600</v>
      </c>
      <c r="J1267" s="347" t="s">
        <v>1511</v>
      </c>
      <c r="K1267" s="449" t="s">
        <v>953</v>
      </c>
    </row>
    <row r="1268" spans="1:11" x14ac:dyDescent="0.2">
      <c r="A1268" s="409"/>
      <c r="B1268" s="410"/>
      <c r="C1268" s="363"/>
      <c r="D1268" s="366"/>
      <c r="E1268" s="417" t="s">
        <v>1654</v>
      </c>
      <c r="F1268" s="415" t="s">
        <v>1594</v>
      </c>
      <c r="G1268" s="389">
        <v>0.5</v>
      </c>
      <c r="H1268" s="416">
        <v>600</v>
      </c>
      <c r="I1268" s="391">
        <f t="shared" si="91"/>
        <v>300</v>
      </c>
      <c r="J1268" s="347" t="s">
        <v>1511</v>
      </c>
      <c r="K1268" s="449" t="s">
        <v>953</v>
      </c>
    </row>
    <row r="1269" spans="1:11" x14ac:dyDescent="0.2">
      <c r="A1269" s="409"/>
      <c r="B1269" s="410"/>
      <c r="C1269" s="363"/>
      <c r="D1269" s="366"/>
      <c r="E1269" s="417" t="s">
        <v>1656</v>
      </c>
      <c r="F1269" s="415" t="s">
        <v>1657</v>
      </c>
      <c r="G1269" s="389">
        <v>2</v>
      </c>
      <c r="H1269" s="416">
        <v>400</v>
      </c>
      <c r="I1269" s="391">
        <f t="shared" si="91"/>
        <v>800</v>
      </c>
      <c r="J1269" s="347" t="s">
        <v>1494</v>
      </c>
      <c r="K1269" s="449" t="s">
        <v>953</v>
      </c>
    </row>
    <row r="1270" spans="1:11" x14ac:dyDescent="0.2">
      <c r="A1270" s="409"/>
      <c r="B1270" s="410"/>
      <c r="C1270" s="363"/>
      <c r="D1270" s="366"/>
      <c r="E1270" s="417" t="s">
        <v>1658</v>
      </c>
      <c r="F1270" s="415" t="s">
        <v>1657</v>
      </c>
      <c r="G1270" s="389">
        <v>2</v>
      </c>
      <c r="H1270" s="416">
        <v>400</v>
      </c>
      <c r="I1270" s="391">
        <f t="shared" si="91"/>
        <v>800</v>
      </c>
      <c r="J1270" s="347" t="s">
        <v>1494</v>
      </c>
      <c r="K1270" s="449" t="s">
        <v>953</v>
      </c>
    </row>
    <row r="1271" spans="1:11" x14ac:dyDescent="0.2">
      <c r="A1271" s="409"/>
      <c r="B1271" s="410"/>
      <c r="C1271" s="363"/>
      <c r="D1271" s="366"/>
      <c r="E1271" s="417" t="s">
        <v>1660</v>
      </c>
      <c r="F1271" s="415" t="s">
        <v>1006</v>
      </c>
      <c r="G1271" s="389">
        <v>6</v>
      </c>
      <c r="H1271" s="416">
        <v>300</v>
      </c>
      <c r="I1271" s="391">
        <f t="shared" si="91"/>
        <v>1800</v>
      </c>
      <c r="J1271" s="347" t="s">
        <v>1486</v>
      </c>
      <c r="K1271" s="449" t="s">
        <v>953</v>
      </c>
    </row>
    <row r="1272" spans="1:11" x14ac:dyDescent="0.2">
      <c r="A1272" s="409"/>
      <c r="B1272" s="410"/>
      <c r="C1272" s="363"/>
      <c r="D1272" s="366"/>
      <c r="E1272" s="417" t="s">
        <v>1662</v>
      </c>
      <c r="F1272" s="415" t="s">
        <v>1594</v>
      </c>
      <c r="G1272" s="389">
        <v>2</v>
      </c>
      <c r="H1272" s="416">
        <v>1025</v>
      </c>
      <c r="I1272" s="391">
        <f t="shared" si="91"/>
        <v>2050</v>
      </c>
      <c r="J1272" s="347" t="s">
        <v>1066</v>
      </c>
      <c r="K1272" s="449" t="s">
        <v>953</v>
      </c>
    </row>
    <row r="1273" spans="1:11" x14ac:dyDescent="0.2">
      <c r="A1273" s="409"/>
      <c r="B1273" s="410"/>
      <c r="C1273" s="363"/>
      <c r="D1273" s="366"/>
      <c r="E1273" s="417" t="s">
        <v>1664</v>
      </c>
      <c r="F1273" s="415" t="s">
        <v>1636</v>
      </c>
      <c r="G1273" s="389">
        <v>5</v>
      </c>
      <c r="H1273" s="416">
        <v>60</v>
      </c>
      <c r="I1273" s="391">
        <f t="shared" si="91"/>
        <v>300</v>
      </c>
      <c r="J1273" s="347" t="s">
        <v>305</v>
      </c>
      <c r="K1273" s="449" t="s">
        <v>953</v>
      </c>
    </row>
    <row r="1274" spans="1:11" x14ac:dyDescent="0.2">
      <c r="A1274" s="409"/>
      <c r="B1274" s="410"/>
      <c r="C1274" s="363"/>
      <c r="D1274" s="366"/>
      <c r="E1274" s="417" t="s">
        <v>1665</v>
      </c>
      <c r="F1274" s="415" t="s">
        <v>1666</v>
      </c>
      <c r="G1274" s="389">
        <v>5</v>
      </c>
      <c r="H1274" s="416">
        <v>300</v>
      </c>
      <c r="I1274" s="391">
        <f t="shared" si="91"/>
        <v>1500</v>
      </c>
      <c r="J1274" s="347" t="s">
        <v>446</v>
      </c>
      <c r="K1274" s="449" t="s">
        <v>953</v>
      </c>
    </row>
    <row r="1275" spans="1:11" x14ac:dyDescent="0.2">
      <c r="A1275" s="409"/>
      <c r="B1275" s="410"/>
      <c r="C1275" s="363"/>
      <c r="D1275" s="366"/>
      <c r="E1275" s="417" t="s">
        <v>1668</v>
      </c>
      <c r="F1275" s="415" t="s">
        <v>1006</v>
      </c>
      <c r="G1275" s="389">
        <v>1</v>
      </c>
      <c r="H1275" s="416">
        <v>800</v>
      </c>
      <c r="I1275" s="391">
        <f t="shared" si="91"/>
        <v>800</v>
      </c>
      <c r="J1275" s="347" t="s">
        <v>1511</v>
      </c>
      <c r="K1275" s="449" t="s">
        <v>953</v>
      </c>
    </row>
    <row r="1276" spans="1:11" x14ac:dyDescent="0.2">
      <c r="A1276" s="409"/>
      <c r="B1276" s="410"/>
      <c r="C1276" s="363"/>
      <c r="D1276" s="366"/>
      <c r="E1276" s="417" t="s">
        <v>1669</v>
      </c>
      <c r="F1276" s="415" t="s">
        <v>1670</v>
      </c>
      <c r="G1276" s="389">
        <v>5</v>
      </c>
      <c r="H1276" s="416">
        <v>200</v>
      </c>
      <c r="I1276" s="391">
        <f t="shared" si="91"/>
        <v>1000</v>
      </c>
      <c r="J1276" s="347" t="s">
        <v>446</v>
      </c>
      <c r="K1276" s="449" t="s">
        <v>953</v>
      </c>
    </row>
    <row r="1277" spans="1:11" x14ac:dyDescent="0.2">
      <c r="A1277" s="409"/>
      <c r="B1277" s="410"/>
      <c r="C1277" s="363"/>
      <c r="D1277" s="366"/>
      <c r="E1277" s="417" t="s">
        <v>1672</v>
      </c>
      <c r="F1277" s="415" t="s">
        <v>1594</v>
      </c>
      <c r="G1277" s="389">
        <v>25</v>
      </c>
      <c r="H1277" s="416">
        <v>100</v>
      </c>
      <c r="I1277" s="391">
        <f t="shared" si="91"/>
        <v>2500</v>
      </c>
      <c r="J1277" s="347" t="s">
        <v>1595</v>
      </c>
      <c r="K1277" s="449" t="s">
        <v>953</v>
      </c>
    </row>
    <row r="1278" spans="1:11" x14ac:dyDescent="0.2">
      <c r="A1278" s="409"/>
      <c r="B1278" s="410"/>
      <c r="C1278" s="363"/>
      <c r="D1278" s="366"/>
      <c r="E1278" s="417" t="s">
        <v>1674</v>
      </c>
      <c r="F1278" s="415" t="s">
        <v>1594</v>
      </c>
      <c r="G1278" s="389">
        <v>5</v>
      </c>
      <c r="H1278" s="416">
        <v>200</v>
      </c>
      <c r="I1278" s="391">
        <f t="shared" si="91"/>
        <v>1000</v>
      </c>
      <c r="J1278" s="347" t="s">
        <v>1497</v>
      </c>
      <c r="K1278" s="449" t="s">
        <v>953</v>
      </c>
    </row>
    <row r="1279" spans="1:11" x14ac:dyDescent="0.2">
      <c r="A1279" s="409"/>
      <c r="B1279" s="410"/>
      <c r="C1279" s="363"/>
      <c r="D1279" s="366"/>
      <c r="E1279" s="417" t="s">
        <v>1676</v>
      </c>
      <c r="F1279" s="415" t="s">
        <v>1594</v>
      </c>
      <c r="G1279" s="389">
        <v>10</v>
      </c>
      <c r="H1279" s="416">
        <v>550</v>
      </c>
      <c r="I1279" s="391">
        <f t="shared" si="91"/>
        <v>5500</v>
      </c>
      <c r="J1279" s="347" t="s">
        <v>1497</v>
      </c>
      <c r="K1279" s="449" t="s">
        <v>953</v>
      </c>
    </row>
    <row r="1280" spans="1:11" x14ac:dyDescent="0.2">
      <c r="A1280" s="409"/>
      <c r="B1280" s="410"/>
      <c r="C1280" s="363"/>
      <c r="D1280" s="366"/>
      <c r="E1280" s="417" t="s">
        <v>1678</v>
      </c>
      <c r="F1280" s="415" t="s">
        <v>1594</v>
      </c>
      <c r="G1280" s="389">
        <v>5</v>
      </c>
      <c r="H1280" s="416">
        <v>300</v>
      </c>
      <c r="I1280" s="391">
        <f t="shared" si="91"/>
        <v>1500</v>
      </c>
      <c r="J1280" s="347" t="s">
        <v>1595</v>
      </c>
      <c r="K1280" s="449" t="s">
        <v>953</v>
      </c>
    </row>
    <row r="1281" spans="1:11" x14ac:dyDescent="0.2">
      <c r="A1281" s="409"/>
      <c r="B1281" s="410"/>
      <c r="C1281" s="363"/>
      <c r="D1281" s="366"/>
      <c r="E1281" s="417" t="s">
        <v>1680</v>
      </c>
      <c r="F1281" s="415" t="s">
        <v>1681</v>
      </c>
      <c r="G1281" s="389">
        <v>8</v>
      </c>
      <c r="H1281" s="416">
        <v>50</v>
      </c>
      <c r="I1281" s="391">
        <f t="shared" si="91"/>
        <v>400</v>
      </c>
      <c r="J1281" s="347" t="s">
        <v>446</v>
      </c>
      <c r="K1281" s="449" t="s">
        <v>953</v>
      </c>
    </row>
    <row r="1282" spans="1:11" x14ac:dyDescent="0.2">
      <c r="A1282" s="409"/>
      <c r="B1282" s="410"/>
      <c r="C1282" s="363"/>
      <c r="D1282" s="366"/>
      <c r="E1282" s="417" t="s">
        <v>1683</v>
      </c>
      <c r="F1282" s="415" t="s">
        <v>1594</v>
      </c>
      <c r="G1282" s="389">
        <v>50</v>
      </c>
      <c r="H1282" s="416">
        <v>5</v>
      </c>
      <c r="I1282" s="391">
        <f t="shared" si="91"/>
        <v>250</v>
      </c>
      <c r="J1282" s="347" t="s">
        <v>305</v>
      </c>
      <c r="K1282" s="449" t="s">
        <v>953</v>
      </c>
    </row>
    <row r="1283" spans="1:11" x14ac:dyDescent="0.2">
      <c r="A1283" s="409"/>
      <c r="B1283" s="410"/>
      <c r="C1283" s="363"/>
      <c r="D1283" s="366"/>
      <c r="E1283" s="417" t="s">
        <v>1685</v>
      </c>
      <c r="F1283" s="415" t="s">
        <v>1594</v>
      </c>
      <c r="G1283" s="389">
        <v>5</v>
      </c>
      <c r="H1283" s="416">
        <v>10</v>
      </c>
      <c r="I1283" s="391">
        <f t="shared" si="91"/>
        <v>50</v>
      </c>
      <c r="J1283" s="347" t="s">
        <v>305</v>
      </c>
      <c r="K1283" s="449" t="s">
        <v>953</v>
      </c>
    </row>
    <row r="1284" spans="1:11" x14ac:dyDescent="0.2">
      <c r="A1284" s="409"/>
      <c r="B1284" s="410"/>
      <c r="C1284" s="363"/>
      <c r="D1284" s="366"/>
      <c r="E1284" s="417" t="s">
        <v>1687</v>
      </c>
      <c r="F1284" s="415" t="s">
        <v>1594</v>
      </c>
      <c r="G1284" s="389">
        <v>5</v>
      </c>
      <c r="H1284" s="416">
        <v>125</v>
      </c>
      <c r="I1284" s="391">
        <f t="shared" si="91"/>
        <v>625</v>
      </c>
      <c r="J1284" s="347" t="s">
        <v>305</v>
      </c>
      <c r="K1284" s="449" t="s">
        <v>953</v>
      </c>
    </row>
    <row r="1285" spans="1:11" x14ac:dyDescent="0.2">
      <c r="A1285" s="409"/>
      <c r="B1285" s="410"/>
      <c r="C1285" s="363"/>
      <c r="D1285" s="366"/>
      <c r="E1285" s="417" t="s">
        <v>1689</v>
      </c>
      <c r="F1285" s="415" t="s">
        <v>1594</v>
      </c>
      <c r="G1285" s="389">
        <v>5</v>
      </c>
      <c r="H1285" s="416">
        <v>50</v>
      </c>
      <c r="I1285" s="391">
        <f t="shared" si="91"/>
        <v>250</v>
      </c>
      <c r="J1285" s="347" t="s">
        <v>305</v>
      </c>
      <c r="K1285" s="449" t="s">
        <v>953</v>
      </c>
    </row>
    <row r="1286" spans="1:11" ht="28.9" customHeight="1" x14ac:dyDescent="0.2">
      <c r="A1286" s="409"/>
      <c r="B1286" s="410"/>
      <c r="C1286" s="363"/>
      <c r="D1286" s="366"/>
      <c r="E1286" s="417" t="s">
        <v>1691</v>
      </c>
      <c r="F1286" s="415" t="s">
        <v>1594</v>
      </c>
      <c r="G1286" s="389">
        <v>5</v>
      </c>
      <c r="H1286" s="416">
        <v>50</v>
      </c>
      <c r="I1286" s="391">
        <f t="shared" si="91"/>
        <v>250</v>
      </c>
      <c r="J1286" s="347" t="s">
        <v>305</v>
      </c>
      <c r="K1286" s="449" t="s">
        <v>953</v>
      </c>
    </row>
    <row r="1287" spans="1:11" x14ac:dyDescent="0.2">
      <c r="A1287" s="409"/>
      <c r="B1287" s="410"/>
      <c r="C1287" s="363"/>
      <c r="D1287" s="366"/>
      <c r="E1287" s="417" t="s">
        <v>1693</v>
      </c>
      <c r="F1287" s="415" t="s">
        <v>1594</v>
      </c>
      <c r="G1287" s="389">
        <v>5</v>
      </c>
      <c r="H1287" s="416">
        <v>50</v>
      </c>
      <c r="I1287" s="391">
        <f t="shared" si="91"/>
        <v>250</v>
      </c>
      <c r="J1287" s="347" t="s">
        <v>305</v>
      </c>
      <c r="K1287" s="449" t="s">
        <v>953</v>
      </c>
    </row>
    <row r="1288" spans="1:11" x14ac:dyDescent="0.2">
      <c r="A1288" s="409"/>
      <c r="B1288" s="410"/>
      <c r="C1288" s="363"/>
      <c r="D1288" s="366"/>
      <c r="E1288" s="417" t="s">
        <v>1695</v>
      </c>
      <c r="F1288" s="415" t="s">
        <v>1594</v>
      </c>
      <c r="G1288" s="389">
        <v>5</v>
      </c>
      <c r="H1288" s="416">
        <v>50</v>
      </c>
      <c r="I1288" s="391">
        <f t="shared" si="91"/>
        <v>250</v>
      </c>
      <c r="J1288" s="347" t="s">
        <v>305</v>
      </c>
      <c r="K1288" s="449" t="s">
        <v>953</v>
      </c>
    </row>
    <row r="1289" spans="1:11" x14ac:dyDescent="0.2">
      <c r="A1289" s="409"/>
      <c r="B1289" s="410"/>
      <c r="C1289" s="363"/>
      <c r="D1289" s="366"/>
      <c r="E1289" s="417" t="s">
        <v>1697</v>
      </c>
      <c r="F1289" s="415" t="s">
        <v>1594</v>
      </c>
      <c r="G1289" s="389">
        <v>5</v>
      </c>
      <c r="H1289" s="416">
        <v>100</v>
      </c>
      <c r="I1289" s="391">
        <f t="shared" si="91"/>
        <v>500</v>
      </c>
      <c r="J1289" s="347" t="s">
        <v>156</v>
      </c>
      <c r="K1289" s="449" t="s">
        <v>953</v>
      </c>
    </row>
    <row r="1290" spans="1:11" x14ac:dyDescent="0.2">
      <c r="A1290" s="409"/>
      <c r="B1290" s="410"/>
      <c r="C1290" s="363"/>
      <c r="D1290" s="366"/>
      <c r="E1290" s="417" t="s">
        <v>1698</v>
      </c>
      <c r="F1290" s="415" t="s">
        <v>1594</v>
      </c>
      <c r="G1290" s="389">
        <v>5</v>
      </c>
      <c r="H1290" s="416">
        <v>50</v>
      </c>
      <c r="I1290" s="391">
        <f t="shared" si="91"/>
        <v>250</v>
      </c>
      <c r="J1290" s="347" t="s">
        <v>156</v>
      </c>
      <c r="K1290" s="449" t="s">
        <v>953</v>
      </c>
    </row>
    <row r="1291" spans="1:11" x14ac:dyDescent="0.2">
      <c r="A1291" s="409"/>
      <c r="B1291" s="410"/>
      <c r="C1291" s="363"/>
      <c r="D1291" s="366"/>
      <c r="E1291" s="417" t="s">
        <v>1700</v>
      </c>
      <c r="F1291" s="415" t="s">
        <v>1594</v>
      </c>
      <c r="G1291" s="389">
        <v>5</v>
      </c>
      <c r="H1291" s="416">
        <v>50</v>
      </c>
      <c r="I1291" s="391">
        <f t="shared" si="91"/>
        <v>250</v>
      </c>
      <c r="J1291" s="347" t="s">
        <v>156</v>
      </c>
      <c r="K1291" s="449" t="s">
        <v>953</v>
      </c>
    </row>
    <row r="1292" spans="1:11" x14ac:dyDescent="0.2">
      <c r="A1292" s="409"/>
      <c r="B1292" s="410"/>
      <c r="C1292" s="363"/>
      <c r="D1292" s="366"/>
      <c r="E1292" s="417" t="s">
        <v>1702</v>
      </c>
      <c r="F1292" s="415" t="s">
        <v>1594</v>
      </c>
      <c r="G1292" s="389">
        <v>5</v>
      </c>
      <c r="H1292" s="416">
        <v>50</v>
      </c>
      <c r="I1292" s="391">
        <f t="shared" si="91"/>
        <v>250</v>
      </c>
      <c r="J1292" s="347" t="s">
        <v>156</v>
      </c>
      <c r="K1292" s="449" t="s">
        <v>953</v>
      </c>
    </row>
    <row r="1293" spans="1:11" x14ac:dyDescent="0.2">
      <c r="A1293" s="409"/>
      <c r="B1293" s="410"/>
      <c r="C1293" s="363"/>
      <c r="D1293" s="366"/>
      <c r="E1293" s="417" t="s">
        <v>1704</v>
      </c>
      <c r="F1293" s="415" t="s">
        <v>1594</v>
      </c>
      <c r="G1293" s="389">
        <v>5</v>
      </c>
      <c r="H1293" s="416">
        <v>50</v>
      </c>
      <c r="I1293" s="391">
        <f t="shared" si="91"/>
        <v>250</v>
      </c>
      <c r="J1293" s="347" t="s">
        <v>156</v>
      </c>
      <c r="K1293" s="449" t="s">
        <v>953</v>
      </c>
    </row>
    <row r="1294" spans="1:11" x14ac:dyDescent="0.2">
      <c r="A1294" s="409"/>
      <c r="B1294" s="410"/>
      <c r="C1294" s="363"/>
      <c r="D1294" s="366"/>
      <c r="E1294" s="417" t="s">
        <v>1706</v>
      </c>
      <c r="F1294" s="415" t="s">
        <v>1603</v>
      </c>
      <c r="G1294" s="389">
        <v>35</v>
      </c>
      <c r="H1294" s="416">
        <v>75</v>
      </c>
      <c r="I1294" s="391">
        <f t="shared" si="91"/>
        <v>2625</v>
      </c>
      <c r="J1294" s="347" t="s">
        <v>156</v>
      </c>
      <c r="K1294" s="449" t="s">
        <v>953</v>
      </c>
    </row>
    <row r="1295" spans="1:11" x14ac:dyDescent="0.2">
      <c r="A1295" s="409"/>
      <c r="B1295" s="410"/>
      <c r="C1295" s="363"/>
      <c r="D1295" s="366"/>
      <c r="E1295" s="417" t="s">
        <v>1708</v>
      </c>
      <c r="F1295" s="415" t="s">
        <v>1666</v>
      </c>
      <c r="G1295" s="389">
        <v>2</v>
      </c>
      <c r="H1295" s="416">
        <v>250</v>
      </c>
      <c r="I1295" s="391">
        <f t="shared" si="91"/>
        <v>500</v>
      </c>
      <c r="J1295" s="347" t="s">
        <v>446</v>
      </c>
      <c r="K1295" s="449" t="s">
        <v>953</v>
      </c>
    </row>
    <row r="1296" spans="1:11" x14ac:dyDescent="0.2">
      <c r="A1296" s="409"/>
      <c r="B1296" s="410"/>
      <c r="C1296" s="363"/>
      <c r="D1296" s="366"/>
      <c r="E1296" s="417" t="s">
        <v>1710</v>
      </c>
      <c r="F1296" s="415" t="s">
        <v>1636</v>
      </c>
      <c r="G1296" s="389">
        <v>2</v>
      </c>
      <c r="H1296" s="416">
        <v>20</v>
      </c>
      <c r="I1296" s="391">
        <f t="shared" si="91"/>
        <v>40</v>
      </c>
      <c r="J1296" s="347" t="s">
        <v>446</v>
      </c>
      <c r="K1296" s="449" t="s">
        <v>953</v>
      </c>
    </row>
    <row r="1297" spans="1:11" x14ac:dyDescent="0.2">
      <c r="A1297" s="409"/>
      <c r="B1297" s="410"/>
      <c r="C1297" s="363"/>
      <c r="D1297" s="366"/>
      <c r="E1297" s="417" t="s">
        <v>1712</v>
      </c>
      <c r="F1297" s="415" t="s">
        <v>1636</v>
      </c>
      <c r="G1297" s="389">
        <v>2</v>
      </c>
      <c r="H1297" s="416">
        <v>20</v>
      </c>
      <c r="I1297" s="391">
        <f t="shared" si="91"/>
        <v>40</v>
      </c>
      <c r="J1297" s="347" t="s">
        <v>446</v>
      </c>
      <c r="K1297" s="449" t="s">
        <v>953</v>
      </c>
    </row>
    <row r="1298" spans="1:11" x14ac:dyDescent="0.2">
      <c r="A1298" s="409"/>
      <c r="B1298" s="410"/>
      <c r="C1298" s="363"/>
      <c r="D1298" s="366"/>
      <c r="E1298" s="417" t="s">
        <v>1714</v>
      </c>
      <c r="F1298" s="415" t="s">
        <v>1636</v>
      </c>
      <c r="G1298" s="389">
        <v>2</v>
      </c>
      <c r="H1298" s="416">
        <v>20</v>
      </c>
      <c r="I1298" s="391">
        <f t="shared" si="91"/>
        <v>40</v>
      </c>
      <c r="J1298" s="347" t="s">
        <v>446</v>
      </c>
      <c r="K1298" s="449" t="s">
        <v>953</v>
      </c>
    </row>
    <row r="1299" spans="1:11" x14ac:dyDescent="0.2">
      <c r="A1299" s="409"/>
      <c r="B1299" s="410"/>
      <c r="C1299" s="363"/>
      <c r="D1299" s="366"/>
      <c r="E1299" s="417" t="s">
        <v>1715</v>
      </c>
      <c r="F1299" s="415" t="s">
        <v>1594</v>
      </c>
      <c r="G1299" s="389">
        <v>6</v>
      </c>
      <c r="H1299" s="416">
        <v>250</v>
      </c>
      <c r="I1299" s="391">
        <f t="shared" si="91"/>
        <v>1500</v>
      </c>
      <c r="J1299" s="347" t="s">
        <v>1459</v>
      </c>
      <c r="K1299" s="449" t="s">
        <v>953</v>
      </c>
    </row>
    <row r="1300" spans="1:11" x14ac:dyDescent="0.2">
      <c r="A1300" s="409"/>
      <c r="B1300" s="410"/>
      <c r="C1300" s="363"/>
      <c r="D1300" s="366"/>
      <c r="E1300" s="417" t="s">
        <v>1717</v>
      </c>
      <c r="F1300" s="415" t="s">
        <v>1594</v>
      </c>
      <c r="G1300" s="389">
        <v>6</v>
      </c>
      <c r="H1300" s="416">
        <v>125</v>
      </c>
      <c r="I1300" s="391">
        <f t="shared" si="91"/>
        <v>750</v>
      </c>
      <c r="J1300" s="347" t="s">
        <v>1459</v>
      </c>
      <c r="K1300" s="449" t="s">
        <v>953</v>
      </c>
    </row>
    <row r="1301" spans="1:11" x14ac:dyDescent="0.2">
      <c r="A1301" s="409"/>
      <c r="B1301" s="410"/>
      <c r="C1301" s="363"/>
      <c r="D1301" s="366"/>
      <c r="E1301" s="417" t="s">
        <v>1718</v>
      </c>
      <c r="F1301" s="415" t="s">
        <v>1594</v>
      </c>
      <c r="G1301" s="389">
        <v>10</v>
      </c>
      <c r="H1301" s="416">
        <v>50</v>
      </c>
      <c r="I1301" s="391">
        <f t="shared" si="91"/>
        <v>500</v>
      </c>
      <c r="J1301" s="347" t="s">
        <v>156</v>
      </c>
      <c r="K1301" s="449" t="s">
        <v>953</v>
      </c>
    </row>
    <row r="1302" spans="1:11" x14ac:dyDescent="0.2">
      <c r="A1302" s="409"/>
      <c r="B1302" s="410"/>
      <c r="C1302" s="363"/>
      <c r="D1302" s="366"/>
      <c r="E1302" s="417" t="s">
        <v>1720</v>
      </c>
      <c r="F1302" s="415" t="s">
        <v>1594</v>
      </c>
      <c r="G1302" s="389">
        <v>6</v>
      </c>
      <c r="H1302" s="416">
        <v>200</v>
      </c>
      <c r="I1302" s="391">
        <f t="shared" si="91"/>
        <v>1200</v>
      </c>
      <c r="J1302" s="347" t="s">
        <v>1459</v>
      </c>
      <c r="K1302" s="449" t="s">
        <v>953</v>
      </c>
    </row>
    <row r="1303" spans="1:11" x14ac:dyDescent="0.2">
      <c r="A1303" s="409"/>
      <c r="B1303" s="410"/>
      <c r="C1303" s="363"/>
      <c r="D1303" s="366"/>
      <c r="E1303" s="417" t="s">
        <v>1721</v>
      </c>
      <c r="F1303" s="415" t="s">
        <v>1594</v>
      </c>
      <c r="G1303" s="389">
        <v>2</v>
      </c>
      <c r="H1303" s="416">
        <v>200</v>
      </c>
      <c r="I1303" s="391">
        <f t="shared" si="91"/>
        <v>400</v>
      </c>
      <c r="J1303" s="347" t="s">
        <v>1459</v>
      </c>
      <c r="K1303" s="449" t="s">
        <v>953</v>
      </c>
    </row>
    <row r="1304" spans="1:11" x14ac:dyDescent="0.2">
      <c r="A1304" s="409"/>
      <c r="B1304" s="410"/>
      <c r="C1304" s="363"/>
      <c r="D1304" s="366"/>
      <c r="E1304" s="417" t="s">
        <v>1723</v>
      </c>
      <c r="F1304" s="415" t="s">
        <v>1594</v>
      </c>
      <c r="G1304" s="389">
        <v>4</v>
      </c>
      <c r="H1304" s="416">
        <v>300</v>
      </c>
      <c r="I1304" s="391">
        <f t="shared" si="91"/>
        <v>1200</v>
      </c>
      <c r="J1304" s="347" t="s">
        <v>156</v>
      </c>
      <c r="K1304" s="449" t="s">
        <v>953</v>
      </c>
    </row>
    <row r="1305" spans="1:11" x14ac:dyDescent="0.2">
      <c r="A1305" s="409"/>
      <c r="B1305" s="410"/>
      <c r="C1305" s="363"/>
      <c r="D1305" s="366"/>
      <c r="E1305" s="417" t="s">
        <v>1725</v>
      </c>
      <c r="F1305" s="415" t="s">
        <v>1594</v>
      </c>
      <c r="G1305" s="389">
        <v>5</v>
      </c>
      <c r="H1305" s="416">
        <v>350</v>
      </c>
      <c r="I1305" s="391">
        <f t="shared" si="91"/>
        <v>1750</v>
      </c>
      <c r="J1305" s="347" t="s">
        <v>1459</v>
      </c>
      <c r="K1305" s="449" t="s">
        <v>953</v>
      </c>
    </row>
    <row r="1306" spans="1:11" x14ac:dyDescent="0.2">
      <c r="A1306" s="409"/>
      <c r="B1306" s="410"/>
      <c r="C1306" s="363"/>
      <c r="D1306" s="366"/>
      <c r="E1306" s="417" t="s">
        <v>1727</v>
      </c>
      <c r="F1306" s="415" t="s">
        <v>1594</v>
      </c>
      <c r="G1306" s="389">
        <v>15</v>
      </c>
      <c r="H1306" s="416">
        <v>150</v>
      </c>
      <c r="I1306" s="391">
        <f t="shared" si="91"/>
        <v>2250</v>
      </c>
      <c r="J1306" s="347" t="s">
        <v>156</v>
      </c>
      <c r="K1306" s="449" t="s">
        <v>953</v>
      </c>
    </row>
    <row r="1307" spans="1:11" x14ac:dyDescent="0.2">
      <c r="A1307" s="409"/>
      <c r="B1307" s="410"/>
      <c r="C1307" s="363"/>
      <c r="D1307" s="366"/>
      <c r="E1307" s="417" t="s">
        <v>1729</v>
      </c>
      <c r="F1307" s="415" t="s">
        <v>1594</v>
      </c>
      <c r="G1307" s="389">
        <v>20</v>
      </c>
      <c r="H1307" s="416">
        <v>75</v>
      </c>
      <c r="I1307" s="391">
        <f t="shared" si="91"/>
        <v>1500</v>
      </c>
      <c r="J1307" s="347" t="s">
        <v>1459</v>
      </c>
      <c r="K1307" s="449" t="s">
        <v>953</v>
      </c>
    </row>
    <row r="1308" spans="1:11" x14ac:dyDescent="0.2">
      <c r="A1308" s="409"/>
      <c r="B1308" s="410"/>
      <c r="C1308" s="363"/>
      <c r="D1308" s="366"/>
      <c r="E1308" s="417" t="s">
        <v>1731</v>
      </c>
      <c r="F1308" s="415" t="s">
        <v>1594</v>
      </c>
      <c r="G1308" s="389">
        <v>20</v>
      </c>
      <c r="H1308" s="416">
        <v>100</v>
      </c>
      <c r="I1308" s="391">
        <f t="shared" si="91"/>
        <v>2000</v>
      </c>
      <c r="J1308" s="347" t="s">
        <v>156</v>
      </c>
      <c r="K1308" s="449" t="s">
        <v>953</v>
      </c>
    </row>
    <row r="1309" spans="1:11" x14ac:dyDescent="0.2">
      <c r="A1309" s="409"/>
      <c r="B1309" s="410"/>
      <c r="C1309" s="363"/>
      <c r="D1309" s="366"/>
      <c r="E1309" s="417" t="s">
        <v>1733</v>
      </c>
      <c r="F1309" s="415" t="s">
        <v>1594</v>
      </c>
      <c r="G1309" s="389">
        <v>5</v>
      </c>
      <c r="H1309" s="416">
        <v>125</v>
      </c>
      <c r="I1309" s="391">
        <f t="shared" si="91"/>
        <v>625</v>
      </c>
      <c r="J1309" s="347" t="s">
        <v>156</v>
      </c>
      <c r="K1309" s="449" t="s">
        <v>953</v>
      </c>
    </row>
    <row r="1310" spans="1:11" x14ac:dyDescent="0.2">
      <c r="A1310" s="409"/>
      <c r="B1310" s="410"/>
      <c r="C1310" s="363"/>
      <c r="D1310" s="366"/>
      <c r="E1310" s="417" t="s">
        <v>1734</v>
      </c>
      <c r="F1310" s="415" t="s">
        <v>1594</v>
      </c>
      <c r="G1310" s="389">
        <v>5</v>
      </c>
      <c r="H1310" s="416">
        <v>150</v>
      </c>
      <c r="I1310" s="391">
        <f t="shared" si="91"/>
        <v>750</v>
      </c>
      <c r="J1310" s="347" t="s">
        <v>156</v>
      </c>
      <c r="K1310" s="449" t="s">
        <v>953</v>
      </c>
    </row>
    <row r="1311" spans="1:11" x14ac:dyDescent="0.2">
      <c r="A1311" s="409"/>
      <c r="B1311" s="410"/>
      <c r="C1311" s="363"/>
      <c r="D1311" s="366"/>
      <c r="E1311" s="417" t="s">
        <v>1736</v>
      </c>
      <c r="F1311" s="415" t="s">
        <v>1594</v>
      </c>
      <c r="G1311" s="389">
        <v>15</v>
      </c>
      <c r="H1311" s="416">
        <v>75</v>
      </c>
      <c r="I1311" s="391">
        <f t="shared" si="91"/>
        <v>1125</v>
      </c>
      <c r="J1311" s="347" t="s">
        <v>156</v>
      </c>
      <c r="K1311" s="449" t="s">
        <v>953</v>
      </c>
    </row>
    <row r="1312" spans="1:11" x14ac:dyDescent="0.2">
      <c r="A1312" s="409"/>
      <c r="B1312" s="410"/>
      <c r="C1312" s="363"/>
      <c r="D1312" s="366"/>
      <c r="E1312" s="417" t="s">
        <v>1737</v>
      </c>
      <c r="F1312" s="415" t="s">
        <v>1594</v>
      </c>
      <c r="G1312" s="389">
        <v>15</v>
      </c>
      <c r="H1312" s="416">
        <v>75</v>
      </c>
      <c r="I1312" s="391">
        <f>G1312*H1312</f>
        <v>1125</v>
      </c>
      <c r="J1312" s="347" t="s">
        <v>156</v>
      </c>
      <c r="K1312" s="449" t="s">
        <v>953</v>
      </c>
    </row>
    <row r="1313" spans="1:11" x14ac:dyDescent="0.2">
      <c r="A1313" s="409"/>
      <c r="B1313" s="410"/>
      <c r="C1313" s="363"/>
      <c r="D1313" s="366"/>
      <c r="E1313" s="417" t="s">
        <v>1739</v>
      </c>
      <c r="F1313" s="415" t="s">
        <v>1666</v>
      </c>
      <c r="G1313" s="389">
        <v>1</v>
      </c>
      <c r="H1313" s="416">
        <v>800</v>
      </c>
      <c r="I1313" s="391">
        <f>G1313*H1313</f>
        <v>800</v>
      </c>
      <c r="J1313" s="347" t="s">
        <v>1509</v>
      </c>
      <c r="K1313" s="449" t="s">
        <v>953</v>
      </c>
    </row>
    <row r="1314" spans="1:11" x14ac:dyDescent="0.2">
      <c r="A1314" s="409"/>
      <c r="B1314" s="410"/>
      <c r="C1314" s="363"/>
      <c r="D1314" s="363"/>
      <c r="E1314" s="460"/>
      <c r="F1314" s="415"/>
      <c r="G1314" s="389"/>
      <c r="H1314" s="416"/>
      <c r="I1314" s="391"/>
      <c r="J1314" s="347"/>
      <c r="K1314" s="449"/>
    </row>
    <row r="1315" spans="1:11" x14ac:dyDescent="0.2">
      <c r="A1315" s="409"/>
      <c r="B1315" s="410"/>
      <c r="C1315" s="363"/>
      <c r="D1315" s="366"/>
      <c r="E1315" s="880"/>
      <c r="F1315" s="881"/>
      <c r="G1315" s="882"/>
      <c r="H1315" s="462"/>
      <c r="I1315" s="391"/>
      <c r="J1315" s="883"/>
      <c r="K1315" s="884"/>
    </row>
    <row r="1316" spans="1:11" ht="20.25" x14ac:dyDescent="0.3">
      <c r="B1316" s="371"/>
      <c r="C1316" s="423">
        <v>1521</v>
      </c>
      <c r="D1316" s="463" t="s">
        <v>1989</v>
      </c>
      <c r="E1316" s="306"/>
      <c r="F1316" s="306"/>
      <c r="G1316" s="425">
        <f>C1316</f>
        <v>1521</v>
      </c>
      <c r="H1316" s="332"/>
      <c r="I1316" s="566">
        <f>SUM(I1317:I1430)</f>
        <v>85811905.805020005</v>
      </c>
      <c r="J1316" s="310"/>
      <c r="K1316" s="311"/>
    </row>
    <row r="1317" spans="1:11" x14ac:dyDescent="0.2">
      <c r="B1317" s="399"/>
      <c r="C1317" s="423"/>
      <c r="D1317" s="428" t="s">
        <v>1746</v>
      </c>
      <c r="E1317" s="434" t="s">
        <v>1990</v>
      </c>
      <c r="F1317" s="426" t="s">
        <v>1257</v>
      </c>
      <c r="G1317" s="426">
        <v>0.1</v>
      </c>
      <c r="H1317" s="332">
        <v>85</v>
      </c>
      <c r="I1317" s="309">
        <f>+$G$1316*G1317*H1317</f>
        <v>12928.5</v>
      </c>
      <c r="J1317" s="310" t="s">
        <v>514</v>
      </c>
      <c r="K1317" s="311" t="s">
        <v>953</v>
      </c>
    </row>
    <row r="1318" spans="1:11" x14ac:dyDescent="0.2">
      <c r="B1318" s="427"/>
      <c r="C1318" s="329"/>
      <c r="D1318" s="428" t="s">
        <v>1991</v>
      </c>
      <c r="E1318" s="434" t="s">
        <v>1992</v>
      </c>
      <c r="F1318" s="426" t="s">
        <v>128</v>
      </c>
      <c r="G1318" s="426">
        <v>0.1</v>
      </c>
      <c r="H1318" s="332">
        <v>105</v>
      </c>
      <c r="I1318" s="309">
        <f t="shared" ref="I1318:I1343" si="92">+$G$1316*G1318*H1318</f>
        <v>15970.5</v>
      </c>
      <c r="J1318" s="310" t="s">
        <v>703</v>
      </c>
      <c r="K1318" s="311" t="s">
        <v>953</v>
      </c>
    </row>
    <row r="1319" spans="1:11" x14ac:dyDescent="0.2">
      <c r="B1319" s="427"/>
      <c r="C1319" s="329"/>
      <c r="D1319" s="428" t="s">
        <v>1993</v>
      </c>
      <c r="E1319" s="434" t="s">
        <v>1994</v>
      </c>
      <c r="F1319" s="426" t="s">
        <v>1834</v>
      </c>
      <c r="G1319" s="426">
        <v>0.1</v>
      </c>
      <c r="H1319" s="332">
        <v>5.28</v>
      </c>
      <c r="I1319" s="309">
        <f t="shared" si="92"/>
        <v>803.08799999999997</v>
      </c>
      <c r="J1319" s="310" t="s">
        <v>703</v>
      </c>
      <c r="K1319" s="311" t="s">
        <v>953</v>
      </c>
    </row>
    <row r="1320" spans="1:11" x14ac:dyDescent="0.2">
      <c r="B1320" s="427"/>
      <c r="C1320" s="329"/>
      <c r="D1320" s="428" t="s">
        <v>1995</v>
      </c>
      <c r="E1320" s="434" t="s">
        <v>1996</v>
      </c>
      <c r="F1320" s="426" t="s">
        <v>1997</v>
      </c>
      <c r="G1320" s="426">
        <v>0.1</v>
      </c>
      <c r="H1320" s="332">
        <v>34.71</v>
      </c>
      <c r="I1320" s="309">
        <f t="shared" si="92"/>
        <v>5279.3909999999996</v>
      </c>
      <c r="J1320" s="310" t="s">
        <v>703</v>
      </c>
      <c r="K1320" s="311" t="s">
        <v>953</v>
      </c>
    </row>
    <row r="1321" spans="1:11" x14ac:dyDescent="0.2">
      <c r="B1321" s="427"/>
      <c r="C1321" s="329"/>
      <c r="D1321" s="428" t="s">
        <v>1776</v>
      </c>
      <c r="E1321" s="434" t="s">
        <v>1998</v>
      </c>
      <c r="F1321" s="426" t="s">
        <v>1999</v>
      </c>
      <c r="G1321" s="426">
        <v>0.1</v>
      </c>
      <c r="H1321" s="332">
        <v>40</v>
      </c>
      <c r="I1321" s="309">
        <f t="shared" si="92"/>
        <v>6084</v>
      </c>
      <c r="J1321" s="310" t="s">
        <v>703</v>
      </c>
      <c r="K1321" s="311" t="s">
        <v>953</v>
      </c>
    </row>
    <row r="1322" spans="1:11" x14ac:dyDescent="0.2">
      <c r="B1322" s="427"/>
      <c r="C1322" s="329"/>
      <c r="D1322" s="428" t="s">
        <v>2000</v>
      </c>
      <c r="E1322" s="434" t="s">
        <v>2001</v>
      </c>
      <c r="F1322" s="426" t="s">
        <v>1260</v>
      </c>
      <c r="G1322" s="426">
        <v>0.1</v>
      </c>
      <c r="H1322" s="332">
        <v>27</v>
      </c>
      <c r="I1322" s="309">
        <f t="shared" si="92"/>
        <v>4106.7</v>
      </c>
      <c r="J1322" s="310" t="s">
        <v>703</v>
      </c>
      <c r="K1322" s="311" t="s">
        <v>953</v>
      </c>
    </row>
    <row r="1323" spans="1:11" x14ac:dyDescent="0.2">
      <c r="B1323" s="427"/>
      <c r="C1323" s="329"/>
      <c r="D1323" s="428" t="s">
        <v>2002</v>
      </c>
      <c r="E1323" s="434" t="s">
        <v>2003</v>
      </c>
      <c r="F1323" s="426" t="s">
        <v>128</v>
      </c>
      <c r="G1323" s="426">
        <v>0.1</v>
      </c>
      <c r="H1323" s="332">
        <v>5</v>
      </c>
      <c r="I1323" s="309">
        <f t="shared" si="92"/>
        <v>760.5</v>
      </c>
      <c r="J1323" s="310" t="s">
        <v>703</v>
      </c>
      <c r="K1323" s="311" t="s">
        <v>953</v>
      </c>
    </row>
    <row r="1324" spans="1:11" x14ac:dyDescent="0.2">
      <c r="B1324" s="427"/>
      <c r="C1324" s="329"/>
      <c r="D1324" s="428" t="s">
        <v>2004</v>
      </c>
      <c r="E1324" s="434" t="s">
        <v>2005</v>
      </c>
      <c r="F1324" s="426" t="s">
        <v>128</v>
      </c>
      <c r="G1324" s="426">
        <v>0.1</v>
      </c>
      <c r="H1324" s="332">
        <v>1.53</v>
      </c>
      <c r="I1324" s="309">
        <f t="shared" si="92"/>
        <v>232.71299999999999</v>
      </c>
      <c r="J1324" s="310" t="s">
        <v>703</v>
      </c>
      <c r="K1324" s="311" t="s">
        <v>953</v>
      </c>
    </row>
    <row r="1325" spans="1:11" x14ac:dyDescent="0.2">
      <c r="B1325" s="427"/>
      <c r="C1325" s="329"/>
      <c r="D1325" s="428" t="s">
        <v>2006</v>
      </c>
      <c r="E1325" s="434" t="s">
        <v>2007</v>
      </c>
      <c r="F1325" s="426" t="s">
        <v>128</v>
      </c>
      <c r="G1325" s="426">
        <v>0.1</v>
      </c>
      <c r="H1325" s="332">
        <v>3.01</v>
      </c>
      <c r="I1325" s="309">
        <f t="shared" si="92"/>
        <v>457.82099999999997</v>
      </c>
      <c r="J1325" s="310" t="s">
        <v>703</v>
      </c>
      <c r="K1325" s="311" t="s">
        <v>953</v>
      </c>
    </row>
    <row r="1326" spans="1:11" x14ac:dyDescent="0.2">
      <c r="B1326" s="427"/>
      <c r="C1326" s="329"/>
      <c r="D1326" s="464" t="s">
        <v>2008</v>
      </c>
      <c r="E1326" s="434" t="s">
        <v>2009</v>
      </c>
      <c r="F1326" s="426" t="s">
        <v>1314</v>
      </c>
      <c r="G1326" s="426">
        <v>0.1</v>
      </c>
      <c r="H1326" s="332">
        <v>24.85</v>
      </c>
      <c r="I1326" s="309">
        <f t="shared" si="92"/>
        <v>3779.6849999999999</v>
      </c>
      <c r="J1326" s="310" t="s">
        <v>703</v>
      </c>
      <c r="K1326" s="311" t="s">
        <v>953</v>
      </c>
    </row>
    <row r="1327" spans="1:11" x14ac:dyDescent="0.2">
      <c r="B1327" s="399"/>
      <c r="C1327" s="329"/>
      <c r="D1327" s="428" t="s">
        <v>2010</v>
      </c>
      <c r="E1327" s="434" t="s">
        <v>2011</v>
      </c>
      <c r="F1327" s="426" t="s">
        <v>128</v>
      </c>
      <c r="G1327" s="426">
        <v>0.1</v>
      </c>
      <c r="H1327" s="332">
        <v>170</v>
      </c>
      <c r="I1327" s="309">
        <f t="shared" si="92"/>
        <v>25857</v>
      </c>
      <c r="J1327" s="310" t="s">
        <v>703</v>
      </c>
      <c r="K1327" s="311" t="s">
        <v>953</v>
      </c>
    </row>
    <row r="1328" spans="1:11" x14ac:dyDescent="0.2">
      <c r="B1328" s="399"/>
      <c r="C1328" s="329"/>
      <c r="D1328" s="428" t="s">
        <v>2012</v>
      </c>
      <c r="E1328" s="434" t="s">
        <v>1849</v>
      </c>
      <c r="F1328" s="426" t="s">
        <v>1157</v>
      </c>
      <c r="G1328" s="426">
        <v>0.1</v>
      </c>
      <c r="H1328" s="332">
        <v>5</v>
      </c>
      <c r="I1328" s="309">
        <f t="shared" si="92"/>
        <v>760.5</v>
      </c>
      <c r="J1328" s="310" t="s">
        <v>703</v>
      </c>
      <c r="K1328" s="311" t="s">
        <v>953</v>
      </c>
    </row>
    <row r="1329" spans="1:11" x14ac:dyDescent="0.2">
      <c r="B1329" s="399"/>
      <c r="C1329" s="329"/>
      <c r="D1329" s="428" t="s">
        <v>2013</v>
      </c>
      <c r="E1329" s="434" t="s">
        <v>2014</v>
      </c>
      <c r="F1329" s="426" t="s">
        <v>128</v>
      </c>
      <c r="G1329" s="426">
        <v>0.1</v>
      </c>
      <c r="H1329" s="332">
        <v>6</v>
      </c>
      <c r="I1329" s="309">
        <f t="shared" si="92"/>
        <v>912.59999999999991</v>
      </c>
      <c r="J1329" s="310" t="s">
        <v>703</v>
      </c>
      <c r="K1329" s="311" t="s">
        <v>953</v>
      </c>
    </row>
    <row r="1330" spans="1:11" x14ac:dyDescent="0.2">
      <c r="B1330" s="399"/>
      <c r="C1330" s="329"/>
      <c r="D1330" s="428" t="s">
        <v>2015</v>
      </c>
      <c r="E1330" s="434" t="s">
        <v>1862</v>
      </c>
      <c r="F1330" s="426" t="s">
        <v>1260</v>
      </c>
      <c r="G1330" s="426">
        <v>0.5</v>
      </c>
      <c r="H1330" s="332">
        <v>16.63</v>
      </c>
      <c r="I1330" s="309">
        <f t="shared" si="92"/>
        <v>12647.115</v>
      </c>
      <c r="J1330" s="310" t="s">
        <v>129</v>
      </c>
      <c r="K1330" s="311" t="s">
        <v>953</v>
      </c>
    </row>
    <row r="1331" spans="1:11" x14ac:dyDescent="0.2">
      <c r="B1331" s="399"/>
      <c r="C1331" s="329"/>
      <c r="D1331" s="428" t="s">
        <v>2016</v>
      </c>
      <c r="E1331" s="434" t="s">
        <v>2017</v>
      </c>
      <c r="F1331" s="426" t="s">
        <v>1286</v>
      </c>
      <c r="G1331" s="426">
        <v>2</v>
      </c>
      <c r="H1331" s="332">
        <v>69</v>
      </c>
      <c r="I1331" s="309">
        <f t="shared" si="92"/>
        <v>209898</v>
      </c>
      <c r="J1331" s="310" t="s">
        <v>514</v>
      </c>
      <c r="K1331" s="311" t="s">
        <v>953</v>
      </c>
    </row>
    <row r="1332" spans="1:11" x14ac:dyDescent="0.2">
      <c r="B1332" s="399"/>
      <c r="C1332" s="329"/>
      <c r="D1332" s="428" t="s">
        <v>2018</v>
      </c>
      <c r="E1332" s="434" t="s">
        <v>2019</v>
      </c>
      <c r="F1332" s="426" t="s">
        <v>296</v>
      </c>
      <c r="G1332" s="426">
        <v>2</v>
      </c>
      <c r="H1332" s="332">
        <v>8</v>
      </c>
      <c r="I1332" s="309">
        <f t="shared" si="92"/>
        <v>24336</v>
      </c>
      <c r="J1332" s="310" t="s">
        <v>514</v>
      </c>
      <c r="K1332" s="311" t="s">
        <v>953</v>
      </c>
    </row>
    <row r="1333" spans="1:11" x14ac:dyDescent="0.2">
      <c r="A1333" s="398"/>
      <c r="B1333" s="399"/>
      <c r="C1333" s="329"/>
      <c r="D1333" s="329"/>
      <c r="E1333" s="434" t="s">
        <v>2020</v>
      </c>
      <c r="F1333" s="426" t="s">
        <v>128</v>
      </c>
      <c r="G1333" s="426">
        <v>0.1</v>
      </c>
      <c r="H1333" s="332">
        <v>75</v>
      </c>
      <c r="I1333" s="309">
        <f t="shared" si="92"/>
        <v>11407.5</v>
      </c>
      <c r="J1333" s="310" t="s">
        <v>703</v>
      </c>
      <c r="K1333" s="311" t="s">
        <v>953</v>
      </c>
    </row>
    <row r="1334" spans="1:11" x14ac:dyDescent="0.2">
      <c r="A1334" s="398"/>
      <c r="B1334" s="399"/>
      <c r="C1334" s="329"/>
      <c r="D1334" s="329"/>
      <c r="E1334" s="434" t="s">
        <v>2021</v>
      </c>
      <c r="F1334" s="426" t="s">
        <v>296</v>
      </c>
      <c r="G1334" s="426">
        <v>0.1</v>
      </c>
      <c r="H1334" s="332">
        <v>14</v>
      </c>
      <c r="I1334" s="309">
        <f t="shared" si="92"/>
        <v>2129.4</v>
      </c>
      <c r="J1334" s="310" t="s">
        <v>703</v>
      </c>
      <c r="K1334" s="311" t="s">
        <v>953</v>
      </c>
    </row>
    <row r="1335" spans="1:11" x14ac:dyDescent="0.2">
      <c r="A1335" s="398"/>
      <c r="B1335" s="399"/>
      <c r="C1335" s="329"/>
      <c r="D1335" s="329"/>
      <c r="E1335" s="434" t="s">
        <v>2022</v>
      </c>
      <c r="F1335" s="426" t="s">
        <v>1177</v>
      </c>
      <c r="G1335" s="426">
        <v>1</v>
      </c>
      <c r="H1335" s="332">
        <v>380</v>
      </c>
      <c r="I1335" s="309">
        <f t="shared" si="92"/>
        <v>577980</v>
      </c>
      <c r="J1335" s="310" t="s">
        <v>514</v>
      </c>
      <c r="K1335" s="311" t="s">
        <v>953</v>
      </c>
    </row>
    <row r="1336" spans="1:11" x14ac:dyDescent="0.2">
      <c r="A1336" s="398"/>
      <c r="B1336" s="399"/>
      <c r="C1336" s="329"/>
      <c r="D1336" s="329"/>
      <c r="E1336" s="434" t="s">
        <v>2023</v>
      </c>
      <c r="F1336" s="426" t="s">
        <v>1177</v>
      </c>
      <c r="G1336" s="426">
        <v>1</v>
      </c>
      <c r="H1336" s="332">
        <v>12</v>
      </c>
      <c r="I1336" s="309">
        <f t="shared" si="92"/>
        <v>18252</v>
      </c>
      <c r="J1336" s="310" t="s">
        <v>514</v>
      </c>
      <c r="K1336" s="311" t="s">
        <v>953</v>
      </c>
    </row>
    <row r="1337" spans="1:11" x14ac:dyDescent="0.2">
      <c r="A1337" s="398"/>
      <c r="B1337" s="399"/>
      <c r="C1337" s="329"/>
      <c r="D1337" s="329"/>
      <c r="E1337" s="434" t="s">
        <v>2024</v>
      </c>
      <c r="F1337" s="426" t="s">
        <v>128</v>
      </c>
      <c r="G1337" s="426">
        <v>0.1</v>
      </c>
      <c r="H1337" s="332">
        <v>180</v>
      </c>
      <c r="I1337" s="309">
        <f t="shared" si="92"/>
        <v>27378</v>
      </c>
      <c r="J1337" s="310" t="s">
        <v>703</v>
      </c>
      <c r="K1337" s="311" t="s">
        <v>953</v>
      </c>
    </row>
    <row r="1338" spans="1:11" x14ac:dyDescent="0.2">
      <c r="A1338" s="398"/>
      <c r="B1338" s="399"/>
      <c r="C1338" s="329"/>
      <c r="D1338" s="329"/>
      <c r="E1338" s="434" t="s">
        <v>2025</v>
      </c>
      <c r="F1338" s="426" t="s">
        <v>2026</v>
      </c>
      <c r="G1338" s="426">
        <v>0.1</v>
      </c>
      <c r="H1338" s="332">
        <v>20.23</v>
      </c>
      <c r="I1338" s="309">
        <f t="shared" si="92"/>
        <v>3076.9830000000002</v>
      </c>
      <c r="J1338" s="310" t="s">
        <v>703</v>
      </c>
      <c r="K1338" s="311" t="s">
        <v>953</v>
      </c>
    </row>
    <row r="1339" spans="1:11" x14ac:dyDescent="0.2">
      <c r="A1339" s="398"/>
      <c r="B1339" s="399"/>
      <c r="C1339" s="329"/>
      <c r="D1339" s="329"/>
      <c r="E1339" s="434" t="s">
        <v>2027</v>
      </c>
      <c r="F1339" s="426" t="s">
        <v>128</v>
      </c>
      <c r="G1339" s="426">
        <v>0.1</v>
      </c>
      <c r="H1339" s="332">
        <v>30.24</v>
      </c>
      <c r="I1339" s="309">
        <f t="shared" si="92"/>
        <v>4599.5039999999999</v>
      </c>
      <c r="J1339" s="310" t="s">
        <v>703</v>
      </c>
      <c r="K1339" s="311" t="s">
        <v>953</v>
      </c>
    </row>
    <row r="1340" spans="1:11" x14ac:dyDescent="0.2">
      <c r="A1340" s="398"/>
      <c r="B1340" s="399"/>
      <c r="C1340" s="329"/>
      <c r="D1340" s="329"/>
      <c r="E1340" s="434" t="s">
        <v>2028</v>
      </c>
      <c r="F1340" s="426" t="s">
        <v>2029</v>
      </c>
      <c r="G1340" s="426">
        <v>0.1</v>
      </c>
      <c r="H1340" s="332">
        <v>63.72</v>
      </c>
      <c r="I1340" s="309">
        <f t="shared" si="92"/>
        <v>9691.8119999999999</v>
      </c>
      <c r="J1340" s="310" t="s">
        <v>703</v>
      </c>
      <c r="K1340" s="311" t="s">
        <v>953</v>
      </c>
    </row>
    <row r="1341" spans="1:11" x14ac:dyDescent="0.2">
      <c r="A1341" s="398"/>
      <c r="B1341" s="399"/>
      <c r="C1341" s="329"/>
      <c r="D1341" s="329"/>
      <c r="E1341" s="434" t="s">
        <v>2030</v>
      </c>
      <c r="F1341" s="426" t="s">
        <v>128</v>
      </c>
      <c r="G1341" s="426">
        <v>1E-3</v>
      </c>
      <c r="H1341" s="332">
        <v>1100</v>
      </c>
      <c r="I1341" s="309">
        <f t="shared" si="92"/>
        <v>1673.1000000000001</v>
      </c>
      <c r="J1341" s="310" t="s">
        <v>703</v>
      </c>
      <c r="K1341" s="311" t="s">
        <v>953</v>
      </c>
    </row>
    <row r="1342" spans="1:11" x14ac:dyDescent="0.2">
      <c r="A1342" s="398"/>
      <c r="B1342" s="399"/>
      <c r="C1342" s="329"/>
      <c r="D1342" s="329"/>
      <c r="E1342" s="434" t="s">
        <v>2031</v>
      </c>
      <c r="F1342" s="426" t="s">
        <v>1260</v>
      </c>
      <c r="G1342" s="426">
        <v>0.1</v>
      </c>
      <c r="H1342" s="332">
        <v>15.5</v>
      </c>
      <c r="I1342" s="309">
        <f t="shared" si="92"/>
        <v>2357.5499999999997</v>
      </c>
      <c r="J1342" s="310" t="s">
        <v>703</v>
      </c>
      <c r="K1342" s="311" t="s">
        <v>953</v>
      </c>
    </row>
    <row r="1343" spans="1:11" x14ac:dyDescent="0.2">
      <c r="A1343" s="398"/>
      <c r="B1343" s="399"/>
      <c r="C1343" s="329"/>
      <c r="D1343" s="329"/>
      <c r="E1343" s="434" t="s">
        <v>2032</v>
      </c>
      <c r="F1343" s="426" t="s">
        <v>1267</v>
      </c>
      <c r="G1343" s="426">
        <v>1</v>
      </c>
      <c r="H1343" s="332">
        <v>4.32</v>
      </c>
      <c r="I1343" s="309">
        <f t="shared" si="92"/>
        <v>6570.72</v>
      </c>
      <c r="J1343" s="310" t="s">
        <v>703</v>
      </c>
      <c r="K1343" s="311" t="s">
        <v>953</v>
      </c>
    </row>
    <row r="1344" spans="1:11" x14ac:dyDescent="0.2">
      <c r="A1344" s="398"/>
      <c r="B1344" s="399"/>
      <c r="C1344" s="329"/>
      <c r="D1344" s="330"/>
      <c r="E1344" s="388"/>
      <c r="F1344" s="306"/>
      <c r="G1344" s="306"/>
      <c r="H1344" s="332"/>
      <c r="I1344" s="309"/>
      <c r="J1344" s="310"/>
      <c r="K1344" s="311"/>
    </row>
    <row r="1345" spans="1:11" x14ac:dyDescent="0.2">
      <c r="A1345" s="398"/>
      <c r="B1345" s="399"/>
      <c r="C1345" s="329"/>
      <c r="D1345" s="330" t="s">
        <v>2033</v>
      </c>
      <c r="E1345" s="388" t="s">
        <v>1153</v>
      </c>
      <c r="F1345" s="306" t="s">
        <v>936</v>
      </c>
      <c r="G1345" s="306">
        <v>2</v>
      </c>
      <c r="H1345" s="332">
        <v>0.04</v>
      </c>
      <c r="I1345" s="309">
        <f t="shared" ref="I1345:I1351" si="93">+$G$1316*G1345*H1345</f>
        <v>121.68</v>
      </c>
      <c r="J1345" s="310" t="s">
        <v>937</v>
      </c>
      <c r="K1345" s="311" t="s">
        <v>953</v>
      </c>
    </row>
    <row r="1346" spans="1:11" x14ac:dyDescent="0.2">
      <c r="A1346" s="398"/>
      <c r="B1346" s="399"/>
      <c r="C1346" s="329"/>
      <c r="D1346" s="330"/>
      <c r="E1346" s="331" t="s">
        <v>1077</v>
      </c>
      <c r="F1346" s="306" t="s">
        <v>1154</v>
      </c>
      <c r="G1346" s="306">
        <v>1</v>
      </c>
      <c r="H1346" s="332">
        <v>3.06</v>
      </c>
      <c r="I1346" s="309">
        <f t="shared" si="93"/>
        <v>4654.26</v>
      </c>
      <c r="J1346" s="310" t="s">
        <v>937</v>
      </c>
      <c r="K1346" s="311" t="s">
        <v>953</v>
      </c>
    </row>
    <row r="1347" spans="1:11" x14ac:dyDescent="0.2">
      <c r="A1347" s="398"/>
      <c r="B1347" s="399"/>
      <c r="C1347" s="329"/>
      <c r="D1347" s="330"/>
      <c r="E1347" s="388" t="s">
        <v>970</v>
      </c>
      <c r="F1347" s="306" t="s">
        <v>1155</v>
      </c>
      <c r="G1347" s="306">
        <v>0.1</v>
      </c>
      <c r="H1347" s="332">
        <v>6.84</v>
      </c>
      <c r="I1347" s="309">
        <f t="shared" si="93"/>
        <v>1040.364</v>
      </c>
      <c r="J1347" s="310" t="s">
        <v>937</v>
      </c>
      <c r="K1347" s="311" t="s">
        <v>953</v>
      </c>
    </row>
    <row r="1348" spans="1:11" x14ac:dyDescent="0.2">
      <c r="A1348" s="398"/>
      <c r="B1348" s="399"/>
      <c r="C1348" s="329"/>
      <c r="D1348" s="330"/>
      <c r="E1348" s="388" t="s">
        <v>1156</v>
      </c>
      <c r="F1348" s="306" t="s">
        <v>1157</v>
      </c>
      <c r="G1348" s="306">
        <v>1</v>
      </c>
      <c r="H1348" s="332">
        <v>1.5</v>
      </c>
      <c r="I1348" s="309">
        <f t="shared" si="93"/>
        <v>2281.5</v>
      </c>
      <c r="J1348" s="310" t="s">
        <v>937</v>
      </c>
      <c r="K1348" s="311" t="s">
        <v>953</v>
      </c>
    </row>
    <row r="1349" spans="1:11" x14ac:dyDescent="0.2">
      <c r="A1349" s="398"/>
      <c r="B1349" s="399"/>
      <c r="C1349" s="329"/>
      <c r="D1349" s="330"/>
      <c r="E1349" s="388" t="s">
        <v>1158</v>
      </c>
      <c r="F1349" s="306" t="s">
        <v>1154</v>
      </c>
      <c r="G1349" s="306">
        <v>1</v>
      </c>
      <c r="H1349" s="332">
        <v>3.06</v>
      </c>
      <c r="I1349" s="309">
        <f t="shared" si="93"/>
        <v>4654.26</v>
      </c>
      <c r="J1349" s="310" t="s">
        <v>937</v>
      </c>
      <c r="K1349" s="311" t="s">
        <v>953</v>
      </c>
    </row>
    <row r="1350" spans="1:11" x14ac:dyDescent="0.2">
      <c r="A1350" s="398"/>
      <c r="B1350" s="399"/>
      <c r="C1350" s="329"/>
      <c r="D1350" s="330"/>
      <c r="E1350" s="388" t="s">
        <v>1159</v>
      </c>
      <c r="F1350" s="306" t="s">
        <v>1154</v>
      </c>
      <c r="G1350" s="306">
        <v>1</v>
      </c>
      <c r="H1350" s="332">
        <v>3.06</v>
      </c>
      <c r="I1350" s="309">
        <f t="shared" si="93"/>
        <v>4654.26</v>
      </c>
      <c r="J1350" s="310" t="s">
        <v>937</v>
      </c>
      <c r="K1350" s="311" t="s">
        <v>953</v>
      </c>
    </row>
    <row r="1351" spans="1:11" x14ac:dyDescent="0.2">
      <c r="A1351" s="398"/>
      <c r="B1351" s="399"/>
      <c r="C1351" s="329"/>
      <c r="D1351" s="330"/>
      <c r="E1351" s="331" t="s">
        <v>966</v>
      </c>
      <c r="F1351" s="306" t="s">
        <v>1154</v>
      </c>
      <c r="G1351" s="306">
        <v>1</v>
      </c>
      <c r="H1351" s="332">
        <v>3.06</v>
      </c>
      <c r="I1351" s="309">
        <f t="shared" si="93"/>
        <v>4654.26</v>
      </c>
      <c r="J1351" s="310" t="s">
        <v>937</v>
      </c>
      <c r="K1351" s="311" t="s">
        <v>953</v>
      </c>
    </row>
    <row r="1352" spans="1:11" x14ac:dyDescent="0.2">
      <c r="A1352" s="398"/>
      <c r="B1352" s="399"/>
      <c r="C1352" s="329"/>
      <c r="D1352" s="330"/>
      <c r="E1352" s="331"/>
      <c r="F1352" s="306"/>
      <c r="G1352" s="306"/>
      <c r="H1352" s="332"/>
      <c r="I1352" s="309"/>
      <c r="J1352" s="310"/>
      <c r="K1352" s="311"/>
    </row>
    <row r="1353" spans="1:11" ht="14.25" x14ac:dyDescent="0.2">
      <c r="A1353" s="398"/>
      <c r="B1353" s="399"/>
      <c r="C1353" s="329"/>
      <c r="D1353" s="330" t="s">
        <v>2034</v>
      </c>
      <c r="E1353" s="436" t="s">
        <v>1872</v>
      </c>
      <c r="F1353" s="306"/>
      <c r="G1353" s="306"/>
      <c r="H1353" s="332"/>
      <c r="I1353" s="309"/>
      <c r="J1353" s="310"/>
      <c r="K1353" s="311"/>
    </row>
    <row r="1354" spans="1:11" ht="14.25" x14ac:dyDescent="0.2">
      <c r="A1354" s="398"/>
      <c r="B1354" s="399"/>
      <c r="C1354" s="329"/>
      <c r="D1354" s="330"/>
      <c r="E1354" s="436" t="s">
        <v>1873</v>
      </c>
      <c r="F1354" s="306"/>
      <c r="G1354" s="306"/>
      <c r="H1354" s="332"/>
      <c r="I1354" s="309"/>
      <c r="J1354" s="310"/>
      <c r="K1354" s="311"/>
    </row>
    <row r="1355" spans="1:11" x14ac:dyDescent="0.2">
      <c r="A1355" s="398"/>
      <c r="B1355" s="399"/>
      <c r="C1355" s="329"/>
      <c r="D1355" s="330"/>
      <c r="E1355" s="437" t="s">
        <v>1874</v>
      </c>
      <c r="F1355" s="306" t="s">
        <v>952</v>
      </c>
      <c r="G1355" s="429">
        <v>2</v>
      </c>
      <c r="H1355" s="402">
        <v>4</v>
      </c>
      <c r="I1355" s="309">
        <f t="shared" ref="I1355:I1360" si="94">+$G$1316*G1355*H1355</f>
        <v>12168</v>
      </c>
      <c r="J1355" s="310" t="s">
        <v>133</v>
      </c>
      <c r="K1355" s="311" t="s">
        <v>953</v>
      </c>
    </row>
    <row r="1356" spans="1:11" x14ac:dyDescent="0.2">
      <c r="A1356" s="398"/>
      <c r="B1356" s="399"/>
      <c r="C1356" s="329"/>
      <c r="D1356" s="330"/>
      <c r="E1356" s="437" t="s">
        <v>1875</v>
      </c>
      <c r="F1356" s="306" t="s">
        <v>952</v>
      </c>
      <c r="G1356" s="429">
        <v>2</v>
      </c>
      <c r="H1356" s="402">
        <v>5.67</v>
      </c>
      <c r="I1356" s="309">
        <f t="shared" si="94"/>
        <v>17248.14</v>
      </c>
      <c r="J1356" s="310" t="s">
        <v>133</v>
      </c>
      <c r="K1356" s="311" t="s">
        <v>953</v>
      </c>
    </row>
    <row r="1357" spans="1:11" x14ac:dyDescent="0.2">
      <c r="A1357" s="398"/>
      <c r="B1357" s="399"/>
      <c r="C1357" s="329"/>
      <c r="D1357" s="330"/>
      <c r="E1357" s="437" t="s">
        <v>1876</v>
      </c>
      <c r="F1357" s="306" t="s">
        <v>2035</v>
      </c>
      <c r="G1357" s="429">
        <v>1</v>
      </c>
      <c r="H1357" s="402">
        <v>10.84</v>
      </c>
      <c r="I1357" s="309">
        <f t="shared" si="94"/>
        <v>16487.64</v>
      </c>
      <c r="J1357" s="310" t="s">
        <v>133</v>
      </c>
      <c r="K1357" s="311" t="s">
        <v>953</v>
      </c>
    </row>
    <row r="1358" spans="1:11" x14ac:dyDescent="0.2">
      <c r="A1358" s="398"/>
      <c r="B1358" s="399"/>
      <c r="C1358" s="329"/>
      <c r="D1358" s="330"/>
      <c r="E1358" s="437" t="s">
        <v>1878</v>
      </c>
      <c r="F1358" s="306" t="s">
        <v>2036</v>
      </c>
      <c r="G1358" s="429">
        <v>1</v>
      </c>
      <c r="H1358" s="402">
        <v>0.32</v>
      </c>
      <c r="I1358" s="309">
        <f t="shared" si="94"/>
        <v>486.72</v>
      </c>
      <c r="J1358" s="310" t="s">
        <v>133</v>
      </c>
      <c r="K1358" s="311" t="s">
        <v>953</v>
      </c>
    </row>
    <row r="1359" spans="1:11" x14ac:dyDescent="0.2">
      <c r="A1359" s="398"/>
      <c r="B1359" s="399"/>
      <c r="C1359" s="329"/>
      <c r="D1359" s="330"/>
      <c r="E1359" s="437" t="s">
        <v>1880</v>
      </c>
      <c r="F1359" s="306" t="s">
        <v>2037</v>
      </c>
      <c r="G1359" s="429">
        <v>1</v>
      </c>
      <c r="H1359" s="402">
        <v>0.72</v>
      </c>
      <c r="I1359" s="309">
        <f t="shared" si="94"/>
        <v>1095.1199999999999</v>
      </c>
      <c r="J1359" s="310" t="s">
        <v>133</v>
      </c>
      <c r="K1359" s="311" t="s">
        <v>953</v>
      </c>
    </row>
    <row r="1360" spans="1:11" x14ac:dyDescent="0.2">
      <c r="A1360" s="398"/>
      <c r="B1360" s="399"/>
      <c r="C1360" s="329"/>
      <c r="D1360" s="330"/>
      <c r="E1360" s="437" t="s">
        <v>1882</v>
      </c>
      <c r="F1360" s="306" t="s">
        <v>1901</v>
      </c>
      <c r="G1360" s="429">
        <v>1</v>
      </c>
      <c r="H1360" s="402">
        <v>0.64</v>
      </c>
      <c r="I1360" s="309">
        <f t="shared" si="94"/>
        <v>973.44</v>
      </c>
      <c r="J1360" s="310" t="s">
        <v>133</v>
      </c>
      <c r="K1360" s="311" t="s">
        <v>953</v>
      </c>
    </row>
    <row r="1361" spans="1:11" ht="14.25" x14ac:dyDescent="0.2">
      <c r="A1361" s="398"/>
      <c r="B1361" s="399"/>
      <c r="C1361" s="329"/>
      <c r="D1361" s="330"/>
      <c r="E1361" s="436" t="s">
        <v>1883</v>
      </c>
      <c r="F1361" s="306"/>
      <c r="G1361" s="306"/>
      <c r="H1361" s="332"/>
      <c r="I1361" s="309"/>
      <c r="J1361" s="310"/>
      <c r="K1361" s="311"/>
    </row>
    <row r="1362" spans="1:11" x14ac:dyDescent="0.2">
      <c r="A1362" s="398"/>
      <c r="B1362" s="399"/>
      <c r="C1362" s="329"/>
      <c r="D1362" s="330"/>
      <c r="E1362" s="441" t="s">
        <v>1884</v>
      </c>
      <c r="F1362" s="439" t="s">
        <v>1885</v>
      </c>
      <c r="G1362" s="429">
        <v>1</v>
      </c>
      <c r="H1362" s="402">
        <v>34.159999999999997</v>
      </c>
      <c r="I1362" s="309">
        <f>+$G$1316*G1362*H1362</f>
        <v>51957.359999999993</v>
      </c>
      <c r="J1362" s="310" t="s">
        <v>133</v>
      </c>
      <c r="K1362" s="311" t="s">
        <v>953</v>
      </c>
    </row>
    <row r="1363" spans="1:11" x14ac:dyDescent="0.2">
      <c r="A1363" s="398"/>
      <c r="B1363" s="399"/>
      <c r="C1363" s="329"/>
      <c r="D1363" s="330"/>
      <c r="E1363" s="441" t="s">
        <v>1886</v>
      </c>
      <c r="F1363" s="439" t="s">
        <v>1887</v>
      </c>
      <c r="G1363" s="429">
        <v>1</v>
      </c>
      <c r="H1363" s="402">
        <v>10.68</v>
      </c>
      <c r="I1363" s="309">
        <f>+$G$1316*G1363*H1363</f>
        <v>16244.279999999999</v>
      </c>
      <c r="J1363" s="310" t="s">
        <v>133</v>
      </c>
      <c r="K1363" s="311" t="s">
        <v>953</v>
      </c>
    </row>
    <row r="1364" spans="1:11" x14ac:dyDescent="0.2">
      <c r="A1364" s="398"/>
      <c r="B1364" s="399"/>
      <c r="C1364" s="329"/>
      <c r="D1364" s="330"/>
      <c r="E1364" s="441" t="s">
        <v>1888</v>
      </c>
      <c r="F1364" s="306" t="s">
        <v>2037</v>
      </c>
      <c r="G1364" s="429">
        <v>1</v>
      </c>
      <c r="H1364" s="402">
        <v>0.72</v>
      </c>
      <c r="I1364" s="309">
        <f>+$G$1316*G1364*H1364</f>
        <v>1095.1199999999999</v>
      </c>
      <c r="J1364" s="310" t="s">
        <v>133</v>
      </c>
      <c r="K1364" s="311" t="s">
        <v>953</v>
      </c>
    </row>
    <row r="1365" spans="1:11" x14ac:dyDescent="0.2">
      <c r="A1365" s="398"/>
      <c r="B1365" s="399"/>
      <c r="C1365" s="329"/>
      <c r="D1365" s="330"/>
      <c r="E1365" s="441" t="s">
        <v>1889</v>
      </c>
      <c r="F1365" s="306" t="s">
        <v>2036</v>
      </c>
      <c r="G1365" s="429">
        <v>1</v>
      </c>
      <c r="H1365" s="402">
        <v>0.32</v>
      </c>
      <c r="I1365" s="309">
        <f>+$G$1316*G1365*H1365</f>
        <v>486.72</v>
      </c>
      <c r="J1365" s="310" t="s">
        <v>133</v>
      </c>
      <c r="K1365" s="311" t="s">
        <v>953</v>
      </c>
    </row>
    <row r="1366" spans="1:11" ht="15.75" x14ac:dyDescent="0.25">
      <c r="A1366" s="398"/>
      <c r="B1366" s="399"/>
      <c r="C1366" s="329"/>
      <c r="D1366" s="330"/>
      <c r="E1366" s="442" t="s">
        <v>1890</v>
      </c>
      <c r="F1366" s="306"/>
      <c r="G1366" s="306"/>
      <c r="H1366" s="332"/>
      <c r="I1366" s="309"/>
      <c r="J1366" s="310"/>
      <c r="K1366" s="311"/>
    </row>
    <row r="1367" spans="1:11" x14ac:dyDescent="0.2">
      <c r="A1367" s="398"/>
      <c r="B1367" s="399"/>
      <c r="C1367" s="329"/>
      <c r="D1367" s="330"/>
      <c r="E1367" s="437" t="s">
        <v>1891</v>
      </c>
      <c r="F1367" s="439" t="s">
        <v>1892</v>
      </c>
      <c r="G1367" s="426">
        <v>0.5</v>
      </c>
      <c r="H1367" s="402">
        <v>16</v>
      </c>
      <c r="I1367" s="309">
        <f>+$G$1316*G1367*H1367</f>
        <v>12168</v>
      </c>
      <c r="J1367" s="310" t="s">
        <v>133</v>
      </c>
      <c r="K1367" s="311" t="s">
        <v>953</v>
      </c>
    </row>
    <row r="1368" spans="1:11" x14ac:dyDescent="0.2">
      <c r="A1368" s="398"/>
      <c r="B1368" s="399"/>
      <c r="C1368" s="329"/>
      <c r="D1368" s="330"/>
      <c r="E1368" s="437" t="s">
        <v>1893</v>
      </c>
      <c r="F1368" s="439" t="s">
        <v>1894</v>
      </c>
      <c r="G1368" s="426">
        <v>4</v>
      </c>
      <c r="H1368" s="402">
        <v>28.74</v>
      </c>
      <c r="I1368" s="309">
        <f>+$G$1316*G1368*H1368</f>
        <v>174854.16</v>
      </c>
      <c r="J1368" s="310" t="s">
        <v>133</v>
      </c>
      <c r="K1368" s="311" t="s">
        <v>953</v>
      </c>
    </row>
    <row r="1369" spans="1:11" x14ac:dyDescent="0.2">
      <c r="A1369" s="398"/>
      <c r="B1369" s="399"/>
      <c r="C1369" s="329"/>
      <c r="D1369" s="330"/>
      <c r="E1369" s="437" t="s">
        <v>1876</v>
      </c>
      <c r="F1369" s="443" t="s">
        <v>1895</v>
      </c>
      <c r="G1369" s="426">
        <v>1</v>
      </c>
      <c r="H1369" s="402">
        <v>10.5</v>
      </c>
      <c r="I1369" s="309">
        <f>+$G$1316*G1369*H1369</f>
        <v>15970.5</v>
      </c>
      <c r="J1369" s="310" t="s">
        <v>133</v>
      </c>
      <c r="K1369" s="311" t="s">
        <v>953</v>
      </c>
    </row>
    <row r="1370" spans="1:11" x14ac:dyDescent="0.2">
      <c r="A1370" s="398"/>
      <c r="B1370" s="399"/>
      <c r="C1370" s="329"/>
      <c r="D1370" s="330"/>
      <c r="E1370" s="437" t="s">
        <v>1878</v>
      </c>
      <c r="F1370" s="439" t="s">
        <v>1901</v>
      </c>
      <c r="G1370" s="426">
        <v>1</v>
      </c>
      <c r="H1370" s="402">
        <v>0.32</v>
      </c>
      <c r="I1370" s="309">
        <f>+$G$1316*G1370*H1370</f>
        <v>486.72</v>
      </c>
      <c r="J1370" s="310" t="s">
        <v>133</v>
      </c>
      <c r="K1370" s="311" t="s">
        <v>953</v>
      </c>
    </row>
    <row r="1371" spans="1:11" x14ac:dyDescent="0.2">
      <c r="A1371" s="398"/>
      <c r="B1371" s="399"/>
      <c r="C1371" s="329"/>
      <c r="D1371" s="330"/>
      <c r="E1371" s="437" t="s">
        <v>1896</v>
      </c>
      <c r="F1371" s="439" t="s">
        <v>2037</v>
      </c>
      <c r="G1371" s="426">
        <v>1</v>
      </c>
      <c r="H1371" s="402">
        <v>0.72</v>
      </c>
      <c r="I1371" s="309">
        <f>+$G$1316*G1371*H1371</f>
        <v>1095.1199999999999</v>
      </c>
      <c r="J1371" s="310" t="s">
        <v>133</v>
      </c>
      <c r="K1371" s="311" t="s">
        <v>953</v>
      </c>
    </row>
    <row r="1372" spans="1:11" ht="14.25" x14ac:dyDescent="0.2">
      <c r="A1372" s="398"/>
      <c r="B1372" s="399"/>
      <c r="C1372" s="329"/>
      <c r="D1372" s="330"/>
      <c r="E1372" s="436" t="s">
        <v>1897</v>
      </c>
      <c r="F1372" s="306"/>
      <c r="G1372" s="306"/>
      <c r="H1372" s="332"/>
      <c r="I1372" s="309"/>
      <c r="J1372" s="310"/>
      <c r="K1372" s="311"/>
    </row>
    <row r="1373" spans="1:11" x14ac:dyDescent="0.2">
      <c r="A1373" s="398"/>
      <c r="B1373" s="399"/>
      <c r="C1373" s="329"/>
      <c r="D1373" s="330"/>
      <c r="E1373" s="331" t="s">
        <v>1898</v>
      </c>
      <c r="F1373" s="306" t="s">
        <v>1899</v>
      </c>
      <c r="G1373" s="306">
        <v>1</v>
      </c>
      <c r="H1373" s="332">
        <v>10</v>
      </c>
      <c r="I1373" s="309">
        <f>+$G$1316*G1373*H1373</f>
        <v>15210</v>
      </c>
      <c r="J1373" s="310" t="s">
        <v>133</v>
      </c>
      <c r="K1373" s="311" t="s">
        <v>953</v>
      </c>
    </row>
    <row r="1374" spans="1:11" x14ac:dyDescent="0.2">
      <c r="A1374" s="398"/>
      <c r="B1374" s="399"/>
      <c r="C1374" s="329"/>
      <c r="D1374" s="330"/>
      <c r="E1374" s="331" t="s">
        <v>1900</v>
      </c>
      <c r="F1374" s="306" t="s">
        <v>1901</v>
      </c>
      <c r="G1374" s="306">
        <v>1</v>
      </c>
      <c r="H1374" s="332">
        <v>1</v>
      </c>
      <c r="I1374" s="309">
        <f>+$G$1316*G1374*H1374</f>
        <v>1521</v>
      </c>
      <c r="J1374" s="310" t="s">
        <v>133</v>
      </c>
      <c r="K1374" s="311" t="s">
        <v>953</v>
      </c>
    </row>
    <row r="1375" spans="1:11" x14ac:dyDescent="0.2">
      <c r="A1375" s="398"/>
      <c r="B1375" s="399"/>
      <c r="C1375" s="329"/>
      <c r="D1375" s="330"/>
      <c r="E1375" s="331" t="s">
        <v>1902</v>
      </c>
      <c r="F1375" s="306" t="s">
        <v>2037</v>
      </c>
      <c r="G1375" s="306">
        <v>1</v>
      </c>
      <c r="H1375" s="332">
        <v>0.72</v>
      </c>
      <c r="I1375" s="309">
        <f>+$G$1316*G1375*H1375</f>
        <v>1095.1199999999999</v>
      </c>
      <c r="J1375" s="310" t="s">
        <v>133</v>
      </c>
      <c r="K1375" s="311" t="s">
        <v>953</v>
      </c>
    </row>
    <row r="1376" spans="1:11" x14ac:dyDescent="0.2">
      <c r="A1376" s="398"/>
      <c r="B1376" s="399"/>
      <c r="C1376" s="329"/>
      <c r="D1376" s="330"/>
      <c r="E1376" s="331"/>
      <c r="F1376" s="306"/>
      <c r="G1376" s="306"/>
      <c r="H1376" s="332"/>
      <c r="I1376" s="309"/>
      <c r="J1376" s="310"/>
      <c r="K1376" s="311"/>
    </row>
    <row r="1377" spans="1:11" x14ac:dyDescent="0.2">
      <c r="A1377" s="340"/>
      <c r="B1377" s="341"/>
      <c r="C1377" s="342"/>
      <c r="D1377" s="369" t="s">
        <v>1110</v>
      </c>
      <c r="E1377" s="344" t="s">
        <v>1904</v>
      </c>
      <c r="F1377" s="334" t="s">
        <v>987</v>
      </c>
      <c r="G1377" s="334">
        <v>12</v>
      </c>
      <c r="H1377" s="345">
        <v>25763</v>
      </c>
      <c r="I1377" s="346">
        <f>G1377*H1377</f>
        <v>309156</v>
      </c>
      <c r="J1377" s="347" t="s">
        <v>988</v>
      </c>
      <c r="K1377" s="380" t="s">
        <v>938</v>
      </c>
    </row>
    <row r="1378" spans="1:11" x14ac:dyDescent="0.2">
      <c r="A1378" s="349"/>
      <c r="B1378" s="350"/>
      <c r="C1378" s="351"/>
      <c r="D1378" s="341"/>
      <c r="E1378" s="352"/>
      <c r="F1378" s="334"/>
      <c r="G1378" s="334"/>
      <c r="H1378" s="345"/>
      <c r="I1378" s="346"/>
      <c r="J1378" s="347"/>
      <c r="K1378" s="311"/>
    </row>
    <row r="1379" spans="1:11" x14ac:dyDescent="0.2">
      <c r="A1379" s="351"/>
      <c r="B1379" s="355"/>
      <c r="C1379" s="325"/>
      <c r="D1379" s="445"/>
      <c r="E1379" s="352" t="s">
        <v>995</v>
      </c>
      <c r="F1379" s="334" t="s">
        <v>987</v>
      </c>
      <c r="G1379" s="334">
        <v>12</v>
      </c>
      <c r="H1379" s="345">
        <v>1000</v>
      </c>
      <c r="I1379" s="346">
        <f>G1379*H1379</f>
        <v>12000</v>
      </c>
      <c r="J1379" s="347" t="s">
        <v>996</v>
      </c>
      <c r="K1379" s="376" t="s">
        <v>953</v>
      </c>
    </row>
    <row r="1380" spans="1:11" x14ac:dyDescent="0.2">
      <c r="A1380" s="351"/>
      <c r="B1380" s="355"/>
      <c r="C1380" s="357"/>
      <c r="D1380" s="446"/>
      <c r="E1380" s="352"/>
      <c r="F1380" s="334"/>
      <c r="G1380" s="334"/>
      <c r="H1380" s="345"/>
      <c r="I1380" s="346"/>
      <c r="J1380" s="347"/>
      <c r="K1380" s="376"/>
    </row>
    <row r="1381" spans="1:11" x14ac:dyDescent="0.2">
      <c r="A1381" s="351"/>
      <c r="B1381" s="355"/>
      <c r="C1381" s="359"/>
      <c r="D1381" s="447"/>
      <c r="E1381" s="352" t="s">
        <v>2038</v>
      </c>
      <c r="F1381" s="334" t="s">
        <v>987</v>
      </c>
      <c r="G1381" s="334">
        <v>12</v>
      </c>
      <c r="H1381" s="345">
        <v>735.25</v>
      </c>
      <c r="I1381" s="346">
        <f>G1381*H1381</f>
        <v>8823</v>
      </c>
      <c r="J1381" s="347" t="s">
        <v>1000</v>
      </c>
      <c r="K1381" s="376" t="s">
        <v>953</v>
      </c>
    </row>
    <row r="1382" spans="1:11" x14ac:dyDescent="0.2">
      <c r="A1382" s="349"/>
      <c r="B1382" s="350"/>
      <c r="C1382" s="325"/>
      <c r="D1382" s="445"/>
      <c r="E1382" s="352"/>
      <c r="F1382" s="334"/>
      <c r="G1382" s="334"/>
      <c r="H1382" s="345"/>
      <c r="I1382" s="346"/>
      <c r="J1382" s="347"/>
      <c r="K1382" s="380"/>
    </row>
    <row r="1383" spans="1:11" x14ac:dyDescent="0.2">
      <c r="A1383" s="351"/>
      <c r="B1383" s="355"/>
      <c r="C1383" s="361"/>
      <c r="D1383" s="447" t="s">
        <v>1004</v>
      </c>
      <c r="E1383" s="352" t="s">
        <v>2039</v>
      </c>
      <c r="F1383" s="334" t="s">
        <v>987</v>
      </c>
      <c r="G1383" s="334">
        <v>12</v>
      </c>
      <c r="H1383" s="362">
        <v>3000</v>
      </c>
      <c r="I1383" s="346">
        <f>G1383*H1383</f>
        <v>36000</v>
      </c>
      <c r="J1383" s="347" t="s">
        <v>297</v>
      </c>
      <c r="K1383" s="376" t="s">
        <v>953</v>
      </c>
    </row>
    <row r="1384" spans="1:11" x14ac:dyDescent="0.2">
      <c r="A1384" s="349"/>
      <c r="B1384" s="350"/>
      <c r="C1384" s="325"/>
      <c r="D1384" s="445"/>
      <c r="E1384" s="352"/>
      <c r="F1384" s="334"/>
      <c r="G1384" s="334"/>
      <c r="H1384" s="345"/>
      <c r="I1384" s="346"/>
      <c r="J1384" s="347"/>
      <c r="K1384" s="380"/>
    </row>
    <row r="1385" spans="1:11" x14ac:dyDescent="0.2">
      <c r="A1385" s="351"/>
      <c r="B1385" s="355"/>
      <c r="C1385" s="361"/>
      <c r="D1385" s="447"/>
      <c r="E1385" s="352" t="s">
        <v>2040</v>
      </c>
      <c r="F1385" s="334" t="s">
        <v>987</v>
      </c>
      <c r="G1385" s="334">
        <v>12</v>
      </c>
      <c r="H1385" s="362">
        <v>7500</v>
      </c>
      <c r="I1385" s="346">
        <f>G1385*H1385</f>
        <v>90000</v>
      </c>
      <c r="J1385" s="347" t="s">
        <v>1010</v>
      </c>
      <c r="K1385" s="376" t="s">
        <v>953</v>
      </c>
    </row>
    <row r="1386" spans="1:11" x14ac:dyDescent="0.2">
      <c r="A1386" s="398"/>
      <c r="B1386" s="399"/>
      <c r="C1386" s="329"/>
      <c r="D1386" s="385"/>
      <c r="E1386" s="331"/>
      <c r="F1386" s="306"/>
      <c r="G1386" s="306"/>
      <c r="H1386" s="332"/>
      <c r="I1386" s="309"/>
      <c r="J1386" s="310"/>
      <c r="K1386" s="311"/>
    </row>
    <row r="1387" spans="1:11" x14ac:dyDescent="0.2">
      <c r="A1387" s="351"/>
      <c r="B1387" s="355"/>
      <c r="C1387" s="363"/>
      <c r="D1387" s="386"/>
      <c r="E1387" s="352"/>
      <c r="F1387" s="334"/>
      <c r="G1387" s="334"/>
      <c r="H1387" s="362"/>
      <c r="I1387" s="346"/>
      <c r="J1387" s="347"/>
      <c r="K1387" s="380"/>
    </row>
    <row r="1388" spans="1:11" ht="24" x14ac:dyDescent="0.2">
      <c r="A1388" s="340"/>
      <c r="B1388" s="341"/>
      <c r="C1388" s="359"/>
      <c r="D1388" s="447" t="s">
        <v>2041</v>
      </c>
      <c r="E1388" s="344" t="s">
        <v>2042</v>
      </c>
      <c r="F1388" s="334" t="s">
        <v>1016</v>
      </c>
      <c r="G1388" s="334">
        <v>12</v>
      </c>
      <c r="H1388" s="362">
        <v>1840216.85</v>
      </c>
      <c r="I1388" s="346">
        <f>G1388*H1388</f>
        <v>22082602.200000003</v>
      </c>
      <c r="J1388" s="347" t="s">
        <v>989</v>
      </c>
      <c r="K1388" s="376" t="s">
        <v>1017</v>
      </c>
    </row>
    <row r="1389" spans="1:11" x14ac:dyDescent="0.2">
      <c r="A1389" s="340"/>
      <c r="B1389" s="341"/>
      <c r="C1389" s="359"/>
      <c r="D1389" s="447"/>
      <c r="E1389" s="344"/>
      <c r="F1389" s="334"/>
      <c r="G1389" s="334"/>
      <c r="H1389" s="362"/>
      <c r="I1389" s="346"/>
      <c r="J1389" s="347"/>
      <c r="K1389" s="376"/>
    </row>
    <row r="1390" spans="1:11" x14ac:dyDescent="0.2">
      <c r="A1390" s="351"/>
      <c r="B1390" s="355"/>
      <c r="C1390" s="325"/>
      <c r="D1390" s="367"/>
      <c r="E1390" s="352" t="s">
        <v>2043</v>
      </c>
      <c r="F1390" s="334" t="s">
        <v>1016</v>
      </c>
      <c r="G1390" s="334">
        <v>12</v>
      </c>
      <c r="H1390" s="362">
        <v>50000</v>
      </c>
      <c r="I1390" s="346">
        <f>G1390*H1390</f>
        <v>600000</v>
      </c>
      <c r="J1390" s="347" t="s">
        <v>1076</v>
      </c>
      <c r="K1390" s="376" t="s">
        <v>953</v>
      </c>
    </row>
    <row r="1391" spans="1:11" x14ac:dyDescent="0.2">
      <c r="A1391" s="351"/>
      <c r="B1391" s="355"/>
      <c r="C1391" s="325"/>
      <c r="D1391" s="367"/>
      <c r="E1391" s="352"/>
      <c r="F1391" s="334"/>
      <c r="G1391" s="334"/>
      <c r="H1391" s="362"/>
      <c r="I1391" s="346"/>
      <c r="J1391" s="347"/>
      <c r="K1391" s="376"/>
    </row>
    <row r="1392" spans="1:11" ht="24" x14ac:dyDescent="0.2">
      <c r="A1392" s="340"/>
      <c r="B1392" s="341"/>
      <c r="C1392" s="359"/>
      <c r="D1392" s="368"/>
      <c r="E1392" s="344" t="s">
        <v>2044</v>
      </c>
      <c r="F1392" s="334" t="s">
        <v>1016</v>
      </c>
      <c r="G1392" s="334">
        <v>12</v>
      </c>
      <c r="H1392" s="362">
        <v>2296923.2999999998</v>
      </c>
      <c r="I1392" s="346">
        <f>G1392*H1392</f>
        <v>27563079.599999998</v>
      </c>
      <c r="J1392" s="347" t="s">
        <v>989</v>
      </c>
      <c r="K1392" s="376" t="s">
        <v>1017</v>
      </c>
    </row>
    <row r="1393" spans="1:11" x14ac:dyDescent="0.2">
      <c r="A1393" s="351"/>
      <c r="B1393" s="355"/>
      <c r="C1393" s="363"/>
      <c r="D1393" s="366"/>
      <c r="E1393" s="352"/>
      <c r="F1393" s="334"/>
      <c r="G1393" s="334"/>
      <c r="H1393" s="362"/>
      <c r="I1393" s="346"/>
      <c r="J1393" s="347"/>
      <c r="K1393" s="376"/>
    </row>
    <row r="1394" spans="1:11" x14ac:dyDescent="0.2">
      <c r="A1394" s="351"/>
      <c r="B1394" s="355"/>
      <c r="C1394" s="325"/>
      <c r="D1394" s="367"/>
      <c r="E1394" s="352" t="s">
        <v>1127</v>
      </c>
      <c r="F1394" s="334" t="s">
        <v>1016</v>
      </c>
      <c r="G1394" s="334">
        <v>1</v>
      </c>
      <c r="H1394" s="362">
        <f>H1388+H1392</f>
        <v>4137140.15</v>
      </c>
      <c r="I1394" s="346">
        <f>G1394*H1394</f>
        <v>4137140.15</v>
      </c>
      <c r="J1394" s="347" t="s">
        <v>1011</v>
      </c>
      <c r="K1394" s="376" t="s">
        <v>1017</v>
      </c>
    </row>
    <row r="1395" spans="1:11" x14ac:dyDescent="0.2">
      <c r="A1395" s="351"/>
      <c r="B1395" s="355"/>
      <c r="C1395" s="363"/>
      <c r="D1395" s="366"/>
      <c r="E1395" s="352"/>
      <c r="F1395" s="334"/>
      <c r="G1395" s="334"/>
      <c r="H1395" s="362"/>
      <c r="I1395" s="346"/>
      <c r="J1395" s="347"/>
      <c r="K1395" s="376"/>
    </row>
    <row r="1396" spans="1:11" x14ac:dyDescent="0.2">
      <c r="A1396" s="351"/>
      <c r="B1396" s="355"/>
      <c r="C1396" s="325"/>
      <c r="D1396" s="367"/>
      <c r="E1396" s="352" t="s">
        <v>1027</v>
      </c>
      <c r="F1396" s="334" t="s">
        <v>1028</v>
      </c>
      <c r="G1396" s="334">
        <v>4</v>
      </c>
      <c r="H1396" s="362">
        <v>35000</v>
      </c>
      <c r="I1396" s="346">
        <f>G1396*H1396</f>
        <v>140000</v>
      </c>
      <c r="J1396" s="347" t="s">
        <v>993</v>
      </c>
      <c r="K1396" s="376" t="s">
        <v>1017</v>
      </c>
    </row>
    <row r="1397" spans="1:11" x14ac:dyDescent="0.2">
      <c r="A1397" s="351"/>
      <c r="B1397" s="355"/>
      <c r="C1397" s="363"/>
      <c r="D1397" s="366"/>
      <c r="E1397" s="352"/>
      <c r="F1397" s="334"/>
      <c r="G1397" s="334"/>
      <c r="H1397" s="362"/>
      <c r="I1397" s="346"/>
      <c r="J1397" s="347"/>
      <c r="K1397" s="376"/>
    </row>
    <row r="1398" spans="1:11" x14ac:dyDescent="0.2">
      <c r="A1398" s="351"/>
      <c r="B1398" s="355"/>
      <c r="C1398" s="325"/>
      <c r="D1398" s="367"/>
      <c r="E1398" s="352" t="s">
        <v>1031</v>
      </c>
      <c r="F1398" s="334" t="s">
        <v>1016</v>
      </c>
      <c r="G1398" s="334">
        <v>2</v>
      </c>
      <c r="H1398" s="362">
        <v>2500000</v>
      </c>
      <c r="I1398" s="346">
        <f>G1398*H1398</f>
        <v>5000000</v>
      </c>
      <c r="J1398" s="347" t="s">
        <v>1032</v>
      </c>
      <c r="K1398" s="376" t="s">
        <v>953</v>
      </c>
    </row>
    <row r="1399" spans="1:11" x14ac:dyDescent="0.2">
      <c r="A1399" s="351"/>
      <c r="B1399" s="355"/>
      <c r="C1399" s="363"/>
      <c r="D1399" s="366"/>
      <c r="E1399" s="352"/>
      <c r="F1399" s="334"/>
      <c r="G1399" s="334"/>
      <c r="H1399" s="362"/>
      <c r="I1399" s="346"/>
      <c r="J1399" s="347"/>
      <c r="K1399" s="376"/>
    </row>
    <row r="1400" spans="1:11" x14ac:dyDescent="0.2">
      <c r="A1400" s="351"/>
      <c r="B1400" s="355"/>
      <c r="C1400" s="325"/>
      <c r="D1400" s="367"/>
      <c r="E1400" s="352" t="s">
        <v>1035</v>
      </c>
      <c r="F1400" s="334" t="s">
        <v>1016</v>
      </c>
      <c r="G1400" s="334">
        <v>1</v>
      </c>
      <c r="H1400" s="362">
        <v>100000</v>
      </c>
      <c r="I1400" s="346">
        <f>G1400*H1400</f>
        <v>100000</v>
      </c>
      <c r="J1400" s="347" t="s">
        <v>1019</v>
      </c>
      <c r="K1400" s="376" t="s">
        <v>1017</v>
      </c>
    </row>
    <row r="1401" spans="1:11" x14ac:dyDescent="0.2">
      <c r="A1401" s="351"/>
      <c r="B1401" s="355"/>
      <c r="C1401" s="363"/>
      <c r="D1401" s="366"/>
      <c r="E1401" s="352"/>
      <c r="F1401" s="334"/>
      <c r="G1401" s="334"/>
      <c r="H1401" s="362"/>
      <c r="I1401" s="346"/>
      <c r="J1401" s="347"/>
      <c r="K1401" s="376"/>
    </row>
    <row r="1402" spans="1:11" x14ac:dyDescent="0.2">
      <c r="A1402" s="351"/>
      <c r="B1402" s="355"/>
      <c r="C1402" s="325"/>
      <c r="D1402" s="367"/>
      <c r="E1402" s="352" t="s">
        <v>1038</v>
      </c>
      <c r="F1402" s="334" t="s">
        <v>1016</v>
      </c>
      <c r="G1402" s="334">
        <v>1</v>
      </c>
      <c r="H1402" s="362">
        <v>200000</v>
      </c>
      <c r="I1402" s="346">
        <f>G1402*H1402</f>
        <v>200000</v>
      </c>
      <c r="J1402" s="347" t="s">
        <v>1020</v>
      </c>
      <c r="K1402" s="376" t="s">
        <v>1017</v>
      </c>
    </row>
    <row r="1403" spans="1:11" x14ac:dyDescent="0.2">
      <c r="A1403" s="351"/>
      <c r="B1403" s="355"/>
      <c r="C1403" s="363"/>
      <c r="D1403" s="366"/>
      <c r="E1403" s="352"/>
      <c r="F1403" s="334"/>
      <c r="G1403" s="334"/>
      <c r="H1403" s="362"/>
      <c r="I1403" s="346"/>
      <c r="J1403" s="347"/>
      <c r="K1403" s="376"/>
    </row>
    <row r="1404" spans="1:11" x14ac:dyDescent="0.2">
      <c r="A1404" s="351"/>
      <c r="B1404" s="355"/>
      <c r="C1404" s="325"/>
      <c r="D1404" s="367"/>
      <c r="E1404" s="352" t="s">
        <v>1042</v>
      </c>
      <c r="F1404" s="334" t="s">
        <v>987</v>
      </c>
      <c r="G1404" s="334">
        <v>12</v>
      </c>
      <c r="H1404" s="362">
        <v>1000</v>
      </c>
      <c r="I1404" s="346">
        <f>G1404*H1404</f>
        <v>12000</v>
      </c>
      <c r="J1404" s="347" t="s">
        <v>1043</v>
      </c>
      <c r="K1404" s="376" t="s">
        <v>953</v>
      </c>
    </row>
    <row r="1405" spans="1:11" x14ac:dyDescent="0.2">
      <c r="A1405" s="351"/>
      <c r="B1405" s="355"/>
      <c r="C1405" s="325"/>
      <c r="D1405" s="367"/>
      <c r="E1405" s="352"/>
      <c r="F1405" s="334"/>
      <c r="G1405" s="334"/>
      <c r="H1405" s="362"/>
      <c r="I1405" s="346"/>
      <c r="J1405" s="347"/>
      <c r="K1405" s="376"/>
    </row>
    <row r="1406" spans="1:11" x14ac:dyDescent="0.2">
      <c r="A1406" s="351"/>
      <c r="B1406" s="355"/>
      <c r="C1406" s="325"/>
      <c r="D1406" s="367"/>
      <c r="E1406" s="352" t="s">
        <v>1045</v>
      </c>
      <c r="F1406" s="334" t="s">
        <v>987</v>
      </c>
      <c r="G1406" s="334">
        <v>12</v>
      </c>
      <c r="H1406" s="362">
        <v>2500</v>
      </c>
      <c r="I1406" s="346">
        <f>G1406*H1406</f>
        <v>30000</v>
      </c>
      <c r="J1406" s="347" t="s">
        <v>1046</v>
      </c>
      <c r="K1406" s="376" t="s">
        <v>953</v>
      </c>
    </row>
    <row r="1407" spans="1:11" x14ac:dyDescent="0.2">
      <c r="A1407" s="351"/>
      <c r="B1407" s="355"/>
      <c r="C1407" s="325"/>
      <c r="D1407" s="367"/>
      <c r="E1407" s="352"/>
      <c r="F1407" s="334"/>
      <c r="G1407" s="334"/>
      <c r="H1407" s="362"/>
      <c r="I1407" s="346"/>
      <c r="J1407" s="347"/>
      <c r="K1407" s="376"/>
    </row>
    <row r="1408" spans="1:11" x14ac:dyDescent="0.2">
      <c r="A1408" s="351"/>
      <c r="B1408" s="355"/>
      <c r="C1408" s="325"/>
      <c r="D1408" s="367"/>
      <c r="E1408" s="352" t="s">
        <v>1048</v>
      </c>
      <c r="F1408" s="334" t="s">
        <v>987</v>
      </c>
      <c r="G1408" s="334">
        <v>12</v>
      </c>
      <c r="H1408" s="362">
        <v>1500</v>
      </c>
      <c r="I1408" s="346">
        <f>G1408*H1408</f>
        <v>18000</v>
      </c>
      <c r="J1408" s="347" t="s">
        <v>1049</v>
      </c>
      <c r="K1408" s="376" t="s">
        <v>953</v>
      </c>
    </row>
    <row r="1409" spans="1:11" x14ac:dyDescent="0.2">
      <c r="A1409" s="351"/>
      <c r="B1409" s="355"/>
      <c r="C1409" s="325"/>
      <c r="D1409" s="367"/>
      <c r="E1409" s="352"/>
      <c r="F1409" s="334"/>
      <c r="G1409" s="334"/>
      <c r="H1409" s="362"/>
      <c r="I1409" s="346"/>
      <c r="J1409" s="347"/>
      <c r="K1409" s="376"/>
    </row>
    <row r="1410" spans="1:11" x14ac:dyDescent="0.2">
      <c r="A1410" s="351"/>
      <c r="B1410" s="355"/>
      <c r="C1410" s="325"/>
      <c r="D1410" s="367"/>
      <c r="E1410" s="352" t="s">
        <v>1052</v>
      </c>
      <c r="F1410" s="334" t="s">
        <v>987</v>
      </c>
      <c r="G1410" s="334">
        <v>12</v>
      </c>
      <c r="H1410" s="362">
        <v>4500</v>
      </c>
      <c r="I1410" s="346">
        <f>G1410*H1410</f>
        <v>54000</v>
      </c>
      <c r="J1410" s="347" t="s">
        <v>1053</v>
      </c>
      <c r="K1410" s="376" t="s">
        <v>953</v>
      </c>
    </row>
    <row r="1411" spans="1:11" x14ac:dyDescent="0.2">
      <c r="A1411" s="351"/>
      <c r="B1411" s="355"/>
      <c r="C1411" s="325"/>
      <c r="D1411" s="367"/>
      <c r="E1411" s="352"/>
      <c r="F1411" s="334"/>
      <c r="G1411" s="334"/>
      <c r="H1411" s="362"/>
      <c r="I1411" s="346"/>
      <c r="J1411" s="347"/>
      <c r="K1411" s="376"/>
    </row>
    <row r="1412" spans="1:11" x14ac:dyDescent="0.2">
      <c r="A1412" s="351"/>
      <c r="B1412" s="355"/>
      <c r="C1412" s="325"/>
      <c r="D1412" s="367"/>
      <c r="E1412" s="352" t="s">
        <v>1390</v>
      </c>
      <c r="F1412" s="334" t="s">
        <v>987</v>
      </c>
      <c r="G1412" s="334">
        <v>4</v>
      </c>
      <c r="H1412" s="362">
        <v>15000</v>
      </c>
      <c r="I1412" s="346">
        <f>G1412*H1412</f>
        <v>60000</v>
      </c>
      <c r="J1412" s="347" t="s">
        <v>2045</v>
      </c>
      <c r="K1412" s="376" t="s">
        <v>953</v>
      </c>
    </row>
    <row r="1413" spans="1:11" x14ac:dyDescent="0.2">
      <c r="A1413" s="351"/>
      <c r="B1413" s="355"/>
      <c r="C1413" s="325"/>
      <c r="D1413" s="367"/>
      <c r="E1413" s="352" t="s">
        <v>1391</v>
      </c>
      <c r="F1413" s="334" t="s">
        <v>987</v>
      </c>
      <c r="G1413" s="334">
        <v>6</v>
      </c>
      <c r="H1413" s="362">
        <v>2000</v>
      </c>
      <c r="I1413" s="346">
        <f>G1413*H1413</f>
        <v>12000</v>
      </c>
      <c r="J1413" s="347" t="s">
        <v>1325</v>
      </c>
      <c r="K1413" s="376" t="s">
        <v>953</v>
      </c>
    </row>
    <row r="1414" spans="1:11" x14ac:dyDescent="0.2">
      <c r="A1414" s="351"/>
      <c r="B1414" s="355"/>
      <c r="C1414" s="363"/>
      <c r="D1414" s="366"/>
      <c r="E1414" s="352"/>
      <c r="F1414" s="334"/>
      <c r="G1414" s="334"/>
      <c r="H1414" s="362"/>
      <c r="I1414" s="346"/>
      <c r="J1414" s="347"/>
      <c r="K1414" s="376"/>
    </row>
    <row r="1415" spans="1:11" x14ac:dyDescent="0.2">
      <c r="A1415" s="351"/>
      <c r="B1415" s="355"/>
      <c r="C1415" s="363"/>
      <c r="D1415" s="366"/>
      <c r="E1415" s="352" t="s">
        <v>1392</v>
      </c>
      <c r="F1415" s="334" t="s">
        <v>987</v>
      </c>
      <c r="G1415" s="334">
        <v>12</v>
      </c>
      <c r="H1415" s="362">
        <v>2500</v>
      </c>
      <c r="I1415" s="346">
        <f>G1415*H1415</f>
        <v>30000</v>
      </c>
      <c r="J1415" s="347" t="s">
        <v>1323</v>
      </c>
      <c r="K1415" s="376" t="s">
        <v>953</v>
      </c>
    </row>
    <row r="1416" spans="1:11" x14ac:dyDescent="0.2">
      <c r="A1416" s="351"/>
      <c r="B1416" s="355"/>
      <c r="C1416" s="363"/>
      <c r="D1416" s="366"/>
      <c r="E1416" s="352"/>
      <c r="F1416" s="334"/>
      <c r="G1416" s="334"/>
      <c r="H1416" s="362"/>
      <c r="I1416" s="346"/>
      <c r="J1416" s="347"/>
      <c r="K1416" s="376"/>
    </row>
    <row r="1417" spans="1:11" x14ac:dyDescent="0.2">
      <c r="A1417" s="351"/>
      <c r="B1417" s="355"/>
      <c r="C1417" s="325"/>
      <c r="D1417" s="367"/>
      <c r="E1417" s="352" t="s">
        <v>1055</v>
      </c>
      <c r="F1417" s="334" t="s">
        <v>1016</v>
      </c>
      <c r="G1417" s="334">
        <v>12</v>
      </c>
      <c r="H1417" s="362">
        <f>H1394*7.09/100</f>
        <v>293323.23663499998</v>
      </c>
      <c r="I1417" s="346">
        <f>G1417*H1417</f>
        <v>3519878.8396199998</v>
      </c>
      <c r="J1417" s="347" t="s">
        <v>1056</v>
      </c>
      <c r="K1417" s="376" t="s">
        <v>1017</v>
      </c>
    </row>
    <row r="1418" spans="1:11" x14ac:dyDescent="0.2">
      <c r="A1418" s="351"/>
      <c r="B1418" s="355"/>
      <c r="C1418" s="363"/>
      <c r="D1418" s="366"/>
      <c r="E1418" s="352"/>
      <c r="F1418" s="334"/>
      <c r="G1418" s="334"/>
      <c r="H1418" s="362"/>
      <c r="I1418" s="346"/>
      <c r="J1418" s="347"/>
      <c r="K1418" s="376"/>
    </row>
    <row r="1419" spans="1:11" x14ac:dyDescent="0.2">
      <c r="A1419" s="351"/>
      <c r="B1419" s="355"/>
      <c r="C1419" s="325"/>
      <c r="D1419" s="367"/>
      <c r="E1419" s="352" t="s">
        <v>1059</v>
      </c>
      <c r="F1419" s="334" t="s">
        <v>1016</v>
      </c>
      <c r="G1419" s="334">
        <v>12</v>
      </c>
      <c r="H1419" s="362">
        <f>H1394*7.1/100</f>
        <v>293736.95064999996</v>
      </c>
      <c r="I1419" s="346">
        <f>G1419*H1419</f>
        <v>3524843.4077999992</v>
      </c>
      <c r="J1419" s="347" t="s">
        <v>1060</v>
      </c>
      <c r="K1419" s="376" t="s">
        <v>1017</v>
      </c>
    </row>
    <row r="1420" spans="1:11" x14ac:dyDescent="0.2">
      <c r="A1420" s="351"/>
      <c r="B1420" s="355"/>
      <c r="C1420" s="363"/>
      <c r="D1420" s="366"/>
      <c r="E1420" s="352"/>
      <c r="F1420" s="334"/>
      <c r="G1420" s="334"/>
      <c r="H1420" s="362"/>
      <c r="I1420" s="346"/>
      <c r="J1420" s="347"/>
      <c r="K1420" s="376"/>
    </row>
    <row r="1421" spans="1:11" x14ac:dyDescent="0.2">
      <c r="A1421" s="351"/>
      <c r="B1421" s="355"/>
      <c r="C1421" s="325"/>
      <c r="D1421" s="367"/>
      <c r="E1421" s="352" t="s">
        <v>1062</v>
      </c>
      <c r="F1421" s="334" t="s">
        <v>1016</v>
      </c>
      <c r="G1421" s="334">
        <v>12</v>
      </c>
      <c r="H1421" s="362">
        <f>H1394*1.2/100</f>
        <v>49645.681799999998</v>
      </c>
      <c r="I1421" s="346">
        <f>G1421*H1421</f>
        <v>595748.18160000001</v>
      </c>
      <c r="J1421" s="347" t="s">
        <v>1063</v>
      </c>
      <c r="K1421" s="376" t="s">
        <v>1017</v>
      </c>
    </row>
    <row r="1422" spans="1:11" x14ac:dyDescent="0.2">
      <c r="A1422" s="351"/>
      <c r="B1422" s="355"/>
      <c r="C1422" s="363"/>
      <c r="D1422" s="366"/>
      <c r="E1422" s="352"/>
      <c r="F1422" s="334"/>
      <c r="G1422" s="334"/>
      <c r="H1422" s="362"/>
      <c r="I1422" s="346"/>
      <c r="J1422" s="347"/>
      <c r="K1422" s="376"/>
    </row>
    <row r="1423" spans="1:11" x14ac:dyDescent="0.2">
      <c r="A1423" s="351"/>
      <c r="B1423" s="355"/>
      <c r="C1423" s="325"/>
      <c r="D1423" s="367"/>
      <c r="E1423" s="352" t="s">
        <v>1065</v>
      </c>
      <c r="F1423" s="334" t="s">
        <v>987</v>
      </c>
      <c r="G1423" s="334">
        <v>124</v>
      </c>
      <c r="H1423" s="362">
        <v>1000</v>
      </c>
      <c r="I1423" s="346">
        <f>G1423*H1423</f>
        <v>124000</v>
      </c>
      <c r="J1423" s="347" t="s">
        <v>1066</v>
      </c>
      <c r="K1423" s="376" t="s">
        <v>953</v>
      </c>
    </row>
    <row r="1424" spans="1:11" x14ac:dyDescent="0.2">
      <c r="A1424" s="351"/>
      <c r="B1424" s="355"/>
      <c r="C1424" s="325"/>
      <c r="D1424" s="367"/>
      <c r="E1424" s="352"/>
      <c r="F1424" s="334"/>
      <c r="G1424" s="334"/>
      <c r="H1424" s="362"/>
      <c r="I1424" s="346"/>
      <c r="J1424" s="347"/>
      <c r="K1424" s="376"/>
    </row>
    <row r="1425" spans="1:11" x14ac:dyDescent="0.2">
      <c r="A1425" s="351"/>
      <c r="B1425" s="355"/>
      <c r="C1425" s="325"/>
      <c r="D1425" s="367"/>
      <c r="E1425" s="352" t="s">
        <v>3231</v>
      </c>
      <c r="F1425" s="334" t="s">
        <v>987</v>
      </c>
      <c r="G1425" s="334">
        <v>12</v>
      </c>
      <c r="H1425" s="362">
        <v>350000</v>
      </c>
      <c r="I1425" s="346">
        <f>G1425*H1425</f>
        <v>4200000</v>
      </c>
      <c r="J1425" s="347" t="s">
        <v>1505</v>
      </c>
      <c r="K1425" s="376" t="s">
        <v>953</v>
      </c>
    </row>
    <row r="1426" spans="1:11" x14ac:dyDescent="0.2">
      <c r="A1426" s="351"/>
      <c r="B1426" s="355"/>
      <c r="C1426" s="325"/>
      <c r="D1426" s="367"/>
      <c r="E1426" s="352"/>
      <c r="F1426" s="334"/>
      <c r="G1426" s="334"/>
      <c r="H1426" s="362"/>
      <c r="I1426" s="346"/>
      <c r="J1426" s="347"/>
      <c r="K1426" s="376"/>
    </row>
    <row r="1427" spans="1:11" x14ac:dyDescent="0.2">
      <c r="A1427" s="351"/>
      <c r="B1427" s="355"/>
      <c r="C1427" s="325"/>
      <c r="D1427" s="367"/>
      <c r="E1427" s="352" t="s">
        <v>3232</v>
      </c>
      <c r="F1427" s="334" t="s">
        <v>987</v>
      </c>
      <c r="G1427" s="334">
        <v>12</v>
      </c>
      <c r="H1427" s="362">
        <v>500000</v>
      </c>
      <c r="I1427" s="346">
        <f>G1427*H1427</f>
        <v>6000000</v>
      </c>
      <c r="J1427" s="347" t="s">
        <v>1268</v>
      </c>
      <c r="K1427" s="376" t="s">
        <v>953</v>
      </c>
    </row>
    <row r="1428" spans="1:11" x14ac:dyDescent="0.2">
      <c r="A1428" s="351"/>
      <c r="B1428" s="355"/>
      <c r="C1428" s="325"/>
      <c r="D1428" s="367"/>
      <c r="E1428" s="352"/>
      <c r="F1428" s="334"/>
      <c r="G1428" s="334"/>
      <c r="H1428" s="362"/>
      <c r="I1428" s="346"/>
      <c r="J1428" s="347"/>
      <c r="K1428" s="376"/>
    </row>
    <row r="1429" spans="1:11" x14ac:dyDescent="0.2">
      <c r="A1429" s="351"/>
      <c r="B1429" s="355"/>
      <c r="C1429" s="325"/>
      <c r="D1429" s="367"/>
      <c r="E1429" s="352" t="s">
        <v>3233</v>
      </c>
      <c r="F1429" s="334" t="s">
        <v>987</v>
      </c>
      <c r="G1429" s="334">
        <v>2</v>
      </c>
      <c r="H1429" s="362">
        <v>3000000</v>
      </c>
      <c r="I1429" s="346">
        <f>G1429*H1429</f>
        <v>6000000</v>
      </c>
      <c r="J1429" s="347" t="s">
        <v>1271</v>
      </c>
      <c r="K1429" s="376" t="s">
        <v>953</v>
      </c>
    </row>
    <row r="1430" spans="1:11" x14ac:dyDescent="0.2">
      <c r="A1430" s="398"/>
      <c r="B1430" s="399"/>
      <c r="C1430" s="329"/>
      <c r="D1430" s="330"/>
      <c r="E1430" s="331"/>
      <c r="F1430" s="306"/>
      <c r="G1430" s="306"/>
      <c r="H1430" s="332"/>
      <c r="I1430" s="309"/>
      <c r="J1430" s="310"/>
      <c r="K1430" s="311"/>
    </row>
    <row r="1431" spans="1:11" ht="15.75" x14ac:dyDescent="0.25">
      <c r="B1431" s="465"/>
      <c r="C1431" s="329"/>
      <c r="D1431" s="466" t="s">
        <v>2046</v>
      </c>
      <c r="E1431" s="306"/>
      <c r="F1431" s="306"/>
      <c r="G1431" s="306">
        <f>C1432</f>
        <v>72</v>
      </c>
      <c r="H1431" s="332"/>
      <c r="I1431" s="562">
        <f>SUM(I1432:I1561)</f>
        <v>24167704.420199998</v>
      </c>
      <c r="J1431" s="310"/>
      <c r="K1431" s="311"/>
    </row>
    <row r="1432" spans="1:11" x14ac:dyDescent="0.2">
      <c r="B1432" s="467"/>
      <c r="C1432" s="423">
        <v>72</v>
      </c>
      <c r="D1432" s="467" t="s">
        <v>2047</v>
      </c>
      <c r="E1432" s="426" t="s">
        <v>2048</v>
      </c>
      <c r="F1432" s="426" t="s">
        <v>1814</v>
      </c>
      <c r="G1432" s="468">
        <v>0.1</v>
      </c>
      <c r="H1432" s="332">
        <v>2360</v>
      </c>
      <c r="I1432" s="309">
        <f>+$G$1431*G1432*H1432</f>
        <v>16992</v>
      </c>
      <c r="J1432" s="310" t="s">
        <v>703</v>
      </c>
      <c r="K1432" s="311" t="s">
        <v>953</v>
      </c>
    </row>
    <row r="1433" spans="1:11" x14ac:dyDescent="0.2">
      <c r="B1433" s="469"/>
      <c r="C1433" s="329"/>
      <c r="D1433" s="469" t="s">
        <v>2049</v>
      </c>
      <c r="E1433" s="426" t="s">
        <v>2050</v>
      </c>
      <c r="F1433" s="426" t="s">
        <v>128</v>
      </c>
      <c r="G1433" s="468">
        <v>0.1</v>
      </c>
      <c r="H1433" s="332">
        <v>9280</v>
      </c>
      <c r="I1433" s="309">
        <f t="shared" ref="I1433:I1487" si="95">+$G$1431*G1433*H1433</f>
        <v>66816</v>
      </c>
      <c r="J1433" s="310" t="s">
        <v>703</v>
      </c>
      <c r="K1433" s="311" t="s">
        <v>953</v>
      </c>
    </row>
    <row r="1434" spans="1:11" x14ac:dyDescent="0.2">
      <c r="B1434" s="469"/>
      <c r="C1434" s="329"/>
      <c r="D1434" s="469" t="s">
        <v>2051</v>
      </c>
      <c r="E1434" s="426" t="s">
        <v>2052</v>
      </c>
      <c r="F1434" s="426" t="s">
        <v>128</v>
      </c>
      <c r="G1434" s="468">
        <v>0.1</v>
      </c>
      <c r="H1434" s="332">
        <v>1044</v>
      </c>
      <c r="I1434" s="309">
        <f t="shared" si="95"/>
        <v>7516.8</v>
      </c>
      <c r="J1434" s="310" t="s">
        <v>703</v>
      </c>
      <c r="K1434" s="311" t="s">
        <v>953</v>
      </c>
    </row>
    <row r="1435" spans="1:11" x14ac:dyDescent="0.2">
      <c r="B1435" s="469"/>
      <c r="C1435" s="329"/>
      <c r="D1435" s="469" t="s">
        <v>2053</v>
      </c>
      <c r="E1435" s="426" t="s">
        <v>2054</v>
      </c>
      <c r="F1435" s="426" t="s">
        <v>128</v>
      </c>
      <c r="G1435" s="468">
        <v>0.1</v>
      </c>
      <c r="H1435" s="332">
        <v>27.9</v>
      </c>
      <c r="I1435" s="309">
        <f t="shared" si="95"/>
        <v>200.88</v>
      </c>
      <c r="J1435" s="310" t="s">
        <v>703</v>
      </c>
      <c r="K1435" s="311" t="s">
        <v>953</v>
      </c>
    </row>
    <row r="1436" spans="1:11" x14ac:dyDescent="0.2">
      <c r="B1436" s="469"/>
      <c r="C1436" s="329"/>
      <c r="D1436" s="469" t="s">
        <v>2055</v>
      </c>
      <c r="E1436" s="426" t="s">
        <v>2056</v>
      </c>
      <c r="F1436" s="426" t="s">
        <v>1177</v>
      </c>
      <c r="G1436" s="468">
        <v>1</v>
      </c>
      <c r="H1436" s="332">
        <v>276.45</v>
      </c>
      <c r="I1436" s="309">
        <f t="shared" si="95"/>
        <v>19904.399999999998</v>
      </c>
      <c r="J1436" s="310" t="s">
        <v>514</v>
      </c>
      <c r="K1436" s="311" t="s">
        <v>953</v>
      </c>
    </row>
    <row r="1437" spans="1:11" x14ac:dyDescent="0.2">
      <c r="B1437" s="469"/>
      <c r="C1437" s="329"/>
      <c r="D1437" s="469" t="s">
        <v>2057</v>
      </c>
      <c r="E1437" s="426" t="s">
        <v>2058</v>
      </c>
      <c r="F1437" s="426" t="s">
        <v>296</v>
      </c>
      <c r="G1437" s="468">
        <v>1</v>
      </c>
      <c r="H1437" s="332">
        <v>1.75</v>
      </c>
      <c r="I1437" s="309">
        <f t="shared" si="95"/>
        <v>126</v>
      </c>
      <c r="J1437" s="310" t="s">
        <v>514</v>
      </c>
      <c r="K1437" s="311" t="s">
        <v>953</v>
      </c>
    </row>
    <row r="1438" spans="1:11" x14ac:dyDescent="0.2">
      <c r="B1438" s="469"/>
      <c r="C1438" s="329"/>
      <c r="D1438" s="469" t="s">
        <v>2059</v>
      </c>
      <c r="E1438" s="426" t="s">
        <v>2060</v>
      </c>
      <c r="F1438" s="426" t="s">
        <v>296</v>
      </c>
      <c r="G1438" s="468">
        <v>1</v>
      </c>
      <c r="H1438" s="332">
        <v>15</v>
      </c>
      <c r="I1438" s="309">
        <f t="shared" si="95"/>
        <v>1080</v>
      </c>
      <c r="J1438" s="310" t="s">
        <v>514</v>
      </c>
      <c r="K1438" s="311" t="s">
        <v>953</v>
      </c>
    </row>
    <row r="1439" spans="1:11" x14ac:dyDescent="0.2">
      <c r="B1439" s="469"/>
      <c r="C1439" s="329"/>
      <c r="D1439" s="469" t="s">
        <v>2061</v>
      </c>
      <c r="E1439" s="426" t="s">
        <v>2062</v>
      </c>
      <c r="F1439" s="426" t="s">
        <v>296</v>
      </c>
      <c r="G1439" s="468">
        <v>1</v>
      </c>
      <c r="H1439" s="332">
        <v>14</v>
      </c>
      <c r="I1439" s="309">
        <f t="shared" si="95"/>
        <v>1008</v>
      </c>
      <c r="J1439" s="310" t="s">
        <v>703</v>
      </c>
      <c r="K1439" s="311" t="s">
        <v>953</v>
      </c>
    </row>
    <row r="1440" spans="1:11" x14ac:dyDescent="0.2">
      <c r="B1440" s="469"/>
      <c r="C1440" s="329"/>
      <c r="D1440" s="469" t="s">
        <v>2063</v>
      </c>
      <c r="E1440" s="426" t="s">
        <v>2064</v>
      </c>
      <c r="F1440" s="426" t="s">
        <v>128</v>
      </c>
      <c r="G1440" s="468">
        <v>0.1</v>
      </c>
      <c r="H1440" s="332">
        <v>1160</v>
      </c>
      <c r="I1440" s="309">
        <f t="shared" si="95"/>
        <v>8352</v>
      </c>
      <c r="J1440" s="310" t="s">
        <v>703</v>
      </c>
      <c r="K1440" s="311" t="s">
        <v>953</v>
      </c>
    </row>
    <row r="1441" spans="1:11" x14ac:dyDescent="0.2">
      <c r="B1441" s="469"/>
      <c r="C1441" s="329"/>
      <c r="D1441" s="469" t="s">
        <v>2065</v>
      </c>
      <c r="E1441" s="426" t="s">
        <v>2066</v>
      </c>
      <c r="F1441" s="426" t="s">
        <v>1177</v>
      </c>
      <c r="G1441" s="468">
        <v>1</v>
      </c>
      <c r="H1441" s="332">
        <v>12</v>
      </c>
      <c r="I1441" s="309">
        <f t="shared" si="95"/>
        <v>864</v>
      </c>
      <c r="J1441" s="310" t="s">
        <v>514</v>
      </c>
      <c r="K1441" s="311" t="s">
        <v>953</v>
      </c>
    </row>
    <row r="1442" spans="1:11" x14ac:dyDescent="0.2">
      <c r="B1442" s="469"/>
      <c r="C1442" s="329"/>
      <c r="D1442" s="469" t="s">
        <v>2067</v>
      </c>
      <c r="E1442" s="426" t="s">
        <v>2068</v>
      </c>
      <c r="F1442" s="426" t="s">
        <v>128</v>
      </c>
      <c r="G1442" s="468">
        <v>1</v>
      </c>
      <c r="H1442" s="332">
        <v>17.7</v>
      </c>
      <c r="I1442" s="309">
        <f t="shared" si="95"/>
        <v>1274.3999999999999</v>
      </c>
      <c r="J1442" s="310" t="s">
        <v>703</v>
      </c>
      <c r="K1442" s="311" t="s">
        <v>953</v>
      </c>
    </row>
    <row r="1443" spans="1:11" x14ac:dyDescent="0.2">
      <c r="B1443" s="399"/>
      <c r="C1443" s="329"/>
      <c r="D1443" s="470" t="s">
        <v>2069</v>
      </c>
      <c r="E1443" s="426" t="s">
        <v>2070</v>
      </c>
      <c r="F1443" s="426" t="s">
        <v>1212</v>
      </c>
      <c r="G1443" s="468">
        <v>1</v>
      </c>
      <c r="H1443" s="332">
        <v>118</v>
      </c>
      <c r="I1443" s="309">
        <f t="shared" si="95"/>
        <v>8496</v>
      </c>
      <c r="J1443" s="310" t="s">
        <v>703</v>
      </c>
      <c r="K1443" s="311" t="s">
        <v>953</v>
      </c>
    </row>
    <row r="1444" spans="1:11" x14ac:dyDescent="0.2">
      <c r="B1444" s="399"/>
      <c r="C1444" s="329"/>
      <c r="D1444" s="470" t="s">
        <v>2071</v>
      </c>
      <c r="E1444" s="426" t="s">
        <v>2072</v>
      </c>
      <c r="F1444" s="426" t="s">
        <v>128</v>
      </c>
      <c r="G1444" s="468">
        <v>2</v>
      </c>
      <c r="H1444" s="332">
        <v>29.73</v>
      </c>
      <c r="I1444" s="309">
        <f t="shared" si="95"/>
        <v>4281.12</v>
      </c>
      <c r="J1444" s="310" t="s">
        <v>703</v>
      </c>
      <c r="K1444" s="311" t="s">
        <v>953</v>
      </c>
    </row>
    <row r="1445" spans="1:11" x14ac:dyDescent="0.2">
      <c r="B1445" s="399"/>
      <c r="C1445" s="329"/>
      <c r="D1445" s="470" t="s">
        <v>2073</v>
      </c>
      <c r="E1445" s="426" t="s">
        <v>2661</v>
      </c>
      <c r="F1445" s="426" t="s">
        <v>1257</v>
      </c>
      <c r="G1445" s="468">
        <v>0.25</v>
      </c>
      <c r="H1445" s="332">
        <v>7500</v>
      </c>
      <c r="I1445" s="309">
        <f t="shared" si="95"/>
        <v>135000</v>
      </c>
      <c r="J1445" s="310" t="s">
        <v>514</v>
      </c>
      <c r="K1445" s="311" t="s">
        <v>953</v>
      </c>
    </row>
    <row r="1446" spans="1:11" x14ac:dyDescent="0.2">
      <c r="B1446" s="399"/>
      <c r="C1446" s="329"/>
      <c r="D1446" s="470" t="s">
        <v>2074</v>
      </c>
      <c r="E1446" s="426" t="s">
        <v>2075</v>
      </c>
      <c r="F1446" s="426" t="s">
        <v>128</v>
      </c>
      <c r="G1446" s="468">
        <v>1</v>
      </c>
      <c r="H1446" s="332">
        <v>63.72</v>
      </c>
      <c r="I1446" s="309">
        <f t="shared" si="95"/>
        <v>4587.84</v>
      </c>
      <c r="J1446" s="310" t="s">
        <v>514</v>
      </c>
      <c r="K1446" s="311" t="s">
        <v>953</v>
      </c>
    </row>
    <row r="1447" spans="1:11" x14ac:dyDescent="0.2">
      <c r="A1447" s="398"/>
      <c r="B1447" s="399"/>
      <c r="C1447" s="329"/>
      <c r="D1447" s="471"/>
      <c r="E1447" s="426" t="s">
        <v>2076</v>
      </c>
      <c r="F1447" s="426" t="s">
        <v>296</v>
      </c>
      <c r="G1447" s="468">
        <v>1</v>
      </c>
      <c r="H1447" s="332">
        <v>595</v>
      </c>
      <c r="I1447" s="309">
        <f t="shared" si="95"/>
        <v>42840</v>
      </c>
      <c r="J1447" s="310" t="s">
        <v>514</v>
      </c>
      <c r="K1447" s="311" t="s">
        <v>953</v>
      </c>
    </row>
    <row r="1448" spans="1:11" x14ac:dyDescent="0.2">
      <c r="A1448" s="398"/>
      <c r="B1448" s="399"/>
      <c r="C1448" s="329"/>
      <c r="D1448" s="330"/>
      <c r="E1448" s="472" t="s">
        <v>2077</v>
      </c>
      <c r="F1448" s="426" t="s">
        <v>1314</v>
      </c>
      <c r="G1448" s="468">
        <v>2</v>
      </c>
      <c r="H1448" s="332">
        <v>5.28</v>
      </c>
      <c r="I1448" s="309">
        <f t="shared" si="95"/>
        <v>760.32</v>
      </c>
      <c r="J1448" s="310" t="s">
        <v>514</v>
      </c>
      <c r="K1448" s="311" t="s">
        <v>953</v>
      </c>
    </row>
    <row r="1449" spans="1:11" x14ac:dyDescent="0.2">
      <c r="A1449" s="398"/>
      <c r="B1449" s="399"/>
      <c r="C1449" s="329"/>
      <c r="D1449" s="330"/>
      <c r="E1449" s="472" t="s">
        <v>1837</v>
      </c>
      <c r="F1449" s="426" t="s">
        <v>1901</v>
      </c>
      <c r="G1449" s="468">
        <v>1</v>
      </c>
      <c r="H1449" s="332">
        <v>10.69</v>
      </c>
      <c r="I1449" s="309">
        <f t="shared" si="95"/>
        <v>769.68</v>
      </c>
      <c r="J1449" s="310" t="s">
        <v>703</v>
      </c>
      <c r="K1449" s="311" t="s">
        <v>953</v>
      </c>
    </row>
    <row r="1450" spans="1:11" x14ac:dyDescent="0.2">
      <c r="A1450" s="398"/>
      <c r="B1450" s="399"/>
      <c r="C1450" s="329"/>
      <c r="D1450" s="330"/>
      <c r="E1450" s="472" t="s">
        <v>2078</v>
      </c>
      <c r="F1450" s="426" t="s">
        <v>1341</v>
      </c>
      <c r="G1450" s="468">
        <v>1</v>
      </c>
      <c r="H1450" s="332">
        <v>10</v>
      </c>
      <c r="I1450" s="309">
        <f t="shared" si="95"/>
        <v>720</v>
      </c>
      <c r="J1450" s="310" t="s">
        <v>703</v>
      </c>
      <c r="K1450" s="311" t="s">
        <v>953</v>
      </c>
    </row>
    <row r="1451" spans="1:11" x14ac:dyDescent="0.2">
      <c r="A1451" s="398"/>
      <c r="B1451" s="399"/>
      <c r="C1451" s="329"/>
      <c r="D1451" s="330"/>
      <c r="E1451" s="472" t="s">
        <v>2079</v>
      </c>
      <c r="F1451" s="426" t="s">
        <v>1177</v>
      </c>
      <c r="G1451" s="468">
        <v>1</v>
      </c>
      <c r="H1451" s="332">
        <v>300</v>
      </c>
      <c r="I1451" s="309">
        <f t="shared" si="95"/>
        <v>21600</v>
      </c>
      <c r="J1451" s="310" t="s">
        <v>514</v>
      </c>
      <c r="K1451" s="311" t="s">
        <v>953</v>
      </c>
    </row>
    <row r="1452" spans="1:11" x14ac:dyDescent="0.2">
      <c r="A1452" s="398"/>
      <c r="B1452" s="399"/>
      <c r="C1452" s="329"/>
      <c r="D1452" s="330"/>
      <c r="E1452" s="472" t="s">
        <v>2080</v>
      </c>
      <c r="F1452" s="426" t="s">
        <v>1260</v>
      </c>
      <c r="G1452" s="468">
        <v>5</v>
      </c>
      <c r="H1452" s="332">
        <v>27</v>
      </c>
      <c r="I1452" s="309">
        <f t="shared" si="95"/>
        <v>9720</v>
      </c>
      <c r="J1452" s="310" t="s">
        <v>703</v>
      </c>
      <c r="K1452" s="311" t="s">
        <v>953</v>
      </c>
    </row>
    <row r="1453" spans="1:11" x14ac:dyDescent="0.2">
      <c r="A1453" s="398"/>
      <c r="B1453" s="399"/>
      <c r="C1453" s="329"/>
      <c r="D1453" s="330"/>
      <c r="E1453" s="472" t="s">
        <v>2081</v>
      </c>
      <c r="F1453" s="426" t="s">
        <v>1267</v>
      </c>
      <c r="G1453" s="468">
        <v>1</v>
      </c>
      <c r="H1453" s="332">
        <v>5.56</v>
      </c>
      <c r="I1453" s="309">
        <f t="shared" si="95"/>
        <v>400.32</v>
      </c>
      <c r="J1453" s="310" t="s">
        <v>703</v>
      </c>
      <c r="K1453" s="311" t="s">
        <v>953</v>
      </c>
    </row>
    <row r="1454" spans="1:11" x14ac:dyDescent="0.2">
      <c r="A1454" s="398"/>
      <c r="B1454" s="399"/>
      <c r="C1454" s="329"/>
      <c r="D1454" s="330"/>
      <c r="E1454" s="472" t="s">
        <v>2082</v>
      </c>
      <c r="F1454" s="426" t="s">
        <v>1267</v>
      </c>
      <c r="G1454" s="468">
        <v>2</v>
      </c>
      <c r="H1454" s="332">
        <v>4.32</v>
      </c>
      <c r="I1454" s="309">
        <f t="shared" si="95"/>
        <v>622.08000000000004</v>
      </c>
      <c r="J1454" s="310" t="s">
        <v>703</v>
      </c>
      <c r="K1454" s="311" t="s">
        <v>953</v>
      </c>
    </row>
    <row r="1455" spans="1:11" x14ac:dyDescent="0.2">
      <c r="A1455" s="398"/>
      <c r="B1455" s="399"/>
      <c r="C1455" s="329"/>
      <c r="D1455" s="330"/>
      <c r="E1455" s="472" t="s">
        <v>2083</v>
      </c>
      <c r="F1455" s="426" t="s">
        <v>1314</v>
      </c>
      <c r="G1455" s="468">
        <v>5</v>
      </c>
      <c r="H1455" s="332">
        <v>4.41</v>
      </c>
      <c r="I1455" s="309">
        <f t="shared" si="95"/>
        <v>1587.6000000000001</v>
      </c>
      <c r="J1455" s="310" t="s">
        <v>703</v>
      </c>
      <c r="K1455" s="311" t="s">
        <v>953</v>
      </c>
    </row>
    <row r="1456" spans="1:11" x14ac:dyDescent="0.2">
      <c r="A1456" s="398"/>
      <c r="B1456" s="399"/>
      <c r="C1456" s="329"/>
      <c r="D1456" s="330"/>
      <c r="E1456" s="472" t="s">
        <v>2084</v>
      </c>
      <c r="F1456" s="426" t="s">
        <v>1314</v>
      </c>
      <c r="G1456" s="468">
        <v>2</v>
      </c>
      <c r="H1456" s="332">
        <v>18.5</v>
      </c>
      <c r="I1456" s="309">
        <f t="shared" si="95"/>
        <v>2664</v>
      </c>
      <c r="J1456" s="310" t="s">
        <v>703</v>
      </c>
      <c r="K1456" s="311" t="s">
        <v>953</v>
      </c>
    </row>
    <row r="1457" spans="1:11" x14ac:dyDescent="0.2">
      <c r="A1457" s="398"/>
      <c r="B1457" s="399"/>
      <c r="C1457" s="329"/>
      <c r="D1457" s="330"/>
      <c r="E1457" s="472" t="s">
        <v>2085</v>
      </c>
      <c r="F1457" s="426" t="s">
        <v>1314</v>
      </c>
      <c r="G1457" s="468">
        <v>1</v>
      </c>
      <c r="H1457" s="332">
        <v>18.559999999999999</v>
      </c>
      <c r="I1457" s="309">
        <f t="shared" si="95"/>
        <v>1336.32</v>
      </c>
      <c r="J1457" s="310" t="s">
        <v>703</v>
      </c>
      <c r="K1457" s="311" t="s">
        <v>953</v>
      </c>
    </row>
    <row r="1458" spans="1:11" x14ac:dyDescent="0.2">
      <c r="A1458" s="398"/>
      <c r="B1458" s="399"/>
      <c r="C1458" s="329"/>
      <c r="D1458" s="330"/>
      <c r="E1458" s="472" t="s">
        <v>2086</v>
      </c>
      <c r="F1458" s="426" t="s">
        <v>1257</v>
      </c>
      <c r="G1458" s="468">
        <v>1</v>
      </c>
      <c r="H1458" s="332">
        <v>90</v>
      </c>
      <c r="I1458" s="309">
        <f t="shared" si="95"/>
        <v>6480</v>
      </c>
      <c r="J1458" s="310" t="s">
        <v>514</v>
      </c>
      <c r="K1458" s="311" t="s">
        <v>953</v>
      </c>
    </row>
    <row r="1459" spans="1:11" x14ac:dyDescent="0.2">
      <c r="A1459" s="398"/>
      <c r="B1459" s="399"/>
      <c r="C1459" s="329"/>
      <c r="D1459" s="330"/>
      <c r="E1459" s="472" t="s">
        <v>2087</v>
      </c>
      <c r="F1459" s="426" t="s">
        <v>128</v>
      </c>
      <c r="G1459" s="468">
        <v>1</v>
      </c>
      <c r="H1459" s="332">
        <v>133.33000000000001</v>
      </c>
      <c r="I1459" s="309">
        <f t="shared" si="95"/>
        <v>9599.76</v>
      </c>
      <c r="J1459" s="310" t="s">
        <v>703</v>
      </c>
      <c r="K1459" s="311" t="s">
        <v>953</v>
      </c>
    </row>
    <row r="1460" spans="1:11" x14ac:dyDescent="0.2">
      <c r="A1460" s="398"/>
      <c r="B1460" s="399"/>
      <c r="C1460" s="329"/>
      <c r="D1460" s="330"/>
      <c r="E1460" s="472" t="s">
        <v>2088</v>
      </c>
      <c r="F1460" s="426" t="s">
        <v>128</v>
      </c>
      <c r="G1460" s="468">
        <v>1</v>
      </c>
      <c r="H1460" s="332">
        <v>133.33000000000001</v>
      </c>
      <c r="I1460" s="309">
        <f t="shared" si="95"/>
        <v>9599.76</v>
      </c>
      <c r="J1460" s="310" t="s">
        <v>703</v>
      </c>
      <c r="K1460" s="311" t="s">
        <v>953</v>
      </c>
    </row>
    <row r="1461" spans="1:11" x14ac:dyDescent="0.2">
      <c r="A1461" s="398"/>
      <c r="B1461" s="399"/>
      <c r="C1461" s="329"/>
      <c r="D1461" s="330"/>
      <c r="E1461" s="472" t="s">
        <v>2089</v>
      </c>
      <c r="F1461" s="426" t="s">
        <v>1157</v>
      </c>
      <c r="G1461" s="468">
        <v>1</v>
      </c>
      <c r="H1461" s="332">
        <v>1.27</v>
      </c>
      <c r="I1461" s="309">
        <f t="shared" si="95"/>
        <v>91.44</v>
      </c>
      <c r="J1461" s="310" t="s">
        <v>703</v>
      </c>
      <c r="K1461" s="311" t="s">
        <v>953</v>
      </c>
    </row>
    <row r="1462" spans="1:11" x14ac:dyDescent="0.2">
      <c r="A1462" s="398"/>
      <c r="B1462" s="399"/>
      <c r="C1462" s="329"/>
      <c r="D1462" s="330"/>
      <c r="E1462" s="472" t="s">
        <v>2090</v>
      </c>
      <c r="F1462" s="426" t="s">
        <v>128</v>
      </c>
      <c r="G1462" s="468">
        <v>2</v>
      </c>
      <c r="H1462" s="332">
        <v>4.6399999999999997</v>
      </c>
      <c r="I1462" s="309">
        <f t="shared" si="95"/>
        <v>668.16</v>
      </c>
      <c r="J1462" s="310" t="s">
        <v>703</v>
      </c>
      <c r="K1462" s="311" t="s">
        <v>953</v>
      </c>
    </row>
    <row r="1463" spans="1:11" x14ac:dyDescent="0.2">
      <c r="A1463" s="398"/>
      <c r="B1463" s="399"/>
      <c r="C1463" s="329"/>
      <c r="D1463" s="330"/>
      <c r="E1463" s="472" t="s">
        <v>2091</v>
      </c>
      <c r="F1463" s="426" t="s">
        <v>128</v>
      </c>
      <c r="G1463" s="468">
        <v>1</v>
      </c>
      <c r="H1463" s="332">
        <v>6.06</v>
      </c>
      <c r="I1463" s="309">
        <f t="shared" si="95"/>
        <v>436.32</v>
      </c>
      <c r="J1463" s="310" t="s">
        <v>703</v>
      </c>
      <c r="K1463" s="311" t="s">
        <v>953</v>
      </c>
    </row>
    <row r="1464" spans="1:11" x14ac:dyDescent="0.2">
      <c r="A1464" s="398"/>
      <c r="B1464" s="399"/>
      <c r="C1464" s="329"/>
      <c r="D1464" s="330"/>
      <c r="E1464" s="472" t="s">
        <v>2092</v>
      </c>
      <c r="F1464" s="426" t="s">
        <v>128</v>
      </c>
      <c r="G1464" s="468">
        <v>1</v>
      </c>
      <c r="H1464" s="332">
        <v>1.53</v>
      </c>
      <c r="I1464" s="309">
        <f t="shared" si="95"/>
        <v>110.16</v>
      </c>
      <c r="J1464" s="310" t="s">
        <v>703</v>
      </c>
      <c r="K1464" s="311" t="s">
        <v>953</v>
      </c>
    </row>
    <row r="1465" spans="1:11" x14ac:dyDescent="0.2">
      <c r="A1465" s="398"/>
      <c r="B1465" s="399"/>
      <c r="C1465" s="329"/>
      <c r="D1465" s="330"/>
      <c r="E1465" s="472" t="s">
        <v>2093</v>
      </c>
      <c r="F1465" s="426" t="s">
        <v>1177</v>
      </c>
      <c r="G1465" s="468">
        <v>1</v>
      </c>
      <c r="H1465" s="332">
        <v>87.95</v>
      </c>
      <c r="I1465" s="309">
        <f t="shared" si="95"/>
        <v>6332.4000000000005</v>
      </c>
      <c r="J1465" s="310" t="s">
        <v>514</v>
      </c>
      <c r="K1465" s="311" t="s">
        <v>953</v>
      </c>
    </row>
    <row r="1466" spans="1:11" x14ac:dyDescent="0.2">
      <c r="A1466" s="398"/>
      <c r="B1466" s="399"/>
      <c r="C1466" s="329"/>
      <c r="D1466" s="330"/>
      <c r="E1466" s="472" t="s">
        <v>2094</v>
      </c>
      <c r="F1466" s="426" t="s">
        <v>1754</v>
      </c>
      <c r="G1466" s="468">
        <v>0.25</v>
      </c>
      <c r="H1466" s="332">
        <v>2053</v>
      </c>
      <c r="I1466" s="309">
        <f t="shared" si="95"/>
        <v>36954</v>
      </c>
      <c r="J1466" s="310" t="s">
        <v>129</v>
      </c>
      <c r="K1466" s="311" t="s">
        <v>953</v>
      </c>
    </row>
    <row r="1467" spans="1:11" x14ac:dyDescent="0.2">
      <c r="A1467" s="398"/>
      <c r="B1467" s="399"/>
      <c r="C1467" s="329"/>
      <c r="D1467" s="330"/>
      <c r="E1467" s="472" t="s">
        <v>2095</v>
      </c>
      <c r="F1467" s="426" t="s">
        <v>128</v>
      </c>
      <c r="G1467" s="468">
        <v>1</v>
      </c>
      <c r="H1467" s="332">
        <v>200</v>
      </c>
      <c r="I1467" s="309">
        <f t="shared" si="95"/>
        <v>14400</v>
      </c>
      <c r="J1467" s="310" t="s">
        <v>703</v>
      </c>
      <c r="K1467" s="311" t="s">
        <v>953</v>
      </c>
    </row>
    <row r="1468" spans="1:11" x14ac:dyDescent="0.2">
      <c r="A1468" s="398"/>
      <c r="B1468" s="399"/>
      <c r="C1468" s="329"/>
      <c r="D1468" s="330"/>
      <c r="E1468" s="472" t="s">
        <v>2096</v>
      </c>
      <c r="F1468" s="426" t="s">
        <v>1257</v>
      </c>
      <c r="G1468" s="468">
        <v>1</v>
      </c>
      <c r="H1468" s="332">
        <v>85</v>
      </c>
      <c r="I1468" s="309">
        <f t="shared" si="95"/>
        <v>6120</v>
      </c>
      <c r="J1468" s="310" t="s">
        <v>514</v>
      </c>
      <c r="K1468" s="311" t="s">
        <v>953</v>
      </c>
    </row>
    <row r="1469" spans="1:11" x14ac:dyDescent="0.2">
      <c r="A1469" s="398"/>
      <c r="B1469" s="399"/>
      <c r="C1469" s="329"/>
      <c r="D1469" s="330"/>
      <c r="E1469" s="472" t="s">
        <v>2097</v>
      </c>
      <c r="F1469" s="426" t="s">
        <v>1212</v>
      </c>
      <c r="G1469" s="468">
        <v>2</v>
      </c>
      <c r="H1469" s="332">
        <v>6</v>
      </c>
      <c r="I1469" s="309">
        <f t="shared" si="95"/>
        <v>864</v>
      </c>
      <c r="J1469" s="310" t="s">
        <v>703</v>
      </c>
      <c r="K1469" s="311" t="s">
        <v>953</v>
      </c>
    </row>
    <row r="1470" spans="1:11" x14ac:dyDescent="0.2">
      <c r="A1470" s="398"/>
      <c r="B1470" s="399"/>
      <c r="C1470" s="329"/>
      <c r="D1470" s="330"/>
      <c r="E1470" s="472" t="s">
        <v>2098</v>
      </c>
      <c r="F1470" s="426" t="s">
        <v>128</v>
      </c>
      <c r="G1470" s="468">
        <v>1</v>
      </c>
      <c r="H1470" s="332">
        <v>6500</v>
      </c>
      <c r="I1470" s="309">
        <f t="shared" si="95"/>
        <v>468000</v>
      </c>
      <c r="J1470" s="310" t="s">
        <v>703</v>
      </c>
      <c r="K1470" s="311" t="s">
        <v>953</v>
      </c>
    </row>
    <row r="1471" spans="1:11" x14ac:dyDescent="0.2">
      <c r="A1471" s="398"/>
      <c r="B1471" s="399"/>
      <c r="C1471" s="329"/>
      <c r="D1471" s="330"/>
      <c r="E1471" s="472" t="s">
        <v>2099</v>
      </c>
      <c r="F1471" s="426" t="s">
        <v>128</v>
      </c>
      <c r="G1471" s="468">
        <v>1</v>
      </c>
      <c r="H1471" s="332">
        <v>6960</v>
      </c>
      <c r="I1471" s="309">
        <f t="shared" si="95"/>
        <v>501120</v>
      </c>
      <c r="J1471" s="310" t="s">
        <v>703</v>
      </c>
      <c r="K1471" s="311" t="s">
        <v>953</v>
      </c>
    </row>
    <row r="1472" spans="1:11" x14ac:dyDescent="0.2">
      <c r="A1472" s="398"/>
      <c r="B1472" s="399"/>
      <c r="C1472" s="329"/>
      <c r="D1472" s="330"/>
      <c r="E1472" s="472" t="s">
        <v>2100</v>
      </c>
      <c r="F1472" s="426" t="s">
        <v>128</v>
      </c>
      <c r="G1472" s="468">
        <v>1</v>
      </c>
      <c r="H1472" s="332">
        <v>6960</v>
      </c>
      <c r="I1472" s="309">
        <f t="shared" si="95"/>
        <v>501120</v>
      </c>
      <c r="J1472" s="310" t="s">
        <v>703</v>
      </c>
      <c r="K1472" s="311" t="s">
        <v>953</v>
      </c>
    </row>
    <row r="1473" spans="1:11" x14ac:dyDescent="0.2">
      <c r="A1473" s="398"/>
      <c r="B1473" s="399"/>
      <c r="C1473" s="329"/>
      <c r="D1473" s="330"/>
      <c r="E1473" s="472" t="s">
        <v>2101</v>
      </c>
      <c r="F1473" s="426" t="s">
        <v>1177</v>
      </c>
      <c r="G1473" s="468">
        <v>1</v>
      </c>
      <c r="H1473" s="332">
        <v>550</v>
      </c>
      <c r="I1473" s="309">
        <f t="shared" si="95"/>
        <v>39600</v>
      </c>
      <c r="J1473" s="310" t="s">
        <v>514</v>
      </c>
      <c r="K1473" s="311" t="s">
        <v>953</v>
      </c>
    </row>
    <row r="1474" spans="1:11" x14ac:dyDescent="0.2">
      <c r="A1474" s="398"/>
      <c r="B1474" s="399"/>
      <c r="C1474" s="329"/>
      <c r="D1474" s="330"/>
      <c r="E1474" s="472" t="s">
        <v>2102</v>
      </c>
      <c r="F1474" s="426" t="s">
        <v>2103</v>
      </c>
      <c r="G1474" s="468">
        <v>1</v>
      </c>
      <c r="H1474" s="332">
        <v>359.9</v>
      </c>
      <c r="I1474" s="309">
        <f t="shared" si="95"/>
        <v>25912.799999999999</v>
      </c>
      <c r="J1474" s="310" t="s">
        <v>703</v>
      </c>
      <c r="K1474" s="311" t="s">
        <v>953</v>
      </c>
    </row>
    <row r="1475" spans="1:11" x14ac:dyDescent="0.2">
      <c r="A1475" s="398"/>
      <c r="B1475" s="399"/>
      <c r="C1475" s="329"/>
      <c r="D1475" s="330"/>
      <c r="E1475" s="472" t="s">
        <v>2104</v>
      </c>
      <c r="F1475" s="426" t="s">
        <v>1177</v>
      </c>
      <c r="G1475" s="468">
        <v>1</v>
      </c>
      <c r="H1475" s="332">
        <v>395</v>
      </c>
      <c r="I1475" s="309">
        <f t="shared" si="95"/>
        <v>28440</v>
      </c>
      <c r="J1475" s="310" t="s">
        <v>514</v>
      </c>
      <c r="K1475" s="311" t="s">
        <v>953</v>
      </c>
    </row>
    <row r="1476" spans="1:11" x14ac:dyDescent="0.2">
      <c r="A1476" s="398"/>
      <c r="B1476" s="399"/>
      <c r="C1476" s="329"/>
      <c r="D1476" s="330"/>
      <c r="E1476" s="472" t="s">
        <v>2105</v>
      </c>
      <c r="F1476" s="426" t="s">
        <v>1260</v>
      </c>
      <c r="G1476" s="468">
        <v>1</v>
      </c>
      <c r="H1476" s="332">
        <v>16.63</v>
      </c>
      <c r="I1476" s="309">
        <f t="shared" si="95"/>
        <v>1197.3599999999999</v>
      </c>
      <c r="J1476" s="310" t="s">
        <v>129</v>
      </c>
      <c r="K1476" s="311" t="s">
        <v>953</v>
      </c>
    </row>
    <row r="1477" spans="1:11" x14ac:dyDescent="0.2">
      <c r="A1477" s="398"/>
      <c r="B1477" s="399"/>
      <c r="C1477" s="329"/>
      <c r="D1477" s="330"/>
      <c r="E1477" s="472" t="s">
        <v>2106</v>
      </c>
      <c r="F1477" s="426" t="s">
        <v>1286</v>
      </c>
      <c r="G1477" s="468">
        <v>1</v>
      </c>
      <c r="H1477" s="332">
        <v>22.22</v>
      </c>
      <c r="I1477" s="309">
        <f t="shared" si="95"/>
        <v>1599.84</v>
      </c>
      <c r="J1477" s="310" t="s">
        <v>514</v>
      </c>
      <c r="K1477" s="311" t="s">
        <v>953</v>
      </c>
    </row>
    <row r="1478" spans="1:11" x14ac:dyDescent="0.2">
      <c r="A1478" s="398"/>
      <c r="B1478" s="399"/>
      <c r="C1478" s="329"/>
      <c r="D1478" s="330"/>
      <c r="E1478" s="472" t="s">
        <v>2107</v>
      </c>
      <c r="F1478" s="426" t="s">
        <v>1286</v>
      </c>
      <c r="G1478" s="468">
        <v>1</v>
      </c>
      <c r="H1478" s="332">
        <v>69</v>
      </c>
      <c r="I1478" s="309">
        <f t="shared" si="95"/>
        <v>4968</v>
      </c>
      <c r="J1478" s="310" t="s">
        <v>514</v>
      </c>
      <c r="K1478" s="311" t="s">
        <v>953</v>
      </c>
    </row>
    <row r="1479" spans="1:11" x14ac:dyDescent="0.2">
      <c r="A1479" s="398"/>
      <c r="B1479" s="399"/>
      <c r="C1479" s="329"/>
      <c r="D1479" s="330"/>
      <c r="E1479" s="472" t="s">
        <v>2108</v>
      </c>
      <c r="F1479" s="426" t="s">
        <v>1257</v>
      </c>
      <c r="G1479" s="468">
        <v>1</v>
      </c>
      <c r="H1479" s="332">
        <v>950</v>
      </c>
      <c r="I1479" s="309">
        <f t="shared" si="95"/>
        <v>68400</v>
      </c>
      <c r="J1479" s="310" t="s">
        <v>514</v>
      </c>
      <c r="K1479" s="311" t="s">
        <v>953</v>
      </c>
    </row>
    <row r="1480" spans="1:11" x14ac:dyDescent="0.2">
      <c r="A1480" s="398"/>
      <c r="B1480" s="399"/>
      <c r="C1480" s="329"/>
      <c r="D1480" s="330"/>
      <c r="E1480" s="472" t="s">
        <v>2109</v>
      </c>
      <c r="F1480" s="426" t="s">
        <v>128</v>
      </c>
      <c r="G1480" s="468">
        <v>1</v>
      </c>
      <c r="H1480" s="332">
        <v>495</v>
      </c>
      <c r="I1480" s="309">
        <f t="shared" si="95"/>
        <v>35640</v>
      </c>
      <c r="J1480" s="310" t="s">
        <v>703</v>
      </c>
      <c r="K1480" s="311" t="s">
        <v>953</v>
      </c>
    </row>
    <row r="1481" spans="1:11" x14ac:dyDescent="0.2">
      <c r="A1481" s="398"/>
      <c r="B1481" s="399"/>
      <c r="C1481" s="329"/>
      <c r="D1481" s="330"/>
      <c r="E1481" s="472" t="s">
        <v>2110</v>
      </c>
      <c r="F1481" s="426" t="s">
        <v>128</v>
      </c>
      <c r="G1481" s="468">
        <v>0.1</v>
      </c>
      <c r="H1481" s="332">
        <v>495</v>
      </c>
      <c r="I1481" s="309">
        <f t="shared" si="95"/>
        <v>3564</v>
      </c>
      <c r="J1481" s="310" t="s">
        <v>703</v>
      </c>
      <c r="K1481" s="311" t="s">
        <v>953</v>
      </c>
    </row>
    <row r="1482" spans="1:11" x14ac:dyDescent="0.2">
      <c r="A1482" s="398"/>
      <c r="B1482" s="399"/>
      <c r="C1482" s="329"/>
      <c r="D1482" s="330"/>
      <c r="E1482" s="472" t="s">
        <v>2111</v>
      </c>
      <c r="F1482" s="426" t="s">
        <v>2112</v>
      </c>
      <c r="G1482" s="468">
        <v>0.5</v>
      </c>
      <c r="H1482" s="332">
        <v>159.97999999999999</v>
      </c>
      <c r="I1482" s="309">
        <f t="shared" si="95"/>
        <v>5759.28</v>
      </c>
      <c r="J1482" s="310" t="s">
        <v>703</v>
      </c>
      <c r="K1482" s="311" t="s">
        <v>953</v>
      </c>
    </row>
    <row r="1483" spans="1:11" x14ac:dyDescent="0.2">
      <c r="A1483" s="398"/>
      <c r="B1483" s="399"/>
      <c r="C1483" s="329"/>
      <c r="D1483" s="330"/>
      <c r="E1483" s="472" t="s">
        <v>2113</v>
      </c>
      <c r="F1483" s="426" t="s">
        <v>1177</v>
      </c>
      <c r="G1483" s="468">
        <v>1</v>
      </c>
      <c r="H1483" s="332">
        <v>380</v>
      </c>
      <c r="I1483" s="309">
        <f t="shared" si="95"/>
        <v>27360</v>
      </c>
      <c r="J1483" s="310" t="s">
        <v>514</v>
      </c>
      <c r="K1483" s="311" t="s">
        <v>953</v>
      </c>
    </row>
    <row r="1484" spans="1:11" x14ac:dyDescent="0.2">
      <c r="A1484" s="398"/>
      <c r="B1484" s="399"/>
      <c r="C1484" s="329"/>
      <c r="D1484" s="330"/>
      <c r="E1484" s="472" t="s">
        <v>2114</v>
      </c>
      <c r="F1484" s="426" t="s">
        <v>1157</v>
      </c>
      <c r="G1484" s="468">
        <v>1</v>
      </c>
      <c r="H1484" s="332">
        <v>28.95</v>
      </c>
      <c r="I1484" s="309">
        <f t="shared" si="95"/>
        <v>2084.4</v>
      </c>
      <c r="J1484" s="310" t="s">
        <v>703</v>
      </c>
      <c r="K1484" s="311" t="s">
        <v>953</v>
      </c>
    </row>
    <row r="1485" spans="1:11" x14ac:dyDescent="0.2">
      <c r="A1485" s="398"/>
      <c r="B1485" s="399"/>
      <c r="C1485" s="329"/>
      <c r="D1485" s="330"/>
      <c r="E1485" s="472" t="s">
        <v>2115</v>
      </c>
      <c r="F1485" s="426" t="s">
        <v>1177</v>
      </c>
      <c r="G1485" s="468">
        <v>1</v>
      </c>
      <c r="H1485" s="332">
        <v>750</v>
      </c>
      <c r="I1485" s="309">
        <f t="shared" si="95"/>
        <v>54000</v>
      </c>
      <c r="J1485" s="310" t="s">
        <v>514</v>
      </c>
      <c r="K1485" s="311" t="s">
        <v>953</v>
      </c>
    </row>
    <row r="1486" spans="1:11" x14ac:dyDescent="0.2">
      <c r="A1486" s="398"/>
      <c r="B1486" s="399"/>
      <c r="C1486" s="329"/>
      <c r="D1486" s="330"/>
      <c r="E1486" s="472" t="s">
        <v>2116</v>
      </c>
      <c r="F1486" s="426" t="s">
        <v>1177</v>
      </c>
      <c r="G1486" s="468">
        <v>1</v>
      </c>
      <c r="H1486" s="332">
        <v>75</v>
      </c>
      <c r="I1486" s="309">
        <f t="shared" si="95"/>
        <v>5400</v>
      </c>
      <c r="J1486" s="310" t="s">
        <v>514</v>
      </c>
      <c r="K1486" s="311" t="s">
        <v>953</v>
      </c>
    </row>
    <row r="1487" spans="1:11" x14ac:dyDescent="0.2">
      <c r="A1487" s="398"/>
      <c r="B1487" s="399"/>
      <c r="C1487" s="329"/>
      <c r="D1487" s="330"/>
      <c r="E1487" s="472" t="s">
        <v>2117</v>
      </c>
      <c r="F1487" s="426" t="s">
        <v>1257</v>
      </c>
      <c r="G1487" s="468">
        <v>1</v>
      </c>
      <c r="H1487" s="332">
        <v>125</v>
      </c>
      <c r="I1487" s="309">
        <f t="shared" si="95"/>
        <v>9000</v>
      </c>
      <c r="J1487" s="310" t="s">
        <v>514</v>
      </c>
      <c r="K1487" s="311" t="s">
        <v>953</v>
      </c>
    </row>
    <row r="1488" spans="1:11" x14ac:dyDescent="0.2">
      <c r="A1488" s="398"/>
      <c r="B1488" s="399"/>
      <c r="C1488" s="329"/>
      <c r="D1488" s="330"/>
      <c r="E1488" s="472"/>
      <c r="F1488" s="426"/>
      <c r="G1488" s="468"/>
      <c r="H1488" s="332"/>
      <c r="I1488" s="309"/>
      <c r="J1488" s="310"/>
      <c r="K1488" s="311"/>
    </row>
    <row r="1489" spans="1:11" x14ac:dyDescent="0.2">
      <c r="A1489" s="398"/>
      <c r="B1489" s="399"/>
      <c r="C1489" s="329"/>
      <c r="D1489" s="330" t="s">
        <v>2118</v>
      </c>
      <c r="E1489" s="388" t="s">
        <v>1870</v>
      </c>
      <c r="F1489" s="306"/>
      <c r="G1489" s="306"/>
      <c r="H1489" s="332"/>
      <c r="I1489" s="309"/>
      <c r="J1489" s="310"/>
      <c r="K1489" s="311"/>
    </row>
    <row r="1490" spans="1:11" x14ac:dyDescent="0.2">
      <c r="A1490" s="398"/>
      <c r="B1490" s="399"/>
      <c r="C1490" s="329"/>
      <c r="D1490" s="330"/>
      <c r="E1490" s="388" t="s">
        <v>1153</v>
      </c>
      <c r="F1490" s="306" t="s">
        <v>936</v>
      </c>
      <c r="G1490" s="306">
        <v>1</v>
      </c>
      <c r="H1490" s="332">
        <v>0.04</v>
      </c>
      <c r="I1490" s="309">
        <f t="shared" ref="I1490:I1496" si="96">+$G$1431*G1490*H1490</f>
        <v>2.88</v>
      </c>
      <c r="J1490" s="310" t="s">
        <v>937</v>
      </c>
      <c r="K1490" s="311" t="s">
        <v>953</v>
      </c>
    </row>
    <row r="1491" spans="1:11" x14ac:dyDescent="0.2">
      <c r="A1491" s="398"/>
      <c r="B1491" s="399"/>
      <c r="C1491" s="329"/>
      <c r="D1491" s="330"/>
      <c r="E1491" s="331" t="s">
        <v>1077</v>
      </c>
      <c r="F1491" s="306" t="s">
        <v>1154</v>
      </c>
      <c r="G1491" s="306">
        <v>1</v>
      </c>
      <c r="H1491" s="332">
        <v>3.06</v>
      </c>
      <c r="I1491" s="309">
        <f t="shared" si="96"/>
        <v>220.32</v>
      </c>
      <c r="J1491" s="310" t="s">
        <v>937</v>
      </c>
      <c r="K1491" s="311" t="s">
        <v>953</v>
      </c>
    </row>
    <row r="1492" spans="1:11" x14ac:dyDescent="0.2">
      <c r="A1492" s="398"/>
      <c r="B1492" s="399"/>
      <c r="C1492" s="329"/>
      <c r="D1492" s="330"/>
      <c r="E1492" s="388" t="s">
        <v>970</v>
      </c>
      <c r="F1492" s="306" t="s">
        <v>1155</v>
      </c>
      <c r="G1492" s="306">
        <v>0.1</v>
      </c>
      <c r="H1492" s="332">
        <v>6.84</v>
      </c>
      <c r="I1492" s="309">
        <f t="shared" si="96"/>
        <v>49.247999999999998</v>
      </c>
      <c r="J1492" s="310" t="s">
        <v>937</v>
      </c>
      <c r="K1492" s="311" t="s">
        <v>953</v>
      </c>
    </row>
    <row r="1493" spans="1:11" x14ac:dyDescent="0.2">
      <c r="A1493" s="398"/>
      <c r="B1493" s="399"/>
      <c r="C1493" s="329"/>
      <c r="D1493" s="330"/>
      <c r="E1493" s="388" t="s">
        <v>1156</v>
      </c>
      <c r="F1493" s="306" t="s">
        <v>1157</v>
      </c>
      <c r="G1493" s="306">
        <v>1</v>
      </c>
      <c r="H1493" s="332">
        <v>1.5</v>
      </c>
      <c r="I1493" s="309">
        <f t="shared" si="96"/>
        <v>108</v>
      </c>
      <c r="J1493" s="310" t="s">
        <v>937</v>
      </c>
      <c r="K1493" s="311" t="s">
        <v>953</v>
      </c>
    </row>
    <row r="1494" spans="1:11" x14ac:dyDescent="0.2">
      <c r="A1494" s="398"/>
      <c r="B1494" s="399"/>
      <c r="C1494" s="329"/>
      <c r="D1494" s="330"/>
      <c r="E1494" s="388" t="s">
        <v>1158</v>
      </c>
      <c r="F1494" s="306" t="s">
        <v>1154</v>
      </c>
      <c r="G1494" s="306">
        <v>1</v>
      </c>
      <c r="H1494" s="332">
        <v>3.06</v>
      </c>
      <c r="I1494" s="309">
        <f t="shared" si="96"/>
        <v>220.32</v>
      </c>
      <c r="J1494" s="310" t="s">
        <v>937</v>
      </c>
      <c r="K1494" s="311" t="s">
        <v>953</v>
      </c>
    </row>
    <row r="1495" spans="1:11" x14ac:dyDescent="0.2">
      <c r="A1495" s="398"/>
      <c r="B1495" s="399"/>
      <c r="C1495" s="329"/>
      <c r="D1495" s="330"/>
      <c r="E1495" s="388" t="s">
        <v>1159</v>
      </c>
      <c r="F1495" s="306" t="s">
        <v>1154</v>
      </c>
      <c r="G1495" s="306">
        <v>1</v>
      </c>
      <c r="H1495" s="332">
        <v>3.06</v>
      </c>
      <c r="I1495" s="309">
        <f t="shared" si="96"/>
        <v>220.32</v>
      </c>
      <c r="J1495" s="310" t="s">
        <v>937</v>
      </c>
      <c r="K1495" s="311" t="s">
        <v>953</v>
      </c>
    </row>
    <row r="1496" spans="1:11" x14ac:dyDescent="0.2">
      <c r="A1496" s="398"/>
      <c r="B1496" s="399"/>
      <c r="C1496" s="329"/>
      <c r="D1496" s="330"/>
      <c r="E1496" s="331" t="s">
        <v>966</v>
      </c>
      <c r="F1496" s="306" t="s">
        <v>1154</v>
      </c>
      <c r="G1496" s="306">
        <v>1</v>
      </c>
      <c r="H1496" s="332">
        <v>3.06</v>
      </c>
      <c r="I1496" s="309">
        <f t="shared" si="96"/>
        <v>220.32</v>
      </c>
      <c r="J1496" s="310" t="s">
        <v>937</v>
      </c>
      <c r="K1496" s="311" t="s">
        <v>953</v>
      </c>
    </row>
    <row r="1497" spans="1:11" x14ac:dyDescent="0.2">
      <c r="A1497" s="398"/>
      <c r="B1497" s="399"/>
      <c r="C1497" s="329"/>
      <c r="D1497" s="330"/>
      <c r="E1497" s="331"/>
      <c r="F1497" s="306"/>
      <c r="G1497" s="306"/>
      <c r="H1497" s="332"/>
      <c r="I1497" s="309"/>
      <c r="J1497" s="310"/>
      <c r="K1497" s="311"/>
    </row>
    <row r="1498" spans="1:11" ht="14.25" x14ac:dyDescent="0.2">
      <c r="A1498" s="398"/>
      <c r="B1498" s="399"/>
      <c r="C1498" s="329"/>
      <c r="D1498" s="330" t="s">
        <v>2119</v>
      </c>
      <c r="E1498" s="436" t="s">
        <v>1872</v>
      </c>
      <c r="F1498" s="306"/>
      <c r="G1498" s="306"/>
      <c r="H1498" s="332"/>
      <c r="I1498" s="309"/>
      <c r="J1498" s="310"/>
      <c r="K1498" s="311"/>
    </row>
    <row r="1499" spans="1:11" ht="14.25" x14ac:dyDescent="0.2">
      <c r="A1499" s="398"/>
      <c r="B1499" s="399"/>
      <c r="C1499" s="329"/>
      <c r="D1499" s="330"/>
      <c r="E1499" s="436" t="s">
        <v>1873</v>
      </c>
      <c r="F1499" s="306"/>
      <c r="G1499" s="306"/>
      <c r="H1499" s="332"/>
      <c r="I1499" s="309"/>
      <c r="J1499" s="310"/>
      <c r="K1499" s="311"/>
    </row>
    <row r="1500" spans="1:11" x14ac:dyDescent="0.2">
      <c r="A1500" s="398"/>
      <c r="B1500" s="399"/>
      <c r="C1500" s="329"/>
      <c r="D1500" s="330"/>
      <c r="E1500" s="437" t="s">
        <v>1874</v>
      </c>
      <c r="F1500" s="306" t="s">
        <v>952</v>
      </c>
      <c r="G1500" s="429">
        <v>2</v>
      </c>
      <c r="H1500" s="402">
        <v>4</v>
      </c>
      <c r="I1500" s="309">
        <f t="shared" ref="I1500:I1505" si="97">+$G$1431*G1500*H1500</f>
        <v>576</v>
      </c>
      <c r="J1500" s="310" t="s">
        <v>133</v>
      </c>
      <c r="K1500" s="311" t="s">
        <v>953</v>
      </c>
    </row>
    <row r="1501" spans="1:11" x14ac:dyDescent="0.2">
      <c r="A1501" s="398"/>
      <c r="B1501" s="399"/>
      <c r="C1501" s="329"/>
      <c r="D1501" s="330"/>
      <c r="E1501" s="437" t="s">
        <v>1875</v>
      </c>
      <c r="F1501" s="306" t="s">
        <v>952</v>
      </c>
      <c r="G1501" s="429">
        <v>2</v>
      </c>
      <c r="H1501" s="402">
        <v>5.67</v>
      </c>
      <c r="I1501" s="309">
        <f t="shared" si="97"/>
        <v>816.48</v>
      </c>
      <c r="J1501" s="310" t="s">
        <v>133</v>
      </c>
      <c r="K1501" s="311" t="s">
        <v>953</v>
      </c>
    </row>
    <row r="1502" spans="1:11" x14ac:dyDescent="0.2">
      <c r="A1502" s="398"/>
      <c r="B1502" s="399"/>
      <c r="C1502" s="329"/>
      <c r="D1502" s="330"/>
      <c r="E1502" s="437" t="s">
        <v>1876</v>
      </c>
      <c r="F1502" s="306" t="s">
        <v>2035</v>
      </c>
      <c r="G1502" s="429">
        <v>1</v>
      </c>
      <c r="H1502" s="402">
        <v>10.84</v>
      </c>
      <c r="I1502" s="309">
        <f t="shared" si="97"/>
        <v>780.48</v>
      </c>
      <c r="J1502" s="310" t="s">
        <v>133</v>
      </c>
      <c r="K1502" s="311" t="s">
        <v>953</v>
      </c>
    </row>
    <row r="1503" spans="1:11" x14ac:dyDescent="0.2">
      <c r="A1503" s="398"/>
      <c r="B1503" s="399"/>
      <c r="C1503" s="329"/>
      <c r="D1503" s="330"/>
      <c r="E1503" s="437" t="s">
        <v>1878</v>
      </c>
      <c r="F1503" s="306" t="s">
        <v>1901</v>
      </c>
      <c r="G1503" s="429">
        <v>1</v>
      </c>
      <c r="H1503" s="402">
        <v>0.32</v>
      </c>
      <c r="I1503" s="309">
        <f t="shared" si="97"/>
        <v>23.04</v>
      </c>
      <c r="J1503" s="310" t="s">
        <v>133</v>
      </c>
      <c r="K1503" s="311" t="s">
        <v>953</v>
      </c>
    </row>
    <row r="1504" spans="1:11" x14ac:dyDescent="0.2">
      <c r="A1504" s="398"/>
      <c r="B1504" s="399"/>
      <c r="C1504" s="329"/>
      <c r="D1504" s="330"/>
      <c r="E1504" s="437" t="s">
        <v>1880</v>
      </c>
      <c r="F1504" s="306" t="s">
        <v>2037</v>
      </c>
      <c r="G1504" s="429">
        <v>1</v>
      </c>
      <c r="H1504" s="402">
        <v>0.72</v>
      </c>
      <c r="I1504" s="309">
        <f t="shared" si="97"/>
        <v>51.839999999999996</v>
      </c>
      <c r="J1504" s="310" t="s">
        <v>133</v>
      </c>
      <c r="K1504" s="311" t="s">
        <v>953</v>
      </c>
    </row>
    <row r="1505" spans="1:11" x14ac:dyDescent="0.2">
      <c r="A1505" s="398"/>
      <c r="B1505" s="399"/>
      <c r="C1505" s="329"/>
      <c r="D1505" s="330"/>
      <c r="E1505" s="437" t="s">
        <v>1882</v>
      </c>
      <c r="F1505" s="306" t="s">
        <v>1901</v>
      </c>
      <c r="G1505" s="429">
        <v>1</v>
      </c>
      <c r="H1505" s="402">
        <v>0.64</v>
      </c>
      <c r="I1505" s="309">
        <f t="shared" si="97"/>
        <v>46.08</v>
      </c>
      <c r="J1505" s="310" t="s">
        <v>133</v>
      </c>
      <c r="K1505" s="311" t="s">
        <v>953</v>
      </c>
    </row>
    <row r="1506" spans="1:11" ht="14.25" x14ac:dyDescent="0.2">
      <c r="A1506" s="398"/>
      <c r="B1506" s="399"/>
      <c r="C1506" s="329"/>
      <c r="D1506" s="330"/>
      <c r="E1506" s="436" t="s">
        <v>1883</v>
      </c>
      <c r="F1506" s="306"/>
      <c r="G1506" s="306"/>
      <c r="H1506" s="332"/>
      <c r="I1506" s="309"/>
      <c r="J1506" s="310"/>
      <c r="K1506" s="311"/>
    </row>
    <row r="1507" spans="1:11" x14ac:dyDescent="0.2">
      <c r="A1507" s="398"/>
      <c r="B1507" s="399"/>
      <c r="C1507" s="329"/>
      <c r="D1507" s="330"/>
      <c r="E1507" s="441" t="s">
        <v>1884</v>
      </c>
      <c r="F1507" s="439" t="s">
        <v>1885</v>
      </c>
      <c r="G1507" s="429">
        <v>1</v>
      </c>
      <c r="H1507" s="402">
        <v>34.159999999999997</v>
      </c>
      <c r="I1507" s="309">
        <f>+$G$1431*G1507*H1507</f>
        <v>2459.5199999999995</v>
      </c>
      <c r="J1507" s="310" t="s">
        <v>133</v>
      </c>
      <c r="K1507" s="311" t="s">
        <v>953</v>
      </c>
    </row>
    <row r="1508" spans="1:11" x14ac:dyDescent="0.2">
      <c r="A1508" s="398"/>
      <c r="B1508" s="399"/>
      <c r="C1508" s="329"/>
      <c r="D1508" s="330"/>
      <c r="E1508" s="441" t="s">
        <v>1886</v>
      </c>
      <c r="F1508" s="439" t="s">
        <v>1887</v>
      </c>
      <c r="G1508" s="429">
        <v>1</v>
      </c>
      <c r="H1508" s="402">
        <v>10.68</v>
      </c>
      <c r="I1508" s="309">
        <f>+$G$1431*G1508*H1508</f>
        <v>768.96</v>
      </c>
      <c r="J1508" s="310" t="s">
        <v>133</v>
      </c>
      <c r="K1508" s="311" t="s">
        <v>953</v>
      </c>
    </row>
    <row r="1509" spans="1:11" x14ac:dyDescent="0.2">
      <c r="A1509" s="398"/>
      <c r="B1509" s="399"/>
      <c r="C1509" s="329"/>
      <c r="D1509" s="330"/>
      <c r="E1509" s="441" t="s">
        <v>1888</v>
      </c>
      <c r="F1509" s="439" t="s">
        <v>2037</v>
      </c>
      <c r="G1509" s="429">
        <v>1</v>
      </c>
      <c r="H1509" s="402">
        <v>0.72</v>
      </c>
      <c r="I1509" s="309">
        <f>+$G$1431*G1509*H1509</f>
        <v>51.839999999999996</v>
      </c>
      <c r="J1509" s="310" t="s">
        <v>133</v>
      </c>
      <c r="K1509" s="311" t="s">
        <v>953</v>
      </c>
    </row>
    <row r="1510" spans="1:11" x14ac:dyDescent="0.2">
      <c r="A1510" s="398"/>
      <c r="B1510" s="399"/>
      <c r="C1510" s="329"/>
      <c r="D1510" s="330"/>
      <c r="E1510" s="441" t="s">
        <v>1889</v>
      </c>
      <c r="F1510" s="439" t="s">
        <v>1901</v>
      </c>
      <c r="G1510" s="429">
        <v>1</v>
      </c>
      <c r="H1510" s="402">
        <v>0.32</v>
      </c>
      <c r="I1510" s="309">
        <f>+$G$1431*G1510*H1510</f>
        <v>23.04</v>
      </c>
      <c r="J1510" s="310" t="s">
        <v>133</v>
      </c>
      <c r="K1510" s="311" t="s">
        <v>953</v>
      </c>
    </row>
    <row r="1511" spans="1:11" ht="15.75" x14ac:dyDescent="0.25">
      <c r="A1511" s="398"/>
      <c r="B1511" s="399"/>
      <c r="C1511" s="329"/>
      <c r="D1511" s="330"/>
      <c r="E1511" s="442" t="s">
        <v>1890</v>
      </c>
      <c r="F1511" s="306"/>
      <c r="G1511" s="306"/>
      <c r="H1511" s="332"/>
      <c r="I1511" s="309"/>
      <c r="J1511" s="310"/>
      <c r="K1511" s="311"/>
    </row>
    <row r="1512" spans="1:11" x14ac:dyDescent="0.2">
      <c r="A1512" s="398"/>
      <c r="B1512" s="399"/>
      <c r="C1512" s="329"/>
      <c r="D1512" s="330"/>
      <c r="E1512" s="437" t="s">
        <v>1891</v>
      </c>
      <c r="F1512" s="439" t="s">
        <v>1892</v>
      </c>
      <c r="G1512" s="426">
        <v>0.5</v>
      </c>
      <c r="H1512" s="402">
        <v>16</v>
      </c>
      <c r="I1512" s="309">
        <f>+$G$1431*G1512*H1512</f>
        <v>576</v>
      </c>
      <c r="J1512" s="310" t="s">
        <v>133</v>
      </c>
      <c r="K1512" s="311" t="s">
        <v>953</v>
      </c>
    </row>
    <row r="1513" spans="1:11" x14ac:dyDescent="0.2">
      <c r="A1513" s="398"/>
      <c r="B1513" s="399"/>
      <c r="C1513" s="329"/>
      <c r="D1513" s="330"/>
      <c r="E1513" s="437" t="s">
        <v>1893</v>
      </c>
      <c r="F1513" s="439" t="s">
        <v>1894</v>
      </c>
      <c r="G1513" s="426">
        <v>4</v>
      </c>
      <c r="H1513" s="402">
        <v>28.74</v>
      </c>
      <c r="I1513" s="309">
        <f>+$G$1431*G1513*H1513</f>
        <v>8277.119999999999</v>
      </c>
      <c r="J1513" s="310" t="s">
        <v>133</v>
      </c>
      <c r="K1513" s="311" t="s">
        <v>953</v>
      </c>
    </row>
    <row r="1514" spans="1:11" x14ac:dyDescent="0.2">
      <c r="A1514" s="398"/>
      <c r="B1514" s="399"/>
      <c r="C1514" s="329"/>
      <c r="D1514" s="330"/>
      <c r="E1514" s="437" t="s">
        <v>1876</v>
      </c>
      <c r="F1514" s="443" t="s">
        <v>1895</v>
      </c>
      <c r="G1514" s="426">
        <v>1</v>
      </c>
      <c r="H1514" s="402">
        <v>10.5</v>
      </c>
      <c r="I1514" s="309">
        <f>+$G$1431*G1514*H1514</f>
        <v>756</v>
      </c>
      <c r="J1514" s="310" t="s">
        <v>133</v>
      </c>
      <c r="K1514" s="311" t="s">
        <v>953</v>
      </c>
    </row>
    <row r="1515" spans="1:11" x14ac:dyDescent="0.2">
      <c r="A1515" s="398"/>
      <c r="B1515" s="399"/>
      <c r="C1515" s="329"/>
      <c r="D1515" s="330"/>
      <c r="E1515" s="437" t="s">
        <v>1878</v>
      </c>
      <c r="F1515" s="439" t="s">
        <v>1901</v>
      </c>
      <c r="G1515" s="426">
        <v>1</v>
      </c>
      <c r="H1515" s="402">
        <v>0.32</v>
      </c>
      <c r="I1515" s="309">
        <f>+$G$1431*G1515*H1515</f>
        <v>23.04</v>
      </c>
      <c r="J1515" s="310" t="s">
        <v>133</v>
      </c>
      <c r="K1515" s="311" t="s">
        <v>953</v>
      </c>
    </row>
    <row r="1516" spans="1:11" x14ac:dyDescent="0.2">
      <c r="A1516" s="398"/>
      <c r="B1516" s="399"/>
      <c r="C1516" s="329"/>
      <c r="D1516" s="330"/>
      <c r="E1516" s="437" t="s">
        <v>1896</v>
      </c>
      <c r="F1516" s="439" t="s">
        <v>2037</v>
      </c>
      <c r="G1516" s="426">
        <v>1</v>
      </c>
      <c r="H1516" s="402">
        <v>0.72</v>
      </c>
      <c r="I1516" s="309">
        <f>+$G$1431*G1516*H1516</f>
        <v>51.839999999999996</v>
      </c>
      <c r="J1516" s="310" t="s">
        <v>133</v>
      </c>
      <c r="K1516" s="311" t="s">
        <v>953</v>
      </c>
    </row>
    <row r="1517" spans="1:11" ht="14.25" x14ac:dyDescent="0.2">
      <c r="A1517" s="398"/>
      <c r="B1517" s="399"/>
      <c r="C1517" s="329"/>
      <c r="D1517" s="330"/>
      <c r="E1517" s="436" t="s">
        <v>1897</v>
      </c>
      <c r="F1517" s="306"/>
      <c r="G1517" s="306"/>
      <c r="H1517" s="332"/>
      <c r="I1517" s="309"/>
      <c r="J1517" s="310"/>
      <c r="K1517" s="311"/>
    </row>
    <row r="1518" spans="1:11" x14ac:dyDescent="0.2">
      <c r="A1518" s="398"/>
      <c r="B1518" s="399"/>
      <c r="C1518" s="329"/>
      <c r="D1518" s="330"/>
      <c r="E1518" s="331" t="s">
        <v>1898</v>
      </c>
      <c r="F1518" s="306" t="s">
        <v>1899</v>
      </c>
      <c r="G1518" s="306">
        <v>1</v>
      </c>
      <c r="H1518" s="332">
        <v>10</v>
      </c>
      <c r="I1518" s="309">
        <f>+$G$1431*G1518*H1518</f>
        <v>720</v>
      </c>
      <c r="J1518" s="310" t="s">
        <v>133</v>
      </c>
      <c r="K1518" s="311" t="s">
        <v>953</v>
      </c>
    </row>
    <row r="1519" spans="1:11" x14ac:dyDescent="0.2">
      <c r="A1519" s="398"/>
      <c r="B1519" s="399"/>
      <c r="C1519" s="329"/>
      <c r="D1519" s="330"/>
      <c r="E1519" s="331" t="s">
        <v>1900</v>
      </c>
      <c r="F1519" s="306" t="s">
        <v>1901</v>
      </c>
      <c r="G1519" s="306">
        <v>1</v>
      </c>
      <c r="H1519" s="332">
        <v>1</v>
      </c>
      <c r="I1519" s="309">
        <f>+$G$1431*G1519*H1519</f>
        <v>72</v>
      </c>
      <c r="J1519" s="310" t="s">
        <v>133</v>
      </c>
      <c r="K1519" s="311" t="s">
        <v>953</v>
      </c>
    </row>
    <row r="1520" spans="1:11" x14ac:dyDescent="0.2">
      <c r="A1520" s="398"/>
      <c r="B1520" s="399"/>
      <c r="C1520" s="329"/>
      <c r="D1520" s="330"/>
      <c r="E1520" s="331" t="s">
        <v>1902</v>
      </c>
      <c r="F1520" s="439" t="s">
        <v>2037</v>
      </c>
      <c r="G1520" s="306">
        <v>1</v>
      </c>
      <c r="H1520" s="332">
        <v>0.72</v>
      </c>
      <c r="I1520" s="309">
        <f>+$G$1431*G1520*H1520</f>
        <v>51.839999999999996</v>
      </c>
      <c r="J1520" s="310" t="s">
        <v>133</v>
      </c>
      <c r="K1520" s="311" t="s">
        <v>953</v>
      </c>
    </row>
    <row r="1521" spans="1:11" x14ac:dyDescent="0.2">
      <c r="A1521" s="398"/>
      <c r="B1521" s="399"/>
      <c r="C1521" s="329"/>
      <c r="D1521" s="330"/>
      <c r="E1521" s="331"/>
      <c r="F1521" s="439"/>
      <c r="G1521" s="306"/>
      <c r="H1521" s="332"/>
      <c r="I1521" s="309"/>
      <c r="J1521" s="310"/>
      <c r="K1521" s="311"/>
    </row>
    <row r="1522" spans="1:11" x14ac:dyDescent="0.2">
      <c r="A1522" s="398"/>
      <c r="B1522" s="399"/>
      <c r="C1522" s="329"/>
      <c r="D1522" s="330"/>
      <c r="E1522" s="331"/>
      <c r="F1522" s="439"/>
      <c r="G1522" s="306"/>
      <c r="H1522" s="332"/>
      <c r="I1522" s="309"/>
      <c r="J1522" s="310"/>
      <c r="K1522" s="311"/>
    </row>
    <row r="1523" spans="1:11" ht="18" x14ac:dyDescent="0.2">
      <c r="A1523" s="340"/>
      <c r="B1523" s="341"/>
      <c r="C1523" s="473"/>
      <c r="D1523" s="474" t="s">
        <v>1110</v>
      </c>
      <c r="E1523" s="344" t="s">
        <v>2120</v>
      </c>
      <c r="F1523" s="334" t="s">
        <v>987</v>
      </c>
      <c r="G1523" s="334">
        <v>12</v>
      </c>
      <c r="H1523" s="345">
        <v>4789.6000000000004</v>
      </c>
      <c r="I1523" s="346">
        <f>G1523*H1523</f>
        <v>57475.200000000004</v>
      </c>
      <c r="J1523" s="347" t="s">
        <v>988</v>
      </c>
      <c r="K1523" s="475" t="s">
        <v>938</v>
      </c>
    </row>
    <row r="1524" spans="1:11" ht="18" x14ac:dyDescent="0.25">
      <c r="A1524" s="349"/>
      <c r="B1524" s="350"/>
      <c r="C1524" s="342"/>
      <c r="D1524" s="476"/>
      <c r="E1524" s="352"/>
      <c r="F1524" s="334"/>
      <c r="G1524" s="334"/>
      <c r="H1524" s="345"/>
      <c r="I1524" s="346"/>
      <c r="J1524" s="347"/>
      <c r="K1524" s="477"/>
    </row>
    <row r="1525" spans="1:11" x14ac:dyDescent="0.2">
      <c r="A1525" s="351"/>
      <c r="B1525" s="355"/>
      <c r="C1525" s="325"/>
      <c r="D1525" s="330"/>
      <c r="E1525" s="352" t="s">
        <v>995</v>
      </c>
      <c r="F1525" s="334" t="s">
        <v>987</v>
      </c>
      <c r="G1525" s="334">
        <v>12</v>
      </c>
      <c r="H1525" s="345">
        <v>500</v>
      </c>
      <c r="I1525" s="346">
        <f>G1525*H1525</f>
        <v>6000</v>
      </c>
      <c r="J1525" s="347" t="s">
        <v>996</v>
      </c>
      <c r="K1525" s="376" t="s">
        <v>953</v>
      </c>
    </row>
    <row r="1526" spans="1:11" x14ac:dyDescent="0.2">
      <c r="A1526" s="351"/>
      <c r="B1526" s="355"/>
      <c r="C1526" s="357"/>
      <c r="D1526" s="383"/>
      <c r="E1526" s="352"/>
      <c r="F1526" s="334"/>
      <c r="G1526" s="334"/>
      <c r="H1526" s="345"/>
      <c r="I1526" s="346"/>
      <c r="J1526" s="347"/>
      <c r="K1526" s="376"/>
    </row>
    <row r="1527" spans="1:11" x14ac:dyDescent="0.2">
      <c r="A1527" s="351"/>
      <c r="B1527" s="355"/>
      <c r="C1527" s="359"/>
      <c r="D1527" s="474"/>
      <c r="E1527" s="352" t="s">
        <v>999</v>
      </c>
      <c r="F1527" s="334" t="s">
        <v>987</v>
      </c>
      <c r="G1527" s="334">
        <v>12</v>
      </c>
      <c r="H1527" s="345">
        <v>210.08</v>
      </c>
      <c r="I1527" s="346">
        <f>G1527*H1527</f>
        <v>2520.96</v>
      </c>
      <c r="J1527" s="347" t="s">
        <v>1000</v>
      </c>
      <c r="K1527" s="376" t="s">
        <v>953</v>
      </c>
    </row>
    <row r="1528" spans="1:11" x14ac:dyDescent="0.2">
      <c r="A1528" s="349"/>
      <c r="B1528" s="350"/>
      <c r="C1528" s="325"/>
      <c r="D1528" s="330"/>
      <c r="E1528" s="352"/>
      <c r="F1528" s="334"/>
      <c r="G1528" s="334"/>
      <c r="H1528" s="345"/>
      <c r="I1528" s="346"/>
      <c r="J1528" s="347"/>
      <c r="K1528" s="380"/>
    </row>
    <row r="1529" spans="1:11" ht="25.5" x14ac:dyDescent="0.2">
      <c r="A1529" s="351"/>
      <c r="B1529" s="355"/>
      <c r="C1529" s="361"/>
      <c r="D1529" s="474" t="s">
        <v>1004</v>
      </c>
      <c r="E1529" s="352" t="s">
        <v>2121</v>
      </c>
      <c r="F1529" s="334" t="s">
        <v>987</v>
      </c>
      <c r="G1529" s="334">
        <v>12</v>
      </c>
      <c r="H1529" s="362">
        <v>6000</v>
      </c>
      <c r="I1529" s="346">
        <f>G1529*H1529</f>
        <v>72000</v>
      </c>
      <c r="J1529" s="347" t="s">
        <v>297</v>
      </c>
      <c r="K1529" s="376" t="s">
        <v>953</v>
      </c>
    </row>
    <row r="1530" spans="1:11" x14ac:dyDescent="0.2">
      <c r="A1530" s="349"/>
      <c r="B1530" s="350"/>
      <c r="C1530" s="325"/>
      <c r="D1530" s="330"/>
      <c r="E1530" s="352"/>
      <c r="F1530" s="334"/>
      <c r="G1530" s="334"/>
      <c r="H1530" s="345"/>
      <c r="I1530" s="346"/>
      <c r="J1530" s="347"/>
      <c r="K1530" s="380"/>
    </row>
    <row r="1531" spans="1:11" x14ac:dyDescent="0.2">
      <c r="A1531" s="351"/>
      <c r="B1531" s="355"/>
      <c r="C1531" s="361"/>
      <c r="D1531" s="474"/>
      <c r="E1531" s="352" t="s">
        <v>1906</v>
      </c>
      <c r="F1531" s="334" t="s">
        <v>987</v>
      </c>
      <c r="G1531" s="334">
        <v>12</v>
      </c>
      <c r="H1531" s="362">
        <v>6500</v>
      </c>
      <c r="I1531" s="346">
        <f>G1531*H1531</f>
        <v>78000</v>
      </c>
      <c r="J1531" s="347" t="s">
        <v>1010</v>
      </c>
      <c r="K1531" s="376" t="s">
        <v>953</v>
      </c>
    </row>
    <row r="1532" spans="1:11" x14ac:dyDescent="0.2">
      <c r="A1532" s="398"/>
      <c r="B1532" s="399"/>
      <c r="C1532" s="325"/>
      <c r="D1532" s="330"/>
      <c r="E1532" s="331"/>
      <c r="F1532" s="439"/>
      <c r="G1532" s="306"/>
      <c r="H1532" s="332"/>
      <c r="I1532" s="309"/>
      <c r="J1532" s="310"/>
      <c r="K1532" s="311"/>
    </row>
    <row r="1533" spans="1:11" x14ac:dyDescent="0.2">
      <c r="A1533" s="351"/>
      <c r="B1533" s="355"/>
      <c r="C1533" s="363"/>
      <c r="D1533" s="366"/>
      <c r="E1533" s="352"/>
      <c r="F1533" s="334"/>
      <c r="G1533" s="334"/>
      <c r="H1533" s="362"/>
      <c r="I1533" s="346"/>
      <c r="J1533" s="347"/>
      <c r="K1533" s="380"/>
    </row>
    <row r="1534" spans="1:11" ht="24" x14ac:dyDescent="0.2">
      <c r="A1534" s="340"/>
      <c r="B1534" s="341"/>
      <c r="C1534" s="359"/>
      <c r="D1534" s="474" t="s">
        <v>2122</v>
      </c>
      <c r="E1534" s="344" t="s">
        <v>2123</v>
      </c>
      <c r="F1534" s="334" t="s">
        <v>1016</v>
      </c>
      <c r="G1534" s="334">
        <v>12</v>
      </c>
      <c r="H1534" s="362">
        <v>866053.21</v>
      </c>
      <c r="I1534" s="346">
        <f>G1534*H1534</f>
        <v>10392638.52</v>
      </c>
      <c r="J1534" s="347" t="s">
        <v>989</v>
      </c>
      <c r="K1534" s="376" t="s">
        <v>1017</v>
      </c>
    </row>
    <row r="1535" spans="1:11" x14ac:dyDescent="0.2">
      <c r="A1535" s="351"/>
      <c r="B1535" s="355"/>
      <c r="C1535" s="325"/>
      <c r="D1535" s="330"/>
      <c r="E1535" s="352"/>
      <c r="F1535" s="334"/>
      <c r="G1535" s="334"/>
      <c r="H1535" s="362"/>
      <c r="I1535" s="346"/>
      <c r="J1535" s="347"/>
      <c r="K1535" s="376"/>
    </row>
    <row r="1536" spans="1:11" ht="24" x14ac:dyDescent="0.2">
      <c r="A1536" s="340"/>
      <c r="B1536" s="341"/>
      <c r="C1536" s="359"/>
      <c r="D1536" s="368"/>
      <c r="E1536" s="344" t="s">
        <v>2124</v>
      </c>
      <c r="F1536" s="334" t="s">
        <v>1016</v>
      </c>
      <c r="G1536" s="334">
        <v>12</v>
      </c>
      <c r="H1536" s="362">
        <v>433863.29</v>
      </c>
      <c r="I1536" s="346">
        <f>G1536*H1536</f>
        <v>5206359.4799999995</v>
      </c>
      <c r="J1536" s="347" t="s">
        <v>989</v>
      </c>
      <c r="K1536" s="376" t="s">
        <v>1017</v>
      </c>
    </row>
    <row r="1537" spans="1:11" x14ac:dyDescent="0.2">
      <c r="A1537" s="351"/>
      <c r="B1537" s="355"/>
      <c r="C1537" s="363"/>
      <c r="D1537" s="366"/>
      <c r="E1537" s="352"/>
      <c r="F1537" s="334"/>
      <c r="G1537" s="334"/>
      <c r="H1537" s="362"/>
      <c r="I1537" s="346"/>
      <c r="J1537" s="347"/>
      <c r="K1537" s="376"/>
    </row>
    <row r="1538" spans="1:11" x14ac:dyDescent="0.2">
      <c r="A1538" s="351"/>
      <c r="B1538" s="355"/>
      <c r="C1538" s="325"/>
      <c r="D1538" s="367"/>
      <c r="E1538" s="352" t="s">
        <v>1127</v>
      </c>
      <c r="F1538" s="334" t="s">
        <v>1016</v>
      </c>
      <c r="G1538" s="334">
        <v>1</v>
      </c>
      <c r="H1538" s="362">
        <f>H1534+H1536</f>
        <v>1299916.5</v>
      </c>
      <c r="I1538" s="346">
        <f>G1538*H1538</f>
        <v>1299916.5</v>
      </c>
      <c r="J1538" s="347" t="s">
        <v>1011</v>
      </c>
      <c r="K1538" s="376" t="s">
        <v>1017</v>
      </c>
    </row>
    <row r="1539" spans="1:11" x14ac:dyDescent="0.2">
      <c r="A1539" s="351"/>
      <c r="B1539" s="355"/>
      <c r="C1539" s="363"/>
      <c r="D1539" s="366"/>
      <c r="E1539" s="352"/>
      <c r="F1539" s="334"/>
      <c r="G1539" s="334"/>
      <c r="H1539" s="362"/>
      <c r="I1539" s="346"/>
      <c r="J1539" s="347"/>
      <c r="K1539" s="376"/>
    </row>
    <row r="1540" spans="1:11" x14ac:dyDescent="0.2">
      <c r="A1540" s="351"/>
      <c r="B1540" s="355"/>
      <c r="C1540" s="325"/>
      <c r="D1540" s="367"/>
      <c r="E1540" s="352" t="s">
        <v>1031</v>
      </c>
      <c r="F1540" s="334" t="s">
        <v>1016</v>
      </c>
      <c r="G1540" s="334">
        <v>2</v>
      </c>
      <c r="H1540" s="362">
        <v>1000000</v>
      </c>
      <c r="I1540" s="346">
        <f>G1540*H1540</f>
        <v>2000000</v>
      </c>
      <c r="J1540" s="347" t="s">
        <v>1032</v>
      </c>
      <c r="K1540" s="376" t="s">
        <v>953</v>
      </c>
    </row>
    <row r="1541" spans="1:11" x14ac:dyDescent="0.2">
      <c r="A1541" s="351"/>
      <c r="B1541" s="355"/>
      <c r="C1541" s="363"/>
      <c r="D1541" s="366"/>
      <c r="E1541" s="352"/>
      <c r="F1541" s="334"/>
      <c r="G1541" s="334"/>
      <c r="H1541" s="362"/>
      <c r="I1541" s="346"/>
      <c r="J1541" s="347"/>
      <c r="K1541" s="376"/>
    </row>
    <row r="1542" spans="1:11" x14ac:dyDescent="0.2">
      <c r="A1542" s="351"/>
      <c r="B1542" s="355"/>
      <c r="C1542" s="325"/>
      <c r="D1542" s="367"/>
      <c r="E1542" s="352" t="s">
        <v>1035</v>
      </c>
      <c r="F1542" s="334" t="s">
        <v>1016</v>
      </c>
      <c r="G1542" s="334">
        <v>1</v>
      </c>
      <c r="H1542" s="362">
        <v>100000</v>
      </c>
      <c r="I1542" s="346">
        <f>G1542*H1542</f>
        <v>100000</v>
      </c>
      <c r="J1542" s="347" t="s">
        <v>1019</v>
      </c>
      <c r="K1542" s="376" t="s">
        <v>1017</v>
      </c>
    </row>
    <row r="1543" spans="1:11" x14ac:dyDescent="0.2">
      <c r="A1543" s="351"/>
      <c r="B1543" s="355"/>
      <c r="C1543" s="363"/>
      <c r="D1543" s="366"/>
      <c r="E1543" s="352"/>
      <c r="F1543" s="334"/>
      <c r="G1543" s="334"/>
      <c r="H1543" s="362"/>
      <c r="I1543" s="346"/>
      <c r="J1543" s="347"/>
      <c r="K1543" s="376"/>
    </row>
    <row r="1544" spans="1:11" x14ac:dyDescent="0.2">
      <c r="A1544" s="351"/>
      <c r="B1544" s="355"/>
      <c r="C1544" s="325"/>
      <c r="D1544" s="367"/>
      <c r="E1544" s="352" t="s">
        <v>1038</v>
      </c>
      <c r="F1544" s="334" t="s">
        <v>1016</v>
      </c>
      <c r="G1544" s="334">
        <v>1</v>
      </c>
      <c r="H1544" s="362">
        <v>200000</v>
      </c>
      <c r="I1544" s="346">
        <f>G1544*H1544</f>
        <v>200000</v>
      </c>
      <c r="J1544" s="347" t="s">
        <v>1020</v>
      </c>
      <c r="K1544" s="376" t="s">
        <v>1017</v>
      </c>
    </row>
    <row r="1545" spans="1:11" x14ac:dyDescent="0.2">
      <c r="A1545" s="351"/>
      <c r="B1545" s="355"/>
      <c r="C1545" s="363"/>
      <c r="D1545" s="366"/>
      <c r="E1545" s="352"/>
      <c r="F1545" s="334"/>
      <c r="G1545" s="334"/>
      <c r="H1545" s="362"/>
      <c r="I1545" s="346"/>
      <c r="J1545" s="347"/>
      <c r="K1545" s="376"/>
    </row>
    <row r="1546" spans="1:11" x14ac:dyDescent="0.2">
      <c r="A1546" s="351"/>
      <c r="B1546" s="355"/>
      <c r="C1546" s="325"/>
      <c r="D1546" s="367"/>
      <c r="E1546" s="352" t="s">
        <v>1042</v>
      </c>
      <c r="F1546" s="334" t="s">
        <v>987</v>
      </c>
      <c r="G1546" s="334">
        <v>12</v>
      </c>
      <c r="H1546" s="362">
        <v>1000</v>
      </c>
      <c r="I1546" s="346">
        <f>G1546*H1546</f>
        <v>12000</v>
      </c>
      <c r="J1546" s="347" t="s">
        <v>1043</v>
      </c>
      <c r="K1546" s="376" t="s">
        <v>953</v>
      </c>
    </row>
    <row r="1547" spans="1:11" x14ac:dyDescent="0.2">
      <c r="A1547" s="351"/>
      <c r="B1547" s="355"/>
      <c r="C1547" s="325"/>
      <c r="D1547" s="367"/>
      <c r="E1547" s="352"/>
      <c r="F1547" s="334"/>
      <c r="G1547" s="334"/>
      <c r="H1547" s="362"/>
      <c r="I1547" s="346"/>
      <c r="J1547" s="347"/>
      <c r="K1547" s="376"/>
    </row>
    <row r="1548" spans="1:11" x14ac:dyDescent="0.2">
      <c r="A1548" s="351"/>
      <c r="B1548" s="355"/>
      <c r="C1548" s="325"/>
      <c r="D1548" s="367"/>
      <c r="E1548" s="352" t="s">
        <v>1048</v>
      </c>
      <c r="F1548" s="334" t="s">
        <v>987</v>
      </c>
      <c r="G1548" s="334">
        <v>12</v>
      </c>
      <c r="H1548" s="362">
        <v>1000</v>
      </c>
      <c r="I1548" s="346">
        <f>G1548*H1548</f>
        <v>12000</v>
      </c>
      <c r="J1548" s="347" t="s">
        <v>1049</v>
      </c>
      <c r="K1548" s="376" t="s">
        <v>953</v>
      </c>
    </row>
    <row r="1549" spans="1:11" x14ac:dyDescent="0.2">
      <c r="A1549" s="351"/>
      <c r="B1549" s="355"/>
      <c r="C1549" s="325"/>
      <c r="D1549" s="367"/>
      <c r="E1549" s="352"/>
      <c r="F1549" s="334"/>
      <c r="G1549" s="334"/>
      <c r="H1549" s="362"/>
      <c r="I1549" s="346"/>
      <c r="J1549" s="347"/>
      <c r="K1549" s="376"/>
    </row>
    <row r="1550" spans="1:11" x14ac:dyDescent="0.2">
      <c r="A1550" s="351"/>
      <c r="B1550" s="355"/>
      <c r="C1550" s="325"/>
      <c r="D1550" s="367"/>
      <c r="E1550" s="352" t="s">
        <v>1391</v>
      </c>
      <c r="F1550" s="334" t="s">
        <v>987</v>
      </c>
      <c r="G1550" s="334">
        <v>6</v>
      </c>
      <c r="H1550" s="362">
        <v>2100</v>
      </c>
      <c r="I1550" s="346">
        <f>G1550*H1550</f>
        <v>12600</v>
      </c>
      <c r="J1550" s="347" t="s">
        <v>1139</v>
      </c>
      <c r="K1550" s="376" t="s">
        <v>953</v>
      </c>
    </row>
    <row r="1551" spans="1:11" x14ac:dyDescent="0.2">
      <c r="A1551" s="351"/>
      <c r="B1551" s="355"/>
      <c r="C1551" s="363"/>
      <c r="D1551" s="366"/>
      <c r="E1551" s="352"/>
      <c r="F1551" s="334"/>
      <c r="G1551" s="334"/>
      <c r="H1551" s="362"/>
      <c r="I1551" s="346"/>
      <c r="J1551" s="347"/>
      <c r="K1551" s="376"/>
    </row>
    <row r="1552" spans="1:11" x14ac:dyDescent="0.2">
      <c r="A1552" s="351"/>
      <c r="B1552" s="355"/>
      <c r="C1552" s="363"/>
      <c r="D1552" s="366"/>
      <c r="E1552" s="352" t="s">
        <v>1392</v>
      </c>
      <c r="F1552" s="334" t="s">
        <v>987</v>
      </c>
      <c r="G1552" s="334">
        <v>12</v>
      </c>
      <c r="H1552" s="362">
        <v>2500</v>
      </c>
      <c r="I1552" s="346">
        <f>G1552*H1552</f>
        <v>30000</v>
      </c>
      <c r="J1552" s="347" t="s">
        <v>1323</v>
      </c>
      <c r="K1552" s="376" t="s">
        <v>953</v>
      </c>
    </row>
    <row r="1553" spans="1:11" x14ac:dyDescent="0.2">
      <c r="A1553" s="351"/>
      <c r="B1553" s="355"/>
      <c r="C1553" s="363"/>
      <c r="D1553" s="366"/>
      <c r="E1553" s="352"/>
      <c r="F1553" s="334"/>
      <c r="G1553" s="334"/>
      <c r="H1553" s="362"/>
      <c r="I1553" s="346"/>
      <c r="J1553" s="347"/>
      <c r="K1553" s="376"/>
    </row>
    <row r="1554" spans="1:11" x14ac:dyDescent="0.2">
      <c r="A1554" s="351"/>
      <c r="B1554" s="355"/>
      <c r="C1554" s="325"/>
      <c r="D1554" s="367"/>
      <c r="E1554" s="352" t="s">
        <v>1055</v>
      </c>
      <c r="F1554" s="334" t="s">
        <v>1016</v>
      </c>
      <c r="G1554" s="334">
        <v>12</v>
      </c>
      <c r="H1554" s="362">
        <f>H1538*7.09/100</f>
        <v>92164.079849999995</v>
      </c>
      <c r="I1554" s="346">
        <f>G1554*H1554</f>
        <v>1105968.9582</v>
      </c>
      <c r="J1554" s="347" t="s">
        <v>1056</v>
      </c>
      <c r="K1554" s="376" t="s">
        <v>1017</v>
      </c>
    </row>
    <row r="1555" spans="1:11" x14ac:dyDescent="0.2">
      <c r="A1555" s="351"/>
      <c r="B1555" s="355"/>
      <c r="C1555" s="363"/>
      <c r="D1555" s="366"/>
      <c r="E1555" s="352"/>
      <c r="F1555" s="334"/>
      <c r="G1555" s="334"/>
      <c r="H1555" s="362"/>
      <c r="I1555" s="346"/>
      <c r="J1555" s="347"/>
      <c r="K1555" s="376"/>
    </row>
    <row r="1556" spans="1:11" x14ac:dyDescent="0.2">
      <c r="A1556" s="351"/>
      <c r="B1556" s="355"/>
      <c r="C1556" s="325"/>
      <c r="D1556" s="367"/>
      <c r="E1556" s="352" t="s">
        <v>1059</v>
      </c>
      <c r="F1556" s="334" t="s">
        <v>1016</v>
      </c>
      <c r="G1556" s="334">
        <v>12</v>
      </c>
      <c r="H1556" s="362">
        <f>H1538*7.1/100</f>
        <v>92294.071500000005</v>
      </c>
      <c r="I1556" s="346">
        <f>G1556*H1556</f>
        <v>1107528.858</v>
      </c>
      <c r="J1556" s="347" t="s">
        <v>1060</v>
      </c>
      <c r="K1556" s="376" t="s">
        <v>1017</v>
      </c>
    </row>
    <row r="1557" spans="1:11" x14ac:dyDescent="0.2">
      <c r="A1557" s="351"/>
      <c r="B1557" s="355"/>
      <c r="C1557" s="363"/>
      <c r="D1557" s="366"/>
      <c r="E1557" s="352"/>
      <c r="F1557" s="334"/>
      <c r="G1557" s="334"/>
      <c r="H1557" s="362"/>
      <c r="I1557" s="346"/>
      <c r="J1557" s="347"/>
      <c r="K1557" s="376"/>
    </row>
    <row r="1558" spans="1:11" x14ac:dyDescent="0.2">
      <c r="A1558" s="351"/>
      <c r="B1558" s="355"/>
      <c r="C1558" s="325"/>
      <c r="D1558" s="367"/>
      <c r="E1558" s="352" t="s">
        <v>1062</v>
      </c>
      <c r="F1558" s="334" t="s">
        <v>1016</v>
      </c>
      <c r="G1558" s="334">
        <v>12</v>
      </c>
      <c r="H1558" s="362">
        <f>H1538*1.2/100</f>
        <v>15598.998</v>
      </c>
      <c r="I1558" s="346">
        <f>G1558*H1558</f>
        <v>187187.976</v>
      </c>
      <c r="J1558" s="347" t="s">
        <v>1063</v>
      </c>
      <c r="K1558" s="376" t="s">
        <v>1017</v>
      </c>
    </row>
    <row r="1559" spans="1:11" x14ac:dyDescent="0.2">
      <c r="A1559" s="351"/>
      <c r="B1559" s="355"/>
      <c r="C1559" s="363"/>
      <c r="D1559" s="366"/>
      <c r="E1559" s="352"/>
      <c r="F1559" s="334"/>
      <c r="G1559" s="334"/>
      <c r="H1559" s="362"/>
      <c r="I1559" s="346"/>
      <c r="J1559" s="347"/>
      <c r="K1559" s="376"/>
    </row>
    <row r="1560" spans="1:11" x14ac:dyDescent="0.2">
      <c r="A1560" s="351"/>
      <c r="B1560" s="355"/>
      <c r="C1560" s="325"/>
      <c r="D1560" s="367"/>
      <c r="E1560" s="352" t="s">
        <v>1065</v>
      </c>
      <c r="F1560" s="334" t="s">
        <v>987</v>
      </c>
      <c r="G1560" s="334">
        <v>34</v>
      </c>
      <c r="H1560" s="362">
        <v>1000</v>
      </c>
      <c r="I1560" s="346">
        <f>G1560*H1560</f>
        <v>34000</v>
      </c>
      <c r="J1560" s="347" t="s">
        <v>1066</v>
      </c>
      <c r="K1560" s="376" t="s">
        <v>953</v>
      </c>
    </row>
    <row r="1561" spans="1:11" x14ac:dyDescent="0.2">
      <c r="A1561" s="398"/>
      <c r="B1561" s="399"/>
      <c r="C1561" s="329"/>
      <c r="D1561" s="330"/>
      <c r="E1561" s="331"/>
      <c r="F1561" s="306"/>
      <c r="G1561" s="306"/>
      <c r="H1561" s="332"/>
      <c r="I1561" s="309"/>
      <c r="J1561" s="310"/>
      <c r="K1561" s="311"/>
    </row>
    <row r="1562" spans="1:11" ht="20.25" x14ac:dyDescent="0.3">
      <c r="B1562" s="371"/>
      <c r="C1562" s="329"/>
      <c r="D1562" s="463" t="s">
        <v>2125</v>
      </c>
      <c r="E1562" s="306"/>
      <c r="F1562" s="306"/>
      <c r="G1562" s="425">
        <f>C1563</f>
        <v>544</v>
      </c>
      <c r="H1562" s="332"/>
      <c r="I1562" s="562">
        <f>SUM(I1563:I1683)</f>
        <v>19602244.620171998</v>
      </c>
      <c r="J1562" s="310"/>
      <c r="K1562" s="311"/>
    </row>
    <row r="1563" spans="1:11" x14ac:dyDescent="0.2">
      <c r="B1563" s="399"/>
      <c r="C1563" s="423">
        <v>544</v>
      </c>
      <c r="D1563" s="398" t="s">
        <v>1746</v>
      </c>
      <c r="E1563" s="426" t="s">
        <v>2126</v>
      </c>
      <c r="F1563" s="306" t="s">
        <v>2127</v>
      </c>
      <c r="G1563" s="306">
        <v>0.5</v>
      </c>
      <c r="H1563" s="332">
        <v>120000</v>
      </c>
      <c r="I1563" s="309">
        <f>C1564*G1563*H1563</f>
        <v>2400000</v>
      </c>
      <c r="J1563" s="310" t="s">
        <v>514</v>
      </c>
      <c r="K1563" s="311" t="s">
        <v>953</v>
      </c>
    </row>
    <row r="1564" spans="1:11" x14ac:dyDescent="0.2">
      <c r="B1564" s="469"/>
      <c r="C1564" s="329">
        <v>40</v>
      </c>
      <c r="D1564" s="478" t="s">
        <v>2128</v>
      </c>
      <c r="E1564" s="434" t="s">
        <v>2129</v>
      </c>
      <c r="F1564" s="426" t="s">
        <v>2130</v>
      </c>
      <c r="G1564" s="426">
        <v>1</v>
      </c>
      <c r="H1564" s="332">
        <v>985.3</v>
      </c>
      <c r="I1564" s="309">
        <f>+$G$1562*G1564*H1564</f>
        <v>536003.19999999995</v>
      </c>
      <c r="J1564" s="310" t="s">
        <v>514</v>
      </c>
      <c r="K1564" s="311" t="s">
        <v>953</v>
      </c>
    </row>
    <row r="1565" spans="1:11" x14ac:dyDescent="0.2">
      <c r="B1565" s="469"/>
      <c r="C1565" s="329"/>
      <c r="D1565" s="478" t="s">
        <v>2131</v>
      </c>
      <c r="E1565" s="434" t="s">
        <v>2132</v>
      </c>
      <c r="F1565" s="426" t="s">
        <v>296</v>
      </c>
      <c r="G1565" s="426">
        <v>1</v>
      </c>
      <c r="H1565" s="332">
        <v>15</v>
      </c>
      <c r="I1565" s="309">
        <f t="shared" ref="I1565:I1610" si="98">+$G$1562*G1565*H1565</f>
        <v>8160</v>
      </c>
      <c r="J1565" s="310" t="s">
        <v>514</v>
      </c>
      <c r="K1565" s="311" t="s">
        <v>953</v>
      </c>
    </row>
    <row r="1566" spans="1:11" x14ac:dyDescent="0.2">
      <c r="B1566" s="469"/>
      <c r="C1566" s="329"/>
      <c r="D1566" s="478" t="s">
        <v>2133</v>
      </c>
      <c r="E1566" s="434" t="s">
        <v>2134</v>
      </c>
      <c r="F1566" s="426" t="s">
        <v>296</v>
      </c>
      <c r="G1566" s="426">
        <v>1</v>
      </c>
      <c r="H1566" s="332">
        <v>14</v>
      </c>
      <c r="I1566" s="309">
        <f t="shared" si="98"/>
        <v>7616</v>
      </c>
      <c r="J1566" s="310" t="s">
        <v>514</v>
      </c>
      <c r="K1566" s="311" t="s">
        <v>953</v>
      </c>
    </row>
    <row r="1567" spans="1:11" x14ac:dyDescent="0.2">
      <c r="B1567" s="469"/>
      <c r="C1567" s="329"/>
      <c r="D1567" s="478" t="s">
        <v>2135</v>
      </c>
      <c r="E1567" s="434" t="s">
        <v>2136</v>
      </c>
      <c r="F1567" s="426" t="s">
        <v>1177</v>
      </c>
      <c r="G1567" s="426">
        <v>1</v>
      </c>
      <c r="H1567" s="332">
        <v>380</v>
      </c>
      <c r="I1567" s="309">
        <f t="shared" si="98"/>
        <v>206720</v>
      </c>
      <c r="J1567" s="310" t="s">
        <v>514</v>
      </c>
      <c r="K1567" s="311" t="s">
        <v>953</v>
      </c>
    </row>
    <row r="1568" spans="1:11" x14ac:dyDescent="0.2">
      <c r="B1568" s="469"/>
      <c r="C1568" s="329"/>
      <c r="D1568" s="478" t="s">
        <v>2137</v>
      </c>
      <c r="E1568" s="434" t="s">
        <v>2138</v>
      </c>
      <c r="F1568" s="426" t="s">
        <v>128</v>
      </c>
      <c r="G1568" s="426">
        <v>1</v>
      </c>
      <c r="H1568" s="332">
        <v>17.7</v>
      </c>
      <c r="I1568" s="309">
        <f t="shared" si="98"/>
        <v>9628.7999999999993</v>
      </c>
      <c r="J1568" s="310" t="s">
        <v>514</v>
      </c>
      <c r="K1568" s="311" t="s">
        <v>953</v>
      </c>
    </row>
    <row r="1569" spans="1:21" x14ac:dyDescent="0.2">
      <c r="B1569" s="469"/>
      <c r="C1569" s="329"/>
      <c r="D1569" s="478" t="s">
        <v>2139</v>
      </c>
      <c r="E1569" s="434" t="s">
        <v>2140</v>
      </c>
      <c r="F1569" s="426" t="s">
        <v>1157</v>
      </c>
      <c r="G1569" s="426">
        <v>1</v>
      </c>
      <c r="H1569" s="332">
        <v>1.27</v>
      </c>
      <c r="I1569" s="309">
        <f t="shared" si="98"/>
        <v>690.88</v>
      </c>
      <c r="J1569" s="310" t="s">
        <v>514</v>
      </c>
      <c r="K1569" s="311" t="s">
        <v>953</v>
      </c>
    </row>
    <row r="1570" spans="1:21" x14ac:dyDescent="0.2">
      <c r="B1570" s="469"/>
      <c r="C1570" s="329"/>
      <c r="D1570" s="478" t="s">
        <v>2141</v>
      </c>
      <c r="E1570" s="434" t="s">
        <v>2142</v>
      </c>
      <c r="F1570" s="426" t="s">
        <v>128</v>
      </c>
      <c r="G1570" s="426">
        <v>1</v>
      </c>
      <c r="H1570" s="332">
        <v>139.19999999999999</v>
      </c>
      <c r="I1570" s="309">
        <f t="shared" si="98"/>
        <v>75724.799999999988</v>
      </c>
      <c r="J1570" s="310" t="s">
        <v>514</v>
      </c>
      <c r="K1570" s="311" t="s">
        <v>953</v>
      </c>
    </row>
    <row r="1571" spans="1:21" x14ac:dyDescent="0.2">
      <c r="B1571" s="469"/>
      <c r="C1571" s="329"/>
      <c r="D1571" s="478" t="s">
        <v>2143</v>
      </c>
      <c r="E1571" s="434" t="s">
        <v>2144</v>
      </c>
      <c r="F1571" s="426" t="s">
        <v>1212</v>
      </c>
      <c r="G1571" s="426">
        <v>1</v>
      </c>
      <c r="H1571" s="332">
        <v>118</v>
      </c>
      <c r="I1571" s="309">
        <f t="shared" si="98"/>
        <v>64192</v>
      </c>
      <c r="J1571" s="310" t="s">
        <v>514</v>
      </c>
      <c r="K1571" s="311" t="s">
        <v>953</v>
      </c>
    </row>
    <row r="1572" spans="1:21" x14ac:dyDescent="0.2">
      <c r="B1572" s="469"/>
      <c r="C1572" s="329"/>
      <c r="D1572" s="478" t="s">
        <v>2145</v>
      </c>
      <c r="E1572" s="434" t="s">
        <v>2146</v>
      </c>
      <c r="F1572" s="426" t="s">
        <v>1157</v>
      </c>
      <c r="G1572" s="426">
        <v>1</v>
      </c>
      <c r="H1572" s="332">
        <v>52.95</v>
      </c>
      <c r="I1572" s="309">
        <f t="shared" si="98"/>
        <v>28804.800000000003</v>
      </c>
      <c r="J1572" s="310" t="s">
        <v>514</v>
      </c>
      <c r="K1572" s="311" t="s">
        <v>953</v>
      </c>
      <c r="N1572" s="285"/>
      <c r="O1572" s="461"/>
      <c r="P1572" s="285"/>
      <c r="Q1572" s="285"/>
      <c r="R1572" s="285"/>
      <c r="S1572" s="285"/>
      <c r="T1572" s="285"/>
      <c r="U1572" s="285"/>
    </row>
    <row r="1573" spans="1:21" x14ac:dyDescent="0.2">
      <c r="B1573" s="427"/>
      <c r="C1573" s="329"/>
      <c r="D1573" s="479" t="s">
        <v>2061</v>
      </c>
      <c r="E1573" s="434" t="s">
        <v>2147</v>
      </c>
      <c r="F1573" s="426" t="s">
        <v>2148</v>
      </c>
      <c r="G1573" s="426">
        <v>1</v>
      </c>
      <c r="H1573" s="332">
        <v>63.72</v>
      </c>
      <c r="I1573" s="309">
        <f t="shared" si="98"/>
        <v>34663.68</v>
      </c>
      <c r="J1573" s="310" t="s">
        <v>514</v>
      </c>
      <c r="K1573" s="311" t="s">
        <v>953</v>
      </c>
    </row>
    <row r="1574" spans="1:21" x14ac:dyDescent="0.2">
      <c r="B1574" s="399"/>
      <c r="C1574" s="329"/>
      <c r="D1574" s="479" t="s">
        <v>2149</v>
      </c>
      <c r="E1574" s="434" t="s">
        <v>2150</v>
      </c>
      <c r="F1574" s="426" t="s">
        <v>1155</v>
      </c>
      <c r="G1574" s="426">
        <v>1</v>
      </c>
      <c r="H1574" s="332">
        <v>99.96</v>
      </c>
      <c r="I1574" s="309">
        <f t="shared" si="98"/>
        <v>54378.239999999998</v>
      </c>
      <c r="J1574" s="310" t="s">
        <v>514</v>
      </c>
      <c r="K1574" s="311" t="s">
        <v>953</v>
      </c>
    </row>
    <row r="1575" spans="1:21" x14ac:dyDescent="0.2">
      <c r="B1575" s="399"/>
      <c r="C1575" s="329"/>
      <c r="D1575" s="479" t="s">
        <v>2151</v>
      </c>
      <c r="E1575" s="434" t="s">
        <v>2152</v>
      </c>
      <c r="F1575" s="426" t="s">
        <v>2153</v>
      </c>
      <c r="G1575" s="426">
        <v>1</v>
      </c>
      <c r="H1575" s="332">
        <v>336.56</v>
      </c>
      <c r="I1575" s="309">
        <f t="shared" si="98"/>
        <v>183088.64000000001</v>
      </c>
      <c r="J1575" s="310" t="s">
        <v>514</v>
      </c>
      <c r="K1575" s="311" t="s">
        <v>953</v>
      </c>
    </row>
    <row r="1576" spans="1:21" x14ac:dyDescent="0.2">
      <c r="B1576" s="399"/>
      <c r="C1576" s="329"/>
      <c r="D1576" s="479" t="s">
        <v>2154</v>
      </c>
      <c r="E1576" s="434" t="s">
        <v>2155</v>
      </c>
      <c r="F1576" s="426" t="s">
        <v>128</v>
      </c>
      <c r="G1576" s="426">
        <v>1</v>
      </c>
      <c r="H1576" s="332">
        <v>406</v>
      </c>
      <c r="I1576" s="309">
        <f t="shared" si="98"/>
        <v>220864</v>
      </c>
      <c r="J1576" s="310" t="s">
        <v>514</v>
      </c>
      <c r="K1576" s="311" t="s">
        <v>953</v>
      </c>
    </row>
    <row r="1577" spans="1:21" x14ac:dyDescent="0.2">
      <c r="B1577" s="399"/>
      <c r="C1577" s="329"/>
      <c r="D1577" s="479" t="s">
        <v>2065</v>
      </c>
      <c r="E1577" s="434" t="s">
        <v>2156</v>
      </c>
      <c r="F1577" s="426" t="s">
        <v>1314</v>
      </c>
      <c r="G1577" s="426">
        <v>2</v>
      </c>
      <c r="H1577" s="332">
        <v>5.28</v>
      </c>
      <c r="I1577" s="309">
        <f t="shared" si="98"/>
        <v>5744.64</v>
      </c>
      <c r="J1577" s="310" t="s">
        <v>514</v>
      </c>
      <c r="K1577" s="311" t="s">
        <v>953</v>
      </c>
    </row>
    <row r="1578" spans="1:21" x14ac:dyDescent="0.2">
      <c r="B1578" s="399"/>
      <c r="C1578" s="329"/>
      <c r="D1578" s="479" t="s">
        <v>2157</v>
      </c>
      <c r="E1578" s="434" t="s">
        <v>1837</v>
      </c>
      <c r="F1578" s="426" t="s">
        <v>1901</v>
      </c>
      <c r="G1578" s="426">
        <v>1</v>
      </c>
      <c r="H1578" s="332">
        <v>10.69</v>
      </c>
      <c r="I1578" s="309">
        <f t="shared" si="98"/>
        <v>5815.36</v>
      </c>
      <c r="J1578" s="310" t="s">
        <v>514</v>
      </c>
      <c r="K1578" s="311" t="s">
        <v>953</v>
      </c>
    </row>
    <row r="1579" spans="1:21" x14ac:dyDescent="0.2">
      <c r="B1579" s="399"/>
      <c r="C1579" s="329"/>
      <c r="D1579" s="479" t="s">
        <v>2158</v>
      </c>
      <c r="E1579" s="434" t="s">
        <v>2159</v>
      </c>
      <c r="F1579" s="426" t="s">
        <v>1341</v>
      </c>
      <c r="G1579" s="426">
        <v>1</v>
      </c>
      <c r="H1579" s="332">
        <v>10</v>
      </c>
      <c r="I1579" s="309">
        <f t="shared" si="98"/>
        <v>5440</v>
      </c>
      <c r="J1579" s="310" t="s">
        <v>514</v>
      </c>
      <c r="K1579" s="311" t="s">
        <v>953</v>
      </c>
    </row>
    <row r="1580" spans="1:21" x14ac:dyDescent="0.2">
      <c r="A1580" s="398"/>
      <c r="B1580" s="399"/>
      <c r="C1580" s="329"/>
      <c r="D1580" s="330"/>
      <c r="E1580" s="480" t="s">
        <v>2160</v>
      </c>
      <c r="F1580" s="426" t="s">
        <v>2103</v>
      </c>
      <c r="G1580" s="426">
        <v>2</v>
      </c>
      <c r="H1580" s="332">
        <v>136.83000000000001</v>
      </c>
      <c r="I1580" s="309">
        <f t="shared" si="98"/>
        <v>148871.04000000001</v>
      </c>
      <c r="J1580" s="310" t="s">
        <v>514</v>
      </c>
      <c r="K1580" s="311" t="s">
        <v>953</v>
      </c>
    </row>
    <row r="1581" spans="1:21" x14ac:dyDescent="0.2">
      <c r="A1581" s="398"/>
      <c r="B1581" s="399"/>
      <c r="C1581" s="329"/>
      <c r="D1581" s="330"/>
      <c r="E1581" s="480" t="s">
        <v>2161</v>
      </c>
      <c r="F1581" s="426" t="s">
        <v>1260</v>
      </c>
      <c r="G1581" s="426">
        <v>3</v>
      </c>
      <c r="H1581" s="332">
        <v>27</v>
      </c>
      <c r="I1581" s="309">
        <f t="shared" si="98"/>
        <v>44064</v>
      </c>
      <c r="J1581" s="310" t="s">
        <v>514</v>
      </c>
      <c r="K1581" s="311" t="s">
        <v>953</v>
      </c>
    </row>
    <row r="1582" spans="1:21" x14ac:dyDescent="0.2">
      <c r="A1582" s="398"/>
      <c r="B1582" s="399"/>
      <c r="C1582" s="329"/>
      <c r="D1582" s="330"/>
      <c r="E1582" s="480" t="s">
        <v>2162</v>
      </c>
      <c r="F1582" s="426" t="s">
        <v>1177</v>
      </c>
      <c r="G1582" s="426">
        <v>2</v>
      </c>
      <c r="H1582" s="332">
        <v>55</v>
      </c>
      <c r="I1582" s="309">
        <f t="shared" si="98"/>
        <v>59840</v>
      </c>
      <c r="J1582" s="310" t="s">
        <v>514</v>
      </c>
      <c r="K1582" s="311" t="s">
        <v>953</v>
      </c>
    </row>
    <row r="1583" spans="1:21" x14ac:dyDescent="0.2">
      <c r="A1583" s="398"/>
      <c r="B1583" s="399"/>
      <c r="C1583" s="329"/>
      <c r="D1583" s="330"/>
      <c r="E1583" s="480" t="s">
        <v>1266</v>
      </c>
      <c r="F1583" s="426" t="s">
        <v>1157</v>
      </c>
      <c r="G1583" s="426">
        <v>2</v>
      </c>
      <c r="H1583" s="332">
        <v>4.32</v>
      </c>
      <c r="I1583" s="309">
        <f t="shared" si="98"/>
        <v>4700.16</v>
      </c>
      <c r="J1583" s="310" t="s">
        <v>514</v>
      </c>
      <c r="K1583" s="311" t="s">
        <v>953</v>
      </c>
      <c r="L1583" s="285"/>
    </row>
    <row r="1584" spans="1:21" x14ac:dyDescent="0.2">
      <c r="A1584" s="398"/>
      <c r="B1584" s="399"/>
      <c r="C1584" s="329"/>
      <c r="D1584" s="330"/>
      <c r="E1584" s="480" t="s">
        <v>2163</v>
      </c>
      <c r="F1584" s="426" t="s">
        <v>1157</v>
      </c>
      <c r="G1584" s="426">
        <v>2</v>
      </c>
      <c r="H1584" s="332">
        <v>5.56</v>
      </c>
      <c r="I1584" s="309">
        <f t="shared" si="98"/>
        <v>6049.28</v>
      </c>
      <c r="J1584" s="310" t="s">
        <v>514</v>
      </c>
      <c r="K1584" s="311" t="s">
        <v>953</v>
      </c>
    </row>
    <row r="1585" spans="1:21" x14ac:dyDescent="0.2">
      <c r="A1585" s="398"/>
      <c r="B1585" s="399"/>
      <c r="C1585" s="329"/>
      <c r="D1585" s="330"/>
      <c r="E1585" s="480" t="s">
        <v>2164</v>
      </c>
      <c r="F1585" s="426" t="s">
        <v>1314</v>
      </c>
      <c r="G1585" s="426">
        <v>1</v>
      </c>
      <c r="H1585" s="332">
        <v>4.41</v>
      </c>
      <c r="I1585" s="309">
        <f t="shared" si="98"/>
        <v>2399.04</v>
      </c>
      <c r="J1585" s="310" t="s">
        <v>514</v>
      </c>
      <c r="K1585" s="311" t="s">
        <v>953</v>
      </c>
    </row>
    <row r="1586" spans="1:21" x14ac:dyDescent="0.2">
      <c r="A1586" s="398"/>
      <c r="B1586" s="399"/>
      <c r="C1586" s="329"/>
      <c r="D1586" s="330"/>
      <c r="E1586" s="480" t="s">
        <v>2165</v>
      </c>
      <c r="F1586" s="426" t="s">
        <v>1157</v>
      </c>
      <c r="G1586" s="426">
        <v>1</v>
      </c>
      <c r="H1586" s="332">
        <v>1.27</v>
      </c>
      <c r="I1586" s="309">
        <f t="shared" si="98"/>
        <v>690.88</v>
      </c>
      <c r="J1586" s="310" t="s">
        <v>514</v>
      </c>
      <c r="K1586" s="311" t="s">
        <v>953</v>
      </c>
    </row>
    <row r="1587" spans="1:21" x14ac:dyDescent="0.2">
      <c r="A1587" s="398"/>
      <c r="B1587" s="399"/>
      <c r="C1587" s="329"/>
      <c r="D1587" s="330"/>
      <c r="E1587" s="480" t="s">
        <v>2166</v>
      </c>
      <c r="F1587" s="426" t="s">
        <v>128</v>
      </c>
      <c r="G1587" s="426">
        <v>4</v>
      </c>
      <c r="H1587" s="332">
        <v>1.53</v>
      </c>
      <c r="I1587" s="309">
        <f t="shared" si="98"/>
        <v>3329.28</v>
      </c>
      <c r="J1587" s="310" t="s">
        <v>514</v>
      </c>
      <c r="K1587" s="311" t="s">
        <v>953</v>
      </c>
    </row>
    <row r="1588" spans="1:21" x14ac:dyDescent="0.2">
      <c r="A1588" s="398"/>
      <c r="B1588" s="399"/>
      <c r="C1588" s="329"/>
      <c r="D1588" s="330"/>
      <c r="E1588" s="480" t="s">
        <v>2167</v>
      </c>
      <c r="F1588" s="426" t="s">
        <v>1754</v>
      </c>
      <c r="G1588" s="426">
        <v>0.25</v>
      </c>
      <c r="H1588" s="332">
        <v>2053</v>
      </c>
      <c r="I1588" s="309">
        <f t="shared" si="98"/>
        <v>279208</v>
      </c>
      <c r="J1588" s="310" t="s">
        <v>514</v>
      </c>
      <c r="K1588" s="311" t="s">
        <v>953</v>
      </c>
    </row>
    <row r="1589" spans="1:21" x14ac:dyDescent="0.2">
      <c r="A1589" s="398"/>
      <c r="B1589" s="399"/>
      <c r="C1589" s="329"/>
      <c r="D1589" s="330"/>
      <c r="E1589" s="480" t="s">
        <v>2168</v>
      </c>
      <c r="F1589" s="426" t="s">
        <v>128</v>
      </c>
      <c r="G1589" s="426">
        <v>0.1</v>
      </c>
      <c r="H1589" s="332">
        <v>200</v>
      </c>
      <c r="I1589" s="309">
        <f t="shared" si="98"/>
        <v>10880.000000000002</v>
      </c>
      <c r="J1589" s="310" t="s">
        <v>514</v>
      </c>
      <c r="K1589" s="311" t="s">
        <v>953</v>
      </c>
    </row>
    <row r="1590" spans="1:21" x14ac:dyDescent="0.2">
      <c r="A1590" s="398"/>
      <c r="B1590" s="399"/>
      <c r="C1590" s="329"/>
      <c r="D1590" s="330"/>
      <c r="E1590" s="480" t="s">
        <v>2169</v>
      </c>
      <c r="F1590" s="426" t="s">
        <v>1212</v>
      </c>
      <c r="G1590" s="426">
        <v>2</v>
      </c>
      <c r="H1590" s="332">
        <v>6</v>
      </c>
      <c r="I1590" s="309">
        <f t="shared" si="98"/>
        <v>6528</v>
      </c>
      <c r="J1590" s="310" t="s">
        <v>514</v>
      </c>
      <c r="K1590" s="311" t="s">
        <v>953</v>
      </c>
    </row>
    <row r="1591" spans="1:21" x14ac:dyDescent="0.2">
      <c r="A1591" s="398"/>
      <c r="B1591" s="399"/>
      <c r="C1591" s="329"/>
      <c r="D1591" s="330"/>
      <c r="E1591" s="480" t="s">
        <v>2170</v>
      </c>
      <c r="F1591" s="426" t="s">
        <v>1999</v>
      </c>
      <c r="G1591" s="426">
        <v>1</v>
      </c>
      <c r="H1591" s="332">
        <v>359.9</v>
      </c>
      <c r="I1591" s="309">
        <f t="shared" si="98"/>
        <v>195785.59999999998</v>
      </c>
      <c r="J1591" s="310" t="s">
        <v>514</v>
      </c>
      <c r="K1591" s="311" t="s">
        <v>953</v>
      </c>
    </row>
    <row r="1592" spans="1:21" x14ac:dyDescent="0.2">
      <c r="A1592" s="398"/>
      <c r="B1592" s="399"/>
      <c r="C1592" s="329"/>
      <c r="D1592" s="330"/>
      <c r="E1592" s="480" t="s">
        <v>2171</v>
      </c>
      <c r="F1592" s="426" t="s">
        <v>1260</v>
      </c>
      <c r="G1592" s="426">
        <v>1</v>
      </c>
      <c r="H1592" s="332">
        <v>16.63</v>
      </c>
      <c r="I1592" s="309">
        <f t="shared" si="98"/>
        <v>9046.7199999999993</v>
      </c>
      <c r="J1592" s="310" t="s">
        <v>514</v>
      </c>
      <c r="K1592" s="311" t="s">
        <v>953</v>
      </c>
    </row>
    <row r="1593" spans="1:21" s="285" customFormat="1" x14ac:dyDescent="0.2">
      <c r="A1593" s="398"/>
      <c r="B1593" s="399"/>
      <c r="C1593" s="329"/>
      <c r="D1593" s="330"/>
      <c r="E1593" s="480" t="s">
        <v>2172</v>
      </c>
      <c r="F1593" s="426" t="s">
        <v>1286</v>
      </c>
      <c r="G1593" s="426">
        <v>1</v>
      </c>
      <c r="H1593" s="332">
        <v>69</v>
      </c>
      <c r="I1593" s="309">
        <f t="shared" si="98"/>
        <v>37536</v>
      </c>
      <c r="J1593" s="310" t="s">
        <v>514</v>
      </c>
      <c r="K1593" s="311" t="s">
        <v>953</v>
      </c>
      <c r="L1593" s="1"/>
      <c r="N1593" s="1"/>
      <c r="O1593" s="275"/>
      <c r="P1593" s="1"/>
      <c r="Q1593" s="1"/>
      <c r="R1593" s="1"/>
      <c r="S1593" s="1"/>
      <c r="T1593" s="1"/>
      <c r="U1593" s="1"/>
    </row>
    <row r="1594" spans="1:21" x14ac:dyDescent="0.2">
      <c r="A1594" s="398"/>
      <c r="B1594" s="399"/>
      <c r="C1594" s="329"/>
      <c r="D1594" s="330"/>
      <c r="E1594" s="480" t="s">
        <v>2173</v>
      </c>
      <c r="F1594" s="426" t="s">
        <v>1286</v>
      </c>
      <c r="G1594" s="426">
        <v>1</v>
      </c>
      <c r="H1594" s="332">
        <v>22.22</v>
      </c>
      <c r="I1594" s="309">
        <f t="shared" si="98"/>
        <v>12087.68</v>
      </c>
      <c r="J1594" s="310" t="s">
        <v>514</v>
      </c>
      <c r="K1594" s="311" t="s">
        <v>953</v>
      </c>
    </row>
    <row r="1595" spans="1:21" x14ac:dyDescent="0.2">
      <c r="A1595" s="398"/>
      <c r="B1595" s="399"/>
      <c r="C1595" s="329"/>
      <c r="D1595" s="330"/>
      <c r="E1595" s="480" t="s">
        <v>2174</v>
      </c>
      <c r="F1595" s="426" t="s">
        <v>2175</v>
      </c>
      <c r="G1595" s="426">
        <v>0.25</v>
      </c>
      <c r="H1595" s="332">
        <v>4409.24</v>
      </c>
      <c r="I1595" s="309">
        <f t="shared" si="98"/>
        <v>599656.64</v>
      </c>
      <c r="J1595" s="310" t="s">
        <v>514</v>
      </c>
      <c r="K1595" s="311" t="s">
        <v>953</v>
      </c>
    </row>
    <row r="1596" spans="1:21" x14ac:dyDescent="0.2">
      <c r="A1596" s="398"/>
      <c r="B1596" s="399"/>
      <c r="C1596" s="329"/>
      <c r="D1596" s="330"/>
      <c r="E1596" s="480" t="s">
        <v>2176</v>
      </c>
      <c r="F1596" s="426" t="s">
        <v>1332</v>
      </c>
      <c r="G1596" s="426">
        <v>1</v>
      </c>
      <c r="H1596" s="332">
        <v>68.8</v>
      </c>
      <c r="I1596" s="309">
        <f t="shared" si="98"/>
        <v>37427.199999999997</v>
      </c>
      <c r="J1596" s="310" t="s">
        <v>514</v>
      </c>
      <c r="K1596" s="311" t="s">
        <v>953</v>
      </c>
    </row>
    <row r="1597" spans="1:21" x14ac:dyDescent="0.2">
      <c r="A1597" s="398"/>
      <c r="B1597" s="399"/>
      <c r="C1597" s="329"/>
      <c r="D1597" s="330"/>
      <c r="E1597" s="480" t="s">
        <v>2177</v>
      </c>
      <c r="F1597" s="426" t="s">
        <v>296</v>
      </c>
      <c r="G1597" s="426">
        <v>0.5</v>
      </c>
      <c r="H1597" s="332">
        <v>1002</v>
      </c>
      <c r="I1597" s="309">
        <f t="shared" si="98"/>
        <v>272544</v>
      </c>
      <c r="J1597" s="310" t="s">
        <v>514</v>
      </c>
      <c r="K1597" s="311" t="s">
        <v>953</v>
      </c>
    </row>
    <row r="1598" spans="1:21" x14ac:dyDescent="0.2">
      <c r="A1598" s="398"/>
      <c r="B1598" s="399"/>
      <c r="C1598" s="329"/>
      <c r="D1598" s="330"/>
      <c r="E1598" s="480" t="s">
        <v>2178</v>
      </c>
      <c r="F1598" s="426" t="s">
        <v>296</v>
      </c>
      <c r="G1598" s="426">
        <v>0.5</v>
      </c>
      <c r="H1598" s="332">
        <v>1002</v>
      </c>
      <c r="I1598" s="309">
        <f t="shared" si="98"/>
        <v>272544</v>
      </c>
      <c r="J1598" s="310" t="s">
        <v>514</v>
      </c>
      <c r="K1598" s="311" t="s">
        <v>953</v>
      </c>
    </row>
    <row r="1599" spans="1:21" x14ac:dyDescent="0.2">
      <c r="A1599" s="398"/>
      <c r="B1599" s="399"/>
      <c r="C1599" s="329"/>
      <c r="D1599" s="330"/>
      <c r="E1599" s="480" t="s">
        <v>2179</v>
      </c>
      <c r="F1599" s="426" t="s">
        <v>1814</v>
      </c>
      <c r="G1599" s="426">
        <v>4</v>
      </c>
      <c r="H1599" s="332">
        <v>72.099999999999994</v>
      </c>
      <c r="I1599" s="309">
        <f t="shared" si="98"/>
        <v>156889.59999999998</v>
      </c>
      <c r="J1599" s="310" t="s">
        <v>514</v>
      </c>
      <c r="K1599" s="311" t="s">
        <v>953</v>
      </c>
    </row>
    <row r="1600" spans="1:21" x14ac:dyDescent="0.2">
      <c r="A1600" s="398"/>
      <c r="B1600" s="399"/>
      <c r="C1600" s="329"/>
      <c r="D1600" s="330"/>
      <c r="E1600" s="480" t="s">
        <v>2180</v>
      </c>
      <c r="F1600" s="426" t="s">
        <v>128</v>
      </c>
      <c r="G1600" s="426">
        <v>1</v>
      </c>
      <c r="H1600" s="332">
        <v>6.12</v>
      </c>
      <c r="I1600" s="309">
        <f t="shared" si="98"/>
        <v>3329.28</v>
      </c>
      <c r="J1600" s="310" t="s">
        <v>514</v>
      </c>
      <c r="K1600" s="311" t="s">
        <v>953</v>
      </c>
    </row>
    <row r="1601" spans="1:11" x14ac:dyDescent="0.2">
      <c r="A1601" s="398"/>
      <c r="B1601" s="399"/>
      <c r="C1601" s="329"/>
      <c r="D1601" s="330"/>
      <c r="E1601" s="480" t="s">
        <v>1820</v>
      </c>
      <c r="F1601" s="426" t="s">
        <v>128</v>
      </c>
      <c r="G1601" s="426">
        <v>1</v>
      </c>
      <c r="H1601" s="332">
        <v>405</v>
      </c>
      <c r="I1601" s="309">
        <f t="shared" si="98"/>
        <v>220320</v>
      </c>
      <c r="J1601" s="310" t="s">
        <v>514</v>
      </c>
      <c r="K1601" s="311" t="s">
        <v>953</v>
      </c>
    </row>
    <row r="1602" spans="1:11" x14ac:dyDescent="0.2">
      <c r="A1602" s="398"/>
      <c r="B1602" s="399"/>
      <c r="C1602" s="329"/>
      <c r="D1602" s="330"/>
      <c r="E1602" s="480" t="s">
        <v>2181</v>
      </c>
      <c r="F1602" s="426" t="s">
        <v>2182</v>
      </c>
      <c r="G1602" s="426">
        <v>1</v>
      </c>
      <c r="H1602" s="332">
        <v>15.5</v>
      </c>
      <c r="I1602" s="309">
        <f t="shared" si="98"/>
        <v>8432</v>
      </c>
      <c r="J1602" s="310" t="s">
        <v>514</v>
      </c>
      <c r="K1602" s="311" t="s">
        <v>953</v>
      </c>
    </row>
    <row r="1603" spans="1:11" x14ac:dyDescent="0.2">
      <c r="A1603" s="398"/>
      <c r="B1603" s="399"/>
      <c r="C1603" s="329"/>
      <c r="D1603" s="330"/>
      <c r="E1603" s="480" t="s">
        <v>2183</v>
      </c>
      <c r="F1603" s="426" t="s">
        <v>1177</v>
      </c>
      <c r="G1603" s="426">
        <v>2</v>
      </c>
      <c r="H1603" s="332">
        <v>300</v>
      </c>
      <c r="I1603" s="309">
        <f t="shared" si="98"/>
        <v>326400</v>
      </c>
      <c r="J1603" s="310" t="s">
        <v>514</v>
      </c>
      <c r="K1603" s="311" t="s">
        <v>953</v>
      </c>
    </row>
    <row r="1604" spans="1:11" x14ac:dyDescent="0.2">
      <c r="A1604" s="398"/>
      <c r="B1604" s="399"/>
      <c r="C1604" s="329"/>
      <c r="D1604" s="330"/>
      <c r="E1604" s="480" t="s">
        <v>2184</v>
      </c>
      <c r="F1604" s="426" t="s">
        <v>1314</v>
      </c>
      <c r="G1604" s="426">
        <v>5</v>
      </c>
      <c r="H1604" s="332">
        <v>18.86</v>
      </c>
      <c r="I1604" s="309">
        <f t="shared" si="98"/>
        <v>51299.199999999997</v>
      </c>
      <c r="J1604" s="310" t="s">
        <v>514</v>
      </c>
      <c r="K1604" s="311" t="s">
        <v>953</v>
      </c>
    </row>
    <row r="1605" spans="1:11" x14ac:dyDescent="0.2">
      <c r="A1605" s="398"/>
      <c r="B1605" s="399"/>
      <c r="C1605" s="329"/>
      <c r="D1605" s="330"/>
      <c r="E1605" s="480" t="s">
        <v>2185</v>
      </c>
      <c r="F1605" s="426" t="s">
        <v>128</v>
      </c>
      <c r="G1605" s="426">
        <v>3</v>
      </c>
      <c r="H1605" s="332">
        <v>170</v>
      </c>
      <c r="I1605" s="309">
        <f t="shared" si="98"/>
        <v>277440</v>
      </c>
      <c r="J1605" s="310" t="s">
        <v>514</v>
      </c>
      <c r="K1605" s="311" t="s">
        <v>953</v>
      </c>
    </row>
    <row r="1606" spans="1:11" x14ac:dyDescent="0.2">
      <c r="A1606" s="329"/>
      <c r="B1606" s="330"/>
      <c r="C1606" s="329"/>
      <c r="D1606" s="330"/>
      <c r="E1606" s="480" t="s">
        <v>2101</v>
      </c>
      <c r="F1606" s="426" t="s">
        <v>1177</v>
      </c>
      <c r="G1606" s="426">
        <v>2</v>
      </c>
      <c r="H1606" s="332">
        <v>300</v>
      </c>
      <c r="I1606" s="309">
        <f t="shared" si="98"/>
        <v>326400</v>
      </c>
      <c r="J1606" s="310" t="s">
        <v>514</v>
      </c>
      <c r="K1606" s="311" t="s">
        <v>953</v>
      </c>
    </row>
    <row r="1607" spans="1:11" x14ac:dyDescent="0.2">
      <c r="A1607" s="329"/>
      <c r="B1607" s="330"/>
      <c r="C1607" s="329"/>
      <c r="D1607" s="330"/>
      <c r="E1607" s="480" t="s">
        <v>2186</v>
      </c>
      <c r="F1607" s="426" t="s">
        <v>128</v>
      </c>
      <c r="G1607" s="426">
        <v>2</v>
      </c>
      <c r="H1607" s="332">
        <v>125</v>
      </c>
      <c r="I1607" s="309">
        <f t="shared" si="98"/>
        <v>136000</v>
      </c>
      <c r="J1607" s="310" t="s">
        <v>514</v>
      </c>
      <c r="K1607" s="311" t="s">
        <v>953</v>
      </c>
    </row>
    <row r="1608" spans="1:11" x14ac:dyDescent="0.2">
      <c r="A1608" s="329"/>
      <c r="B1608" s="330"/>
      <c r="C1608" s="329"/>
      <c r="D1608" s="330"/>
      <c r="E1608" s="480" t="s">
        <v>1861</v>
      </c>
      <c r="F1608" s="426" t="s">
        <v>1177</v>
      </c>
      <c r="G1608" s="426">
        <v>2</v>
      </c>
      <c r="H1608" s="332">
        <v>200</v>
      </c>
      <c r="I1608" s="309">
        <f t="shared" si="98"/>
        <v>217600</v>
      </c>
      <c r="J1608" s="310" t="s">
        <v>514</v>
      </c>
      <c r="K1608" s="311" t="s">
        <v>953</v>
      </c>
    </row>
    <row r="1609" spans="1:11" x14ac:dyDescent="0.2">
      <c r="A1609" s="329"/>
      <c r="B1609" s="330"/>
      <c r="C1609" s="329"/>
      <c r="D1609" s="330"/>
      <c r="E1609" s="480" t="s">
        <v>2187</v>
      </c>
      <c r="F1609" s="426" t="s">
        <v>1177</v>
      </c>
      <c r="G1609" s="426">
        <v>1</v>
      </c>
      <c r="H1609" s="332">
        <v>85</v>
      </c>
      <c r="I1609" s="309">
        <f t="shared" si="98"/>
        <v>46240</v>
      </c>
      <c r="J1609" s="310" t="s">
        <v>514</v>
      </c>
      <c r="K1609" s="311" t="s">
        <v>953</v>
      </c>
    </row>
    <row r="1610" spans="1:11" x14ac:dyDescent="0.2">
      <c r="A1610" s="329"/>
      <c r="B1610" s="330"/>
      <c r="C1610" s="329"/>
      <c r="D1610" s="330"/>
      <c r="E1610" s="480" t="s">
        <v>2188</v>
      </c>
      <c r="F1610" s="426" t="s">
        <v>1177</v>
      </c>
      <c r="G1610" s="426">
        <v>2</v>
      </c>
      <c r="H1610" s="332">
        <v>87.95</v>
      </c>
      <c r="I1610" s="309">
        <f t="shared" si="98"/>
        <v>95689.600000000006</v>
      </c>
      <c r="J1610" s="310" t="s">
        <v>514</v>
      </c>
      <c r="K1610" s="311" t="s">
        <v>953</v>
      </c>
    </row>
    <row r="1611" spans="1:11" x14ac:dyDescent="0.2">
      <c r="A1611" s="329"/>
      <c r="B1611" s="330"/>
      <c r="C1611" s="329"/>
      <c r="D1611" s="330"/>
      <c r="E1611" s="480"/>
      <c r="F1611" s="426"/>
      <c r="G1611" s="426"/>
      <c r="H1611" s="332"/>
      <c r="I1611" s="309"/>
      <c r="J1611" s="310"/>
      <c r="K1611" s="311"/>
    </row>
    <row r="1612" spans="1:11" x14ac:dyDescent="0.2">
      <c r="A1612" s="329"/>
      <c r="B1612" s="330"/>
      <c r="C1612" s="329"/>
      <c r="D1612" s="330"/>
      <c r="E1612" s="388"/>
      <c r="F1612" s="306"/>
      <c r="G1612" s="306"/>
      <c r="H1612" s="332"/>
      <c r="I1612" s="309"/>
      <c r="J1612" s="310"/>
      <c r="K1612" s="311"/>
    </row>
    <row r="1613" spans="1:11" x14ac:dyDescent="0.2">
      <c r="A1613" s="329"/>
      <c r="B1613" s="330"/>
      <c r="C1613" s="329"/>
      <c r="D1613" s="330" t="s">
        <v>2189</v>
      </c>
      <c r="E1613" s="388" t="s">
        <v>1153</v>
      </c>
      <c r="F1613" s="306" t="s">
        <v>936</v>
      </c>
      <c r="G1613" s="306">
        <v>1</v>
      </c>
      <c r="H1613" s="332">
        <v>0.04</v>
      </c>
      <c r="I1613" s="309">
        <f>+$G$1562*G1613*H1613</f>
        <v>21.76</v>
      </c>
      <c r="J1613" s="310" t="s">
        <v>937</v>
      </c>
      <c r="K1613" s="311" t="s">
        <v>953</v>
      </c>
    </row>
    <row r="1614" spans="1:11" x14ac:dyDescent="0.2">
      <c r="A1614" s="329"/>
      <c r="B1614" s="330"/>
      <c r="C1614" s="329"/>
      <c r="D1614" s="330"/>
      <c r="E1614" s="331" t="s">
        <v>1077</v>
      </c>
      <c r="F1614" s="306" t="s">
        <v>1154</v>
      </c>
      <c r="G1614" s="306">
        <v>1</v>
      </c>
      <c r="H1614" s="332">
        <v>3.06</v>
      </c>
      <c r="I1614" s="309">
        <f t="shared" ref="I1614:I1619" si="99">+$G$1562*G1614*H1614</f>
        <v>1664.64</v>
      </c>
      <c r="J1614" s="310" t="s">
        <v>937</v>
      </c>
      <c r="K1614" s="311" t="s">
        <v>953</v>
      </c>
    </row>
    <row r="1615" spans="1:11" x14ac:dyDescent="0.2">
      <c r="A1615" s="329"/>
      <c r="B1615" s="330"/>
      <c r="C1615" s="329"/>
      <c r="D1615" s="330"/>
      <c r="E1615" s="388" t="s">
        <v>970</v>
      </c>
      <c r="F1615" s="306" t="s">
        <v>1155</v>
      </c>
      <c r="G1615" s="306">
        <v>0.1</v>
      </c>
      <c r="H1615" s="332">
        <v>6.84</v>
      </c>
      <c r="I1615" s="309">
        <f t="shared" si="99"/>
        <v>372.096</v>
      </c>
      <c r="J1615" s="310" t="s">
        <v>937</v>
      </c>
      <c r="K1615" s="311" t="s">
        <v>953</v>
      </c>
    </row>
    <row r="1616" spans="1:11" x14ac:dyDescent="0.2">
      <c r="A1616" s="329"/>
      <c r="B1616" s="330"/>
      <c r="C1616" s="329"/>
      <c r="D1616" s="330"/>
      <c r="E1616" s="388" t="s">
        <v>2190</v>
      </c>
      <c r="F1616" s="306" t="s">
        <v>1157</v>
      </c>
      <c r="G1616" s="306">
        <v>1</v>
      </c>
      <c r="H1616" s="332">
        <v>1.5</v>
      </c>
      <c r="I1616" s="309">
        <f t="shared" si="99"/>
        <v>816</v>
      </c>
      <c r="J1616" s="310" t="s">
        <v>937</v>
      </c>
      <c r="K1616" s="311" t="s">
        <v>953</v>
      </c>
    </row>
    <row r="1617" spans="1:11" x14ac:dyDescent="0.2">
      <c r="A1617" s="329"/>
      <c r="B1617" s="330"/>
      <c r="C1617" s="329"/>
      <c r="D1617" s="330"/>
      <c r="E1617" s="388" t="s">
        <v>1158</v>
      </c>
      <c r="F1617" s="306" t="s">
        <v>1154</v>
      </c>
      <c r="G1617" s="306">
        <v>1</v>
      </c>
      <c r="H1617" s="332">
        <v>3.06</v>
      </c>
      <c r="I1617" s="309">
        <f t="shared" si="99"/>
        <v>1664.64</v>
      </c>
      <c r="J1617" s="310" t="s">
        <v>937</v>
      </c>
      <c r="K1617" s="311" t="s">
        <v>953</v>
      </c>
    </row>
    <row r="1618" spans="1:11" x14ac:dyDescent="0.2">
      <c r="A1618" s="329"/>
      <c r="B1618" s="330"/>
      <c r="C1618" s="329"/>
      <c r="D1618" s="330"/>
      <c r="E1618" s="388" t="s">
        <v>1159</v>
      </c>
      <c r="F1618" s="306" t="s">
        <v>1154</v>
      </c>
      <c r="G1618" s="306">
        <v>1</v>
      </c>
      <c r="H1618" s="332">
        <v>3.06</v>
      </c>
      <c r="I1618" s="309">
        <f t="shared" si="99"/>
        <v>1664.64</v>
      </c>
      <c r="J1618" s="310" t="s">
        <v>937</v>
      </c>
      <c r="K1618" s="311" t="s">
        <v>953</v>
      </c>
    </row>
    <row r="1619" spans="1:11" x14ac:dyDescent="0.2">
      <c r="A1619" s="329"/>
      <c r="B1619" s="330"/>
      <c r="C1619" s="329"/>
      <c r="D1619" s="330"/>
      <c r="E1619" s="331" t="s">
        <v>966</v>
      </c>
      <c r="F1619" s="306" t="s">
        <v>1154</v>
      </c>
      <c r="G1619" s="306">
        <v>1</v>
      </c>
      <c r="H1619" s="332">
        <v>3.06</v>
      </c>
      <c r="I1619" s="309">
        <f t="shared" si="99"/>
        <v>1664.64</v>
      </c>
      <c r="J1619" s="310" t="s">
        <v>937</v>
      </c>
      <c r="K1619" s="311" t="s">
        <v>953</v>
      </c>
    </row>
    <row r="1620" spans="1:11" x14ac:dyDescent="0.2">
      <c r="A1620" s="329"/>
      <c r="B1620" s="330"/>
      <c r="C1620" s="329"/>
      <c r="D1620" s="330"/>
      <c r="E1620" s="331"/>
      <c r="F1620" s="306"/>
      <c r="G1620" s="306"/>
      <c r="H1620" s="332"/>
      <c r="I1620" s="309"/>
      <c r="J1620" s="310"/>
      <c r="K1620" s="311"/>
    </row>
    <row r="1621" spans="1:11" ht="14.25" x14ac:dyDescent="0.2">
      <c r="A1621" s="329"/>
      <c r="B1621" s="330"/>
      <c r="C1621" s="329"/>
      <c r="D1621" s="330" t="s">
        <v>2191</v>
      </c>
      <c r="E1621" s="436" t="s">
        <v>1872</v>
      </c>
      <c r="F1621" s="306"/>
      <c r="G1621" s="306"/>
      <c r="H1621" s="332"/>
      <c r="I1621" s="309"/>
      <c r="J1621" s="310"/>
      <c r="K1621" s="311"/>
    </row>
    <row r="1622" spans="1:11" ht="14.25" x14ac:dyDescent="0.2">
      <c r="A1622" s="329"/>
      <c r="B1622" s="330"/>
      <c r="C1622" s="329"/>
      <c r="D1622" s="330"/>
      <c r="E1622" s="436" t="s">
        <v>1873</v>
      </c>
      <c r="F1622" s="306"/>
      <c r="G1622" s="306"/>
      <c r="H1622" s="332"/>
      <c r="I1622" s="309"/>
      <c r="J1622" s="310"/>
      <c r="K1622" s="311"/>
    </row>
    <row r="1623" spans="1:11" x14ac:dyDescent="0.2">
      <c r="A1623" s="329"/>
      <c r="B1623" s="330"/>
      <c r="C1623" s="329"/>
      <c r="D1623" s="330"/>
      <c r="E1623" s="437" t="s">
        <v>1874</v>
      </c>
      <c r="F1623" s="306" t="s">
        <v>952</v>
      </c>
      <c r="G1623" s="429">
        <v>2</v>
      </c>
      <c r="H1623" s="402">
        <v>4</v>
      </c>
      <c r="I1623" s="309">
        <f t="shared" ref="I1623:I1628" si="100">+$G$1562*G1623*H1623</f>
        <v>4352</v>
      </c>
      <c r="J1623" s="310" t="s">
        <v>133</v>
      </c>
      <c r="K1623" s="311" t="s">
        <v>953</v>
      </c>
    </row>
    <row r="1624" spans="1:11" x14ac:dyDescent="0.2">
      <c r="A1624" s="329"/>
      <c r="B1624" s="330"/>
      <c r="C1624" s="329"/>
      <c r="D1624" s="330"/>
      <c r="E1624" s="437" t="s">
        <v>1875</v>
      </c>
      <c r="F1624" s="306" t="s">
        <v>952</v>
      </c>
      <c r="G1624" s="429">
        <v>2</v>
      </c>
      <c r="H1624" s="402">
        <v>5.67</v>
      </c>
      <c r="I1624" s="309">
        <f t="shared" si="100"/>
        <v>6168.96</v>
      </c>
      <c r="J1624" s="310" t="s">
        <v>133</v>
      </c>
      <c r="K1624" s="311" t="s">
        <v>953</v>
      </c>
    </row>
    <row r="1625" spans="1:11" x14ac:dyDescent="0.2">
      <c r="A1625" s="329"/>
      <c r="B1625" s="330"/>
      <c r="C1625" s="329"/>
      <c r="D1625" s="330"/>
      <c r="E1625" s="437" t="s">
        <v>1876</v>
      </c>
      <c r="F1625" s="306" t="s">
        <v>2035</v>
      </c>
      <c r="G1625" s="429">
        <v>1</v>
      </c>
      <c r="H1625" s="402">
        <v>10.84</v>
      </c>
      <c r="I1625" s="309">
        <f>+$G$1562*G1625*H1625</f>
        <v>5896.96</v>
      </c>
      <c r="J1625" s="310" t="s">
        <v>133</v>
      </c>
      <c r="K1625" s="311" t="s">
        <v>953</v>
      </c>
    </row>
    <row r="1626" spans="1:11" x14ac:dyDescent="0.2">
      <c r="A1626" s="329"/>
      <c r="B1626" s="330"/>
      <c r="C1626" s="329"/>
      <c r="D1626" s="330"/>
      <c r="E1626" s="437" t="s">
        <v>1878</v>
      </c>
      <c r="F1626" s="306" t="s">
        <v>1901</v>
      </c>
      <c r="G1626" s="429">
        <v>1</v>
      </c>
      <c r="H1626" s="402">
        <v>0.32</v>
      </c>
      <c r="I1626" s="309">
        <f t="shared" si="100"/>
        <v>174.08</v>
      </c>
      <c r="J1626" s="310" t="s">
        <v>133</v>
      </c>
      <c r="K1626" s="311" t="s">
        <v>953</v>
      </c>
    </row>
    <row r="1627" spans="1:11" x14ac:dyDescent="0.2">
      <c r="A1627" s="329"/>
      <c r="B1627" s="330"/>
      <c r="C1627" s="329"/>
      <c r="D1627" s="330"/>
      <c r="E1627" s="437" t="s">
        <v>1880</v>
      </c>
      <c r="F1627" s="306" t="s">
        <v>2037</v>
      </c>
      <c r="G1627" s="429">
        <v>1</v>
      </c>
      <c r="H1627" s="402">
        <v>0.72</v>
      </c>
      <c r="I1627" s="309">
        <f t="shared" si="100"/>
        <v>391.68</v>
      </c>
      <c r="J1627" s="310" t="s">
        <v>133</v>
      </c>
      <c r="K1627" s="311" t="s">
        <v>953</v>
      </c>
    </row>
    <row r="1628" spans="1:11" x14ac:dyDescent="0.2">
      <c r="A1628" s="329"/>
      <c r="B1628" s="330"/>
      <c r="C1628" s="329"/>
      <c r="D1628" s="330"/>
      <c r="E1628" s="437" t="s">
        <v>1882</v>
      </c>
      <c r="F1628" s="306" t="s">
        <v>1901</v>
      </c>
      <c r="G1628" s="429">
        <v>1</v>
      </c>
      <c r="H1628" s="402">
        <v>0.64</v>
      </c>
      <c r="I1628" s="309">
        <f t="shared" si="100"/>
        <v>348.16</v>
      </c>
      <c r="J1628" s="310" t="s">
        <v>133</v>
      </c>
      <c r="K1628" s="311" t="s">
        <v>953</v>
      </c>
    </row>
    <row r="1629" spans="1:11" ht="14.25" x14ac:dyDescent="0.2">
      <c r="A1629" s="329"/>
      <c r="B1629" s="330"/>
      <c r="C1629" s="329"/>
      <c r="D1629" s="330"/>
      <c r="E1629" s="436" t="s">
        <v>1883</v>
      </c>
      <c r="F1629" s="306"/>
      <c r="G1629" s="306"/>
      <c r="H1629" s="332"/>
      <c r="I1629" s="309"/>
      <c r="J1629" s="310"/>
      <c r="K1629" s="311"/>
    </row>
    <row r="1630" spans="1:11" x14ac:dyDescent="0.2">
      <c r="A1630" s="329"/>
      <c r="B1630" s="330"/>
      <c r="C1630" s="329"/>
      <c r="D1630" s="330"/>
      <c r="E1630" s="441" t="s">
        <v>1884</v>
      </c>
      <c r="F1630" s="439" t="s">
        <v>1885</v>
      </c>
      <c r="G1630" s="429">
        <v>1</v>
      </c>
      <c r="H1630" s="402">
        <v>34.159999999999997</v>
      </c>
      <c r="I1630" s="309">
        <f>+$G$1562*G1630*H1630</f>
        <v>18583.039999999997</v>
      </c>
      <c r="J1630" s="310" t="s">
        <v>133</v>
      </c>
      <c r="K1630" s="311" t="s">
        <v>953</v>
      </c>
    </row>
    <row r="1631" spans="1:11" x14ac:dyDescent="0.2">
      <c r="A1631" s="329"/>
      <c r="B1631" s="330"/>
      <c r="C1631" s="329"/>
      <c r="D1631" s="330"/>
      <c r="E1631" s="441" t="s">
        <v>1886</v>
      </c>
      <c r="F1631" s="439" t="s">
        <v>1887</v>
      </c>
      <c r="G1631" s="429">
        <v>1</v>
      </c>
      <c r="H1631" s="402">
        <v>10.68</v>
      </c>
      <c r="I1631" s="309">
        <f>+$G$1562*G1631*H1631</f>
        <v>5809.92</v>
      </c>
      <c r="J1631" s="310" t="s">
        <v>133</v>
      </c>
      <c r="K1631" s="311" t="s">
        <v>953</v>
      </c>
    </row>
    <row r="1632" spans="1:11" x14ac:dyDescent="0.2">
      <c r="A1632" s="329"/>
      <c r="B1632" s="330"/>
      <c r="C1632" s="329"/>
      <c r="D1632" s="330"/>
      <c r="E1632" s="441" t="s">
        <v>1888</v>
      </c>
      <c r="F1632" s="439" t="s">
        <v>1885</v>
      </c>
      <c r="G1632" s="429">
        <v>1</v>
      </c>
      <c r="H1632" s="402">
        <v>0.72</v>
      </c>
      <c r="I1632" s="309">
        <f>+$G$1562*G1632*H1632</f>
        <v>391.68</v>
      </c>
      <c r="J1632" s="310" t="s">
        <v>133</v>
      </c>
      <c r="K1632" s="311" t="s">
        <v>953</v>
      </c>
    </row>
    <row r="1633" spans="1:11" x14ac:dyDescent="0.2">
      <c r="A1633" s="329"/>
      <c r="B1633" s="330"/>
      <c r="C1633" s="329"/>
      <c r="D1633" s="330"/>
      <c r="E1633" s="441" t="s">
        <v>1889</v>
      </c>
      <c r="F1633" s="439" t="s">
        <v>1594</v>
      </c>
      <c r="G1633" s="429">
        <v>1</v>
      </c>
      <c r="H1633" s="402">
        <v>0.32</v>
      </c>
      <c r="I1633" s="309">
        <f>+$G$1562*G1633*H1633</f>
        <v>174.08</v>
      </c>
      <c r="J1633" s="310" t="s">
        <v>133</v>
      </c>
      <c r="K1633" s="311" t="s">
        <v>953</v>
      </c>
    </row>
    <row r="1634" spans="1:11" ht="15.75" x14ac:dyDescent="0.25">
      <c r="A1634" s="329"/>
      <c r="B1634" s="330"/>
      <c r="C1634" s="329"/>
      <c r="D1634" s="330"/>
      <c r="E1634" s="442" t="s">
        <v>1890</v>
      </c>
      <c r="F1634" s="306"/>
      <c r="G1634" s="306"/>
      <c r="H1634" s="332"/>
      <c r="I1634" s="309"/>
      <c r="J1634" s="310"/>
      <c r="K1634" s="311"/>
    </row>
    <row r="1635" spans="1:11" x14ac:dyDescent="0.2">
      <c r="A1635" s="329"/>
      <c r="B1635" s="330"/>
      <c r="C1635" s="329"/>
      <c r="D1635" s="330"/>
      <c r="E1635" s="437" t="s">
        <v>1891</v>
      </c>
      <c r="F1635" s="439" t="s">
        <v>1892</v>
      </c>
      <c r="G1635" s="426">
        <v>0.5</v>
      </c>
      <c r="H1635" s="402">
        <v>16</v>
      </c>
      <c r="I1635" s="309">
        <f>+$G$1562*G1635*H1635</f>
        <v>4352</v>
      </c>
      <c r="J1635" s="310" t="s">
        <v>133</v>
      </c>
      <c r="K1635" s="311" t="s">
        <v>953</v>
      </c>
    </row>
    <row r="1636" spans="1:11" x14ac:dyDescent="0.2">
      <c r="A1636" s="329"/>
      <c r="B1636" s="330"/>
      <c r="C1636" s="329"/>
      <c r="D1636" s="330"/>
      <c r="E1636" s="437" t="s">
        <v>1893</v>
      </c>
      <c r="F1636" s="439" t="s">
        <v>1894</v>
      </c>
      <c r="G1636" s="426">
        <v>4</v>
      </c>
      <c r="H1636" s="402">
        <v>28.74</v>
      </c>
      <c r="I1636" s="309">
        <f>+$G$1562*G1636*H1636</f>
        <v>62538.239999999998</v>
      </c>
      <c r="J1636" s="310" t="s">
        <v>133</v>
      </c>
      <c r="K1636" s="311" t="s">
        <v>953</v>
      </c>
    </row>
    <row r="1637" spans="1:11" x14ac:dyDescent="0.2">
      <c r="A1637" s="329"/>
      <c r="B1637" s="330"/>
      <c r="C1637" s="329"/>
      <c r="D1637" s="330"/>
      <c r="E1637" s="437" t="s">
        <v>1876</v>
      </c>
      <c r="F1637" s="443" t="s">
        <v>1895</v>
      </c>
      <c r="G1637" s="426">
        <v>1</v>
      </c>
      <c r="H1637" s="402">
        <v>10.5</v>
      </c>
      <c r="I1637" s="309">
        <f>+$G$1562*G1637*H1637</f>
        <v>5712</v>
      </c>
      <c r="J1637" s="310" t="s">
        <v>133</v>
      </c>
      <c r="K1637" s="311" t="s">
        <v>953</v>
      </c>
    </row>
    <row r="1638" spans="1:11" x14ac:dyDescent="0.2">
      <c r="A1638" s="329"/>
      <c r="B1638" s="330"/>
      <c r="C1638" s="329"/>
      <c r="D1638" s="330"/>
      <c r="E1638" s="437" t="s">
        <v>1878</v>
      </c>
      <c r="F1638" s="439" t="s">
        <v>1901</v>
      </c>
      <c r="G1638" s="426">
        <v>1</v>
      </c>
      <c r="H1638" s="402">
        <v>0.32</v>
      </c>
      <c r="I1638" s="309">
        <f>+$G$1562*G1638*H1638</f>
        <v>174.08</v>
      </c>
      <c r="J1638" s="310" t="s">
        <v>133</v>
      </c>
      <c r="K1638" s="311" t="s">
        <v>953</v>
      </c>
    </row>
    <row r="1639" spans="1:11" x14ac:dyDescent="0.2">
      <c r="A1639" s="329"/>
      <c r="B1639" s="330"/>
      <c r="C1639" s="329"/>
      <c r="D1639" s="330"/>
      <c r="E1639" s="437" t="s">
        <v>1896</v>
      </c>
      <c r="F1639" s="439" t="s">
        <v>2037</v>
      </c>
      <c r="G1639" s="426">
        <v>1</v>
      </c>
      <c r="H1639" s="402">
        <v>0.72</v>
      </c>
      <c r="I1639" s="309">
        <f>+$G$1562*G1639*H1639</f>
        <v>391.68</v>
      </c>
      <c r="J1639" s="310" t="s">
        <v>133</v>
      </c>
      <c r="K1639" s="311" t="s">
        <v>953</v>
      </c>
    </row>
    <row r="1640" spans="1:11" ht="14.25" x14ac:dyDescent="0.2">
      <c r="A1640" s="329"/>
      <c r="B1640" s="330"/>
      <c r="C1640" s="329"/>
      <c r="D1640" s="330"/>
      <c r="E1640" s="436" t="s">
        <v>1897</v>
      </c>
      <c r="F1640" s="306"/>
      <c r="G1640" s="306"/>
      <c r="H1640" s="332"/>
      <c r="I1640" s="309"/>
      <c r="J1640" s="310"/>
      <c r="K1640" s="311"/>
    </row>
    <row r="1641" spans="1:11" x14ac:dyDescent="0.2">
      <c r="A1641" s="329"/>
      <c r="B1641" s="330"/>
      <c r="C1641" s="329"/>
      <c r="D1641" s="330"/>
      <c r="E1641" s="331" t="s">
        <v>1898</v>
      </c>
      <c r="F1641" s="306" t="s">
        <v>1899</v>
      </c>
      <c r="G1641" s="306">
        <v>1</v>
      </c>
      <c r="H1641" s="332">
        <v>10</v>
      </c>
      <c r="I1641" s="309">
        <f>+$G$1562*G1641*H1641</f>
        <v>5440</v>
      </c>
      <c r="J1641" s="310" t="s">
        <v>133</v>
      </c>
      <c r="K1641" s="311" t="s">
        <v>953</v>
      </c>
    </row>
    <row r="1642" spans="1:11" x14ac:dyDescent="0.2">
      <c r="A1642" s="329"/>
      <c r="B1642" s="330"/>
      <c r="C1642" s="329"/>
      <c r="D1642" s="330"/>
      <c r="E1642" s="331" t="s">
        <v>1900</v>
      </c>
      <c r="F1642" s="306" t="s">
        <v>1901</v>
      </c>
      <c r="G1642" s="306">
        <v>1</v>
      </c>
      <c r="H1642" s="332">
        <v>1</v>
      </c>
      <c r="I1642" s="309">
        <f>+$G$1562*G1642*H1642</f>
        <v>544</v>
      </c>
      <c r="J1642" s="310" t="s">
        <v>133</v>
      </c>
      <c r="K1642" s="311" t="s">
        <v>953</v>
      </c>
    </row>
    <row r="1643" spans="1:11" x14ac:dyDescent="0.2">
      <c r="A1643" s="329"/>
      <c r="B1643" s="330"/>
      <c r="C1643" s="329"/>
      <c r="D1643" s="330"/>
      <c r="E1643" s="331" t="s">
        <v>1902</v>
      </c>
      <c r="F1643" s="306" t="s">
        <v>2037</v>
      </c>
      <c r="G1643" s="306">
        <v>1</v>
      </c>
      <c r="H1643" s="332">
        <v>0.72</v>
      </c>
      <c r="I1643" s="309">
        <f>+$G$1562*G1643*H1643</f>
        <v>391.68</v>
      </c>
      <c r="J1643" s="310" t="s">
        <v>133</v>
      </c>
      <c r="K1643" s="311" t="s">
        <v>953</v>
      </c>
    </row>
    <row r="1644" spans="1:11" x14ac:dyDescent="0.2">
      <c r="A1644" s="329"/>
      <c r="B1644" s="330"/>
      <c r="C1644" s="329"/>
      <c r="D1644" s="330"/>
      <c r="E1644" s="331"/>
      <c r="F1644" s="306"/>
      <c r="G1644" s="306"/>
      <c r="H1644" s="332"/>
      <c r="I1644" s="309"/>
      <c r="J1644" s="310"/>
      <c r="K1644" s="311"/>
    </row>
    <row r="1645" spans="1:11" ht="14.25" x14ac:dyDescent="0.2">
      <c r="A1645" s="340"/>
      <c r="B1645" s="341"/>
      <c r="C1645" s="473"/>
      <c r="D1645" s="474" t="s">
        <v>1110</v>
      </c>
      <c r="E1645" s="344" t="s">
        <v>2120</v>
      </c>
      <c r="F1645" s="334" t="s">
        <v>987</v>
      </c>
      <c r="G1645" s="334">
        <v>12</v>
      </c>
      <c r="H1645" s="345">
        <v>9471.2000000000007</v>
      </c>
      <c r="I1645" s="346">
        <f>G1645*H1645</f>
        <v>113654.40000000001</v>
      </c>
      <c r="J1645" s="347" t="s">
        <v>988</v>
      </c>
      <c r="K1645" s="481" t="s">
        <v>938</v>
      </c>
    </row>
    <row r="1646" spans="1:11" ht="14.25" x14ac:dyDescent="0.2">
      <c r="A1646" s="349"/>
      <c r="B1646" s="350"/>
      <c r="C1646" s="342"/>
      <c r="D1646" s="476"/>
      <c r="E1646" s="352"/>
      <c r="F1646" s="334"/>
      <c r="G1646" s="334"/>
      <c r="H1646" s="345"/>
      <c r="I1646" s="346"/>
      <c r="J1646" s="347"/>
      <c r="K1646" s="482"/>
    </row>
    <row r="1647" spans="1:11" x14ac:dyDescent="0.2">
      <c r="A1647" s="351"/>
      <c r="B1647" s="355"/>
      <c r="C1647" s="325"/>
      <c r="D1647" s="330"/>
      <c r="E1647" s="352" t="s">
        <v>995</v>
      </c>
      <c r="F1647" s="334" t="s">
        <v>987</v>
      </c>
      <c r="G1647" s="334">
        <v>12</v>
      </c>
      <c r="H1647" s="345">
        <v>1000</v>
      </c>
      <c r="I1647" s="346">
        <f>G1647*H1647</f>
        <v>12000</v>
      </c>
      <c r="J1647" s="347" t="s">
        <v>996</v>
      </c>
      <c r="K1647" s="376" t="s">
        <v>953</v>
      </c>
    </row>
    <row r="1648" spans="1:11" x14ac:dyDescent="0.2">
      <c r="A1648" s="351"/>
      <c r="B1648" s="355"/>
      <c r="C1648" s="357"/>
      <c r="D1648" s="383"/>
      <c r="E1648" s="352"/>
      <c r="F1648" s="334"/>
      <c r="G1648" s="334"/>
      <c r="H1648" s="345"/>
      <c r="I1648" s="346"/>
      <c r="J1648" s="347"/>
      <c r="K1648" s="376"/>
    </row>
    <row r="1649" spans="1:11" x14ac:dyDescent="0.2">
      <c r="A1649" s="351"/>
      <c r="B1649" s="355"/>
      <c r="C1649" s="359"/>
      <c r="D1649" s="474"/>
      <c r="E1649" s="352" t="s">
        <v>999</v>
      </c>
      <c r="F1649" s="334" t="s">
        <v>987</v>
      </c>
      <c r="G1649" s="334">
        <v>12</v>
      </c>
      <c r="H1649" s="345">
        <v>420.16</v>
      </c>
      <c r="I1649" s="346">
        <f>G1649*H1649</f>
        <v>5041.92</v>
      </c>
      <c r="J1649" s="347" t="s">
        <v>1000</v>
      </c>
      <c r="K1649" s="376" t="s">
        <v>953</v>
      </c>
    </row>
    <row r="1650" spans="1:11" x14ac:dyDescent="0.2">
      <c r="A1650" s="349"/>
      <c r="B1650" s="350"/>
      <c r="C1650" s="325"/>
      <c r="D1650" s="330"/>
      <c r="E1650" s="352"/>
      <c r="F1650" s="334"/>
      <c r="G1650" s="334"/>
      <c r="H1650" s="345"/>
      <c r="I1650" s="346"/>
      <c r="J1650" s="347"/>
      <c r="K1650" s="380"/>
    </row>
    <row r="1651" spans="1:11" ht="25.5" x14ac:dyDescent="0.2">
      <c r="A1651" s="351"/>
      <c r="B1651" s="355"/>
      <c r="C1651" s="361"/>
      <c r="D1651" s="474" t="s">
        <v>1004</v>
      </c>
      <c r="E1651" s="352" t="s">
        <v>2121</v>
      </c>
      <c r="F1651" s="334" t="s">
        <v>987</v>
      </c>
      <c r="G1651" s="334">
        <v>12</v>
      </c>
      <c r="H1651" s="362">
        <v>5000</v>
      </c>
      <c r="I1651" s="346">
        <f>G1651*H1651</f>
        <v>60000</v>
      </c>
      <c r="J1651" s="347" t="s">
        <v>297</v>
      </c>
      <c r="K1651" s="376" t="s">
        <v>953</v>
      </c>
    </row>
    <row r="1652" spans="1:11" x14ac:dyDescent="0.2">
      <c r="A1652" s="349"/>
      <c r="B1652" s="350"/>
      <c r="C1652" s="325"/>
      <c r="D1652" s="330"/>
      <c r="E1652" s="352"/>
      <c r="F1652" s="334"/>
      <c r="G1652" s="334"/>
      <c r="H1652" s="345"/>
      <c r="I1652" s="346"/>
      <c r="J1652" s="347"/>
      <c r="K1652" s="380"/>
    </row>
    <row r="1653" spans="1:11" x14ac:dyDescent="0.2">
      <c r="A1653" s="351"/>
      <c r="B1653" s="355"/>
      <c r="C1653" s="361"/>
      <c r="D1653" s="474"/>
      <c r="E1653" s="352" t="s">
        <v>1906</v>
      </c>
      <c r="F1653" s="334" t="s">
        <v>987</v>
      </c>
      <c r="G1653" s="334">
        <v>12</v>
      </c>
      <c r="H1653" s="362">
        <v>9000</v>
      </c>
      <c r="I1653" s="346">
        <f>G1653*H1653</f>
        <v>108000</v>
      </c>
      <c r="J1653" s="347" t="s">
        <v>1010</v>
      </c>
      <c r="K1653" s="376" t="s">
        <v>953</v>
      </c>
    </row>
    <row r="1654" spans="1:11" x14ac:dyDescent="0.2">
      <c r="A1654" s="329"/>
      <c r="B1654" s="330"/>
      <c r="C1654" s="329"/>
      <c r="D1654" s="330"/>
      <c r="E1654" s="331"/>
      <c r="F1654" s="306"/>
      <c r="G1654" s="306"/>
      <c r="H1654" s="332"/>
      <c r="I1654" s="309"/>
      <c r="J1654" s="310"/>
      <c r="K1654" s="311"/>
    </row>
    <row r="1655" spans="1:11" x14ac:dyDescent="0.2">
      <c r="A1655" s="351"/>
      <c r="B1655" s="355"/>
      <c r="C1655" s="363"/>
      <c r="D1655" s="366"/>
      <c r="E1655" s="352"/>
      <c r="F1655" s="334"/>
      <c r="G1655" s="334"/>
      <c r="H1655" s="362"/>
      <c r="I1655" s="346"/>
      <c r="J1655" s="347"/>
      <c r="K1655" s="380"/>
    </row>
    <row r="1656" spans="1:11" ht="24" x14ac:dyDescent="0.2">
      <c r="A1656" s="340"/>
      <c r="B1656" s="341"/>
      <c r="C1656" s="359"/>
      <c r="D1656" s="474" t="s">
        <v>1907</v>
      </c>
      <c r="E1656" s="344" t="s">
        <v>2192</v>
      </c>
      <c r="F1656" s="334" t="s">
        <v>1016</v>
      </c>
      <c r="G1656" s="334">
        <v>12</v>
      </c>
      <c r="H1656" s="362">
        <v>676164.79</v>
      </c>
      <c r="I1656" s="346">
        <f>G1656*H1656</f>
        <v>8113977.4800000004</v>
      </c>
      <c r="J1656" s="347" t="s">
        <v>989</v>
      </c>
      <c r="K1656" s="376" t="s">
        <v>1017</v>
      </c>
    </row>
    <row r="1657" spans="1:11" x14ac:dyDescent="0.2">
      <c r="A1657" s="351"/>
      <c r="B1657" s="355"/>
      <c r="C1657" s="363"/>
      <c r="D1657" s="366"/>
      <c r="E1657" s="352"/>
      <c r="F1657" s="334"/>
      <c r="G1657" s="334"/>
      <c r="H1657" s="362"/>
      <c r="I1657" s="346"/>
      <c r="J1657" s="347"/>
      <c r="K1657" s="376"/>
    </row>
    <row r="1658" spans="1:11" x14ac:dyDescent="0.2">
      <c r="A1658" s="351"/>
      <c r="B1658" s="355"/>
      <c r="C1658" s="325"/>
      <c r="D1658" s="330"/>
      <c r="E1658" s="352" t="s">
        <v>1127</v>
      </c>
      <c r="F1658" s="334" t="s">
        <v>1016</v>
      </c>
      <c r="G1658" s="334">
        <v>1</v>
      </c>
      <c r="H1658" s="362">
        <f>H1656</f>
        <v>676164.79</v>
      </c>
      <c r="I1658" s="346">
        <f>G1658*H1658</f>
        <v>676164.79</v>
      </c>
      <c r="J1658" s="347" t="s">
        <v>1011</v>
      </c>
      <c r="K1658" s="376" t="s">
        <v>1017</v>
      </c>
    </row>
    <row r="1659" spans="1:11" x14ac:dyDescent="0.2">
      <c r="A1659" s="351"/>
      <c r="B1659" s="355"/>
      <c r="C1659" s="363"/>
      <c r="D1659" s="366"/>
      <c r="E1659" s="352"/>
      <c r="F1659" s="334"/>
      <c r="G1659" s="334"/>
      <c r="H1659" s="362"/>
      <c r="I1659" s="346"/>
      <c r="J1659" s="347"/>
      <c r="K1659" s="376"/>
    </row>
    <row r="1660" spans="1:11" x14ac:dyDescent="0.2">
      <c r="A1660" s="351"/>
      <c r="B1660" s="355"/>
      <c r="C1660" s="325"/>
      <c r="D1660" s="330"/>
      <c r="E1660" s="352" t="s">
        <v>1027</v>
      </c>
      <c r="F1660" s="334" t="s">
        <v>1028</v>
      </c>
      <c r="G1660" s="334">
        <v>1</v>
      </c>
      <c r="H1660" s="362">
        <v>25000</v>
      </c>
      <c r="I1660" s="346">
        <f>G1660*H1660</f>
        <v>25000</v>
      </c>
      <c r="J1660" s="347" t="s">
        <v>993</v>
      </c>
      <c r="K1660" s="376" t="s">
        <v>1017</v>
      </c>
    </row>
    <row r="1661" spans="1:11" x14ac:dyDescent="0.2">
      <c r="A1661" s="351"/>
      <c r="B1661" s="355"/>
      <c r="C1661" s="363"/>
      <c r="D1661" s="366"/>
      <c r="E1661" s="352"/>
      <c r="F1661" s="334"/>
      <c r="G1661" s="334"/>
      <c r="H1661" s="362"/>
      <c r="I1661" s="346"/>
      <c r="J1661" s="347"/>
      <c r="K1661" s="376"/>
    </row>
    <row r="1662" spans="1:11" x14ac:dyDescent="0.2">
      <c r="A1662" s="351"/>
      <c r="B1662" s="355"/>
      <c r="C1662" s="325"/>
      <c r="D1662" s="330"/>
      <c r="E1662" s="352" t="s">
        <v>1031</v>
      </c>
      <c r="F1662" s="334" t="s">
        <v>1016</v>
      </c>
      <c r="G1662" s="334">
        <v>2</v>
      </c>
      <c r="H1662" s="362">
        <v>500000</v>
      </c>
      <c r="I1662" s="346">
        <f>G1662*H1662</f>
        <v>1000000</v>
      </c>
      <c r="J1662" s="347" t="s">
        <v>1032</v>
      </c>
      <c r="K1662" s="376" t="s">
        <v>953</v>
      </c>
    </row>
    <row r="1663" spans="1:11" x14ac:dyDescent="0.2">
      <c r="A1663" s="351"/>
      <c r="B1663" s="355"/>
      <c r="C1663" s="363"/>
      <c r="D1663" s="366"/>
      <c r="E1663" s="352"/>
      <c r="F1663" s="334"/>
      <c r="G1663" s="334"/>
      <c r="H1663" s="362"/>
      <c r="I1663" s="346"/>
      <c r="J1663" s="347"/>
      <c r="K1663" s="376"/>
    </row>
    <row r="1664" spans="1:11" x14ac:dyDescent="0.2">
      <c r="A1664" s="351"/>
      <c r="B1664" s="355"/>
      <c r="C1664" s="325"/>
      <c r="D1664" s="367"/>
      <c r="E1664" s="352" t="s">
        <v>1035</v>
      </c>
      <c r="F1664" s="334" t="s">
        <v>1016</v>
      </c>
      <c r="G1664" s="334">
        <v>1</v>
      </c>
      <c r="H1664" s="362">
        <v>100000</v>
      </c>
      <c r="I1664" s="346">
        <f>G1664*H1664</f>
        <v>100000</v>
      </c>
      <c r="J1664" s="347" t="s">
        <v>1019</v>
      </c>
      <c r="K1664" s="376" t="s">
        <v>1017</v>
      </c>
    </row>
    <row r="1665" spans="1:11" x14ac:dyDescent="0.2">
      <c r="A1665" s="351"/>
      <c r="B1665" s="355"/>
      <c r="C1665" s="363"/>
      <c r="D1665" s="366"/>
      <c r="E1665" s="352"/>
      <c r="F1665" s="334"/>
      <c r="G1665" s="334"/>
      <c r="H1665" s="362"/>
      <c r="I1665" s="346"/>
      <c r="J1665" s="347"/>
      <c r="K1665" s="376"/>
    </row>
    <row r="1666" spans="1:11" x14ac:dyDescent="0.2">
      <c r="A1666" s="351"/>
      <c r="B1666" s="355"/>
      <c r="C1666" s="325"/>
      <c r="D1666" s="367"/>
      <c r="E1666" s="352" t="s">
        <v>1038</v>
      </c>
      <c r="F1666" s="334" t="s">
        <v>1016</v>
      </c>
      <c r="G1666" s="334">
        <v>1</v>
      </c>
      <c r="H1666" s="362">
        <v>200000</v>
      </c>
      <c r="I1666" s="346">
        <f>G1666*H1666</f>
        <v>200000</v>
      </c>
      <c r="J1666" s="347" t="s">
        <v>1020</v>
      </c>
      <c r="K1666" s="376" t="s">
        <v>1017</v>
      </c>
    </row>
    <row r="1667" spans="1:11" x14ac:dyDescent="0.2">
      <c r="A1667" s="351"/>
      <c r="B1667" s="355"/>
      <c r="C1667" s="363"/>
      <c r="D1667" s="366"/>
      <c r="E1667" s="352"/>
      <c r="F1667" s="334"/>
      <c r="G1667" s="334"/>
      <c r="H1667" s="362"/>
      <c r="I1667" s="346"/>
      <c r="J1667" s="347"/>
      <c r="K1667" s="376"/>
    </row>
    <row r="1668" spans="1:11" x14ac:dyDescent="0.2">
      <c r="A1668" s="351"/>
      <c r="B1668" s="355"/>
      <c r="C1668" s="325"/>
      <c r="D1668" s="367"/>
      <c r="E1668" s="352" t="s">
        <v>1042</v>
      </c>
      <c r="F1668" s="334" t="s">
        <v>987</v>
      </c>
      <c r="G1668" s="334">
        <v>6</v>
      </c>
      <c r="H1668" s="362">
        <v>300</v>
      </c>
      <c r="I1668" s="346">
        <f>G1668*H1668</f>
        <v>1800</v>
      </c>
      <c r="J1668" s="347" t="s">
        <v>1043</v>
      </c>
      <c r="K1668" s="376" t="s">
        <v>953</v>
      </c>
    </row>
    <row r="1669" spans="1:11" x14ac:dyDescent="0.2">
      <c r="A1669" s="351"/>
      <c r="B1669" s="355"/>
      <c r="C1669" s="325"/>
      <c r="D1669" s="367"/>
      <c r="E1669" s="352"/>
      <c r="F1669" s="334"/>
      <c r="G1669" s="334"/>
      <c r="H1669" s="362"/>
      <c r="I1669" s="346"/>
      <c r="J1669" s="347"/>
      <c r="K1669" s="376"/>
    </row>
    <row r="1670" spans="1:11" x14ac:dyDescent="0.2">
      <c r="A1670" s="351"/>
      <c r="B1670" s="355"/>
      <c r="C1670" s="325"/>
      <c r="D1670" s="367"/>
      <c r="E1670" s="352" t="s">
        <v>1048</v>
      </c>
      <c r="F1670" s="334" t="s">
        <v>987</v>
      </c>
      <c r="G1670" s="334">
        <v>12</v>
      </c>
      <c r="H1670" s="362">
        <v>1200</v>
      </c>
      <c r="I1670" s="346">
        <f>G1670*H1670</f>
        <v>14400</v>
      </c>
      <c r="J1670" s="347" t="s">
        <v>1049</v>
      </c>
      <c r="K1670" s="376" t="s">
        <v>953</v>
      </c>
    </row>
    <row r="1671" spans="1:11" x14ac:dyDescent="0.2">
      <c r="A1671" s="351"/>
      <c r="B1671" s="355"/>
      <c r="C1671" s="325"/>
      <c r="D1671" s="367"/>
      <c r="E1671" s="352"/>
      <c r="F1671" s="334"/>
      <c r="G1671" s="334"/>
      <c r="H1671" s="362"/>
      <c r="I1671" s="346"/>
      <c r="J1671" s="347"/>
      <c r="K1671" s="376"/>
    </row>
    <row r="1672" spans="1:11" x14ac:dyDescent="0.2">
      <c r="A1672" s="351"/>
      <c r="B1672" s="355"/>
      <c r="C1672" s="325"/>
      <c r="D1672" s="367"/>
      <c r="E1672" s="352" t="s">
        <v>1391</v>
      </c>
      <c r="F1672" s="334" t="s">
        <v>987</v>
      </c>
      <c r="G1672" s="334">
        <v>6</v>
      </c>
      <c r="H1672" s="362">
        <v>1500</v>
      </c>
      <c r="I1672" s="346">
        <f>G1672*H1672</f>
        <v>9000</v>
      </c>
      <c r="J1672" s="347" t="s">
        <v>1325</v>
      </c>
      <c r="K1672" s="376" t="s">
        <v>953</v>
      </c>
    </row>
    <row r="1673" spans="1:11" x14ac:dyDescent="0.2">
      <c r="A1673" s="351"/>
      <c r="B1673" s="355"/>
      <c r="C1673" s="325"/>
      <c r="D1673" s="367"/>
      <c r="E1673" s="352"/>
      <c r="F1673" s="334"/>
      <c r="G1673" s="334"/>
      <c r="H1673" s="362"/>
      <c r="I1673" s="346"/>
      <c r="J1673" s="347"/>
      <c r="K1673" s="376"/>
    </row>
    <row r="1674" spans="1:11" x14ac:dyDescent="0.2">
      <c r="A1674" s="351"/>
      <c r="B1674" s="355"/>
      <c r="C1674" s="363"/>
      <c r="D1674" s="366"/>
      <c r="E1674" s="352" t="s">
        <v>1392</v>
      </c>
      <c r="F1674" s="334" t="s">
        <v>987</v>
      </c>
      <c r="G1674" s="334">
        <v>12</v>
      </c>
      <c r="H1674" s="362">
        <v>2500</v>
      </c>
      <c r="I1674" s="346">
        <f>G1674*H1674</f>
        <v>30000</v>
      </c>
      <c r="J1674" s="347" t="s">
        <v>1323</v>
      </c>
      <c r="K1674" s="376" t="s">
        <v>953</v>
      </c>
    </row>
    <row r="1675" spans="1:11" x14ac:dyDescent="0.2">
      <c r="A1675" s="351"/>
      <c r="B1675" s="355"/>
      <c r="C1675" s="363"/>
      <c r="D1675" s="366"/>
      <c r="E1675" s="352"/>
      <c r="F1675" s="334"/>
      <c r="G1675" s="334"/>
      <c r="H1675" s="362"/>
      <c r="I1675" s="346"/>
      <c r="J1675" s="347"/>
      <c r="K1675" s="376"/>
    </row>
    <row r="1676" spans="1:11" x14ac:dyDescent="0.2">
      <c r="A1676" s="351"/>
      <c r="B1676" s="355"/>
      <c r="C1676" s="325"/>
      <c r="D1676" s="367"/>
      <c r="E1676" s="352" t="s">
        <v>1055</v>
      </c>
      <c r="F1676" s="334" t="s">
        <v>1016</v>
      </c>
      <c r="G1676" s="334">
        <v>12</v>
      </c>
      <c r="H1676" s="362">
        <f>H1658*7.09/100</f>
        <v>47940.083611000002</v>
      </c>
      <c r="I1676" s="346">
        <f>G1676*H1676</f>
        <v>575281.00333199999</v>
      </c>
      <c r="J1676" s="347" t="s">
        <v>1056</v>
      </c>
      <c r="K1676" s="376" t="s">
        <v>1017</v>
      </c>
    </row>
    <row r="1677" spans="1:11" x14ac:dyDescent="0.2">
      <c r="A1677" s="351"/>
      <c r="B1677" s="355"/>
      <c r="C1677" s="363"/>
      <c r="D1677" s="366"/>
      <c r="E1677" s="352"/>
      <c r="F1677" s="334"/>
      <c r="G1677" s="334"/>
      <c r="H1677" s="362"/>
      <c r="I1677" s="346"/>
      <c r="J1677" s="347"/>
      <c r="K1677" s="376"/>
    </row>
    <row r="1678" spans="1:11" x14ac:dyDescent="0.2">
      <c r="A1678" s="351"/>
      <c r="B1678" s="355"/>
      <c r="C1678" s="325"/>
      <c r="D1678" s="367"/>
      <c r="E1678" s="352" t="s">
        <v>1059</v>
      </c>
      <c r="F1678" s="334" t="s">
        <v>1016</v>
      </c>
      <c r="G1678" s="334">
        <v>12</v>
      </c>
      <c r="H1678" s="362">
        <f>H1658*7.1/100</f>
        <v>48007.700089999998</v>
      </c>
      <c r="I1678" s="346">
        <f>G1678*H1678</f>
        <v>576092.40107999998</v>
      </c>
      <c r="J1678" s="347" t="s">
        <v>1060</v>
      </c>
      <c r="K1678" s="376" t="s">
        <v>1017</v>
      </c>
    </row>
    <row r="1679" spans="1:11" x14ac:dyDescent="0.2">
      <c r="A1679" s="351"/>
      <c r="B1679" s="355"/>
      <c r="C1679" s="363"/>
      <c r="D1679" s="366"/>
      <c r="E1679" s="352"/>
      <c r="F1679" s="334"/>
      <c r="G1679" s="334"/>
      <c r="H1679" s="362"/>
      <c r="I1679" s="346"/>
      <c r="J1679" s="347"/>
      <c r="K1679" s="376"/>
    </row>
    <row r="1680" spans="1:11" x14ac:dyDescent="0.2">
      <c r="A1680" s="351"/>
      <c r="B1680" s="355"/>
      <c r="C1680" s="325"/>
      <c r="D1680" s="367"/>
      <c r="E1680" s="352" t="s">
        <v>1062</v>
      </c>
      <c r="F1680" s="334" t="s">
        <v>1016</v>
      </c>
      <c r="G1680" s="334">
        <v>12</v>
      </c>
      <c r="H1680" s="362">
        <f>H1658*1.2/100</f>
        <v>8113.9774800000005</v>
      </c>
      <c r="I1680" s="346">
        <f>G1680*H1680</f>
        <v>97367.729760000002</v>
      </c>
      <c r="J1680" s="347" t="s">
        <v>1063</v>
      </c>
      <c r="K1680" s="376" t="s">
        <v>1017</v>
      </c>
    </row>
    <row r="1681" spans="1:11" x14ac:dyDescent="0.2">
      <c r="A1681" s="351"/>
      <c r="B1681" s="355"/>
      <c r="C1681" s="363"/>
      <c r="D1681" s="366"/>
      <c r="E1681" s="352"/>
      <c r="F1681" s="334"/>
      <c r="G1681" s="334"/>
      <c r="H1681" s="362"/>
      <c r="I1681" s="346"/>
      <c r="J1681" s="347"/>
      <c r="K1681" s="376"/>
    </row>
    <row r="1682" spans="1:11" x14ac:dyDescent="0.2">
      <c r="A1682" s="351"/>
      <c r="B1682" s="355"/>
      <c r="C1682" s="325"/>
      <c r="D1682" s="367"/>
      <c r="E1682" s="352" t="s">
        <v>1065</v>
      </c>
      <c r="F1682" s="334" t="s">
        <v>987</v>
      </c>
      <c r="G1682" s="334">
        <v>38</v>
      </c>
      <c r="H1682" s="362">
        <v>1000</v>
      </c>
      <c r="I1682" s="346">
        <f>G1682*H1682</f>
        <v>38000</v>
      </c>
      <c r="J1682" s="347" t="s">
        <v>1066</v>
      </c>
      <c r="K1682" s="376" t="s">
        <v>953</v>
      </c>
    </row>
    <row r="1683" spans="1:11" x14ac:dyDescent="0.2">
      <c r="A1683" s="351"/>
      <c r="B1683" s="355"/>
      <c r="C1683" s="325"/>
      <c r="D1683" s="367"/>
      <c r="E1683" s="352"/>
      <c r="F1683" s="334"/>
      <c r="G1683" s="334"/>
      <c r="H1683" s="362"/>
      <c r="I1683" s="346"/>
      <c r="J1683" s="347"/>
      <c r="K1683" s="376"/>
    </row>
    <row r="1684" spans="1:11" ht="15.75" x14ac:dyDescent="0.25">
      <c r="B1684" s="465"/>
      <c r="C1684" s="329"/>
      <c r="D1684" s="483" t="s">
        <v>2193</v>
      </c>
      <c r="E1684" s="306"/>
      <c r="F1684" s="306"/>
      <c r="G1684" s="425">
        <f>C1685</f>
        <v>866</v>
      </c>
      <c r="H1684" s="332"/>
      <c r="I1684" s="562">
        <f>SUM(I1685:I1804)</f>
        <v>37561782.85658399</v>
      </c>
      <c r="J1684" s="310"/>
      <c r="K1684" s="311"/>
    </row>
    <row r="1685" spans="1:11" x14ac:dyDescent="0.2">
      <c r="B1685" s="427"/>
      <c r="C1685" s="423">
        <v>866</v>
      </c>
      <c r="D1685" s="427" t="s">
        <v>2194</v>
      </c>
      <c r="E1685" s="434" t="s">
        <v>2132</v>
      </c>
      <c r="F1685" s="426" t="s">
        <v>296</v>
      </c>
      <c r="G1685" s="426">
        <v>0.1</v>
      </c>
      <c r="H1685" s="332">
        <v>125</v>
      </c>
      <c r="I1685" s="309">
        <f>+$G$1684*G1685*H1685</f>
        <v>10825.000000000002</v>
      </c>
      <c r="J1685" s="310" t="s">
        <v>514</v>
      </c>
      <c r="K1685" s="311" t="s">
        <v>953</v>
      </c>
    </row>
    <row r="1686" spans="1:11" x14ac:dyDescent="0.2">
      <c r="B1686" s="330"/>
      <c r="C1686" s="329"/>
      <c r="D1686" s="330" t="s">
        <v>2195</v>
      </c>
      <c r="E1686" s="434" t="s">
        <v>2134</v>
      </c>
      <c r="F1686" s="426" t="s">
        <v>296</v>
      </c>
      <c r="G1686" s="426">
        <v>0.1</v>
      </c>
      <c r="H1686" s="332">
        <v>120</v>
      </c>
      <c r="I1686" s="309">
        <f t="shared" ref="I1686:I1730" si="101">+$G$1684*G1686*H1686</f>
        <v>10392.000000000002</v>
      </c>
      <c r="J1686" s="310" t="s">
        <v>514</v>
      </c>
      <c r="K1686" s="311" t="s">
        <v>953</v>
      </c>
    </row>
    <row r="1687" spans="1:11" x14ac:dyDescent="0.2">
      <c r="B1687" s="330"/>
      <c r="C1687" s="329"/>
      <c r="D1687" s="330" t="s">
        <v>2196</v>
      </c>
      <c r="E1687" s="434" t="s">
        <v>2136</v>
      </c>
      <c r="F1687" s="426" t="s">
        <v>1177</v>
      </c>
      <c r="G1687" s="426">
        <v>0.1</v>
      </c>
      <c r="H1687" s="332">
        <v>380</v>
      </c>
      <c r="I1687" s="309">
        <f t="shared" si="101"/>
        <v>32908</v>
      </c>
      <c r="J1687" s="310" t="s">
        <v>514</v>
      </c>
      <c r="K1687" s="311" t="s">
        <v>953</v>
      </c>
    </row>
    <row r="1688" spans="1:11" x14ac:dyDescent="0.2">
      <c r="B1688" s="330"/>
      <c r="C1688" s="329"/>
      <c r="D1688" s="330" t="s">
        <v>2197</v>
      </c>
      <c r="E1688" s="434" t="s">
        <v>2138</v>
      </c>
      <c r="F1688" s="426" t="s">
        <v>128</v>
      </c>
      <c r="G1688" s="426">
        <v>2</v>
      </c>
      <c r="H1688" s="332">
        <v>17.7</v>
      </c>
      <c r="I1688" s="309">
        <f t="shared" si="101"/>
        <v>30656.399999999998</v>
      </c>
      <c r="J1688" s="310" t="s">
        <v>514</v>
      </c>
      <c r="K1688" s="311" t="s">
        <v>953</v>
      </c>
    </row>
    <row r="1689" spans="1:11" x14ac:dyDescent="0.2">
      <c r="B1689" s="330"/>
      <c r="C1689" s="329"/>
      <c r="D1689" s="330" t="s">
        <v>2198</v>
      </c>
      <c r="E1689" s="434" t="s">
        <v>2140</v>
      </c>
      <c r="F1689" s="426" t="s">
        <v>1157</v>
      </c>
      <c r="G1689" s="426">
        <v>1</v>
      </c>
      <c r="H1689" s="332">
        <v>1.27</v>
      </c>
      <c r="I1689" s="309">
        <f t="shared" si="101"/>
        <v>1099.82</v>
      </c>
      <c r="J1689" s="310" t="s">
        <v>514</v>
      </c>
      <c r="K1689" s="311" t="s">
        <v>953</v>
      </c>
    </row>
    <row r="1690" spans="1:11" x14ac:dyDescent="0.2">
      <c r="A1690" s="329"/>
      <c r="B1690" s="330"/>
      <c r="C1690" s="329"/>
      <c r="D1690" s="330"/>
      <c r="E1690" s="434" t="s">
        <v>2142</v>
      </c>
      <c r="F1690" s="426" t="s">
        <v>128</v>
      </c>
      <c r="G1690" s="426">
        <v>1</v>
      </c>
      <c r="H1690" s="332">
        <v>139.19999999999999</v>
      </c>
      <c r="I1690" s="309">
        <f t="shared" si="101"/>
        <v>120547.2</v>
      </c>
      <c r="J1690" s="310" t="s">
        <v>514</v>
      </c>
      <c r="K1690" s="311" t="s">
        <v>953</v>
      </c>
    </row>
    <row r="1691" spans="1:11" x14ac:dyDescent="0.2">
      <c r="A1691" s="329"/>
      <c r="B1691" s="330"/>
      <c r="C1691" s="329"/>
      <c r="D1691" s="330"/>
      <c r="E1691" s="434" t="s">
        <v>2144</v>
      </c>
      <c r="F1691" s="426" t="s">
        <v>1212</v>
      </c>
      <c r="G1691" s="426">
        <v>1</v>
      </c>
      <c r="H1691" s="332">
        <v>118</v>
      </c>
      <c r="I1691" s="309">
        <f t="shared" si="101"/>
        <v>102188</v>
      </c>
      <c r="J1691" s="310" t="s">
        <v>514</v>
      </c>
      <c r="K1691" s="311" t="s">
        <v>953</v>
      </c>
    </row>
    <row r="1692" spans="1:11" x14ac:dyDescent="0.2">
      <c r="A1692" s="329"/>
      <c r="B1692" s="330"/>
      <c r="C1692" s="329"/>
      <c r="D1692" s="329"/>
      <c r="E1692" s="434" t="s">
        <v>2146</v>
      </c>
      <c r="F1692" s="426" t="s">
        <v>1212</v>
      </c>
      <c r="G1692" s="426">
        <v>1</v>
      </c>
      <c r="H1692" s="332">
        <v>52.95</v>
      </c>
      <c r="I1692" s="309">
        <f t="shared" si="101"/>
        <v>45854.700000000004</v>
      </c>
      <c r="J1692" s="310" t="s">
        <v>514</v>
      </c>
      <c r="K1692" s="311" t="s">
        <v>953</v>
      </c>
    </row>
    <row r="1693" spans="1:11" x14ac:dyDescent="0.2">
      <c r="A1693" s="329"/>
      <c r="B1693" s="330"/>
      <c r="C1693" s="329"/>
      <c r="D1693" s="329"/>
      <c r="E1693" s="434" t="s">
        <v>2147</v>
      </c>
      <c r="F1693" s="426" t="s">
        <v>2148</v>
      </c>
      <c r="G1693" s="426">
        <v>1</v>
      </c>
      <c r="H1693" s="332">
        <v>63.72</v>
      </c>
      <c r="I1693" s="309">
        <f t="shared" si="101"/>
        <v>55181.52</v>
      </c>
      <c r="J1693" s="310" t="s">
        <v>514</v>
      </c>
      <c r="K1693" s="311" t="s">
        <v>953</v>
      </c>
    </row>
    <row r="1694" spans="1:11" x14ac:dyDescent="0.2">
      <c r="A1694" s="329"/>
      <c r="B1694" s="330"/>
      <c r="C1694" s="329"/>
      <c r="D1694" s="330"/>
      <c r="E1694" s="480" t="s">
        <v>2150</v>
      </c>
      <c r="F1694" s="426" t="s">
        <v>1155</v>
      </c>
      <c r="G1694" s="426">
        <v>1</v>
      </c>
      <c r="H1694" s="332">
        <v>99.96</v>
      </c>
      <c r="I1694" s="309">
        <f t="shared" si="101"/>
        <v>86565.36</v>
      </c>
      <c r="J1694" s="310" t="s">
        <v>514</v>
      </c>
      <c r="K1694" s="311" t="s">
        <v>953</v>
      </c>
    </row>
    <row r="1695" spans="1:11" x14ac:dyDescent="0.2">
      <c r="A1695" s="329"/>
      <c r="B1695" s="330"/>
      <c r="C1695" s="329"/>
      <c r="D1695" s="330"/>
      <c r="E1695" s="480" t="s">
        <v>2152</v>
      </c>
      <c r="F1695" s="426" t="s">
        <v>2153</v>
      </c>
      <c r="G1695" s="426">
        <v>0.25</v>
      </c>
      <c r="H1695" s="332">
        <v>336.56</v>
      </c>
      <c r="I1695" s="309">
        <f t="shared" si="101"/>
        <v>72865.240000000005</v>
      </c>
      <c r="J1695" s="310" t="s">
        <v>514</v>
      </c>
      <c r="K1695" s="311" t="s">
        <v>953</v>
      </c>
    </row>
    <row r="1696" spans="1:11" x14ac:dyDescent="0.2">
      <c r="A1696" s="329"/>
      <c r="B1696" s="330"/>
      <c r="C1696" s="329"/>
      <c r="D1696" s="330"/>
      <c r="E1696" s="480" t="s">
        <v>2155</v>
      </c>
      <c r="F1696" s="426" t="s">
        <v>128</v>
      </c>
      <c r="G1696" s="426">
        <v>0.25</v>
      </c>
      <c r="H1696" s="332">
        <v>406</v>
      </c>
      <c r="I1696" s="309">
        <f t="shared" si="101"/>
        <v>87899</v>
      </c>
      <c r="J1696" s="310" t="s">
        <v>514</v>
      </c>
      <c r="K1696" s="311" t="s">
        <v>953</v>
      </c>
    </row>
    <row r="1697" spans="1:11" x14ac:dyDescent="0.2">
      <c r="A1697" s="329"/>
      <c r="B1697" s="330"/>
      <c r="C1697" s="329"/>
      <c r="D1697" s="330"/>
      <c r="E1697" s="480" t="s">
        <v>2156</v>
      </c>
      <c r="F1697" s="426" t="s">
        <v>1314</v>
      </c>
      <c r="G1697" s="426">
        <v>2</v>
      </c>
      <c r="H1697" s="332">
        <v>5.28</v>
      </c>
      <c r="I1697" s="309">
        <f t="shared" si="101"/>
        <v>9144.9600000000009</v>
      </c>
      <c r="J1697" s="310" t="s">
        <v>514</v>
      </c>
      <c r="K1697" s="311" t="s">
        <v>953</v>
      </c>
    </row>
    <row r="1698" spans="1:11" x14ac:dyDescent="0.2">
      <c r="A1698" s="329"/>
      <c r="B1698" s="330"/>
      <c r="C1698" s="329"/>
      <c r="D1698" s="330"/>
      <c r="E1698" s="480" t="s">
        <v>1837</v>
      </c>
      <c r="F1698" s="426" t="s">
        <v>1901</v>
      </c>
      <c r="G1698" s="426">
        <v>2</v>
      </c>
      <c r="H1698" s="332">
        <v>10.69</v>
      </c>
      <c r="I1698" s="309">
        <f t="shared" si="101"/>
        <v>18515.079999999998</v>
      </c>
      <c r="J1698" s="310" t="s">
        <v>514</v>
      </c>
      <c r="K1698" s="311" t="s">
        <v>953</v>
      </c>
    </row>
    <row r="1699" spans="1:11" x14ac:dyDescent="0.2">
      <c r="A1699" s="329"/>
      <c r="B1699" s="330"/>
      <c r="C1699" s="329"/>
      <c r="D1699" s="330"/>
      <c r="E1699" s="480" t="s">
        <v>2159</v>
      </c>
      <c r="F1699" s="426" t="s">
        <v>1341</v>
      </c>
      <c r="G1699" s="426">
        <v>2</v>
      </c>
      <c r="H1699" s="332">
        <v>10</v>
      </c>
      <c r="I1699" s="309">
        <f t="shared" si="101"/>
        <v>17320</v>
      </c>
      <c r="J1699" s="310" t="s">
        <v>514</v>
      </c>
      <c r="K1699" s="311" t="s">
        <v>953</v>
      </c>
    </row>
    <row r="1700" spans="1:11" x14ac:dyDescent="0.2">
      <c r="A1700" s="329"/>
      <c r="B1700" s="330"/>
      <c r="C1700" s="329"/>
      <c r="D1700" s="330"/>
      <c r="E1700" s="480" t="s">
        <v>2160</v>
      </c>
      <c r="F1700" s="426" t="s">
        <v>1999</v>
      </c>
      <c r="G1700" s="426">
        <v>2</v>
      </c>
      <c r="H1700" s="332">
        <v>136.83000000000001</v>
      </c>
      <c r="I1700" s="309">
        <f t="shared" si="101"/>
        <v>236989.56000000003</v>
      </c>
      <c r="J1700" s="310" t="s">
        <v>514</v>
      </c>
      <c r="K1700" s="311" t="s">
        <v>953</v>
      </c>
    </row>
    <row r="1701" spans="1:11" x14ac:dyDescent="0.2">
      <c r="A1701" s="329"/>
      <c r="B1701" s="330"/>
      <c r="C1701" s="329"/>
      <c r="D1701" s="330"/>
      <c r="E1701" s="480" t="s">
        <v>2161</v>
      </c>
      <c r="F1701" s="426" t="s">
        <v>1260</v>
      </c>
      <c r="G1701" s="426">
        <v>2</v>
      </c>
      <c r="H1701" s="332">
        <v>27</v>
      </c>
      <c r="I1701" s="309">
        <f t="shared" si="101"/>
        <v>46764</v>
      </c>
      <c r="J1701" s="310" t="s">
        <v>514</v>
      </c>
      <c r="K1701" s="311" t="s">
        <v>953</v>
      </c>
    </row>
    <row r="1702" spans="1:11" x14ac:dyDescent="0.2">
      <c r="A1702" s="329"/>
      <c r="B1702" s="330"/>
      <c r="C1702" s="329"/>
      <c r="D1702" s="330"/>
      <c r="E1702" s="480" t="s">
        <v>2162</v>
      </c>
      <c r="F1702" s="426" t="s">
        <v>1177</v>
      </c>
      <c r="G1702" s="426">
        <v>1</v>
      </c>
      <c r="H1702" s="332">
        <v>55</v>
      </c>
      <c r="I1702" s="309">
        <f t="shared" si="101"/>
        <v>47630</v>
      </c>
      <c r="J1702" s="310" t="s">
        <v>514</v>
      </c>
      <c r="K1702" s="311" t="s">
        <v>953</v>
      </c>
    </row>
    <row r="1703" spans="1:11" x14ac:dyDescent="0.2">
      <c r="A1703" s="329"/>
      <c r="B1703" s="330"/>
      <c r="C1703" s="329"/>
      <c r="D1703" s="330"/>
      <c r="E1703" s="480" t="s">
        <v>1266</v>
      </c>
      <c r="F1703" s="426" t="s">
        <v>1267</v>
      </c>
      <c r="G1703" s="426">
        <v>3</v>
      </c>
      <c r="H1703" s="332">
        <v>4.32</v>
      </c>
      <c r="I1703" s="309">
        <f t="shared" si="101"/>
        <v>11223.36</v>
      </c>
      <c r="J1703" s="310" t="s">
        <v>514</v>
      </c>
      <c r="K1703" s="311" t="s">
        <v>953</v>
      </c>
    </row>
    <row r="1704" spans="1:11" x14ac:dyDescent="0.2">
      <c r="A1704" s="329"/>
      <c r="B1704" s="330"/>
      <c r="C1704" s="329"/>
      <c r="D1704" s="330"/>
      <c r="E1704" s="480" t="s">
        <v>2163</v>
      </c>
      <c r="F1704" s="426" t="s">
        <v>1267</v>
      </c>
      <c r="G1704" s="426">
        <v>2</v>
      </c>
      <c r="H1704" s="332">
        <v>5.56</v>
      </c>
      <c r="I1704" s="309">
        <f t="shared" si="101"/>
        <v>9629.92</v>
      </c>
      <c r="J1704" s="310" t="s">
        <v>514</v>
      </c>
      <c r="K1704" s="311" t="s">
        <v>953</v>
      </c>
    </row>
    <row r="1705" spans="1:11" x14ac:dyDescent="0.2">
      <c r="A1705" s="329"/>
      <c r="B1705" s="330"/>
      <c r="C1705" s="329"/>
      <c r="D1705" s="330"/>
      <c r="E1705" s="480" t="s">
        <v>2164</v>
      </c>
      <c r="F1705" s="426" t="s">
        <v>1314</v>
      </c>
      <c r="G1705" s="426">
        <v>2</v>
      </c>
      <c r="H1705" s="332">
        <v>4.41</v>
      </c>
      <c r="I1705" s="309">
        <f t="shared" si="101"/>
        <v>7638.12</v>
      </c>
      <c r="J1705" s="310" t="s">
        <v>514</v>
      </c>
      <c r="K1705" s="311" t="s">
        <v>953</v>
      </c>
    </row>
    <row r="1706" spans="1:11" x14ac:dyDescent="0.2">
      <c r="A1706" s="329"/>
      <c r="B1706" s="330"/>
      <c r="C1706" s="329"/>
      <c r="D1706" s="330"/>
      <c r="E1706" s="480" t="s">
        <v>2165</v>
      </c>
      <c r="F1706" s="426" t="s">
        <v>1157</v>
      </c>
      <c r="G1706" s="426">
        <v>2</v>
      </c>
      <c r="H1706" s="332">
        <v>1.27</v>
      </c>
      <c r="I1706" s="309">
        <f t="shared" si="101"/>
        <v>2199.64</v>
      </c>
      <c r="J1706" s="310" t="s">
        <v>514</v>
      </c>
      <c r="K1706" s="311" t="s">
        <v>953</v>
      </c>
    </row>
    <row r="1707" spans="1:11" x14ac:dyDescent="0.2">
      <c r="A1707" s="329"/>
      <c r="B1707" s="330"/>
      <c r="C1707" s="329"/>
      <c r="D1707" s="330"/>
      <c r="E1707" s="480" t="s">
        <v>2166</v>
      </c>
      <c r="F1707" s="426" t="s">
        <v>128</v>
      </c>
      <c r="G1707" s="426">
        <v>2</v>
      </c>
      <c r="H1707" s="332">
        <v>1.53</v>
      </c>
      <c r="I1707" s="309">
        <f t="shared" si="101"/>
        <v>2649.96</v>
      </c>
      <c r="J1707" s="310" t="s">
        <v>514</v>
      </c>
      <c r="K1707" s="311" t="s">
        <v>953</v>
      </c>
    </row>
    <row r="1708" spans="1:11" x14ac:dyDescent="0.2">
      <c r="A1708" s="329"/>
      <c r="B1708" s="330"/>
      <c r="C1708" s="329"/>
      <c r="D1708" s="330"/>
      <c r="E1708" s="480" t="s">
        <v>2167</v>
      </c>
      <c r="F1708" s="426" t="s">
        <v>1754</v>
      </c>
      <c r="G1708" s="426">
        <v>0.25</v>
      </c>
      <c r="H1708" s="332">
        <v>2053</v>
      </c>
      <c r="I1708" s="309">
        <f t="shared" si="101"/>
        <v>444474.5</v>
      </c>
      <c r="J1708" s="310" t="s">
        <v>514</v>
      </c>
      <c r="K1708" s="311" t="s">
        <v>953</v>
      </c>
    </row>
    <row r="1709" spans="1:11" x14ac:dyDescent="0.2">
      <c r="A1709" s="329"/>
      <c r="B1709" s="330"/>
      <c r="C1709" s="329"/>
      <c r="D1709" s="330"/>
      <c r="E1709" s="480" t="s">
        <v>2168</v>
      </c>
      <c r="F1709" s="426" t="s">
        <v>128</v>
      </c>
      <c r="G1709" s="426">
        <v>0.1</v>
      </c>
      <c r="H1709" s="332">
        <v>200</v>
      </c>
      <c r="I1709" s="309">
        <f t="shared" si="101"/>
        <v>17320</v>
      </c>
      <c r="J1709" s="310" t="s">
        <v>514</v>
      </c>
      <c r="K1709" s="311" t="s">
        <v>953</v>
      </c>
    </row>
    <row r="1710" spans="1:11" x14ac:dyDescent="0.2">
      <c r="A1710" s="329"/>
      <c r="B1710" s="330"/>
      <c r="C1710" s="329"/>
      <c r="D1710" s="330"/>
      <c r="E1710" s="480" t="s">
        <v>2169</v>
      </c>
      <c r="F1710" s="426" t="s">
        <v>1212</v>
      </c>
      <c r="G1710" s="426">
        <v>2</v>
      </c>
      <c r="H1710" s="332">
        <v>6</v>
      </c>
      <c r="I1710" s="309">
        <f t="shared" si="101"/>
        <v>10392</v>
      </c>
      <c r="J1710" s="310" t="s">
        <v>514</v>
      </c>
      <c r="K1710" s="311" t="s">
        <v>953</v>
      </c>
    </row>
    <row r="1711" spans="1:11" x14ac:dyDescent="0.2">
      <c r="A1711" s="329"/>
      <c r="B1711" s="330"/>
      <c r="C1711" s="329"/>
      <c r="D1711" s="330"/>
      <c r="E1711" s="480" t="s">
        <v>2170</v>
      </c>
      <c r="F1711" s="426" t="s">
        <v>1999</v>
      </c>
      <c r="G1711" s="426">
        <v>0.5</v>
      </c>
      <c r="H1711" s="332">
        <v>359.9</v>
      </c>
      <c r="I1711" s="309">
        <f t="shared" si="101"/>
        <v>155836.69999999998</v>
      </c>
      <c r="J1711" s="310" t="s">
        <v>514</v>
      </c>
      <c r="K1711" s="311" t="s">
        <v>953</v>
      </c>
    </row>
    <row r="1712" spans="1:11" x14ac:dyDescent="0.2">
      <c r="A1712" s="329"/>
      <c r="B1712" s="330"/>
      <c r="C1712" s="329"/>
      <c r="D1712" s="330"/>
      <c r="E1712" s="480" t="s">
        <v>2171</v>
      </c>
      <c r="F1712" s="426" t="s">
        <v>1260</v>
      </c>
      <c r="G1712" s="426">
        <v>2</v>
      </c>
      <c r="H1712" s="332">
        <v>16.63</v>
      </c>
      <c r="I1712" s="309">
        <f t="shared" si="101"/>
        <v>28803.16</v>
      </c>
      <c r="J1712" s="310" t="s">
        <v>514</v>
      </c>
      <c r="K1712" s="311" t="s">
        <v>953</v>
      </c>
    </row>
    <row r="1713" spans="1:11" x14ac:dyDescent="0.2">
      <c r="A1713" s="329"/>
      <c r="B1713" s="330"/>
      <c r="C1713" s="329"/>
      <c r="D1713" s="330"/>
      <c r="E1713" s="480" t="s">
        <v>2172</v>
      </c>
      <c r="F1713" s="426" t="s">
        <v>1286</v>
      </c>
      <c r="G1713" s="426">
        <v>1</v>
      </c>
      <c r="H1713" s="332">
        <v>69</v>
      </c>
      <c r="I1713" s="309">
        <f t="shared" si="101"/>
        <v>59754</v>
      </c>
      <c r="J1713" s="310" t="s">
        <v>514</v>
      </c>
      <c r="K1713" s="311" t="s">
        <v>953</v>
      </c>
    </row>
    <row r="1714" spans="1:11" x14ac:dyDescent="0.2">
      <c r="A1714" s="329"/>
      <c r="B1714" s="330"/>
      <c r="C1714" s="329"/>
      <c r="D1714" s="330"/>
      <c r="E1714" s="480" t="s">
        <v>2173</v>
      </c>
      <c r="F1714" s="426" t="s">
        <v>1286</v>
      </c>
      <c r="G1714" s="426">
        <v>1</v>
      </c>
      <c r="H1714" s="332">
        <v>22.22</v>
      </c>
      <c r="I1714" s="309">
        <f t="shared" si="101"/>
        <v>19242.52</v>
      </c>
      <c r="J1714" s="310" t="s">
        <v>514</v>
      </c>
      <c r="K1714" s="311" t="s">
        <v>953</v>
      </c>
    </row>
    <row r="1715" spans="1:11" x14ac:dyDescent="0.2">
      <c r="A1715" s="329"/>
      <c r="B1715" s="330"/>
      <c r="C1715" s="329"/>
      <c r="D1715" s="330"/>
      <c r="E1715" s="480" t="s">
        <v>2174</v>
      </c>
      <c r="F1715" s="426" t="s">
        <v>2175</v>
      </c>
      <c r="G1715" s="426">
        <v>0.25</v>
      </c>
      <c r="H1715" s="332">
        <v>4409.24</v>
      </c>
      <c r="I1715" s="309">
        <f t="shared" si="101"/>
        <v>954600.46</v>
      </c>
      <c r="J1715" s="310" t="s">
        <v>514</v>
      </c>
      <c r="K1715" s="311" t="s">
        <v>953</v>
      </c>
    </row>
    <row r="1716" spans="1:11" x14ac:dyDescent="0.2">
      <c r="A1716" s="329"/>
      <c r="B1716" s="330"/>
      <c r="C1716" s="329"/>
      <c r="D1716" s="330"/>
      <c r="E1716" s="480" t="s">
        <v>2176</v>
      </c>
      <c r="F1716" s="426" t="s">
        <v>1332</v>
      </c>
      <c r="G1716" s="426">
        <v>1</v>
      </c>
      <c r="H1716" s="332">
        <v>68.8</v>
      </c>
      <c r="I1716" s="309">
        <f t="shared" si="101"/>
        <v>59580.799999999996</v>
      </c>
      <c r="J1716" s="310" t="s">
        <v>514</v>
      </c>
      <c r="K1716" s="311" t="s">
        <v>953</v>
      </c>
    </row>
    <row r="1717" spans="1:11" x14ac:dyDescent="0.2">
      <c r="A1717" s="329"/>
      <c r="B1717" s="330"/>
      <c r="C1717" s="329"/>
      <c r="D1717" s="330"/>
      <c r="E1717" s="480" t="s">
        <v>2177</v>
      </c>
      <c r="F1717" s="426" t="s">
        <v>296</v>
      </c>
      <c r="G1717" s="426">
        <v>1</v>
      </c>
      <c r="H1717" s="332">
        <v>1002</v>
      </c>
      <c r="I1717" s="309">
        <f t="shared" si="101"/>
        <v>867732</v>
      </c>
      <c r="J1717" s="310" t="s">
        <v>514</v>
      </c>
      <c r="K1717" s="311" t="s">
        <v>953</v>
      </c>
    </row>
    <row r="1718" spans="1:11" x14ac:dyDescent="0.2">
      <c r="A1718" s="329"/>
      <c r="B1718" s="330"/>
      <c r="C1718" s="329"/>
      <c r="D1718" s="330"/>
      <c r="E1718" s="480" t="s">
        <v>2178</v>
      </c>
      <c r="F1718" s="426" t="s">
        <v>296</v>
      </c>
      <c r="G1718" s="426">
        <v>0.5</v>
      </c>
      <c r="H1718" s="332">
        <v>1002</v>
      </c>
      <c r="I1718" s="309">
        <f t="shared" si="101"/>
        <v>433866</v>
      </c>
      <c r="J1718" s="310" t="s">
        <v>514</v>
      </c>
      <c r="K1718" s="311" t="s">
        <v>953</v>
      </c>
    </row>
    <row r="1719" spans="1:11" x14ac:dyDescent="0.2">
      <c r="A1719" s="329"/>
      <c r="B1719" s="330"/>
      <c r="C1719" s="329"/>
      <c r="D1719" s="330"/>
      <c r="E1719" s="480" t="s">
        <v>2179</v>
      </c>
      <c r="F1719" s="426" t="s">
        <v>1814</v>
      </c>
      <c r="G1719" s="426">
        <v>2</v>
      </c>
      <c r="H1719" s="332">
        <v>72.099999999999994</v>
      </c>
      <c r="I1719" s="309">
        <f t="shared" si="101"/>
        <v>124877.2</v>
      </c>
      <c r="J1719" s="310" t="s">
        <v>514</v>
      </c>
      <c r="K1719" s="311" t="s">
        <v>953</v>
      </c>
    </row>
    <row r="1720" spans="1:11" x14ac:dyDescent="0.2">
      <c r="A1720" s="329"/>
      <c r="B1720" s="330"/>
      <c r="C1720" s="329"/>
      <c r="D1720" s="330"/>
      <c r="E1720" s="480" t="s">
        <v>2180</v>
      </c>
      <c r="F1720" s="426" t="s">
        <v>128</v>
      </c>
      <c r="G1720" s="426">
        <v>1</v>
      </c>
      <c r="H1720" s="332">
        <v>6.12</v>
      </c>
      <c r="I1720" s="309">
        <f t="shared" si="101"/>
        <v>5299.92</v>
      </c>
      <c r="J1720" s="310" t="s">
        <v>514</v>
      </c>
      <c r="K1720" s="311" t="s">
        <v>953</v>
      </c>
    </row>
    <row r="1721" spans="1:11" x14ac:dyDescent="0.2">
      <c r="A1721" s="329"/>
      <c r="B1721" s="330"/>
      <c r="C1721" s="329"/>
      <c r="D1721" s="330"/>
      <c r="E1721" s="480" t="s">
        <v>1820</v>
      </c>
      <c r="F1721" s="426" t="s">
        <v>128</v>
      </c>
      <c r="G1721" s="426">
        <v>2</v>
      </c>
      <c r="H1721" s="332">
        <v>405</v>
      </c>
      <c r="I1721" s="309">
        <f t="shared" si="101"/>
        <v>701460</v>
      </c>
      <c r="J1721" s="310" t="s">
        <v>514</v>
      </c>
      <c r="K1721" s="311" t="s">
        <v>953</v>
      </c>
    </row>
    <row r="1722" spans="1:11" x14ac:dyDescent="0.2">
      <c r="A1722" s="329"/>
      <c r="B1722" s="330"/>
      <c r="C1722" s="329"/>
      <c r="D1722" s="330"/>
      <c r="E1722" s="480" t="s">
        <v>2181</v>
      </c>
      <c r="F1722" s="426" t="s">
        <v>1260</v>
      </c>
      <c r="G1722" s="426">
        <v>1</v>
      </c>
      <c r="H1722" s="332">
        <v>15.5</v>
      </c>
      <c r="I1722" s="309">
        <f t="shared" si="101"/>
        <v>13423</v>
      </c>
      <c r="J1722" s="310" t="s">
        <v>514</v>
      </c>
      <c r="K1722" s="311" t="s">
        <v>953</v>
      </c>
    </row>
    <row r="1723" spans="1:11" x14ac:dyDescent="0.2">
      <c r="A1723" s="329"/>
      <c r="B1723" s="330"/>
      <c r="C1723" s="329"/>
      <c r="D1723" s="330"/>
      <c r="E1723" s="480" t="s">
        <v>2183</v>
      </c>
      <c r="F1723" s="426" t="s">
        <v>1177</v>
      </c>
      <c r="G1723" s="426">
        <v>2</v>
      </c>
      <c r="H1723" s="332">
        <v>300</v>
      </c>
      <c r="I1723" s="309">
        <f t="shared" si="101"/>
        <v>519600</v>
      </c>
      <c r="J1723" s="310" t="s">
        <v>514</v>
      </c>
      <c r="K1723" s="311" t="s">
        <v>953</v>
      </c>
    </row>
    <row r="1724" spans="1:11" x14ac:dyDescent="0.2">
      <c r="A1724" s="329"/>
      <c r="B1724" s="330"/>
      <c r="C1724" s="329"/>
      <c r="D1724" s="330"/>
      <c r="E1724" s="480" t="s">
        <v>2184</v>
      </c>
      <c r="F1724" s="426" t="s">
        <v>1314</v>
      </c>
      <c r="G1724" s="426">
        <v>3</v>
      </c>
      <c r="H1724" s="332">
        <v>18.86</v>
      </c>
      <c r="I1724" s="309">
        <f t="shared" si="101"/>
        <v>48998.28</v>
      </c>
      <c r="J1724" s="310" t="s">
        <v>514</v>
      </c>
      <c r="K1724" s="311" t="s">
        <v>953</v>
      </c>
    </row>
    <row r="1725" spans="1:11" x14ac:dyDescent="0.2">
      <c r="A1725" s="329"/>
      <c r="B1725" s="330"/>
      <c r="C1725" s="329"/>
      <c r="D1725" s="330"/>
      <c r="E1725" s="480" t="s">
        <v>2185</v>
      </c>
      <c r="F1725" s="426" t="s">
        <v>128</v>
      </c>
      <c r="G1725" s="426">
        <v>1</v>
      </c>
      <c r="H1725" s="332">
        <v>170</v>
      </c>
      <c r="I1725" s="309">
        <f t="shared" si="101"/>
        <v>147220</v>
      </c>
      <c r="J1725" s="310" t="s">
        <v>514</v>
      </c>
      <c r="K1725" s="311" t="s">
        <v>953</v>
      </c>
    </row>
    <row r="1726" spans="1:11" x14ac:dyDescent="0.2">
      <c r="A1726" s="329"/>
      <c r="B1726" s="330"/>
      <c r="C1726" s="329"/>
      <c r="D1726" s="330"/>
      <c r="E1726" s="480" t="s">
        <v>2101</v>
      </c>
      <c r="F1726" s="426" t="s">
        <v>1177</v>
      </c>
      <c r="G1726" s="426">
        <v>1</v>
      </c>
      <c r="H1726" s="332">
        <v>300</v>
      </c>
      <c r="I1726" s="309">
        <f t="shared" si="101"/>
        <v>259800</v>
      </c>
      <c r="J1726" s="310" t="s">
        <v>514</v>
      </c>
      <c r="K1726" s="311" t="s">
        <v>953</v>
      </c>
    </row>
    <row r="1727" spans="1:11" x14ac:dyDescent="0.2">
      <c r="A1727" s="329"/>
      <c r="B1727" s="330"/>
      <c r="C1727" s="329"/>
      <c r="D1727" s="330"/>
      <c r="E1727" s="480" t="s">
        <v>2186</v>
      </c>
      <c r="F1727" s="426" t="s">
        <v>2112</v>
      </c>
      <c r="G1727" s="426">
        <v>1</v>
      </c>
      <c r="H1727" s="332">
        <v>125</v>
      </c>
      <c r="I1727" s="309">
        <f t="shared" si="101"/>
        <v>108250</v>
      </c>
      <c r="J1727" s="310" t="s">
        <v>514</v>
      </c>
      <c r="K1727" s="311" t="s">
        <v>953</v>
      </c>
    </row>
    <row r="1728" spans="1:11" x14ac:dyDescent="0.2">
      <c r="A1728" s="329"/>
      <c r="B1728" s="330"/>
      <c r="C1728" s="329"/>
      <c r="D1728" s="330"/>
      <c r="E1728" s="480" t="s">
        <v>1861</v>
      </c>
      <c r="F1728" s="426" t="s">
        <v>1177</v>
      </c>
      <c r="G1728" s="426">
        <v>1</v>
      </c>
      <c r="H1728" s="332">
        <v>200</v>
      </c>
      <c r="I1728" s="309">
        <f t="shared" si="101"/>
        <v>173200</v>
      </c>
      <c r="J1728" s="310" t="s">
        <v>514</v>
      </c>
      <c r="K1728" s="311" t="s">
        <v>953</v>
      </c>
    </row>
    <row r="1729" spans="1:11" x14ac:dyDescent="0.2">
      <c r="A1729" s="329"/>
      <c r="B1729" s="330"/>
      <c r="C1729" s="329"/>
      <c r="D1729" s="330"/>
      <c r="E1729" s="480" t="s">
        <v>2187</v>
      </c>
      <c r="F1729" s="426" t="s">
        <v>1257</v>
      </c>
      <c r="G1729" s="426">
        <v>1</v>
      </c>
      <c r="H1729" s="332">
        <v>85</v>
      </c>
      <c r="I1729" s="309">
        <f t="shared" si="101"/>
        <v>73610</v>
      </c>
      <c r="J1729" s="310" t="s">
        <v>514</v>
      </c>
      <c r="K1729" s="311" t="s">
        <v>953</v>
      </c>
    </row>
    <row r="1730" spans="1:11" x14ac:dyDescent="0.2">
      <c r="A1730" s="329"/>
      <c r="B1730" s="330"/>
      <c r="C1730" s="329"/>
      <c r="D1730" s="330"/>
      <c r="E1730" s="480" t="s">
        <v>2188</v>
      </c>
      <c r="F1730" s="426" t="s">
        <v>1177</v>
      </c>
      <c r="G1730" s="426">
        <v>3</v>
      </c>
      <c r="H1730" s="332">
        <v>87.95</v>
      </c>
      <c r="I1730" s="309">
        <f t="shared" si="101"/>
        <v>228494.1</v>
      </c>
      <c r="J1730" s="310" t="s">
        <v>514</v>
      </c>
      <c r="K1730" s="311" t="s">
        <v>953</v>
      </c>
    </row>
    <row r="1731" spans="1:11" x14ac:dyDescent="0.2">
      <c r="A1731" s="329"/>
      <c r="B1731" s="330"/>
      <c r="C1731" s="329"/>
      <c r="D1731" s="330"/>
      <c r="E1731" s="480"/>
      <c r="F1731" s="426"/>
      <c r="G1731" s="426"/>
      <c r="H1731" s="332"/>
      <c r="I1731" s="309"/>
      <c r="J1731" s="310"/>
      <c r="K1731" s="311"/>
    </row>
    <row r="1732" spans="1:11" x14ac:dyDescent="0.2">
      <c r="A1732" s="329"/>
      <c r="B1732" s="330"/>
      <c r="C1732" s="329"/>
      <c r="D1732" s="330"/>
      <c r="E1732" s="388"/>
      <c r="F1732" s="306"/>
      <c r="G1732" s="306"/>
      <c r="H1732" s="332"/>
      <c r="I1732" s="309"/>
      <c r="J1732" s="310"/>
      <c r="K1732" s="311"/>
    </row>
    <row r="1733" spans="1:11" x14ac:dyDescent="0.2">
      <c r="A1733" s="329"/>
      <c r="B1733" s="330"/>
      <c r="C1733" s="329"/>
      <c r="D1733" s="330" t="s">
        <v>2199</v>
      </c>
      <c r="E1733" s="388" t="s">
        <v>1153</v>
      </c>
      <c r="F1733" s="306" t="s">
        <v>936</v>
      </c>
      <c r="G1733" s="306">
        <v>1</v>
      </c>
      <c r="H1733" s="332">
        <v>0.04</v>
      </c>
      <c r="I1733" s="309">
        <f>+$G$1684*G1733*H1733</f>
        <v>34.64</v>
      </c>
      <c r="J1733" s="310" t="s">
        <v>937</v>
      </c>
      <c r="K1733" s="311" t="s">
        <v>953</v>
      </c>
    </row>
    <row r="1734" spans="1:11" x14ac:dyDescent="0.2">
      <c r="A1734" s="329"/>
      <c r="B1734" s="330"/>
      <c r="C1734" s="329"/>
      <c r="D1734" s="330"/>
      <c r="E1734" s="331" t="s">
        <v>1077</v>
      </c>
      <c r="F1734" s="306" t="s">
        <v>1154</v>
      </c>
      <c r="G1734" s="306">
        <v>1</v>
      </c>
      <c r="H1734" s="332">
        <v>3.06</v>
      </c>
      <c r="I1734" s="309">
        <f t="shared" ref="I1734:I1739" si="102">+$G$1684*G1734*H1734</f>
        <v>2649.96</v>
      </c>
      <c r="J1734" s="310" t="s">
        <v>937</v>
      </c>
      <c r="K1734" s="311" t="s">
        <v>953</v>
      </c>
    </row>
    <row r="1735" spans="1:11" x14ac:dyDescent="0.2">
      <c r="A1735" s="329"/>
      <c r="B1735" s="330"/>
      <c r="C1735" s="329"/>
      <c r="D1735" s="330"/>
      <c r="E1735" s="388" t="s">
        <v>970</v>
      </c>
      <c r="F1735" s="306" t="s">
        <v>1155</v>
      </c>
      <c r="G1735" s="306">
        <v>0.1</v>
      </c>
      <c r="H1735" s="332">
        <v>6.84</v>
      </c>
      <c r="I1735" s="309">
        <f t="shared" si="102"/>
        <v>592.34400000000005</v>
      </c>
      <c r="J1735" s="310" t="s">
        <v>937</v>
      </c>
      <c r="K1735" s="311" t="s">
        <v>953</v>
      </c>
    </row>
    <row r="1736" spans="1:11" x14ac:dyDescent="0.2">
      <c r="A1736" s="329"/>
      <c r="B1736" s="330"/>
      <c r="C1736" s="329"/>
      <c r="D1736" s="330"/>
      <c r="E1736" s="388" t="s">
        <v>1156</v>
      </c>
      <c r="F1736" s="306" t="s">
        <v>1157</v>
      </c>
      <c r="G1736" s="306">
        <v>1</v>
      </c>
      <c r="H1736" s="332">
        <v>1.5</v>
      </c>
      <c r="I1736" s="309">
        <f t="shared" si="102"/>
        <v>1299</v>
      </c>
      <c r="J1736" s="310" t="s">
        <v>937</v>
      </c>
      <c r="K1736" s="311" t="s">
        <v>953</v>
      </c>
    </row>
    <row r="1737" spans="1:11" x14ac:dyDescent="0.2">
      <c r="A1737" s="329"/>
      <c r="B1737" s="330"/>
      <c r="C1737" s="329"/>
      <c r="D1737" s="330"/>
      <c r="E1737" s="388" t="s">
        <v>1158</v>
      </c>
      <c r="F1737" s="306" t="s">
        <v>1154</v>
      </c>
      <c r="G1737" s="306">
        <v>1</v>
      </c>
      <c r="H1737" s="332">
        <v>3.06</v>
      </c>
      <c r="I1737" s="309">
        <f t="shared" si="102"/>
        <v>2649.96</v>
      </c>
      <c r="J1737" s="310" t="s">
        <v>937</v>
      </c>
      <c r="K1737" s="311" t="s">
        <v>953</v>
      </c>
    </row>
    <row r="1738" spans="1:11" x14ac:dyDescent="0.2">
      <c r="A1738" s="329"/>
      <c r="B1738" s="330"/>
      <c r="C1738" s="329"/>
      <c r="D1738" s="330"/>
      <c r="E1738" s="388" t="s">
        <v>1159</v>
      </c>
      <c r="F1738" s="306" t="s">
        <v>1154</v>
      </c>
      <c r="G1738" s="306">
        <v>1</v>
      </c>
      <c r="H1738" s="332">
        <v>3.06</v>
      </c>
      <c r="I1738" s="309">
        <f t="shared" si="102"/>
        <v>2649.96</v>
      </c>
      <c r="J1738" s="310" t="s">
        <v>937</v>
      </c>
      <c r="K1738" s="311" t="s">
        <v>953</v>
      </c>
    </row>
    <row r="1739" spans="1:11" x14ac:dyDescent="0.2">
      <c r="A1739" s="329"/>
      <c r="B1739" s="330"/>
      <c r="C1739" s="329"/>
      <c r="D1739" s="330"/>
      <c r="E1739" s="331" t="s">
        <v>966</v>
      </c>
      <c r="F1739" s="306" t="s">
        <v>1154</v>
      </c>
      <c r="G1739" s="306">
        <v>1</v>
      </c>
      <c r="H1739" s="332">
        <v>3.06</v>
      </c>
      <c r="I1739" s="309">
        <f t="shared" si="102"/>
        <v>2649.96</v>
      </c>
      <c r="J1739" s="310" t="s">
        <v>937</v>
      </c>
      <c r="K1739" s="311" t="s">
        <v>953</v>
      </c>
    </row>
    <row r="1740" spans="1:11" x14ac:dyDescent="0.2">
      <c r="A1740" s="329"/>
      <c r="B1740" s="330"/>
      <c r="C1740" s="329"/>
      <c r="D1740" s="330"/>
      <c r="E1740" s="331"/>
      <c r="F1740" s="306"/>
      <c r="G1740" s="306"/>
      <c r="H1740" s="332"/>
      <c r="I1740" s="309"/>
      <c r="J1740" s="310"/>
      <c r="K1740" s="311"/>
    </row>
    <row r="1741" spans="1:11" ht="14.25" x14ac:dyDescent="0.2">
      <c r="A1741" s="329"/>
      <c r="B1741" s="330"/>
      <c r="C1741" s="329"/>
      <c r="D1741" s="330" t="s">
        <v>2200</v>
      </c>
      <c r="E1741" s="436" t="s">
        <v>1872</v>
      </c>
      <c r="F1741" s="306"/>
      <c r="G1741" s="306"/>
      <c r="H1741" s="332"/>
      <c r="I1741" s="309"/>
      <c r="J1741" s="310"/>
      <c r="K1741" s="311"/>
    </row>
    <row r="1742" spans="1:11" ht="14.25" x14ac:dyDescent="0.2">
      <c r="A1742" s="329"/>
      <c r="B1742" s="330"/>
      <c r="C1742" s="329"/>
      <c r="D1742" s="330"/>
      <c r="E1742" s="436" t="s">
        <v>1873</v>
      </c>
      <c r="F1742" s="306"/>
      <c r="G1742" s="306"/>
      <c r="H1742" s="332"/>
      <c r="I1742" s="309"/>
      <c r="J1742" s="310"/>
      <c r="K1742" s="311"/>
    </row>
    <row r="1743" spans="1:11" x14ac:dyDescent="0.2">
      <c r="A1743" s="329"/>
      <c r="B1743" s="330"/>
      <c r="C1743" s="329"/>
      <c r="D1743" s="330"/>
      <c r="E1743" s="437" t="s">
        <v>1874</v>
      </c>
      <c r="F1743" s="306" t="s">
        <v>952</v>
      </c>
      <c r="G1743" s="429">
        <v>2</v>
      </c>
      <c r="H1743" s="402">
        <v>4</v>
      </c>
      <c r="I1743" s="309">
        <f t="shared" ref="I1743:I1748" si="103">+$G$1684*G1743*H1743</f>
        <v>6928</v>
      </c>
      <c r="J1743" s="310" t="s">
        <v>133</v>
      </c>
      <c r="K1743" s="311" t="s">
        <v>953</v>
      </c>
    </row>
    <row r="1744" spans="1:11" x14ac:dyDescent="0.2">
      <c r="A1744" s="329"/>
      <c r="B1744" s="330"/>
      <c r="C1744" s="329"/>
      <c r="D1744" s="330"/>
      <c r="E1744" s="437" t="s">
        <v>1875</v>
      </c>
      <c r="F1744" s="306" t="s">
        <v>952</v>
      </c>
      <c r="G1744" s="429">
        <v>2</v>
      </c>
      <c r="H1744" s="402">
        <v>5.67</v>
      </c>
      <c r="I1744" s="309">
        <f t="shared" si="103"/>
        <v>9820.44</v>
      </c>
      <c r="J1744" s="310" t="s">
        <v>133</v>
      </c>
      <c r="K1744" s="311" t="s">
        <v>953</v>
      </c>
    </row>
    <row r="1745" spans="1:11" x14ac:dyDescent="0.2">
      <c r="A1745" s="329"/>
      <c r="B1745" s="330"/>
      <c r="C1745" s="329"/>
      <c r="D1745" s="330"/>
      <c r="E1745" s="437" t="s">
        <v>1876</v>
      </c>
      <c r="F1745" s="306" t="s">
        <v>2035</v>
      </c>
      <c r="G1745" s="429">
        <v>1</v>
      </c>
      <c r="H1745" s="402">
        <v>10.84</v>
      </c>
      <c r="I1745" s="309">
        <f t="shared" si="103"/>
        <v>9387.44</v>
      </c>
      <c r="J1745" s="310" t="s">
        <v>133</v>
      </c>
      <c r="K1745" s="311" t="s">
        <v>953</v>
      </c>
    </row>
    <row r="1746" spans="1:11" x14ac:dyDescent="0.2">
      <c r="A1746" s="329"/>
      <c r="B1746" s="330"/>
      <c r="C1746" s="329"/>
      <c r="D1746" s="330"/>
      <c r="E1746" s="437" t="s">
        <v>1878</v>
      </c>
      <c r="F1746" s="306" t="s">
        <v>1901</v>
      </c>
      <c r="G1746" s="429">
        <v>1</v>
      </c>
      <c r="H1746" s="402">
        <v>0.32</v>
      </c>
      <c r="I1746" s="309">
        <f t="shared" si="103"/>
        <v>277.12</v>
      </c>
      <c r="J1746" s="310" t="s">
        <v>133</v>
      </c>
      <c r="K1746" s="311" t="s">
        <v>953</v>
      </c>
    </row>
    <row r="1747" spans="1:11" x14ac:dyDescent="0.2">
      <c r="A1747" s="329"/>
      <c r="B1747" s="330"/>
      <c r="C1747" s="329"/>
      <c r="D1747" s="330"/>
      <c r="E1747" s="437" t="s">
        <v>1880</v>
      </c>
      <c r="F1747" s="306" t="s">
        <v>2037</v>
      </c>
      <c r="G1747" s="429">
        <v>1</v>
      </c>
      <c r="H1747" s="402">
        <v>0.72</v>
      </c>
      <c r="I1747" s="309">
        <f t="shared" si="103"/>
        <v>623.52</v>
      </c>
      <c r="J1747" s="310" t="s">
        <v>133</v>
      </c>
      <c r="K1747" s="311" t="s">
        <v>953</v>
      </c>
    </row>
    <row r="1748" spans="1:11" x14ac:dyDescent="0.2">
      <c r="A1748" s="329"/>
      <c r="B1748" s="330"/>
      <c r="C1748" s="329"/>
      <c r="D1748" s="330"/>
      <c r="E1748" s="437" t="s">
        <v>1882</v>
      </c>
      <c r="F1748" s="306" t="s">
        <v>1901</v>
      </c>
      <c r="G1748" s="429">
        <v>1</v>
      </c>
      <c r="H1748" s="402">
        <v>0.64</v>
      </c>
      <c r="I1748" s="309">
        <f t="shared" si="103"/>
        <v>554.24</v>
      </c>
      <c r="J1748" s="310" t="s">
        <v>133</v>
      </c>
      <c r="K1748" s="311" t="s">
        <v>953</v>
      </c>
    </row>
    <row r="1749" spans="1:11" ht="14.25" x14ac:dyDescent="0.2">
      <c r="A1749" s="329"/>
      <c r="B1749" s="330"/>
      <c r="C1749" s="329"/>
      <c r="D1749" s="330"/>
      <c r="E1749" s="436" t="s">
        <v>1883</v>
      </c>
      <c r="F1749" s="306"/>
      <c r="G1749" s="306"/>
      <c r="H1749" s="332"/>
      <c r="I1749" s="309"/>
      <c r="J1749" s="310"/>
      <c r="K1749" s="311"/>
    </row>
    <row r="1750" spans="1:11" x14ac:dyDescent="0.2">
      <c r="A1750" s="329"/>
      <c r="B1750" s="330"/>
      <c r="C1750" s="329"/>
      <c r="D1750" s="330"/>
      <c r="E1750" s="441" t="s">
        <v>1884</v>
      </c>
      <c r="F1750" s="439" t="s">
        <v>1885</v>
      </c>
      <c r="G1750" s="429">
        <v>1</v>
      </c>
      <c r="H1750" s="402">
        <v>34.159999999999997</v>
      </c>
      <c r="I1750" s="309">
        <f t="shared" ref="I1750:I1763" si="104">+$G$1684*G1750*H1750</f>
        <v>29582.559999999998</v>
      </c>
      <c r="J1750" s="310" t="s">
        <v>133</v>
      </c>
      <c r="K1750" s="311" t="s">
        <v>953</v>
      </c>
    </row>
    <row r="1751" spans="1:11" x14ac:dyDescent="0.2">
      <c r="A1751" s="329"/>
      <c r="B1751" s="330"/>
      <c r="C1751" s="329"/>
      <c r="D1751" s="330"/>
      <c r="E1751" s="441" t="s">
        <v>1886</v>
      </c>
      <c r="F1751" s="439" t="s">
        <v>1887</v>
      </c>
      <c r="G1751" s="429">
        <v>1</v>
      </c>
      <c r="H1751" s="402">
        <v>10.68</v>
      </c>
      <c r="I1751" s="309">
        <f t="shared" si="104"/>
        <v>9248.8799999999992</v>
      </c>
      <c r="J1751" s="310" t="s">
        <v>133</v>
      </c>
      <c r="K1751" s="311" t="s">
        <v>953</v>
      </c>
    </row>
    <row r="1752" spans="1:11" x14ac:dyDescent="0.2">
      <c r="A1752" s="329"/>
      <c r="B1752" s="330"/>
      <c r="C1752" s="329"/>
      <c r="D1752" s="330"/>
      <c r="E1752" s="441" t="s">
        <v>1888</v>
      </c>
      <c r="F1752" s="439" t="s">
        <v>2037</v>
      </c>
      <c r="G1752" s="429">
        <v>1</v>
      </c>
      <c r="H1752" s="402">
        <v>0.72</v>
      </c>
      <c r="I1752" s="309">
        <f t="shared" si="104"/>
        <v>623.52</v>
      </c>
      <c r="J1752" s="310" t="s">
        <v>133</v>
      </c>
      <c r="K1752" s="311" t="s">
        <v>953</v>
      </c>
    </row>
    <row r="1753" spans="1:11" x14ac:dyDescent="0.2">
      <c r="A1753" s="329"/>
      <c r="B1753" s="330"/>
      <c r="C1753" s="329"/>
      <c r="D1753" s="330"/>
      <c r="E1753" s="441" t="s">
        <v>1889</v>
      </c>
      <c r="F1753" s="439" t="s">
        <v>1901</v>
      </c>
      <c r="G1753" s="429">
        <v>1</v>
      </c>
      <c r="H1753" s="402">
        <v>0.32</v>
      </c>
      <c r="I1753" s="309">
        <f t="shared" si="104"/>
        <v>277.12</v>
      </c>
      <c r="J1753" s="310" t="s">
        <v>133</v>
      </c>
      <c r="K1753" s="311" t="s">
        <v>953</v>
      </c>
    </row>
    <row r="1754" spans="1:11" ht="15.75" x14ac:dyDescent="0.25">
      <c r="A1754" s="329"/>
      <c r="B1754" s="330"/>
      <c r="C1754" s="329"/>
      <c r="D1754" s="330"/>
      <c r="E1754" s="442" t="s">
        <v>1890</v>
      </c>
      <c r="F1754" s="306"/>
      <c r="G1754" s="306"/>
      <c r="H1754" s="332"/>
      <c r="I1754" s="309"/>
      <c r="J1754" s="310"/>
      <c r="K1754" s="311"/>
    </row>
    <row r="1755" spans="1:11" x14ac:dyDescent="0.2">
      <c r="A1755" s="329"/>
      <c r="B1755" s="330"/>
      <c r="C1755" s="329"/>
      <c r="D1755" s="330"/>
      <c r="E1755" s="437" t="s">
        <v>1891</v>
      </c>
      <c r="F1755" s="439" t="s">
        <v>1892</v>
      </c>
      <c r="G1755" s="426">
        <v>0.5</v>
      </c>
      <c r="H1755" s="402">
        <v>16</v>
      </c>
      <c r="I1755" s="309">
        <f t="shared" si="104"/>
        <v>6928</v>
      </c>
      <c r="J1755" s="310" t="s">
        <v>133</v>
      </c>
      <c r="K1755" s="311" t="s">
        <v>953</v>
      </c>
    </row>
    <row r="1756" spans="1:11" x14ac:dyDescent="0.2">
      <c r="A1756" s="329"/>
      <c r="B1756" s="330"/>
      <c r="C1756" s="329"/>
      <c r="D1756" s="330"/>
      <c r="E1756" s="437" t="s">
        <v>1893</v>
      </c>
      <c r="F1756" s="439" t="s">
        <v>1894</v>
      </c>
      <c r="G1756" s="426">
        <v>4</v>
      </c>
      <c r="H1756" s="402">
        <v>28.74</v>
      </c>
      <c r="I1756" s="309">
        <f t="shared" si="104"/>
        <v>99555.36</v>
      </c>
      <c r="J1756" s="310" t="s">
        <v>133</v>
      </c>
      <c r="K1756" s="311" t="s">
        <v>953</v>
      </c>
    </row>
    <row r="1757" spans="1:11" x14ac:dyDescent="0.2">
      <c r="A1757" s="329"/>
      <c r="B1757" s="330"/>
      <c r="C1757" s="329"/>
      <c r="D1757" s="330"/>
      <c r="E1757" s="437" t="s">
        <v>1876</v>
      </c>
      <c r="F1757" s="443" t="s">
        <v>1895</v>
      </c>
      <c r="G1757" s="426">
        <v>1</v>
      </c>
      <c r="H1757" s="402">
        <v>10.5</v>
      </c>
      <c r="I1757" s="309">
        <f t="shared" si="104"/>
        <v>9093</v>
      </c>
      <c r="J1757" s="310" t="s">
        <v>133</v>
      </c>
      <c r="K1757" s="311" t="s">
        <v>953</v>
      </c>
    </row>
    <row r="1758" spans="1:11" x14ac:dyDescent="0.2">
      <c r="A1758" s="329"/>
      <c r="B1758" s="330"/>
      <c r="C1758" s="329"/>
      <c r="D1758" s="330"/>
      <c r="E1758" s="437" t="s">
        <v>1878</v>
      </c>
      <c r="F1758" s="439" t="s">
        <v>1594</v>
      </c>
      <c r="G1758" s="426">
        <v>1</v>
      </c>
      <c r="H1758" s="402">
        <v>0.32</v>
      </c>
      <c r="I1758" s="309">
        <f t="shared" si="104"/>
        <v>277.12</v>
      </c>
      <c r="J1758" s="310" t="s">
        <v>133</v>
      </c>
      <c r="K1758" s="311" t="s">
        <v>953</v>
      </c>
    </row>
    <row r="1759" spans="1:11" x14ac:dyDescent="0.2">
      <c r="A1759" s="329"/>
      <c r="B1759" s="330"/>
      <c r="C1759" s="329"/>
      <c r="D1759" s="330"/>
      <c r="E1759" s="437" t="s">
        <v>1896</v>
      </c>
      <c r="F1759" s="439" t="s">
        <v>1594</v>
      </c>
      <c r="G1759" s="426">
        <v>1</v>
      </c>
      <c r="H1759" s="402">
        <v>0.72</v>
      </c>
      <c r="I1759" s="309">
        <f t="shared" si="104"/>
        <v>623.52</v>
      </c>
      <c r="J1759" s="310" t="s">
        <v>133</v>
      </c>
      <c r="K1759" s="311" t="s">
        <v>953</v>
      </c>
    </row>
    <row r="1760" spans="1:11" ht="14.25" x14ac:dyDescent="0.2">
      <c r="A1760" s="329"/>
      <c r="B1760" s="330"/>
      <c r="C1760" s="329"/>
      <c r="D1760" s="330"/>
      <c r="E1760" s="436" t="s">
        <v>1897</v>
      </c>
      <c r="F1760" s="306"/>
      <c r="G1760" s="306"/>
      <c r="H1760" s="332"/>
      <c r="I1760" s="309"/>
      <c r="J1760" s="310"/>
      <c r="K1760" s="311"/>
    </row>
    <row r="1761" spans="1:11" x14ac:dyDescent="0.2">
      <c r="A1761" s="329"/>
      <c r="B1761" s="330"/>
      <c r="C1761" s="329"/>
      <c r="D1761" s="330"/>
      <c r="E1761" s="331" t="s">
        <v>1898</v>
      </c>
      <c r="F1761" s="306" t="s">
        <v>1899</v>
      </c>
      <c r="G1761" s="306">
        <v>1</v>
      </c>
      <c r="H1761" s="332">
        <v>10</v>
      </c>
      <c r="I1761" s="309">
        <f t="shared" si="104"/>
        <v>8660</v>
      </c>
      <c r="J1761" s="310" t="s">
        <v>133</v>
      </c>
      <c r="K1761" s="311" t="s">
        <v>953</v>
      </c>
    </row>
    <row r="1762" spans="1:11" x14ac:dyDescent="0.2">
      <c r="A1762" s="329"/>
      <c r="B1762" s="330"/>
      <c r="C1762" s="329"/>
      <c r="D1762" s="330"/>
      <c r="E1762" s="331" t="s">
        <v>1900</v>
      </c>
      <c r="F1762" s="306" t="s">
        <v>1901</v>
      </c>
      <c r="G1762" s="306">
        <v>1</v>
      </c>
      <c r="H1762" s="332">
        <v>1</v>
      </c>
      <c r="I1762" s="309">
        <f t="shared" si="104"/>
        <v>866</v>
      </c>
      <c r="J1762" s="310" t="s">
        <v>133</v>
      </c>
      <c r="K1762" s="311" t="s">
        <v>953</v>
      </c>
    </row>
    <row r="1763" spans="1:11" x14ac:dyDescent="0.2">
      <c r="A1763" s="329"/>
      <c r="B1763" s="330"/>
      <c r="C1763" s="329"/>
      <c r="D1763" s="330"/>
      <c r="E1763" s="331" t="s">
        <v>1902</v>
      </c>
      <c r="F1763" s="306" t="s">
        <v>2037</v>
      </c>
      <c r="G1763" s="306">
        <v>1</v>
      </c>
      <c r="H1763" s="332">
        <v>0.72</v>
      </c>
      <c r="I1763" s="309">
        <f t="shared" si="104"/>
        <v>623.52</v>
      </c>
      <c r="J1763" s="310" t="s">
        <v>133</v>
      </c>
      <c r="K1763" s="311" t="s">
        <v>953</v>
      </c>
    </row>
    <row r="1764" spans="1:11" x14ac:dyDescent="0.2">
      <c r="A1764" s="329"/>
      <c r="B1764" s="330"/>
      <c r="C1764" s="329"/>
      <c r="D1764" s="330"/>
      <c r="E1764" s="331"/>
      <c r="F1764" s="306"/>
      <c r="G1764" s="306"/>
      <c r="H1764" s="332"/>
      <c r="I1764" s="309"/>
      <c r="J1764" s="310"/>
      <c r="K1764" s="311"/>
    </row>
    <row r="1765" spans="1:11" x14ac:dyDescent="0.2">
      <c r="A1765" s="329"/>
      <c r="B1765" s="330"/>
      <c r="C1765" s="329"/>
      <c r="D1765" s="330"/>
      <c r="E1765" s="331"/>
      <c r="F1765" s="306"/>
      <c r="G1765" s="306"/>
      <c r="H1765" s="332"/>
      <c r="I1765" s="309"/>
      <c r="J1765" s="310"/>
      <c r="K1765" s="311"/>
    </row>
    <row r="1766" spans="1:11" ht="14.25" x14ac:dyDescent="0.2">
      <c r="A1766" s="340"/>
      <c r="B1766" s="341"/>
      <c r="C1766" s="473"/>
      <c r="D1766" s="474" t="s">
        <v>1110</v>
      </c>
      <c r="E1766" s="344" t="s">
        <v>1904</v>
      </c>
      <c r="F1766" s="334" t="s">
        <v>987</v>
      </c>
      <c r="G1766" s="334">
        <v>12</v>
      </c>
      <c r="H1766" s="345">
        <v>7789.6</v>
      </c>
      <c r="I1766" s="346">
        <f>G1766*H1766</f>
        <v>93475.200000000012</v>
      </c>
      <c r="J1766" s="347" t="s">
        <v>988</v>
      </c>
      <c r="K1766" s="481" t="s">
        <v>938</v>
      </c>
    </row>
    <row r="1767" spans="1:11" ht="14.25" x14ac:dyDescent="0.2">
      <c r="A1767" s="349"/>
      <c r="B1767" s="350"/>
      <c r="C1767" s="342"/>
      <c r="D1767" s="476"/>
      <c r="E1767" s="352"/>
      <c r="F1767" s="334"/>
      <c r="G1767" s="334"/>
      <c r="H1767" s="345"/>
      <c r="I1767" s="346"/>
      <c r="J1767" s="347"/>
      <c r="K1767" s="482"/>
    </row>
    <row r="1768" spans="1:11" x14ac:dyDescent="0.2">
      <c r="A1768" s="351"/>
      <c r="B1768" s="355"/>
      <c r="C1768" s="325"/>
      <c r="D1768" s="330"/>
      <c r="E1768" s="352" t="s">
        <v>995</v>
      </c>
      <c r="F1768" s="334" t="s">
        <v>987</v>
      </c>
      <c r="G1768" s="334">
        <v>12</v>
      </c>
      <c r="H1768" s="345">
        <v>500</v>
      </c>
      <c r="I1768" s="346">
        <f>G1768*H1768</f>
        <v>6000</v>
      </c>
      <c r="J1768" s="347" t="s">
        <v>996</v>
      </c>
      <c r="K1768" s="376" t="s">
        <v>953</v>
      </c>
    </row>
    <row r="1769" spans="1:11" x14ac:dyDescent="0.2">
      <c r="A1769" s="351"/>
      <c r="B1769" s="355"/>
      <c r="C1769" s="357"/>
      <c r="D1769" s="383"/>
      <c r="E1769" s="352"/>
      <c r="F1769" s="334"/>
      <c r="G1769" s="334"/>
      <c r="H1769" s="345"/>
      <c r="I1769" s="346"/>
      <c r="J1769" s="347"/>
      <c r="K1769" s="376"/>
    </row>
    <row r="1770" spans="1:11" x14ac:dyDescent="0.2">
      <c r="A1770" s="351"/>
      <c r="B1770" s="355"/>
      <c r="C1770" s="359"/>
      <c r="D1770" s="474"/>
      <c r="E1770" s="352" t="s">
        <v>999</v>
      </c>
      <c r="F1770" s="334" t="s">
        <v>987</v>
      </c>
      <c r="G1770" s="334">
        <v>12</v>
      </c>
      <c r="H1770" s="345">
        <v>210.08</v>
      </c>
      <c r="I1770" s="346">
        <f>G1770*H1770</f>
        <v>2520.96</v>
      </c>
      <c r="J1770" s="347" t="s">
        <v>1000</v>
      </c>
      <c r="K1770" s="376" t="s">
        <v>953</v>
      </c>
    </row>
    <row r="1771" spans="1:11" x14ac:dyDescent="0.2">
      <c r="A1771" s="349"/>
      <c r="B1771" s="350"/>
      <c r="C1771" s="325"/>
      <c r="D1771" s="330"/>
      <c r="E1771" s="352"/>
      <c r="F1771" s="334"/>
      <c r="G1771" s="334"/>
      <c r="H1771" s="345"/>
      <c r="I1771" s="346"/>
      <c r="J1771" s="347"/>
      <c r="K1771" s="380"/>
    </row>
    <row r="1772" spans="1:11" ht="25.5" x14ac:dyDescent="0.2">
      <c r="A1772" s="351"/>
      <c r="B1772" s="355"/>
      <c r="C1772" s="361"/>
      <c r="D1772" s="474" t="s">
        <v>1004</v>
      </c>
      <c r="E1772" s="352" t="s">
        <v>2201</v>
      </c>
      <c r="F1772" s="334" t="s">
        <v>987</v>
      </c>
      <c r="G1772" s="334">
        <v>12</v>
      </c>
      <c r="H1772" s="362">
        <v>5000</v>
      </c>
      <c r="I1772" s="346">
        <f>G1772*H1772</f>
        <v>60000</v>
      </c>
      <c r="J1772" s="347" t="s">
        <v>297</v>
      </c>
      <c r="K1772" s="376" t="s">
        <v>953</v>
      </c>
    </row>
    <row r="1773" spans="1:11" x14ac:dyDescent="0.2">
      <c r="A1773" s="349"/>
      <c r="B1773" s="350"/>
      <c r="C1773" s="325"/>
      <c r="D1773" s="330"/>
      <c r="E1773" s="352"/>
      <c r="F1773" s="334"/>
      <c r="G1773" s="334"/>
      <c r="H1773" s="345"/>
      <c r="I1773" s="346"/>
      <c r="J1773" s="347"/>
      <c r="K1773" s="380"/>
    </row>
    <row r="1774" spans="1:11" x14ac:dyDescent="0.2">
      <c r="A1774" s="351"/>
      <c r="B1774" s="355"/>
      <c r="C1774" s="361"/>
      <c r="D1774" s="474"/>
      <c r="E1774" s="352" t="s">
        <v>1906</v>
      </c>
      <c r="F1774" s="334" t="s">
        <v>987</v>
      </c>
      <c r="G1774" s="334">
        <v>12</v>
      </c>
      <c r="H1774" s="362">
        <v>6500</v>
      </c>
      <c r="I1774" s="346">
        <f>G1774*H1774</f>
        <v>78000</v>
      </c>
      <c r="J1774" s="347" t="s">
        <v>1010</v>
      </c>
      <c r="K1774" s="376" t="s">
        <v>953</v>
      </c>
    </row>
    <row r="1775" spans="1:11" x14ac:dyDescent="0.2">
      <c r="A1775" s="329"/>
      <c r="B1775" s="330"/>
      <c r="C1775" s="329"/>
      <c r="D1775" s="330"/>
      <c r="E1775" s="331"/>
      <c r="F1775" s="306"/>
      <c r="G1775" s="306"/>
      <c r="H1775" s="332"/>
      <c r="I1775" s="309"/>
      <c r="J1775" s="310"/>
      <c r="K1775" s="311"/>
    </row>
    <row r="1776" spans="1:11" x14ac:dyDescent="0.2">
      <c r="A1776" s="351"/>
      <c r="B1776" s="355"/>
      <c r="C1776" s="363"/>
      <c r="D1776" s="366"/>
      <c r="E1776" s="352"/>
      <c r="F1776" s="334"/>
      <c r="G1776" s="334"/>
      <c r="H1776" s="362"/>
      <c r="I1776" s="346"/>
      <c r="J1776" s="347"/>
      <c r="K1776" s="380"/>
    </row>
    <row r="1777" spans="1:11" ht="24" x14ac:dyDescent="0.2">
      <c r="A1777" s="340"/>
      <c r="B1777" s="341"/>
      <c r="C1777" s="325"/>
      <c r="D1777" s="474" t="s">
        <v>1907</v>
      </c>
      <c r="E1777" s="344" t="s">
        <v>2202</v>
      </c>
      <c r="F1777" s="334" t="s">
        <v>1016</v>
      </c>
      <c r="G1777" s="334">
        <v>12</v>
      </c>
      <c r="H1777" s="362">
        <v>1888581.38</v>
      </c>
      <c r="I1777" s="346">
        <f>G1777*H1777</f>
        <v>22662976.559999999</v>
      </c>
      <c r="J1777" s="347" t="s">
        <v>989</v>
      </c>
      <c r="K1777" s="376" t="s">
        <v>1017</v>
      </c>
    </row>
    <row r="1778" spans="1:11" x14ac:dyDescent="0.2">
      <c r="A1778" s="351"/>
      <c r="B1778" s="355"/>
      <c r="C1778" s="363"/>
      <c r="D1778" s="366"/>
      <c r="E1778" s="352"/>
      <c r="F1778" s="334"/>
      <c r="G1778" s="334"/>
      <c r="H1778" s="362"/>
      <c r="I1778" s="346"/>
      <c r="J1778" s="347"/>
      <c r="K1778" s="376"/>
    </row>
    <row r="1779" spans="1:11" x14ac:dyDescent="0.2">
      <c r="A1779" s="351"/>
      <c r="B1779" s="355"/>
      <c r="C1779" s="325"/>
      <c r="D1779" s="367"/>
      <c r="E1779" s="352" t="s">
        <v>1127</v>
      </c>
      <c r="F1779" s="334" t="s">
        <v>1016</v>
      </c>
      <c r="G1779" s="334">
        <v>1</v>
      </c>
      <c r="H1779" s="362">
        <f>H1777</f>
        <v>1888581.38</v>
      </c>
      <c r="I1779" s="346">
        <f>G1779*H1779</f>
        <v>1888581.38</v>
      </c>
      <c r="J1779" s="347" t="s">
        <v>1011</v>
      </c>
      <c r="K1779" s="376" t="s">
        <v>1017</v>
      </c>
    </row>
    <row r="1780" spans="1:11" x14ac:dyDescent="0.2">
      <c r="A1780" s="351"/>
      <c r="B1780" s="355"/>
      <c r="C1780" s="363"/>
      <c r="D1780" s="366"/>
      <c r="E1780" s="352"/>
      <c r="F1780" s="334"/>
      <c r="G1780" s="334"/>
      <c r="H1780" s="362"/>
      <c r="I1780" s="346"/>
      <c r="J1780" s="347"/>
      <c r="K1780" s="376"/>
    </row>
    <row r="1781" spans="1:11" x14ac:dyDescent="0.2">
      <c r="A1781" s="351"/>
      <c r="B1781" s="355"/>
      <c r="C1781" s="325"/>
      <c r="D1781" s="367"/>
      <c r="E1781" s="352" t="s">
        <v>1027</v>
      </c>
      <c r="F1781" s="334" t="s">
        <v>1028</v>
      </c>
      <c r="G1781" s="334">
        <v>1</v>
      </c>
      <c r="H1781" s="362">
        <v>26000</v>
      </c>
      <c r="I1781" s="346">
        <f>G1781*H1781</f>
        <v>26000</v>
      </c>
      <c r="J1781" s="347" t="s">
        <v>993</v>
      </c>
      <c r="K1781" s="376" t="s">
        <v>1017</v>
      </c>
    </row>
    <row r="1782" spans="1:11" x14ac:dyDescent="0.2">
      <c r="A1782" s="351"/>
      <c r="B1782" s="355"/>
      <c r="C1782" s="363"/>
      <c r="D1782" s="366"/>
      <c r="E1782" s="352"/>
      <c r="F1782" s="334"/>
      <c r="G1782" s="334"/>
      <c r="H1782" s="362"/>
      <c r="I1782" s="346"/>
      <c r="J1782" s="347"/>
      <c r="K1782" s="376"/>
    </row>
    <row r="1783" spans="1:11" x14ac:dyDescent="0.2">
      <c r="A1783" s="351"/>
      <c r="B1783" s="355"/>
      <c r="C1783" s="325"/>
      <c r="D1783" s="367"/>
      <c r="E1783" s="352" t="s">
        <v>1031</v>
      </c>
      <c r="F1783" s="334" t="s">
        <v>1016</v>
      </c>
      <c r="G1783" s="334">
        <v>2</v>
      </c>
      <c r="H1783" s="362">
        <v>1000000</v>
      </c>
      <c r="I1783" s="346">
        <f>G1783*H1783</f>
        <v>2000000</v>
      </c>
      <c r="J1783" s="347" t="s">
        <v>1032</v>
      </c>
      <c r="K1783" s="376" t="s">
        <v>953</v>
      </c>
    </row>
    <row r="1784" spans="1:11" x14ac:dyDescent="0.2">
      <c r="A1784" s="351"/>
      <c r="B1784" s="355"/>
      <c r="C1784" s="363"/>
      <c r="D1784" s="366"/>
      <c r="E1784" s="352"/>
      <c r="F1784" s="334"/>
      <c r="G1784" s="334"/>
      <c r="H1784" s="362"/>
      <c r="I1784" s="346"/>
      <c r="J1784" s="347"/>
      <c r="K1784" s="376"/>
    </row>
    <row r="1785" spans="1:11" x14ac:dyDescent="0.2">
      <c r="A1785" s="351"/>
      <c r="B1785" s="355"/>
      <c r="C1785" s="325"/>
      <c r="D1785" s="367"/>
      <c r="E1785" s="352" t="s">
        <v>1035</v>
      </c>
      <c r="F1785" s="334" t="s">
        <v>1016</v>
      </c>
      <c r="G1785" s="334">
        <v>1</v>
      </c>
      <c r="H1785" s="362">
        <v>175000</v>
      </c>
      <c r="I1785" s="346">
        <f>G1785*H1785</f>
        <v>175000</v>
      </c>
      <c r="J1785" s="347" t="s">
        <v>1019</v>
      </c>
      <c r="K1785" s="376" t="s">
        <v>1017</v>
      </c>
    </row>
    <row r="1786" spans="1:11" x14ac:dyDescent="0.2">
      <c r="A1786" s="351"/>
      <c r="B1786" s="355"/>
      <c r="C1786" s="363"/>
      <c r="D1786" s="366"/>
      <c r="E1786" s="352"/>
      <c r="F1786" s="334"/>
      <c r="G1786" s="334"/>
      <c r="H1786" s="362"/>
      <c r="I1786" s="346"/>
      <c r="J1786" s="347"/>
      <c r="K1786" s="376"/>
    </row>
    <row r="1787" spans="1:11" x14ac:dyDescent="0.2">
      <c r="A1787" s="351"/>
      <c r="B1787" s="355"/>
      <c r="C1787" s="325"/>
      <c r="D1787" s="367"/>
      <c r="E1787" s="352" t="s">
        <v>1038</v>
      </c>
      <c r="F1787" s="334" t="s">
        <v>1016</v>
      </c>
      <c r="G1787" s="334">
        <v>1</v>
      </c>
      <c r="H1787" s="362">
        <v>200000</v>
      </c>
      <c r="I1787" s="346">
        <f>G1787*H1787</f>
        <v>200000</v>
      </c>
      <c r="J1787" s="347" t="s">
        <v>1020</v>
      </c>
      <c r="K1787" s="376" t="s">
        <v>1017</v>
      </c>
    </row>
    <row r="1788" spans="1:11" x14ac:dyDescent="0.2">
      <c r="A1788" s="351"/>
      <c r="B1788" s="355"/>
      <c r="C1788" s="363"/>
      <c r="D1788" s="366"/>
      <c r="E1788" s="352"/>
      <c r="F1788" s="334"/>
      <c r="G1788" s="334"/>
      <c r="H1788" s="362"/>
      <c r="I1788" s="346"/>
      <c r="J1788" s="347"/>
      <c r="K1788" s="376"/>
    </row>
    <row r="1789" spans="1:11" x14ac:dyDescent="0.2">
      <c r="A1789" s="351"/>
      <c r="B1789" s="355"/>
      <c r="C1789" s="325"/>
      <c r="D1789" s="367"/>
      <c r="E1789" s="352" t="s">
        <v>1042</v>
      </c>
      <c r="F1789" s="334" t="s">
        <v>987</v>
      </c>
      <c r="G1789" s="334">
        <v>6</v>
      </c>
      <c r="H1789" s="362">
        <v>300</v>
      </c>
      <c r="I1789" s="346">
        <f>G1789*H1789</f>
        <v>1800</v>
      </c>
      <c r="J1789" s="347" t="s">
        <v>1043</v>
      </c>
      <c r="K1789" s="376" t="s">
        <v>953</v>
      </c>
    </row>
    <row r="1790" spans="1:11" x14ac:dyDescent="0.2">
      <c r="A1790" s="351"/>
      <c r="B1790" s="355"/>
      <c r="C1790" s="325"/>
      <c r="D1790" s="367"/>
      <c r="E1790" s="352"/>
      <c r="F1790" s="334"/>
      <c r="G1790" s="334"/>
      <c r="H1790" s="362"/>
      <c r="I1790" s="346"/>
      <c r="J1790" s="347"/>
      <c r="K1790" s="376"/>
    </row>
    <row r="1791" spans="1:11" x14ac:dyDescent="0.2">
      <c r="A1791" s="351"/>
      <c r="B1791" s="355"/>
      <c r="C1791" s="325"/>
      <c r="D1791" s="367"/>
      <c r="E1791" s="352" t="s">
        <v>1048</v>
      </c>
      <c r="F1791" s="334" t="s">
        <v>987</v>
      </c>
      <c r="G1791" s="334">
        <v>12</v>
      </c>
      <c r="H1791" s="362">
        <v>1000</v>
      </c>
      <c r="I1791" s="346">
        <f>G1791*H1791</f>
        <v>12000</v>
      </c>
      <c r="J1791" s="347" t="s">
        <v>1049</v>
      </c>
      <c r="K1791" s="376" t="s">
        <v>953</v>
      </c>
    </row>
    <row r="1792" spans="1:11" x14ac:dyDescent="0.2">
      <c r="A1792" s="351"/>
      <c r="B1792" s="355"/>
      <c r="C1792" s="325"/>
      <c r="D1792" s="367"/>
      <c r="E1792" s="352"/>
      <c r="F1792" s="334"/>
      <c r="G1792" s="334"/>
      <c r="H1792" s="362"/>
      <c r="I1792" s="346"/>
      <c r="J1792" s="347"/>
      <c r="K1792" s="376"/>
    </row>
    <row r="1793" spans="1:11" x14ac:dyDescent="0.2">
      <c r="A1793" s="351"/>
      <c r="B1793" s="355"/>
      <c r="C1793" s="325"/>
      <c r="D1793" s="367"/>
      <c r="E1793" s="352" t="s">
        <v>1391</v>
      </c>
      <c r="F1793" s="334" t="s">
        <v>987</v>
      </c>
      <c r="G1793" s="334">
        <v>6</v>
      </c>
      <c r="H1793" s="362">
        <v>1600</v>
      </c>
      <c r="I1793" s="346">
        <f>G1793*H1793</f>
        <v>9600</v>
      </c>
      <c r="J1793" s="347" t="s">
        <v>1325</v>
      </c>
      <c r="K1793" s="376" t="s">
        <v>953</v>
      </c>
    </row>
    <row r="1794" spans="1:11" x14ac:dyDescent="0.2">
      <c r="A1794" s="351"/>
      <c r="B1794" s="355"/>
      <c r="C1794" s="363"/>
      <c r="D1794" s="366"/>
      <c r="E1794" s="352"/>
      <c r="F1794" s="334"/>
      <c r="G1794" s="334"/>
      <c r="H1794" s="362"/>
      <c r="I1794" s="346"/>
      <c r="J1794" s="347"/>
      <c r="K1794" s="376"/>
    </row>
    <row r="1795" spans="1:11" x14ac:dyDescent="0.2">
      <c r="A1795" s="351"/>
      <c r="B1795" s="355"/>
      <c r="C1795" s="363"/>
      <c r="D1795" s="366"/>
      <c r="E1795" s="352" t="s">
        <v>1392</v>
      </c>
      <c r="F1795" s="334" t="s">
        <v>987</v>
      </c>
      <c r="G1795" s="334">
        <v>12</v>
      </c>
      <c r="H1795" s="362">
        <v>2500</v>
      </c>
      <c r="I1795" s="346">
        <f>G1795*H1795</f>
        <v>30000</v>
      </c>
      <c r="J1795" s="347" t="s">
        <v>1323</v>
      </c>
      <c r="K1795" s="376" t="s">
        <v>953</v>
      </c>
    </row>
    <row r="1796" spans="1:11" x14ac:dyDescent="0.2">
      <c r="A1796" s="351"/>
      <c r="B1796" s="355"/>
      <c r="C1796" s="363"/>
      <c r="D1796" s="366"/>
      <c r="E1796" s="352"/>
      <c r="F1796" s="334"/>
      <c r="G1796" s="334"/>
      <c r="H1796" s="362"/>
      <c r="I1796" s="346"/>
      <c r="J1796" s="347"/>
      <c r="K1796" s="376"/>
    </row>
    <row r="1797" spans="1:11" x14ac:dyDescent="0.2">
      <c r="A1797" s="351"/>
      <c r="B1797" s="355"/>
      <c r="C1797" s="325"/>
      <c r="D1797" s="367"/>
      <c r="E1797" s="352" t="s">
        <v>1055</v>
      </c>
      <c r="F1797" s="334" t="s">
        <v>1016</v>
      </c>
      <c r="G1797" s="334">
        <v>12</v>
      </c>
      <c r="H1797" s="362">
        <f>H1779*7.09/100</f>
        <v>133900.419842</v>
      </c>
      <c r="I1797" s="346">
        <f>G1797*H1797</f>
        <v>1606805.038104</v>
      </c>
      <c r="J1797" s="347" t="s">
        <v>1056</v>
      </c>
      <c r="K1797" s="376" t="s">
        <v>1017</v>
      </c>
    </row>
    <row r="1798" spans="1:11" x14ac:dyDescent="0.2">
      <c r="A1798" s="351"/>
      <c r="B1798" s="355"/>
      <c r="C1798" s="363"/>
      <c r="D1798" s="366"/>
      <c r="E1798" s="352"/>
      <c r="F1798" s="334"/>
      <c r="G1798" s="334"/>
      <c r="H1798" s="362"/>
      <c r="I1798" s="346"/>
      <c r="J1798" s="347"/>
      <c r="K1798" s="376"/>
    </row>
    <row r="1799" spans="1:11" x14ac:dyDescent="0.2">
      <c r="A1799" s="351"/>
      <c r="B1799" s="355"/>
      <c r="C1799" s="325"/>
      <c r="D1799" s="367"/>
      <c r="E1799" s="352" t="s">
        <v>1059</v>
      </c>
      <c r="F1799" s="334" t="s">
        <v>1016</v>
      </c>
      <c r="G1799" s="334">
        <v>12</v>
      </c>
      <c r="H1799" s="362">
        <f>H1779*7.1/100</f>
        <v>134089.27797999998</v>
      </c>
      <c r="I1799" s="346">
        <f>G1799*H1799</f>
        <v>1609071.3357599997</v>
      </c>
      <c r="J1799" s="347" t="s">
        <v>1060</v>
      </c>
      <c r="K1799" s="376" t="s">
        <v>1017</v>
      </c>
    </row>
    <row r="1800" spans="1:11" x14ac:dyDescent="0.2">
      <c r="A1800" s="351"/>
      <c r="B1800" s="355"/>
      <c r="C1800" s="363"/>
      <c r="D1800" s="366"/>
      <c r="E1800" s="352"/>
      <c r="F1800" s="334"/>
      <c r="G1800" s="334"/>
      <c r="H1800" s="362"/>
      <c r="I1800" s="346"/>
      <c r="J1800" s="347"/>
      <c r="K1800" s="376"/>
    </row>
    <row r="1801" spans="1:11" x14ac:dyDescent="0.2">
      <c r="A1801" s="351"/>
      <c r="B1801" s="355"/>
      <c r="C1801" s="325"/>
      <c r="D1801" s="367"/>
      <c r="E1801" s="352" t="s">
        <v>1062</v>
      </c>
      <c r="F1801" s="334" t="s">
        <v>1016</v>
      </c>
      <c r="G1801" s="334">
        <v>12</v>
      </c>
      <c r="H1801" s="362">
        <f>H1779*1.2/100</f>
        <v>22662.976559999999</v>
      </c>
      <c r="I1801" s="346">
        <f>G1801*H1801</f>
        <v>271955.71872</v>
      </c>
      <c r="J1801" s="347" t="s">
        <v>1063</v>
      </c>
      <c r="K1801" s="376" t="s">
        <v>1017</v>
      </c>
    </row>
    <row r="1802" spans="1:11" x14ac:dyDescent="0.2">
      <c r="A1802" s="351"/>
      <c r="B1802" s="355"/>
      <c r="C1802" s="363"/>
      <c r="D1802" s="366"/>
      <c r="E1802" s="352"/>
      <c r="F1802" s="334"/>
      <c r="G1802" s="334"/>
      <c r="H1802" s="362"/>
      <c r="I1802" s="346"/>
      <c r="J1802" s="347"/>
      <c r="K1802" s="376"/>
    </row>
    <row r="1803" spans="1:11" x14ac:dyDescent="0.2">
      <c r="A1803" s="351"/>
      <c r="B1803" s="355"/>
      <c r="C1803" s="325"/>
      <c r="D1803" s="367"/>
      <c r="E1803" s="352" t="s">
        <v>1065</v>
      </c>
      <c r="F1803" s="334" t="s">
        <v>987</v>
      </c>
      <c r="G1803" s="334">
        <v>99</v>
      </c>
      <c r="H1803" s="362">
        <v>1000</v>
      </c>
      <c r="I1803" s="346">
        <f>G1803*H1803</f>
        <v>99000</v>
      </c>
      <c r="J1803" s="347" t="s">
        <v>1066</v>
      </c>
      <c r="K1803" s="376" t="s">
        <v>953</v>
      </c>
    </row>
    <row r="1804" spans="1:11" x14ac:dyDescent="0.2">
      <c r="A1804" s="329"/>
      <c r="B1804" s="330"/>
      <c r="C1804" s="329"/>
      <c r="D1804" s="329"/>
      <c r="E1804" s="306"/>
      <c r="F1804" s="306"/>
      <c r="G1804" s="306"/>
      <c r="H1804" s="332"/>
      <c r="I1804" s="309"/>
      <c r="J1804" s="310"/>
      <c r="K1804" s="311"/>
    </row>
    <row r="1805" spans="1:11" ht="15.75" x14ac:dyDescent="0.25">
      <c r="B1805" s="465"/>
      <c r="C1805" s="329"/>
      <c r="D1805" s="484" t="s">
        <v>2203</v>
      </c>
      <c r="E1805" s="306"/>
      <c r="F1805" s="306"/>
      <c r="G1805" s="306"/>
      <c r="H1805" s="332"/>
      <c r="I1805" s="309"/>
      <c r="J1805" s="310"/>
      <c r="K1805" s="311"/>
    </row>
    <row r="1806" spans="1:11" ht="15.75" x14ac:dyDescent="0.25">
      <c r="B1806" s="465"/>
      <c r="C1806" s="304">
        <v>11446</v>
      </c>
      <c r="D1806" s="486" t="s">
        <v>2204</v>
      </c>
      <c r="E1806" s="487"/>
      <c r="F1806" s="306"/>
      <c r="G1806" s="322">
        <f>C1806</f>
        <v>11446</v>
      </c>
      <c r="H1806" s="332"/>
      <c r="I1806" s="562">
        <f>SUM(I1807:I1878)</f>
        <v>21930491.205255996</v>
      </c>
      <c r="J1806" s="310"/>
      <c r="K1806" s="311"/>
    </row>
    <row r="1807" spans="1:11" x14ac:dyDescent="0.2">
      <c r="A1807" s="329"/>
      <c r="B1807" s="330"/>
      <c r="C1807" s="304"/>
      <c r="D1807" s="393" t="s">
        <v>2205</v>
      </c>
      <c r="E1807" s="487" t="s">
        <v>2206</v>
      </c>
      <c r="F1807" s="306" t="s">
        <v>2127</v>
      </c>
      <c r="G1807" s="306">
        <v>0.1</v>
      </c>
      <c r="H1807" s="332">
        <v>2300</v>
      </c>
      <c r="I1807" s="309">
        <f>+$G$1806*G1807*H1807</f>
        <v>2632580.0000000005</v>
      </c>
      <c r="J1807" s="310" t="s">
        <v>703</v>
      </c>
      <c r="K1807" s="311" t="s">
        <v>953</v>
      </c>
    </row>
    <row r="1808" spans="1:11" x14ac:dyDescent="0.2">
      <c r="A1808" s="329"/>
      <c r="B1808" s="330"/>
      <c r="C1808" s="329"/>
      <c r="D1808" s="329" t="s">
        <v>2207</v>
      </c>
      <c r="E1808" s="487" t="s">
        <v>2208</v>
      </c>
      <c r="F1808" s="306" t="s">
        <v>296</v>
      </c>
      <c r="G1808" s="306">
        <v>1</v>
      </c>
      <c r="H1808" s="332">
        <v>4</v>
      </c>
      <c r="I1808" s="309">
        <f>+$G$1806*G1808*H1808</f>
        <v>45784</v>
      </c>
      <c r="J1808" s="310" t="s">
        <v>703</v>
      </c>
      <c r="K1808" s="311" t="s">
        <v>953</v>
      </c>
    </row>
    <row r="1809" spans="1:11" x14ac:dyDescent="0.2">
      <c r="A1809" s="329"/>
      <c r="B1809" s="330"/>
      <c r="C1809" s="329"/>
      <c r="D1809" s="329"/>
      <c r="E1809" s="487" t="s">
        <v>1170</v>
      </c>
      <c r="F1809" s="306" t="s">
        <v>1814</v>
      </c>
      <c r="G1809" s="306">
        <v>1</v>
      </c>
      <c r="H1809" s="332">
        <v>5</v>
      </c>
      <c r="I1809" s="309">
        <f t="shared" ref="I1809:I1840" si="105">+$G$1806*G1809*H1809</f>
        <v>57230</v>
      </c>
      <c r="J1809" s="310" t="s">
        <v>703</v>
      </c>
      <c r="K1809" s="311" t="s">
        <v>953</v>
      </c>
    </row>
    <row r="1810" spans="1:11" x14ac:dyDescent="0.2">
      <c r="A1810" s="329"/>
      <c r="B1810" s="330"/>
      <c r="C1810" s="329"/>
      <c r="D1810" s="329"/>
      <c r="E1810" s="487" t="s">
        <v>2209</v>
      </c>
      <c r="F1810" s="306" t="s">
        <v>2210</v>
      </c>
      <c r="G1810" s="306">
        <v>2</v>
      </c>
      <c r="H1810" s="332">
        <v>0.96</v>
      </c>
      <c r="I1810" s="309">
        <f t="shared" si="105"/>
        <v>21976.32</v>
      </c>
      <c r="J1810" s="310" t="s">
        <v>703</v>
      </c>
      <c r="K1810" s="311" t="s">
        <v>953</v>
      </c>
    </row>
    <row r="1811" spans="1:11" x14ac:dyDescent="0.2">
      <c r="A1811" s="329"/>
      <c r="B1811" s="330"/>
      <c r="C1811" s="329"/>
      <c r="D1811" s="329"/>
      <c r="E1811" s="487" t="s">
        <v>2211</v>
      </c>
      <c r="F1811" s="306" t="s">
        <v>952</v>
      </c>
      <c r="G1811" s="306">
        <v>0.01</v>
      </c>
      <c r="H1811" s="332">
        <v>4000</v>
      </c>
      <c r="I1811" s="309">
        <f t="shared" si="105"/>
        <v>457840.00000000006</v>
      </c>
      <c r="J1811" s="310" t="s">
        <v>703</v>
      </c>
      <c r="K1811" s="311" t="s">
        <v>953</v>
      </c>
    </row>
    <row r="1812" spans="1:11" x14ac:dyDescent="0.2">
      <c r="A1812" s="329"/>
      <c r="B1812" s="330"/>
      <c r="C1812" s="329"/>
      <c r="D1812" s="329"/>
      <c r="E1812" s="487" t="s">
        <v>2212</v>
      </c>
      <c r="F1812" s="306" t="s">
        <v>952</v>
      </c>
      <c r="G1812" s="306">
        <v>0.01</v>
      </c>
      <c r="H1812" s="332">
        <v>3800</v>
      </c>
      <c r="I1812" s="309">
        <f t="shared" si="105"/>
        <v>434948.00000000006</v>
      </c>
      <c r="J1812" s="310" t="s">
        <v>703</v>
      </c>
      <c r="K1812" s="311" t="s">
        <v>953</v>
      </c>
    </row>
    <row r="1813" spans="1:11" x14ac:dyDescent="0.2">
      <c r="A1813" s="329"/>
      <c r="B1813" s="330"/>
      <c r="C1813" s="329"/>
      <c r="D1813" s="329"/>
      <c r="E1813" s="487" t="s">
        <v>2213</v>
      </c>
      <c r="F1813" s="306" t="s">
        <v>1260</v>
      </c>
      <c r="G1813" s="306">
        <v>0.5</v>
      </c>
      <c r="H1813" s="332">
        <v>28</v>
      </c>
      <c r="I1813" s="309">
        <f t="shared" si="105"/>
        <v>160244</v>
      </c>
      <c r="J1813" s="310" t="s">
        <v>703</v>
      </c>
      <c r="K1813" s="311" t="s">
        <v>953</v>
      </c>
    </row>
    <row r="1814" spans="1:11" x14ac:dyDescent="0.2">
      <c r="A1814" s="329"/>
      <c r="B1814" s="330"/>
      <c r="C1814" s="329"/>
      <c r="D1814" s="329"/>
      <c r="E1814" s="487" t="s">
        <v>2214</v>
      </c>
      <c r="F1814" s="306" t="s">
        <v>1177</v>
      </c>
      <c r="G1814" s="306">
        <v>0.4</v>
      </c>
      <c r="H1814" s="332">
        <v>190.83</v>
      </c>
      <c r="I1814" s="309">
        <f t="shared" si="105"/>
        <v>873696.07200000016</v>
      </c>
      <c r="J1814" s="310" t="s">
        <v>514</v>
      </c>
      <c r="K1814" s="311" t="s">
        <v>953</v>
      </c>
    </row>
    <row r="1815" spans="1:11" x14ac:dyDescent="0.2">
      <c r="A1815" s="329"/>
      <c r="B1815" s="330"/>
      <c r="C1815" s="329"/>
      <c r="D1815" s="329"/>
      <c r="E1815" s="487" t="s">
        <v>2215</v>
      </c>
      <c r="F1815" s="306" t="s">
        <v>1257</v>
      </c>
      <c r="G1815" s="306">
        <v>1</v>
      </c>
      <c r="H1815" s="332">
        <v>39.39</v>
      </c>
      <c r="I1815" s="309">
        <f t="shared" si="105"/>
        <v>450857.94</v>
      </c>
      <c r="J1815" s="310" t="s">
        <v>514</v>
      </c>
      <c r="K1815" s="311" t="s">
        <v>953</v>
      </c>
    </row>
    <row r="1816" spans="1:11" x14ac:dyDescent="0.2">
      <c r="A1816" s="329"/>
      <c r="B1816" s="330"/>
      <c r="C1816" s="329"/>
      <c r="D1816" s="330"/>
      <c r="E1816" s="488" t="s">
        <v>2216</v>
      </c>
      <c r="F1816" s="306" t="s">
        <v>1341</v>
      </c>
      <c r="G1816" s="306">
        <v>0.1</v>
      </c>
      <c r="H1816" s="332">
        <v>19.55</v>
      </c>
      <c r="I1816" s="309">
        <f t="shared" si="105"/>
        <v>22376.930000000004</v>
      </c>
      <c r="J1816" s="310" t="s">
        <v>703</v>
      </c>
      <c r="K1816" s="311" t="s">
        <v>953</v>
      </c>
    </row>
    <row r="1817" spans="1:11" x14ac:dyDescent="0.2">
      <c r="A1817" s="329"/>
      <c r="B1817" s="330"/>
      <c r="C1817" s="329"/>
      <c r="D1817" s="330"/>
      <c r="E1817" s="488" t="s">
        <v>2217</v>
      </c>
      <c r="F1817" s="306" t="s">
        <v>952</v>
      </c>
      <c r="G1817" s="306">
        <v>0.1</v>
      </c>
      <c r="H1817" s="332">
        <v>4.75</v>
      </c>
      <c r="I1817" s="309">
        <f t="shared" si="105"/>
        <v>5436.85</v>
      </c>
      <c r="J1817" s="310" t="s">
        <v>703</v>
      </c>
      <c r="K1817" s="311" t="s">
        <v>953</v>
      </c>
    </row>
    <row r="1818" spans="1:11" x14ac:dyDescent="0.2">
      <c r="A1818" s="329"/>
      <c r="B1818" s="330"/>
      <c r="C1818" s="329"/>
      <c r="D1818" s="330"/>
      <c r="E1818" s="488" t="s">
        <v>2218</v>
      </c>
      <c r="F1818" s="306" t="s">
        <v>952</v>
      </c>
      <c r="G1818" s="306">
        <v>0.1</v>
      </c>
      <c r="H1818" s="332">
        <v>4.03</v>
      </c>
      <c r="I1818" s="309">
        <f t="shared" si="105"/>
        <v>4612.7380000000012</v>
      </c>
      <c r="J1818" s="310" t="s">
        <v>703</v>
      </c>
      <c r="K1818" s="311" t="s">
        <v>953</v>
      </c>
    </row>
    <row r="1819" spans="1:11" x14ac:dyDescent="0.2">
      <c r="A1819" s="329"/>
      <c r="B1819" s="330"/>
      <c r="C1819" s="329"/>
      <c r="D1819" s="330"/>
      <c r="E1819" s="488" t="s">
        <v>2219</v>
      </c>
      <c r="F1819" s="306" t="s">
        <v>952</v>
      </c>
      <c r="G1819" s="306">
        <v>0.1</v>
      </c>
      <c r="H1819" s="332">
        <v>1.73</v>
      </c>
      <c r="I1819" s="309">
        <f t="shared" si="105"/>
        <v>1980.1580000000001</v>
      </c>
      <c r="J1819" s="310" t="s">
        <v>703</v>
      </c>
      <c r="K1819" s="311" t="s">
        <v>953</v>
      </c>
    </row>
    <row r="1820" spans="1:11" x14ac:dyDescent="0.2">
      <c r="A1820" s="329"/>
      <c r="B1820" s="330"/>
      <c r="C1820" s="329"/>
      <c r="D1820" s="330"/>
      <c r="E1820" s="488" t="s">
        <v>2220</v>
      </c>
      <c r="F1820" s="306" t="s">
        <v>952</v>
      </c>
      <c r="G1820" s="306">
        <v>0.2</v>
      </c>
      <c r="H1820" s="332">
        <v>6.06</v>
      </c>
      <c r="I1820" s="309">
        <f t="shared" si="105"/>
        <v>13872.552000000001</v>
      </c>
      <c r="J1820" s="310" t="s">
        <v>703</v>
      </c>
      <c r="K1820" s="311" t="s">
        <v>953</v>
      </c>
    </row>
    <row r="1821" spans="1:11" x14ac:dyDescent="0.2">
      <c r="A1821" s="329"/>
      <c r="B1821" s="330"/>
      <c r="C1821" s="329"/>
      <c r="D1821" s="330"/>
      <c r="E1821" s="488" t="s">
        <v>2221</v>
      </c>
      <c r="F1821" s="306" t="s">
        <v>1314</v>
      </c>
      <c r="G1821" s="306">
        <v>0.1</v>
      </c>
      <c r="H1821" s="332">
        <v>24.85</v>
      </c>
      <c r="I1821" s="309">
        <f t="shared" si="105"/>
        <v>28443.310000000005</v>
      </c>
      <c r="J1821" s="310" t="s">
        <v>703</v>
      </c>
      <c r="K1821" s="311" t="s">
        <v>953</v>
      </c>
    </row>
    <row r="1822" spans="1:11" x14ac:dyDescent="0.2">
      <c r="A1822" s="329"/>
      <c r="B1822" s="330"/>
      <c r="C1822" s="329"/>
      <c r="D1822" s="330"/>
      <c r="E1822" s="488" t="s">
        <v>2222</v>
      </c>
      <c r="F1822" s="306" t="s">
        <v>1314</v>
      </c>
      <c r="G1822" s="306">
        <v>0.1</v>
      </c>
      <c r="H1822" s="332">
        <v>4.41</v>
      </c>
      <c r="I1822" s="309">
        <f t="shared" si="105"/>
        <v>5047.6860000000006</v>
      </c>
      <c r="J1822" s="310" t="s">
        <v>703</v>
      </c>
      <c r="K1822" s="311" t="s">
        <v>953</v>
      </c>
    </row>
    <row r="1823" spans="1:11" x14ac:dyDescent="0.2">
      <c r="A1823" s="329"/>
      <c r="B1823" s="330"/>
      <c r="C1823" s="329"/>
      <c r="D1823" s="330"/>
      <c r="E1823" s="488" t="s">
        <v>2223</v>
      </c>
      <c r="F1823" s="306" t="s">
        <v>1257</v>
      </c>
      <c r="G1823" s="306">
        <v>1</v>
      </c>
      <c r="H1823" s="332">
        <v>3.34</v>
      </c>
      <c r="I1823" s="309">
        <f t="shared" si="105"/>
        <v>38229.64</v>
      </c>
      <c r="J1823" s="310" t="s">
        <v>514</v>
      </c>
      <c r="K1823" s="311" t="s">
        <v>953</v>
      </c>
    </row>
    <row r="1824" spans="1:11" x14ac:dyDescent="0.2">
      <c r="A1824" s="329"/>
      <c r="B1824" s="330"/>
      <c r="C1824" s="329"/>
      <c r="D1824" s="330"/>
      <c r="E1824" s="488" t="s">
        <v>2224</v>
      </c>
      <c r="F1824" s="306" t="s">
        <v>1177</v>
      </c>
      <c r="G1824" s="306">
        <v>1</v>
      </c>
      <c r="H1824" s="332">
        <v>18</v>
      </c>
      <c r="I1824" s="309">
        <f t="shared" si="105"/>
        <v>206028</v>
      </c>
      <c r="J1824" s="310" t="s">
        <v>514</v>
      </c>
      <c r="K1824" s="311" t="s">
        <v>953</v>
      </c>
    </row>
    <row r="1825" spans="1:11" x14ac:dyDescent="0.2">
      <c r="A1825" s="329"/>
      <c r="B1825" s="330"/>
      <c r="C1825" s="329"/>
      <c r="D1825" s="330"/>
      <c r="E1825" s="488" t="s">
        <v>2225</v>
      </c>
      <c r="F1825" s="306" t="s">
        <v>2226</v>
      </c>
      <c r="G1825" s="306">
        <v>0.5</v>
      </c>
      <c r="H1825" s="332">
        <v>825</v>
      </c>
      <c r="I1825" s="309">
        <f t="shared" si="105"/>
        <v>4721475</v>
      </c>
      <c r="J1825" s="310" t="s">
        <v>514</v>
      </c>
      <c r="K1825" s="311" t="s">
        <v>953</v>
      </c>
    </row>
    <row r="1826" spans="1:11" x14ac:dyDescent="0.2">
      <c r="A1826" s="329"/>
      <c r="B1826" s="330"/>
      <c r="C1826" s="329"/>
      <c r="D1826" s="330"/>
      <c r="E1826" s="488" t="s">
        <v>2227</v>
      </c>
      <c r="F1826" s="306" t="s">
        <v>1260</v>
      </c>
      <c r="G1826" s="306">
        <v>0.33</v>
      </c>
      <c r="H1826" s="332">
        <v>16.829999999999998</v>
      </c>
      <c r="I1826" s="309">
        <f t="shared" si="105"/>
        <v>63569.939399999996</v>
      </c>
      <c r="J1826" s="310" t="s">
        <v>129</v>
      </c>
      <c r="K1826" s="311" t="s">
        <v>953</v>
      </c>
    </row>
    <row r="1827" spans="1:11" x14ac:dyDescent="0.2">
      <c r="A1827" s="329"/>
      <c r="B1827" s="330"/>
      <c r="C1827" s="329"/>
      <c r="D1827" s="330"/>
      <c r="E1827" s="488" t="s">
        <v>2228</v>
      </c>
      <c r="F1827" s="306" t="s">
        <v>1257</v>
      </c>
      <c r="G1827" s="306">
        <v>0.2</v>
      </c>
      <c r="H1827" s="332">
        <v>300</v>
      </c>
      <c r="I1827" s="309">
        <f t="shared" si="105"/>
        <v>686760.00000000012</v>
      </c>
      <c r="J1827" s="310" t="s">
        <v>514</v>
      </c>
      <c r="K1827" s="311" t="s">
        <v>953</v>
      </c>
    </row>
    <row r="1828" spans="1:11" x14ac:dyDescent="0.2">
      <c r="A1828" s="329"/>
      <c r="B1828" s="330"/>
      <c r="C1828" s="329"/>
      <c r="D1828" s="330"/>
      <c r="E1828" s="488" t="s">
        <v>2162</v>
      </c>
      <c r="F1828" s="306" t="s">
        <v>1177</v>
      </c>
      <c r="G1828" s="306">
        <v>0.2</v>
      </c>
      <c r="H1828" s="332">
        <v>55</v>
      </c>
      <c r="I1828" s="309">
        <f t="shared" si="105"/>
        <v>125906.00000000001</v>
      </c>
      <c r="J1828" s="310" t="s">
        <v>514</v>
      </c>
      <c r="K1828" s="311" t="s">
        <v>953</v>
      </c>
    </row>
    <row r="1829" spans="1:11" x14ac:dyDescent="0.2">
      <c r="A1829" s="329"/>
      <c r="B1829" s="330"/>
      <c r="C1829" s="329"/>
      <c r="D1829" s="330"/>
      <c r="E1829" s="488" t="s">
        <v>2229</v>
      </c>
      <c r="F1829" s="306" t="s">
        <v>1177</v>
      </c>
      <c r="G1829" s="306">
        <v>0.2</v>
      </c>
      <c r="H1829" s="332">
        <v>20.07</v>
      </c>
      <c r="I1829" s="309">
        <f t="shared" si="105"/>
        <v>45944.244000000006</v>
      </c>
      <c r="J1829" s="310" t="s">
        <v>514</v>
      </c>
      <c r="K1829" s="311" t="s">
        <v>953</v>
      </c>
    </row>
    <row r="1830" spans="1:11" x14ac:dyDescent="0.2">
      <c r="A1830" s="329"/>
      <c r="B1830" s="330"/>
      <c r="C1830" s="329"/>
      <c r="D1830" s="330"/>
      <c r="E1830" s="488" t="s">
        <v>2230</v>
      </c>
      <c r="F1830" s="306" t="s">
        <v>1177</v>
      </c>
      <c r="G1830" s="306">
        <v>0.2</v>
      </c>
      <c r="H1830" s="332">
        <v>19.850000000000001</v>
      </c>
      <c r="I1830" s="309">
        <f t="shared" si="105"/>
        <v>45440.62000000001</v>
      </c>
      <c r="J1830" s="310" t="s">
        <v>514</v>
      </c>
      <c r="K1830" s="311" t="s">
        <v>953</v>
      </c>
    </row>
    <row r="1831" spans="1:11" x14ac:dyDescent="0.2">
      <c r="A1831" s="329"/>
      <c r="B1831" s="330"/>
      <c r="C1831" s="329"/>
      <c r="D1831" s="330"/>
      <c r="E1831" s="488" t="s">
        <v>2231</v>
      </c>
      <c r="F1831" s="306" t="s">
        <v>1177</v>
      </c>
      <c r="G1831" s="306">
        <v>0.2</v>
      </c>
      <c r="H1831" s="332">
        <v>26.25</v>
      </c>
      <c r="I1831" s="309">
        <f t="shared" si="105"/>
        <v>60091.500000000007</v>
      </c>
      <c r="J1831" s="310" t="s">
        <v>514</v>
      </c>
      <c r="K1831" s="311" t="s">
        <v>953</v>
      </c>
    </row>
    <row r="1832" spans="1:11" x14ac:dyDescent="0.2">
      <c r="A1832" s="329"/>
      <c r="B1832" s="330"/>
      <c r="C1832" s="329"/>
      <c r="D1832" s="330"/>
      <c r="E1832" s="488" t="s">
        <v>2232</v>
      </c>
      <c r="F1832" s="306" t="s">
        <v>1257</v>
      </c>
      <c r="G1832" s="306">
        <v>0.2</v>
      </c>
      <c r="H1832" s="332">
        <v>90</v>
      </c>
      <c r="I1832" s="309">
        <f t="shared" si="105"/>
        <v>206028.00000000003</v>
      </c>
      <c r="J1832" s="310" t="s">
        <v>514</v>
      </c>
      <c r="K1832" s="311" t="s">
        <v>953</v>
      </c>
    </row>
    <row r="1833" spans="1:11" x14ac:dyDescent="0.2">
      <c r="A1833" s="329"/>
      <c r="B1833" s="330"/>
      <c r="C1833" s="329"/>
      <c r="D1833" s="330"/>
      <c r="E1833" s="488" t="s">
        <v>1197</v>
      </c>
      <c r="F1833" s="306" t="s">
        <v>952</v>
      </c>
      <c r="G1833" s="306">
        <v>0.1</v>
      </c>
      <c r="H1833" s="332">
        <v>20.88</v>
      </c>
      <c r="I1833" s="309">
        <f t="shared" si="105"/>
        <v>23899.248000000003</v>
      </c>
      <c r="J1833" s="310" t="s">
        <v>703</v>
      </c>
      <c r="K1833" s="311" t="s">
        <v>953</v>
      </c>
    </row>
    <row r="1834" spans="1:11" x14ac:dyDescent="0.2">
      <c r="A1834" s="329"/>
      <c r="B1834" s="330"/>
      <c r="C1834" s="329"/>
      <c r="D1834" s="330"/>
      <c r="E1834" s="488" t="s">
        <v>2233</v>
      </c>
      <c r="F1834" s="306" t="s">
        <v>952</v>
      </c>
      <c r="G1834" s="306">
        <v>0.1</v>
      </c>
      <c r="H1834" s="332">
        <v>12</v>
      </c>
      <c r="I1834" s="309">
        <f t="shared" si="105"/>
        <v>13735.2</v>
      </c>
      <c r="J1834" s="310" t="s">
        <v>703</v>
      </c>
      <c r="K1834" s="311" t="s">
        <v>953</v>
      </c>
    </row>
    <row r="1835" spans="1:11" x14ac:dyDescent="0.2">
      <c r="A1835" s="329"/>
      <c r="B1835" s="330"/>
      <c r="C1835" s="329"/>
      <c r="D1835" s="330"/>
      <c r="E1835" s="488" t="s">
        <v>1193</v>
      </c>
      <c r="F1835" s="306" t="s">
        <v>952</v>
      </c>
      <c r="G1835" s="306">
        <v>0.1</v>
      </c>
      <c r="H1835" s="332">
        <v>32</v>
      </c>
      <c r="I1835" s="309">
        <f t="shared" si="105"/>
        <v>36627.200000000004</v>
      </c>
      <c r="J1835" s="310" t="s">
        <v>703</v>
      </c>
      <c r="K1835" s="311" t="s">
        <v>953</v>
      </c>
    </row>
    <row r="1836" spans="1:11" x14ac:dyDescent="0.2">
      <c r="A1836" s="329"/>
      <c r="B1836" s="330"/>
      <c r="C1836" s="329"/>
      <c r="D1836" s="330"/>
      <c r="E1836" s="488" t="s">
        <v>2234</v>
      </c>
      <c r="F1836" s="306" t="s">
        <v>296</v>
      </c>
      <c r="G1836" s="306">
        <v>0.1</v>
      </c>
      <c r="H1836" s="332">
        <v>8</v>
      </c>
      <c r="I1836" s="309">
        <f t="shared" si="105"/>
        <v>9156.8000000000011</v>
      </c>
      <c r="J1836" s="310" t="s">
        <v>703</v>
      </c>
      <c r="K1836" s="311" t="s">
        <v>953</v>
      </c>
    </row>
    <row r="1837" spans="1:11" x14ac:dyDescent="0.2">
      <c r="A1837" s="329"/>
      <c r="B1837" s="330"/>
      <c r="C1837" s="329"/>
      <c r="D1837" s="330"/>
      <c r="E1837" s="488" t="s">
        <v>2235</v>
      </c>
      <c r="F1837" s="306" t="s">
        <v>1177</v>
      </c>
      <c r="G1837" s="306">
        <v>0.4</v>
      </c>
      <c r="H1837" s="332">
        <v>11.75</v>
      </c>
      <c r="I1837" s="309">
        <f t="shared" si="105"/>
        <v>53796.200000000004</v>
      </c>
      <c r="J1837" s="310" t="s">
        <v>514</v>
      </c>
      <c r="K1837" s="311" t="s">
        <v>953</v>
      </c>
    </row>
    <row r="1838" spans="1:11" x14ac:dyDescent="0.2">
      <c r="A1838" s="329"/>
      <c r="B1838" s="330"/>
      <c r="C1838" s="329"/>
      <c r="D1838" s="330"/>
      <c r="E1838" s="488" t="s">
        <v>2236</v>
      </c>
      <c r="F1838" s="306" t="s">
        <v>1286</v>
      </c>
      <c r="G1838" s="306">
        <v>1</v>
      </c>
      <c r="H1838" s="332">
        <v>42</v>
      </c>
      <c r="I1838" s="309">
        <f t="shared" si="105"/>
        <v>480732</v>
      </c>
      <c r="J1838" s="310" t="s">
        <v>514</v>
      </c>
      <c r="K1838" s="311" t="s">
        <v>953</v>
      </c>
    </row>
    <row r="1839" spans="1:11" x14ac:dyDescent="0.2">
      <c r="A1839" s="329"/>
      <c r="B1839" s="330"/>
      <c r="C1839" s="329"/>
      <c r="D1839" s="330"/>
      <c r="E1839" s="488" t="s">
        <v>2237</v>
      </c>
      <c r="F1839" s="306" t="s">
        <v>1286</v>
      </c>
      <c r="G1839" s="306">
        <v>1</v>
      </c>
      <c r="H1839" s="332">
        <v>79</v>
      </c>
      <c r="I1839" s="309">
        <f t="shared" si="105"/>
        <v>904234</v>
      </c>
      <c r="J1839" s="310" t="s">
        <v>514</v>
      </c>
      <c r="K1839" s="311" t="s">
        <v>938</v>
      </c>
    </row>
    <row r="1840" spans="1:11" x14ac:dyDescent="0.2">
      <c r="A1840" s="329"/>
      <c r="B1840" s="330"/>
      <c r="C1840" s="329"/>
      <c r="D1840" s="330"/>
      <c r="E1840" s="488" t="s">
        <v>2238</v>
      </c>
      <c r="F1840" s="306" t="s">
        <v>1177</v>
      </c>
      <c r="G1840" s="306">
        <v>0.4</v>
      </c>
      <c r="H1840" s="332">
        <v>20</v>
      </c>
      <c r="I1840" s="309">
        <f t="shared" si="105"/>
        <v>91568.000000000015</v>
      </c>
      <c r="J1840" s="310" t="s">
        <v>514</v>
      </c>
      <c r="K1840" s="311" t="s">
        <v>953</v>
      </c>
    </row>
    <row r="1841" spans="1:11" x14ac:dyDescent="0.2">
      <c r="A1841" s="329"/>
      <c r="B1841" s="330"/>
      <c r="C1841" s="329"/>
      <c r="D1841" s="330"/>
      <c r="E1841" s="488"/>
      <c r="F1841" s="306"/>
      <c r="G1841" s="306"/>
      <c r="H1841" s="332"/>
      <c r="I1841" s="309"/>
      <c r="J1841" s="310"/>
      <c r="K1841" s="311"/>
    </row>
    <row r="1842" spans="1:11" ht="14.25" x14ac:dyDescent="0.2">
      <c r="A1842" s="340"/>
      <c r="B1842" s="341"/>
      <c r="C1842" s="473"/>
      <c r="D1842" s="474" t="s">
        <v>1110</v>
      </c>
      <c r="E1842" s="344" t="s">
        <v>1355</v>
      </c>
      <c r="F1842" s="334" t="s">
        <v>987</v>
      </c>
      <c r="G1842" s="334">
        <v>12</v>
      </c>
      <c r="H1842" s="345">
        <v>14508.28</v>
      </c>
      <c r="I1842" s="346">
        <f>G1842*H1842</f>
        <v>174099.36000000002</v>
      </c>
      <c r="J1842" s="347" t="s">
        <v>988</v>
      </c>
      <c r="K1842" s="481" t="s">
        <v>938</v>
      </c>
    </row>
    <row r="1843" spans="1:11" x14ac:dyDescent="0.2">
      <c r="A1843" s="349"/>
      <c r="B1843" s="350"/>
      <c r="C1843" s="342"/>
      <c r="D1843" s="489"/>
      <c r="E1843" s="352"/>
      <c r="F1843" s="334"/>
      <c r="G1843" s="334"/>
      <c r="H1843" s="345"/>
      <c r="I1843" s="346"/>
      <c r="J1843" s="347"/>
      <c r="K1843" s="311"/>
    </row>
    <row r="1844" spans="1:11" x14ac:dyDescent="0.2">
      <c r="A1844" s="351"/>
      <c r="B1844" s="355"/>
      <c r="C1844" s="325"/>
      <c r="D1844" s="367"/>
      <c r="E1844" s="352" t="s">
        <v>995</v>
      </c>
      <c r="F1844" s="334" t="s">
        <v>987</v>
      </c>
      <c r="G1844" s="334">
        <v>12</v>
      </c>
      <c r="H1844" s="345">
        <v>1500</v>
      </c>
      <c r="I1844" s="346">
        <f>G1844*H1844</f>
        <v>18000</v>
      </c>
      <c r="J1844" s="347" t="s">
        <v>996</v>
      </c>
      <c r="K1844" s="376" t="s">
        <v>953</v>
      </c>
    </row>
    <row r="1845" spans="1:11" x14ac:dyDescent="0.2">
      <c r="A1845" s="351"/>
      <c r="B1845" s="355"/>
      <c r="C1845" s="357"/>
      <c r="D1845" s="383"/>
      <c r="E1845" s="352"/>
      <c r="F1845" s="334"/>
      <c r="G1845" s="334"/>
      <c r="H1845" s="345"/>
      <c r="I1845" s="346"/>
      <c r="J1845" s="347"/>
      <c r="K1845" s="376"/>
    </row>
    <row r="1846" spans="1:11" x14ac:dyDescent="0.2">
      <c r="A1846" s="351"/>
      <c r="B1846" s="355"/>
      <c r="C1846" s="359"/>
      <c r="D1846" s="474"/>
      <c r="E1846" s="352" t="s">
        <v>999</v>
      </c>
      <c r="F1846" s="334" t="s">
        <v>987</v>
      </c>
      <c r="G1846" s="334">
        <v>12</v>
      </c>
      <c r="H1846" s="345">
        <v>197.74</v>
      </c>
      <c r="I1846" s="346">
        <f>G1846*H1846</f>
        <v>2372.88</v>
      </c>
      <c r="J1846" s="347" t="s">
        <v>1000</v>
      </c>
      <c r="K1846" s="376" t="s">
        <v>953</v>
      </c>
    </row>
    <row r="1847" spans="1:11" x14ac:dyDescent="0.2">
      <c r="A1847" s="349"/>
      <c r="B1847" s="350"/>
      <c r="C1847" s="325"/>
      <c r="D1847" s="330"/>
      <c r="E1847" s="352"/>
      <c r="F1847" s="334"/>
      <c r="G1847" s="334"/>
      <c r="H1847" s="345"/>
      <c r="I1847" s="346"/>
      <c r="J1847" s="347"/>
      <c r="K1847" s="380"/>
    </row>
    <row r="1848" spans="1:11" x14ac:dyDescent="0.2">
      <c r="A1848" s="351"/>
      <c r="B1848" s="355"/>
      <c r="C1848" s="361"/>
      <c r="D1848" s="474" t="s">
        <v>1905</v>
      </c>
      <c r="E1848" s="352" t="s">
        <v>2239</v>
      </c>
      <c r="F1848" s="334" t="s">
        <v>987</v>
      </c>
      <c r="G1848" s="334">
        <v>12</v>
      </c>
      <c r="H1848" s="362">
        <v>2500</v>
      </c>
      <c r="I1848" s="346">
        <f>G1848*H1848</f>
        <v>30000</v>
      </c>
      <c r="J1848" s="347" t="s">
        <v>1486</v>
      </c>
      <c r="K1848" s="376" t="s">
        <v>953</v>
      </c>
    </row>
    <row r="1849" spans="1:11" x14ac:dyDescent="0.2">
      <c r="A1849" s="349"/>
      <c r="B1849" s="350"/>
      <c r="C1849" s="325"/>
      <c r="D1849" s="330"/>
      <c r="E1849" s="352"/>
      <c r="F1849" s="334"/>
      <c r="G1849" s="334"/>
      <c r="H1849" s="345"/>
      <c r="I1849" s="346"/>
      <c r="J1849" s="347"/>
      <c r="K1849" s="380"/>
    </row>
    <row r="1850" spans="1:11" x14ac:dyDescent="0.2">
      <c r="A1850" s="351"/>
      <c r="B1850" s="355"/>
      <c r="C1850" s="361"/>
      <c r="D1850" s="474"/>
      <c r="E1850" s="352" t="s">
        <v>1906</v>
      </c>
      <c r="F1850" s="334" t="s">
        <v>987</v>
      </c>
      <c r="G1850" s="334">
        <v>12</v>
      </c>
      <c r="H1850" s="362">
        <v>6500</v>
      </c>
      <c r="I1850" s="346">
        <f>G1850*H1850</f>
        <v>78000</v>
      </c>
      <c r="J1850" s="347" t="s">
        <v>1010</v>
      </c>
      <c r="K1850" s="376" t="s">
        <v>953</v>
      </c>
    </row>
    <row r="1851" spans="1:11" x14ac:dyDescent="0.2">
      <c r="A1851" s="329"/>
      <c r="B1851" s="330"/>
      <c r="C1851" s="329"/>
      <c r="D1851" s="330"/>
      <c r="E1851" s="488"/>
      <c r="F1851" s="306"/>
      <c r="G1851" s="306"/>
      <c r="H1851" s="332"/>
      <c r="I1851" s="309"/>
      <c r="J1851" s="310"/>
      <c r="K1851" s="311"/>
    </row>
    <row r="1852" spans="1:11" x14ac:dyDescent="0.2">
      <c r="A1852" s="351"/>
      <c r="B1852" s="355"/>
      <c r="C1852" s="363"/>
      <c r="D1852" s="366"/>
      <c r="E1852" s="352"/>
      <c r="F1852" s="334"/>
      <c r="G1852" s="334"/>
      <c r="H1852" s="362"/>
      <c r="I1852" s="346"/>
      <c r="J1852" s="347"/>
      <c r="K1852" s="380"/>
    </row>
    <row r="1853" spans="1:11" ht="24" x14ac:dyDescent="0.2">
      <c r="A1853" s="340"/>
      <c r="B1853" s="341"/>
      <c r="C1853" s="359"/>
      <c r="D1853" s="474" t="s">
        <v>1907</v>
      </c>
      <c r="E1853" s="344" t="s">
        <v>2240</v>
      </c>
      <c r="F1853" s="334" t="s">
        <v>1016</v>
      </c>
      <c r="G1853" s="334">
        <v>12</v>
      </c>
      <c r="H1853" s="362">
        <v>408341.92</v>
      </c>
      <c r="I1853" s="346">
        <f>G1853*H1853</f>
        <v>4900103.04</v>
      </c>
      <c r="J1853" s="347" t="s">
        <v>989</v>
      </c>
      <c r="K1853" s="376" t="s">
        <v>1017</v>
      </c>
    </row>
    <row r="1854" spans="1:11" x14ac:dyDescent="0.2">
      <c r="A1854" s="351"/>
      <c r="B1854" s="355"/>
      <c r="C1854" s="363"/>
      <c r="D1854" s="366"/>
      <c r="E1854" s="352"/>
      <c r="F1854" s="334"/>
      <c r="G1854" s="334"/>
      <c r="H1854" s="362"/>
      <c r="I1854" s="346"/>
      <c r="J1854" s="347"/>
      <c r="K1854" s="376"/>
    </row>
    <row r="1855" spans="1:11" x14ac:dyDescent="0.2">
      <c r="A1855" s="351"/>
      <c r="B1855" s="355"/>
      <c r="C1855" s="325"/>
      <c r="D1855" s="367"/>
      <c r="E1855" s="352" t="s">
        <v>1127</v>
      </c>
      <c r="F1855" s="334" t="s">
        <v>1016</v>
      </c>
      <c r="G1855" s="334">
        <v>1</v>
      </c>
      <c r="H1855" s="362">
        <f>H1853</f>
        <v>408341.92</v>
      </c>
      <c r="I1855" s="346">
        <f>G1855*H1855</f>
        <v>408341.92</v>
      </c>
      <c r="J1855" s="347" t="s">
        <v>1011</v>
      </c>
      <c r="K1855" s="376" t="s">
        <v>1017</v>
      </c>
    </row>
    <row r="1856" spans="1:11" x14ac:dyDescent="0.2">
      <c r="A1856" s="351"/>
      <c r="B1856" s="355"/>
      <c r="C1856" s="363"/>
      <c r="D1856" s="366"/>
      <c r="E1856" s="352"/>
      <c r="F1856" s="334"/>
      <c r="G1856" s="334"/>
      <c r="H1856" s="362"/>
      <c r="I1856" s="346"/>
      <c r="J1856" s="347"/>
      <c r="K1856" s="376"/>
    </row>
    <row r="1857" spans="1:11" x14ac:dyDescent="0.2">
      <c r="A1857" s="351"/>
      <c r="B1857" s="355"/>
      <c r="C1857" s="325"/>
      <c r="D1857" s="367"/>
      <c r="E1857" s="352" t="s">
        <v>1027</v>
      </c>
      <c r="F1857" s="334" t="s">
        <v>1028</v>
      </c>
      <c r="G1857" s="334">
        <v>2</v>
      </c>
      <c r="H1857" s="362">
        <v>25000</v>
      </c>
      <c r="I1857" s="346">
        <f>G1857*H1857</f>
        <v>50000</v>
      </c>
      <c r="J1857" s="347" t="s">
        <v>993</v>
      </c>
      <c r="K1857" s="376" t="s">
        <v>1017</v>
      </c>
    </row>
    <row r="1858" spans="1:11" x14ac:dyDescent="0.2">
      <c r="A1858" s="351"/>
      <c r="B1858" s="355"/>
      <c r="C1858" s="363"/>
      <c r="D1858" s="366"/>
      <c r="E1858" s="352"/>
      <c r="F1858" s="334"/>
      <c r="G1858" s="334"/>
      <c r="H1858" s="362"/>
      <c r="I1858" s="346"/>
      <c r="J1858" s="347"/>
      <c r="K1858" s="376"/>
    </row>
    <row r="1859" spans="1:11" x14ac:dyDescent="0.2">
      <c r="A1859" s="351"/>
      <c r="B1859" s="355"/>
      <c r="C1859" s="325"/>
      <c r="D1859" s="367"/>
      <c r="E1859" s="352" t="s">
        <v>1031</v>
      </c>
      <c r="F1859" s="334" t="s">
        <v>1016</v>
      </c>
      <c r="G1859" s="334">
        <v>2</v>
      </c>
      <c r="H1859" s="362">
        <v>1000000</v>
      </c>
      <c r="I1859" s="346">
        <f>G1859*H1859</f>
        <v>2000000</v>
      </c>
      <c r="J1859" s="347" t="s">
        <v>1032</v>
      </c>
      <c r="K1859" s="376" t="s">
        <v>953</v>
      </c>
    </row>
    <row r="1860" spans="1:11" x14ac:dyDescent="0.2">
      <c r="A1860" s="351"/>
      <c r="B1860" s="355"/>
      <c r="C1860" s="363"/>
      <c r="D1860" s="366"/>
      <c r="E1860" s="352"/>
      <c r="F1860" s="334"/>
      <c r="G1860" s="334"/>
      <c r="H1860" s="362"/>
      <c r="I1860" s="346"/>
      <c r="J1860" s="347"/>
      <c r="K1860" s="376"/>
    </row>
    <row r="1861" spans="1:11" x14ac:dyDescent="0.2">
      <c r="A1861" s="351"/>
      <c r="B1861" s="355"/>
      <c r="C1861" s="325"/>
      <c r="D1861" s="367"/>
      <c r="E1861" s="352" t="s">
        <v>1035</v>
      </c>
      <c r="F1861" s="334" t="s">
        <v>1016</v>
      </c>
      <c r="G1861" s="334">
        <v>1</v>
      </c>
      <c r="H1861" s="362">
        <v>100000</v>
      </c>
      <c r="I1861" s="346">
        <f>G1861*H1861</f>
        <v>100000</v>
      </c>
      <c r="J1861" s="347" t="s">
        <v>1019</v>
      </c>
      <c r="K1861" s="376" t="s">
        <v>1017</v>
      </c>
    </row>
    <row r="1862" spans="1:11" x14ac:dyDescent="0.2">
      <c r="A1862" s="351"/>
      <c r="B1862" s="355"/>
      <c r="C1862" s="363"/>
      <c r="D1862" s="366"/>
      <c r="E1862" s="352"/>
      <c r="F1862" s="334"/>
      <c r="G1862" s="334"/>
      <c r="H1862" s="362"/>
      <c r="I1862" s="346"/>
      <c r="J1862" s="347"/>
      <c r="K1862" s="376"/>
    </row>
    <row r="1863" spans="1:11" x14ac:dyDescent="0.2">
      <c r="A1863" s="351"/>
      <c r="B1863" s="355"/>
      <c r="C1863" s="325"/>
      <c r="D1863" s="367"/>
      <c r="E1863" s="352" t="s">
        <v>1038</v>
      </c>
      <c r="F1863" s="334" t="s">
        <v>1016</v>
      </c>
      <c r="G1863" s="334">
        <v>1</v>
      </c>
      <c r="H1863" s="362">
        <v>350000</v>
      </c>
      <c r="I1863" s="346">
        <f>G1863*H1863</f>
        <v>350000</v>
      </c>
      <c r="J1863" s="347" t="s">
        <v>1020</v>
      </c>
      <c r="K1863" s="376" t="s">
        <v>1017</v>
      </c>
    </row>
    <row r="1864" spans="1:11" x14ac:dyDescent="0.2">
      <c r="A1864" s="351"/>
      <c r="B1864" s="355"/>
      <c r="C1864" s="363"/>
      <c r="D1864" s="366"/>
      <c r="E1864" s="352"/>
      <c r="F1864" s="334"/>
      <c r="G1864" s="334"/>
      <c r="H1864" s="362"/>
      <c r="I1864" s="346"/>
      <c r="J1864" s="347"/>
      <c r="K1864" s="376"/>
    </row>
    <row r="1865" spans="1:11" x14ac:dyDescent="0.2">
      <c r="A1865" s="351"/>
      <c r="B1865" s="355"/>
      <c r="C1865" s="325"/>
      <c r="D1865" s="367"/>
      <c r="E1865" s="352" t="s">
        <v>1042</v>
      </c>
      <c r="F1865" s="334" t="s">
        <v>987</v>
      </c>
      <c r="G1865" s="334">
        <v>6</v>
      </c>
      <c r="H1865" s="362">
        <v>250</v>
      </c>
      <c r="I1865" s="346">
        <f>G1865*H1865</f>
        <v>1500</v>
      </c>
      <c r="J1865" s="347" t="s">
        <v>1043</v>
      </c>
      <c r="K1865" s="376" t="s">
        <v>953</v>
      </c>
    </row>
    <row r="1866" spans="1:11" x14ac:dyDescent="0.2">
      <c r="A1866" s="351"/>
      <c r="B1866" s="355"/>
      <c r="C1866" s="325"/>
      <c r="D1866" s="367"/>
      <c r="E1866" s="352"/>
      <c r="F1866" s="334"/>
      <c r="G1866" s="334"/>
      <c r="H1866" s="362"/>
      <c r="I1866" s="346"/>
      <c r="J1866" s="347"/>
      <c r="K1866" s="376"/>
    </row>
    <row r="1867" spans="1:11" x14ac:dyDescent="0.2">
      <c r="A1867" s="351"/>
      <c r="B1867" s="355"/>
      <c r="C1867" s="325"/>
      <c r="D1867" s="367"/>
      <c r="E1867" s="352" t="s">
        <v>1048</v>
      </c>
      <c r="F1867" s="334" t="s">
        <v>987</v>
      </c>
      <c r="G1867" s="334">
        <v>12</v>
      </c>
      <c r="H1867" s="362">
        <v>1000</v>
      </c>
      <c r="I1867" s="346">
        <f>G1867*H1867</f>
        <v>12000</v>
      </c>
      <c r="J1867" s="347" t="s">
        <v>1049</v>
      </c>
      <c r="K1867" s="376" t="s">
        <v>953</v>
      </c>
    </row>
    <row r="1868" spans="1:11" x14ac:dyDescent="0.2">
      <c r="A1868" s="351"/>
      <c r="B1868" s="355"/>
      <c r="C1868" s="363"/>
      <c r="D1868" s="366"/>
      <c r="E1868" s="352"/>
      <c r="F1868" s="334"/>
      <c r="G1868" s="334"/>
      <c r="H1868" s="362"/>
      <c r="I1868" s="346"/>
      <c r="J1868" s="347"/>
      <c r="K1868" s="376"/>
    </row>
    <row r="1869" spans="1:11" x14ac:dyDescent="0.2">
      <c r="A1869" s="351"/>
      <c r="B1869" s="355"/>
      <c r="C1869" s="363"/>
      <c r="D1869" s="366"/>
      <c r="E1869" s="352" t="s">
        <v>1391</v>
      </c>
      <c r="F1869" s="334" t="s">
        <v>987</v>
      </c>
      <c r="G1869" s="334">
        <v>6</v>
      </c>
      <c r="H1869" s="362">
        <v>1300</v>
      </c>
      <c r="I1869" s="346">
        <f>G1869*H1869</f>
        <v>7800</v>
      </c>
      <c r="J1869" s="347" t="s">
        <v>1325</v>
      </c>
      <c r="K1869" s="376" t="s">
        <v>953</v>
      </c>
    </row>
    <row r="1870" spans="1:11" x14ac:dyDescent="0.2">
      <c r="A1870" s="351"/>
      <c r="B1870" s="355"/>
      <c r="C1870" s="363"/>
      <c r="D1870" s="366"/>
      <c r="E1870" s="352"/>
      <c r="F1870" s="334"/>
      <c r="G1870" s="334"/>
      <c r="H1870" s="362"/>
      <c r="I1870" s="346"/>
      <c r="J1870" s="347"/>
      <c r="K1870" s="376"/>
    </row>
    <row r="1871" spans="1:11" x14ac:dyDescent="0.2">
      <c r="A1871" s="351"/>
      <c r="B1871" s="355"/>
      <c r="C1871" s="325"/>
      <c r="D1871" s="367"/>
      <c r="E1871" s="352" t="s">
        <v>1055</v>
      </c>
      <c r="F1871" s="334" t="s">
        <v>1016</v>
      </c>
      <c r="G1871" s="334">
        <v>12</v>
      </c>
      <c r="H1871" s="362">
        <f>H1855*7.09/100</f>
        <v>28951.442127999999</v>
      </c>
      <c r="I1871" s="346">
        <f>G1871*H1871</f>
        <v>347417.305536</v>
      </c>
      <c r="J1871" s="347" t="s">
        <v>1056</v>
      </c>
      <c r="K1871" s="376" t="s">
        <v>1017</v>
      </c>
    </row>
    <row r="1872" spans="1:11" x14ac:dyDescent="0.2">
      <c r="A1872" s="351"/>
      <c r="B1872" s="355"/>
      <c r="C1872" s="363"/>
      <c r="D1872" s="366"/>
      <c r="E1872" s="352"/>
      <c r="F1872" s="334"/>
      <c r="G1872" s="334"/>
      <c r="H1872" s="362"/>
      <c r="I1872" s="346"/>
      <c r="J1872" s="347"/>
      <c r="K1872" s="376"/>
    </row>
    <row r="1873" spans="1:11" x14ac:dyDescent="0.2">
      <c r="A1873" s="351"/>
      <c r="B1873" s="355"/>
      <c r="C1873" s="325"/>
      <c r="D1873" s="367"/>
      <c r="E1873" s="352" t="s">
        <v>1059</v>
      </c>
      <c r="F1873" s="334" t="s">
        <v>1016</v>
      </c>
      <c r="G1873" s="334">
        <v>12</v>
      </c>
      <c r="H1873" s="362">
        <f>H1855*7.1/100</f>
        <v>28992.276319999997</v>
      </c>
      <c r="I1873" s="346">
        <f>G1873*H1873</f>
        <v>347907.31583999994</v>
      </c>
      <c r="J1873" s="347" t="s">
        <v>1060</v>
      </c>
      <c r="K1873" s="376" t="s">
        <v>1017</v>
      </c>
    </row>
    <row r="1874" spans="1:11" x14ac:dyDescent="0.2">
      <c r="A1874" s="351"/>
      <c r="B1874" s="355"/>
      <c r="C1874" s="363"/>
      <c r="D1874" s="366"/>
      <c r="E1874" s="352"/>
      <c r="F1874" s="334"/>
      <c r="G1874" s="334"/>
      <c r="H1874" s="362"/>
      <c r="I1874" s="346"/>
      <c r="J1874" s="347"/>
      <c r="K1874" s="376"/>
    </row>
    <row r="1875" spans="1:11" x14ac:dyDescent="0.2">
      <c r="A1875" s="351"/>
      <c r="B1875" s="355"/>
      <c r="C1875" s="325"/>
      <c r="D1875" s="367"/>
      <c r="E1875" s="352" t="s">
        <v>1062</v>
      </c>
      <c r="F1875" s="334" t="s">
        <v>1016</v>
      </c>
      <c r="G1875" s="334">
        <v>12</v>
      </c>
      <c r="H1875" s="362">
        <f>H1855*1.2/100</f>
        <v>4900.1030399999991</v>
      </c>
      <c r="I1875" s="346">
        <f>G1875*H1875</f>
        <v>58801.236479999992</v>
      </c>
      <c r="J1875" s="347" t="s">
        <v>1063</v>
      </c>
      <c r="K1875" s="376" t="s">
        <v>1017</v>
      </c>
    </row>
    <row r="1876" spans="1:11" x14ac:dyDescent="0.2">
      <c r="A1876" s="351"/>
      <c r="B1876" s="355"/>
      <c r="C1876" s="363"/>
      <c r="D1876" s="366"/>
      <c r="E1876" s="352"/>
      <c r="F1876" s="334"/>
      <c r="G1876" s="334"/>
      <c r="H1876" s="362"/>
      <c r="I1876" s="346"/>
      <c r="J1876" s="347"/>
      <c r="K1876" s="376"/>
    </row>
    <row r="1877" spans="1:11" x14ac:dyDescent="0.2">
      <c r="A1877" s="351"/>
      <c r="B1877" s="355"/>
      <c r="C1877" s="325"/>
      <c r="D1877" s="367"/>
      <c r="E1877" s="352" t="s">
        <v>1065</v>
      </c>
      <c r="F1877" s="334" t="s">
        <v>987</v>
      </c>
      <c r="G1877" s="334">
        <v>20</v>
      </c>
      <c r="H1877" s="362">
        <v>700</v>
      </c>
      <c r="I1877" s="346">
        <f>G1877*H1877</f>
        <v>14000</v>
      </c>
      <c r="J1877" s="347" t="s">
        <v>1066</v>
      </c>
      <c r="K1877" s="376" t="s">
        <v>953</v>
      </c>
    </row>
    <row r="1878" spans="1:11" x14ac:dyDescent="0.2">
      <c r="A1878" s="351"/>
      <c r="B1878" s="355"/>
      <c r="C1878" s="325"/>
      <c r="D1878" s="367"/>
      <c r="E1878" s="352"/>
      <c r="F1878" s="334"/>
      <c r="G1878" s="334"/>
      <c r="H1878" s="362"/>
      <c r="I1878" s="346"/>
      <c r="J1878" s="347"/>
      <c r="K1878" s="376"/>
    </row>
    <row r="1879" spans="1:11" ht="20.25" x14ac:dyDescent="0.3">
      <c r="A1879" s="491"/>
      <c r="B1879" s="492"/>
      <c r="C1879" s="493">
        <v>613851</v>
      </c>
      <c r="D1879" s="494" t="s">
        <v>2241</v>
      </c>
      <c r="E1879" s="306"/>
      <c r="F1879" s="306"/>
      <c r="G1879" s="322">
        <f>C1879</f>
        <v>613851</v>
      </c>
      <c r="H1879" s="332"/>
      <c r="I1879" s="562">
        <f>SUM(I1880:I2902)</f>
        <v>92933503.755242735</v>
      </c>
      <c r="J1879" s="310"/>
      <c r="K1879" s="311"/>
    </row>
    <row r="1880" spans="1:11" x14ac:dyDescent="0.2">
      <c r="A1880" s="379"/>
      <c r="B1880" s="338"/>
      <c r="C1880" s="304"/>
      <c r="D1880" s="495"/>
      <c r="E1880" s="331"/>
      <c r="F1880" s="306"/>
      <c r="G1880" s="306"/>
      <c r="H1880" s="496"/>
      <c r="I1880" s="309"/>
      <c r="J1880" s="310"/>
      <c r="K1880" s="311"/>
    </row>
    <row r="1881" spans="1:11" x14ac:dyDescent="0.2">
      <c r="A1881" s="379"/>
      <c r="B1881" s="338"/>
      <c r="C1881" s="304">
        <v>75153</v>
      </c>
      <c r="D1881" s="497" t="s">
        <v>2242</v>
      </c>
      <c r="E1881" s="331"/>
      <c r="F1881" s="306"/>
      <c r="G1881" s="498">
        <f>C1881</f>
        <v>75153</v>
      </c>
      <c r="H1881" s="496"/>
      <c r="I1881" s="309"/>
      <c r="J1881" s="310"/>
      <c r="K1881" s="311"/>
    </row>
    <row r="1882" spans="1:11" x14ac:dyDescent="0.2">
      <c r="A1882" s="379"/>
      <c r="B1882" s="338"/>
      <c r="C1882" s="304"/>
      <c r="D1882" s="499" t="s">
        <v>2243</v>
      </c>
      <c r="E1882" s="331" t="s">
        <v>2244</v>
      </c>
      <c r="F1882" s="306" t="s">
        <v>2245</v>
      </c>
      <c r="G1882" s="306">
        <v>0.1</v>
      </c>
      <c r="H1882" s="496">
        <v>4.41</v>
      </c>
      <c r="I1882" s="309">
        <f>+$G$1881*G1882*H1882</f>
        <v>33142.473000000005</v>
      </c>
      <c r="J1882" s="310" t="s">
        <v>703</v>
      </c>
      <c r="K1882" s="311" t="s">
        <v>953</v>
      </c>
    </row>
    <row r="1883" spans="1:11" x14ac:dyDescent="0.2">
      <c r="A1883" s="329"/>
      <c r="B1883" s="330"/>
      <c r="C1883" s="329"/>
      <c r="D1883" s="330" t="s">
        <v>2246</v>
      </c>
      <c r="E1883" s="331" t="s">
        <v>1170</v>
      </c>
      <c r="F1883" s="306" t="s">
        <v>1814</v>
      </c>
      <c r="G1883" s="306">
        <v>0.1</v>
      </c>
      <c r="H1883" s="496">
        <v>5</v>
      </c>
      <c r="I1883" s="309">
        <f t="shared" ref="I1883:I1946" si="106">+$G$1881*G1883*H1883</f>
        <v>37576.5</v>
      </c>
      <c r="J1883" s="310" t="s">
        <v>703</v>
      </c>
      <c r="K1883" s="311" t="s">
        <v>953</v>
      </c>
    </row>
    <row r="1884" spans="1:11" x14ac:dyDescent="0.2">
      <c r="A1884" s="329"/>
      <c r="B1884" s="330"/>
      <c r="C1884" s="329"/>
      <c r="D1884" s="330" t="s">
        <v>2247</v>
      </c>
      <c r="E1884" s="331" t="s">
        <v>2248</v>
      </c>
      <c r="F1884" s="306" t="s">
        <v>296</v>
      </c>
      <c r="G1884" s="306">
        <v>0.1</v>
      </c>
      <c r="H1884" s="496">
        <v>4</v>
      </c>
      <c r="I1884" s="309">
        <f t="shared" si="106"/>
        <v>30061.200000000001</v>
      </c>
      <c r="J1884" s="310" t="s">
        <v>703</v>
      </c>
      <c r="K1884" s="311" t="s">
        <v>953</v>
      </c>
    </row>
    <row r="1885" spans="1:11" x14ac:dyDescent="0.2">
      <c r="A1885" s="329"/>
      <c r="B1885" s="330"/>
      <c r="C1885" s="329"/>
      <c r="D1885" s="330" t="s">
        <v>2249</v>
      </c>
      <c r="E1885" s="331" t="s">
        <v>2250</v>
      </c>
      <c r="F1885" s="306" t="s">
        <v>1157</v>
      </c>
      <c r="G1885" s="306">
        <v>0.1</v>
      </c>
      <c r="H1885" s="496">
        <v>1</v>
      </c>
      <c r="I1885" s="309">
        <f>+$G$1881*G1885*H1885</f>
        <v>7515.3</v>
      </c>
      <c r="J1885" s="310" t="s">
        <v>703</v>
      </c>
      <c r="K1885" s="311" t="s">
        <v>953</v>
      </c>
    </row>
    <row r="1886" spans="1:11" x14ac:dyDescent="0.2">
      <c r="A1886" s="329"/>
      <c r="B1886" s="330"/>
      <c r="C1886" s="329"/>
      <c r="D1886" s="330" t="s">
        <v>2251</v>
      </c>
      <c r="E1886" s="331" t="s">
        <v>2252</v>
      </c>
      <c r="F1886" s="306" t="s">
        <v>748</v>
      </c>
      <c r="G1886" s="306">
        <v>0.1</v>
      </c>
      <c r="H1886" s="496">
        <v>1.53</v>
      </c>
      <c r="I1886" s="309">
        <f t="shared" si="106"/>
        <v>11498.409</v>
      </c>
      <c r="J1886" s="310" t="s">
        <v>703</v>
      </c>
      <c r="K1886" s="311" t="s">
        <v>953</v>
      </c>
    </row>
    <row r="1887" spans="1:11" x14ac:dyDescent="0.2">
      <c r="A1887" s="329"/>
      <c r="B1887" s="330"/>
      <c r="C1887" s="329"/>
      <c r="D1887" s="330" t="s">
        <v>2253</v>
      </c>
      <c r="E1887" s="331" t="s">
        <v>2254</v>
      </c>
      <c r="F1887" s="306" t="s">
        <v>748</v>
      </c>
      <c r="G1887" s="306">
        <v>0.1</v>
      </c>
      <c r="H1887" s="496">
        <v>4.6399999999999997</v>
      </c>
      <c r="I1887" s="309">
        <f t="shared" si="106"/>
        <v>34870.991999999998</v>
      </c>
      <c r="J1887" s="310" t="s">
        <v>703</v>
      </c>
      <c r="K1887" s="311" t="s">
        <v>953</v>
      </c>
    </row>
    <row r="1888" spans="1:11" x14ac:dyDescent="0.2">
      <c r="A1888" s="329"/>
      <c r="B1888" s="330"/>
      <c r="C1888" s="329"/>
      <c r="D1888" s="330" t="s">
        <v>2255</v>
      </c>
      <c r="E1888" s="331" t="s">
        <v>2256</v>
      </c>
      <c r="F1888" s="306" t="s">
        <v>748</v>
      </c>
      <c r="G1888" s="306">
        <v>0.1</v>
      </c>
      <c r="H1888" s="496">
        <v>4.8499999999999996</v>
      </c>
      <c r="I1888" s="309">
        <f t="shared" si="106"/>
        <v>36449.205000000002</v>
      </c>
      <c r="J1888" s="310" t="s">
        <v>703</v>
      </c>
      <c r="K1888" s="311" t="s">
        <v>953</v>
      </c>
    </row>
    <row r="1889" spans="1:11" x14ac:dyDescent="0.2">
      <c r="A1889" s="329"/>
      <c r="B1889" s="330"/>
      <c r="C1889" s="329"/>
      <c r="D1889" s="330" t="s">
        <v>2257</v>
      </c>
      <c r="E1889" s="331" t="s">
        <v>2258</v>
      </c>
      <c r="F1889" s="306" t="s">
        <v>748</v>
      </c>
      <c r="G1889" s="306">
        <v>0.1</v>
      </c>
      <c r="H1889" s="496">
        <v>4.99</v>
      </c>
      <c r="I1889" s="309">
        <f t="shared" si="106"/>
        <v>37501.347000000002</v>
      </c>
      <c r="J1889" s="310" t="s">
        <v>703</v>
      </c>
      <c r="K1889" s="311" t="s">
        <v>953</v>
      </c>
    </row>
    <row r="1890" spans="1:11" x14ac:dyDescent="0.2">
      <c r="A1890" s="329"/>
      <c r="B1890" s="330"/>
      <c r="C1890" s="329"/>
      <c r="D1890" s="330" t="s">
        <v>2259</v>
      </c>
      <c r="E1890" s="331" t="s">
        <v>2260</v>
      </c>
      <c r="F1890" s="306" t="s">
        <v>1157</v>
      </c>
      <c r="G1890" s="306">
        <v>0.1</v>
      </c>
      <c r="H1890" s="496">
        <v>0.99</v>
      </c>
      <c r="I1890" s="309">
        <f t="shared" si="106"/>
        <v>7440.1469999999999</v>
      </c>
      <c r="J1890" s="310" t="s">
        <v>703</v>
      </c>
      <c r="K1890" s="311" t="s">
        <v>953</v>
      </c>
    </row>
    <row r="1891" spans="1:11" x14ac:dyDescent="0.2">
      <c r="A1891" s="329"/>
      <c r="B1891" s="330"/>
      <c r="C1891" s="329"/>
      <c r="D1891" s="330" t="s">
        <v>2261</v>
      </c>
      <c r="E1891" s="331" t="s">
        <v>2262</v>
      </c>
      <c r="F1891" s="306" t="s">
        <v>1212</v>
      </c>
      <c r="G1891" s="306">
        <v>0.1</v>
      </c>
      <c r="H1891" s="496">
        <v>4.46</v>
      </c>
      <c r="I1891" s="309">
        <f t="shared" si="106"/>
        <v>33518.237999999998</v>
      </c>
      <c r="J1891" s="310" t="s">
        <v>703</v>
      </c>
      <c r="K1891" s="311" t="s">
        <v>953</v>
      </c>
    </row>
    <row r="1892" spans="1:11" x14ac:dyDescent="0.2">
      <c r="A1892" s="329"/>
      <c r="B1892" s="330"/>
      <c r="C1892" s="329"/>
      <c r="D1892" s="330" t="s">
        <v>2263</v>
      </c>
      <c r="E1892" s="331" t="s">
        <v>1266</v>
      </c>
      <c r="F1892" s="306" t="s">
        <v>1267</v>
      </c>
      <c r="G1892" s="306">
        <v>0.1</v>
      </c>
      <c r="H1892" s="496">
        <v>4.32</v>
      </c>
      <c r="I1892" s="309">
        <f t="shared" si="106"/>
        <v>32466.096000000001</v>
      </c>
      <c r="J1892" s="310" t="s">
        <v>703</v>
      </c>
      <c r="K1892" s="311" t="s">
        <v>953</v>
      </c>
    </row>
    <row r="1893" spans="1:11" x14ac:dyDescent="0.2">
      <c r="A1893" s="329"/>
      <c r="B1893" s="330"/>
      <c r="C1893" s="329"/>
      <c r="D1893" s="330" t="s">
        <v>2264</v>
      </c>
      <c r="E1893" s="331" t="s">
        <v>2265</v>
      </c>
      <c r="F1893" s="306" t="s">
        <v>1901</v>
      </c>
      <c r="G1893" s="306">
        <v>0.1</v>
      </c>
      <c r="H1893" s="496">
        <v>15</v>
      </c>
      <c r="I1893" s="309">
        <f t="shared" si="106"/>
        <v>112729.5</v>
      </c>
      <c r="J1893" s="310" t="s">
        <v>703</v>
      </c>
      <c r="K1893" s="311" t="s">
        <v>953</v>
      </c>
    </row>
    <row r="1894" spans="1:11" x14ac:dyDescent="0.2">
      <c r="A1894" s="329"/>
      <c r="B1894" s="330"/>
      <c r="C1894" s="329"/>
      <c r="D1894" s="330" t="s">
        <v>2266</v>
      </c>
      <c r="E1894" s="331" t="s">
        <v>2267</v>
      </c>
      <c r="F1894" s="306" t="s">
        <v>1157</v>
      </c>
      <c r="G1894" s="306">
        <v>0.1</v>
      </c>
      <c r="H1894" s="496">
        <v>5.25</v>
      </c>
      <c r="I1894" s="309">
        <f t="shared" si="106"/>
        <v>39455.325000000004</v>
      </c>
      <c r="J1894" s="310" t="s">
        <v>703</v>
      </c>
      <c r="K1894" s="311" t="s">
        <v>953</v>
      </c>
    </row>
    <row r="1895" spans="1:11" x14ac:dyDescent="0.2">
      <c r="A1895" s="329"/>
      <c r="B1895" s="330"/>
      <c r="C1895" s="329"/>
      <c r="D1895" s="330" t="s">
        <v>2268</v>
      </c>
      <c r="E1895" s="331" t="s">
        <v>2269</v>
      </c>
      <c r="F1895" s="306" t="s">
        <v>1157</v>
      </c>
      <c r="G1895" s="306">
        <v>0.1</v>
      </c>
      <c r="H1895" s="496">
        <v>7</v>
      </c>
      <c r="I1895" s="309">
        <f t="shared" si="106"/>
        <v>52607.1</v>
      </c>
      <c r="J1895" s="310" t="s">
        <v>703</v>
      </c>
      <c r="K1895" s="311" t="s">
        <v>953</v>
      </c>
    </row>
    <row r="1896" spans="1:11" x14ac:dyDescent="0.2">
      <c r="A1896" s="329"/>
      <c r="B1896" s="330"/>
      <c r="C1896" s="329"/>
      <c r="D1896" s="330" t="s">
        <v>2270</v>
      </c>
      <c r="E1896" s="331" t="s">
        <v>2271</v>
      </c>
      <c r="F1896" s="306" t="s">
        <v>1260</v>
      </c>
      <c r="G1896" s="306">
        <v>0.1</v>
      </c>
      <c r="H1896" s="496">
        <v>27</v>
      </c>
      <c r="I1896" s="309">
        <f t="shared" si="106"/>
        <v>202913.1</v>
      </c>
      <c r="J1896" s="310" t="s">
        <v>703</v>
      </c>
      <c r="K1896" s="311" t="s">
        <v>953</v>
      </c>
    </row>
    <row r="1897" spans="1:11" x14ac:dyDescent="0.2">
      <c r="A1897" s="329"/>
      <c r="B1897" s="330"/>
      <c r="C1897" s="329"/>
      <c r="D1897" s="330" t="s">
        <v>2272</v>
      </c>
      <c r="E1897" s="500" t="s">
        <v>2273</v>
      </c>
      <c r="F1897" s="306" t="s">
        <v>296</v>
      </c>
      <c r="G1897" s="306">
        <v>1E-4</v>
      </c>
      <c r="H1897" s="501">
        <v>604.16</v>
      </c>
      <c r="I1897" s="309">
        <f t="shared" si="106"/>
        <v>4540.4436480000004</v>
      </c>
      <c r="J1897" s="310" t="s">
        <v>540</v>
      </c>
      <c r="K1897" s="311" t="s">
        <v>953</v>
      </c>
    </row>
    <row r="1898" spans="1:11" x14ac:dyDescent="0.2">
      <c r="A1898" s="329"/>
      <c r="B1898" s="330"/>
      <c r="C1898" s="329"/>
      <c r="D1898" s="330" t="s">
        <v>2274</v>
      </c>
      <c r="E1898" s="500" t="s">
        <v>2275</v>
      </c>
      <c r="F1898" s="306" t="s">
        <v>748</v>
      </c>
      <c r="G1898" s="306">
        <v>1E-3</v>
      </c>
      <c r="H1898" s="501">
        <v>80.239999999999995</v>
      </c>
      <c r="I1898" s="309">
        <f t="shared" si="106"/>
        <v>6030.2767199999998</v>
      </c>
      <c r="J1898" s="310" t="s">
        <v>540</v>
      </c>
      <c r="K1898" s="311" t="s">
        <v>953</v>
      </c>
    </row>
    <row r="1899" spans="1:11" x14ac:dyDescent="0.2">
      <c r="A1899" s="329"/>
      <c r="B1899" s="330"/>
      <c r="C1899" s="329"/>
      <c r="D1899" s="330"/>
      <c r="E1899" s="331" t="s">
        <v>2276</v>
      </c>
      <c r="F1899" s="306" t="s">
        <v>2277</v>
      </c>
      <c r="G1899" s="306">
        <v>1E-3</v>
      </c>
      <c r="H1899" s="496">
        <v>10</v>
      </c>
      <c r="I1899" s="309">
        <f t="shared" si="106"/>
        <v>751.53000000000009</v>
      </c>
      <c r="J1899" s="310" t="s">
        <v>456</v>
      </c>
      <c r="K1899" s="311" t="s">
        <v>953</v>
      </c>
    </row>
    <row r="1900" spans="1:11" x14ac:dyDescent="0.2">
      <c r="A1900" s="329"/>
      <c r="B1900" s="330"/>
      <c r="C1900" s="329"/>
      <c r="D1900" s="330"/>
      <c r="E1900" s="488" t="s">
        <v>2278</v>
      </c>
      <c r="F1900" s="306" t="s">
        <v>1754</v>
      </c>
      <c r="G1900" s="306">
        <v>1E-4</v>
      </c>
      <c r="H1900" s="501">
        <v>7040</v>
      </c>
      <c r="I1900" s="309">
        <f t="shared" si="106"/>
        <v>52907.712000000007</v>
      </c>
      <c r="J1900" s="310" t="s">
        <v>540</v>
      </c>
      <c r="K1900" s="311" t="s">
        <v>953</v>
      </c>
    </row>
    <row r="1901" spans="1:11" x14ac:dyDescent="0.2">
      <c r="A1901" s="329"/>
      <c r="B1901" s="330"/>
      <c r="C1901" s="329"/>
      <c r="D1901" s="330"/>
      <c r="E1901" s="488" t="s">
        <v>2279</v>
      </c>
      <c r="F1901" s="306" t="s">
        <v>1754</v>
      </c>
      <c r="G1901" s="306">
        <v>1.0000000000000001E-5</v>
      </c>
      <c r="H1901" s="501">
        <v>26115</v>
      </c>
      <c r="I1901" s="309">
        <f t="shared" si="106"/>
        <v>19626.20595</v>
      </c>
      <c r="J1901" s="310" t="s">
        <v>540</v>
      </c>
      <c r="K1901" s="311" t="s">
        <v>953</v>
      </c>
    </row>
    <row r="1902" spans="1:11" x14ac:dyDescent="0.2">
      <c r="A1902" s="329"/>
      <c r="B1902" s="330"/>
      <c r="C1902" s="329"/>
      <c r="D1902" s="330"/>
      <c r="E1902" s="488" t="s">
        <v>2280</v>
      </c>
      <c r="F1902" s="306" t="s">
        <v>1754</v>
      </c>
      <c r="G1902" s="306">
        <v>1.0000000000000001E-5</v>
      </c>
      <c r="H1902" s="501">
        <v>8865</v>
      </c>
      <c r="I1902" s="309">
        <f t="shared" si="106"/>
        <v>6662.3134500000006</v>
      </c>
      <c r="J1902" s="310" t="s">
        <v>540</v>
      </c>
      <c r="K1902" s="311" t="s">
        <v>953</v>
      </c>
    </row>
    <row r="1903" spans="1:11" x14ac:dyDescent="0.2">
      <c r="A1903" s="329"/>
      <c r="B1903" s="330"/>
      <c r="C1903" s="329"/>
      <c r="D1903" s="330"/>
      <c r="E1903" s="488" t="s">
        <v>2281</v>
      </c>
      <c r="F1903" s="306" t="s">
        <v>1754</v>
      </c>
      <c r="G1903" s="306">
        <v>1.0000000000000001E-5</v>
      </c>
      <c r="H1903" s="501">
        <v>11150</v>
      </c>
      <c r="I1903" s="309">
        <f t="shared" si="106"/>
        <v>8379.5595000000012</v>
      </c>
      <c r="J1903" s="310" t="s">
        <v>540</v>
      </c>
      <c r="K1903" s="311" t="s">
        <v>953</v>
      </c>
    </row>
    <row r="1904" spans="1:11" x14ac:dyDescent="0.2">
      <c r="A1904" s="329"/>
      <c r="B1904" s="330"/>
      <c r="C1904" s="329"/>
      <c r="D1904" s="330"/>
      <c r="E1904" s="488" t="s">
        <v>2282</v>
      </c>
      <c r="F1904" s="306" t="s">
        <v>1754</v>
      </c>
      <c r="G1904" s="306">
        <v>1.0000000000000001E-5</v>
      </c>
      <c r="H1904" s="501">
        <v>12800</v>
      </c>
      <c r="I1904" s="309">
        <f t="shared" si="106"/>
        <v>9619.5840000000007</v>
      </c>
      <c r="J1904" s="310" t="s">
        <v>540</v>
      </c>
      <c r="K1904" s="311" t="s">
        <v>953</v>
      </c>
    </row>
    <row r="1905" spans="1:11" x14ac:dyDescent="0.2">
      <c r="A1905" s="329"/>
      <c r="B1905" s="330"/>
      <c r="C1905" s="329"/>
      <c r="D1905" s="330"/>
      <c r="E1905" s="488" t="s">
        <v>2283</v>
      </c>
      <c r="F1905" s="306" t="s">
        <v>1754</v>
      </c>
      <c r="G1905" s="306">
        <v>1.0000000000000001E-5</v>
      </c>
      <c r="H1905" s="501">
        <v>12835</v>
      </c>
      <c r="I1905" s="309">
        <f t="shared" si="106"/>
        <v>9645.8875500000013</v>
      </c>
      <c r="J1905" s="310" t="s">
        <v>540</v>
      </c>
      <c r="K1905" s="311" t="s">
        <v>953</v>
      </c>
    </row>
    <row r="1906" spans="1:11" x14ac:dyDescent="0.2">
      <c r="A1906" s="329"/>
      <c r="B1906" s="330"/>
      <c r="C1906" s="329"/>
      <c r="D1906" s="330"/>
      <c r="E1906" s="488" t="s">
        <v>2284</v>
      </c>
      <c r="F1906" s="306" t="s">
        <v>1754</v>
      </c>
      <c r="G1906" s="306">
        <v>1.0000000000000001E-5</v>
      </c>
      <c r="H1906" s="501">
        <v>400</v>
      </c>
      <c r="I1906" s="309">
        <f t="shared" si="106"/>
        <v>300.61200000000002</v>
      </c>
      <c r="J1906" s="310" t="s">
        <v>540</v>
      </c>
      <c r="K1906" s="311" t="s">
        <v>953</v>
      </c>
    </row>
    <row r="1907" spans="1:11" x14ac:dyDescent="0.2">
      <c r="A1907" s="329"/>
      <c r="B1907" s="330"/>
      <c r="C1907" s="329"/>
      <c r="D1907" s="330"/>
      <c r="E1907" s="488" t="s">
        <v>2285</v>
      </c>
      <c r="F1907" s="306" t="s">
        <v>1754</v>
      </c>
      <c r="G1907" s="306">
        <v>1.0000000000000001E-5</v>
      </c>
      <c r="H1907" s="501">
        <v>18266</v>
      </c>
      <c r="I1907" s="309">
        <f t="shared" si="106"/>
        <v>13727.446980000001</v>
      </c>
      <c r="J1907" s="310" t="s">
        <v>540</v>
      </c>
      <c r="K1907" s="311" t="s">
        <v>953</v>
      </c>
    </row>
    <row r="1908" spans="1:11" x14ac:dyDescent="0.2">
      <c r="A1908" s="329"/>
      <c r="B1908" s="330"/>
      <c r="C1908" s="329"/>
      <c r="D1908" s="330"/>
      <c r="E1908" s="488" t="s">
        <v>2286</v>
      </c>
      <c r="F1908" s="306" t="s">
        <v>1754</v>
      </c>
      <c r="G1908" s="306">
        <v>5.0000000000000001E-3</v>
      </c>
      <c r="H1908" s="501">
        <v>8.3780000000000001</v>
      </c>
      <c r="I1908" s="309">
        <f t="shared" si="106"/>
        <v>3148.1591699999999</v>
      </c>
      <c r="J1908" s="310" t="s">
        <v>540</v>
      </c>
      <c r="K1908" s="311" t="s">
        <v>953</v>
      </c>
    </row>
    <row r="1909" spans="1:11" x14ac:dyDescent="0.2">
      <c r="A1909" s="329"/>
      <c r="B1909" s="330"/>
      <c r="C1909" s="329"/>
      <c r="D1909" s="330"/>
      <c r="E1909" s="488" t="s">
        <v>2287</v>
      </c>
      <c r="F1909" s="306" t="s">
        <v>1754</v>
      </c>
      <c r="G1909" s="306">
        <v>1E-3</v>
      </c>
      <c r="H1909" s="501">
        <v>6.23</v>
      </c>
      <c r="I1909" s="309">
        <f t="shared" si="106"/>
        <v>468.20319000000006</v>
      </c>
      <c r="J1909" s="310" t="s">
        <v>703</v>
      </c>
      <c r="K1909" s="311" t="s">
        <v>953</v>
      </c>
    </row>
    <row r="1910" spans="1:11" x14ac:dyDescent="0.2">
      <c r="A1910" s="329"/>
      <c r="B1910" s="330"/>
      <c r="C1910" s="329"/>
      <c r="D1910" s="330"/>
      <c r="E1910" s="488" t="s">
        <v>2288</v>
      </c>
      <c r="F1910" s="306" t="s">
        <v>1754</v>
      </c>
      <c r="G1910" s="306">
        <v>1E-3</v>
      </c>
      <c r="H1910" s="501">
        <v>6.23</v>
      </c>
      <c r="I1910" s="309">
        <f t="shared" si="106"/>
        <v>468.20319000000006</v>
      </c>
      <c r="J1910" s="310" t="s">
        <v>703</v>
      </c>
      <c r="K1910" s="311" t="s">
        <v>953</v>
      </c>
    </row>
    <row r="1911" spans="1:11" x14ac:dyDescent="0.2">
      <c r="A1911" s="329"/>
      <c r="B1911" s="330"/>
      <c r="C1911" s="329"/>
      <c r="D1911" s="330"/>
      <c r="E1911" s="488" t="s">
        <v>2289</v>
      </c>
      <c r="F1911" s="306" t="s">
        <v>1754</v>
      </c>
      <c r="G1911" s="306">
        <v>1E-3</v>
      </c>
      <c r="H1911" s="501">
        <v>6.23</v>
      </c>
      <c r="I1911" s="309">
        <f t="shared" si="106"/>
        <v>468.20319000000006</v>
      </c>
      <c r="J1911" s="310" t="s">
        <v>703</v>
      </c>
      <c r="K1911" s="311" t="s">
        <v>953</v>
      </c>
    </row>
    <row r="1912" spans="1:11" x14ac:dyDescent="0.2">
      <c r="A1912" s="329"/>
      <c r="B1912" s="330"/>
      <c r="C1912" s="329"/>
      <c r="D1912" s="330"/>
      <c r="E1912" s="488" t="s">
        <v>2290</v>
      </c>
      <c r="F1912" s="306" t="s">
        <v>1754</v>
      </c>
      <c r="G1912" s="306">
        <v>1E-3</v>
      </c>
      <c r="H1912" s="501">
        <v>0.94990000000000008</v>
      </c>
      <c r="I1912" s="309">
        <f t="shared" si="106"/>
        <v>71.387834700000013</v>
      </c>
      <c r="J1912" s="310" t="s">
        <v>703</v>
      </c>
      <c r="K1912" s="311" t="s">
        <v>953</v>
      </c>
    </row>
    <row r="1913" spans="1:11" x14ac:dyDescent="0.2">
      <c r="A1913" s="329"/>
      <c r="B1913" s="330"/>
      <c r="C1913" s="329"/>
      <c r="D1913" s="330"/>
      <c r="E1913" s="488" t="s">
        <v>2291</v>
      </c>
      <c r="F1913" s="306" t="s">
        <v>1754</v>
      </c>
      <c r="G1913" s="306">
        <v>1E-3</v>
      </c>
      <c r="H1913" s="501">
        <v>6.3</v>
      </c>
      <c r="I1913" s="309">
        <f t="shared" si="106"/>
        <v>473.46390000000002</v>
      </c>
      <c r="J1913" s="310" t="s">
        <v>703</v>
      </c>
      <c r="K1913" s="311" t="s">
        <v>953</v>
      </c>
    </row>
    <row r="1914" spans="1:11" x14ac:dyDescent="0.2">
      <c r="A1914" s="329"/>
      <c r="B1914" s="330"/>
      <c r="C1914" s="329"/>
      <c r="D1914" s="330"/>
      <c r="E1914" s="488" t="s">
        <v>2292</v>
      </c>
      <c r="F1914" s="306" t="s">
        <v>1754</v>
      </c>
      <c r="G1914" s="306">
        <v>1E-3</v>
      </c>
      <c r="H1914" s="501">
        <v>6.3</v>
      </c>
      <c r="I1914" s="309">
        <f t="shared" si="106"/>
        <v>473.46390000000002</v>
      </c>
      <c r="J1914" s="310" t="s">
        <v>703</v>
      </c>
      <c r="K1914" s="311" t="s">
        <v>953</v>
      </c>
    </row>
    <row r="1915" spans="1:11" x14ac:dyDescent="0.2">
      <c r="A1915" s="329"/>
      <c r="B1915" s="330"/>
      <c r="C1915" s="329"/>
      <c r="D1915" s="330"/>
      <c r="E1915" s="488" t="s">
        <v>2293</v>
      </c>
      <c r="F1915" s="306" t="s">
        <v>1754</v>
      </c>
      <c r="G1915" s="306">
        <v>1E-4</v>
      </c>
      <c r="H1915" s="501">
        <v>7100</v>
      </c>
      <c r="I1915" s="309">
        <f t="shared" si="106"/>
        <v>53358.630000000005</v>
      </c>
      <c r="J1915" s="310" t="s">
        <v>540</v>
      </c>
      <c r="K1915" s="311" t="s">
        <v>953</v>
      </c>
    </row>
    <row r="1916" spans="1:11" x14ac:dyDescent="0.2">
      <c r="A1916" s="329"/>
      <c r="B1916" s="330"/>
      <c r="C1916" s="329"/>
      <c r="D1916" s="330"/>
      <c r="E1916" s="488" t="s">
        <v>2294</v>
      </c>
      <c r="F1916" s="306" t="s">
        <v>1754</v>
      </c>
      <c r="G1916" s="306">
        <v>1E-4</v>
      </c>
      <c r="H1916" s="501">
        <v>413</v>
      </c>
      <c r="I1916" s="309">
        <f t="shared" si="106"/>
        <v>3103.8189000000002</v>
      </c>
      <c r="J1916" s="310" t="s">
        <v>514</v>
      </c>
      <c r="K1916" s="311" t="s">
        <v>953</v>
      </c>
    </row>
    <row r="1917" spans="1:11" x14ac:dyDescent="0.2">
      <c r="A1917" s="329"/>
      <c r="B1917" s="330"/>
      <c r="C1917" s="329"/>
      <c r="D1917" s="330"/>
      <c r="E1917" s="488" t="s">
        <v>2295</v>
      </c>
      <c r="F1917" s="306" t="s">
        <v>1754</v>
      </c>
      <c r="G1917" s="306">
        <v>1E-4</v>
      </c>
      <c r="H1917" s="501">
        <v>357</v>
      </c>
      <c r="I1917" s="309">
        <f t="shared" si="106"/>
        <v>2682.9621000000002</v>
      </c>
      <c r="J1917" s="310" t="s">
        <v>540</v>
      </c>
      <c r="K1917" s="311" t="s">
        <v>953</v>
      </c>
    </row>
    <row r="1918" spans="1:11" x14ac:dyDescent="0.2">
      <c r="A1918" s="329"/>
      <c r="B1918" s="330"/>
      <c r="C1918" s="329"/>
      <c r="D1918" s="330"/>
      <c r="E1918" s="488" t="s">
        <v>2296</v>
      </c>
      <c r="F1918" s="306" t="s">
        <v>1754</v>
      </c>
      <c r="G1918" s="306">
        <v>1E-4</v>
      </c>
      <c r="H1918" s="501">
        <v>357</v>
      </c>
      <c r="I1918" s="309">
        <f t="shared" si="106"/>
        <v>2682.9621000000002</v>
      </c>
      <c r="J1918" s="310" t="s">
        <v>540</v>
      </c>
      <c r="K1918" s="311" t="s">
        <v>953</v>
      </c>
    </row>
    <row r="1919" spans="1:11" x14ac:dyDescent="0.2">
      <c r="A1919" s="329"/>
      <c r="B1919" s="330"/>
      <c r="C1919" s="329"/>
      <c r="D1919" s="330"/>
      <c r="E1919" s="488" t="s">
        <v>2297</v>
      </c>
      <c r="F1919" s="306" t="s">
        <v>1754</v>
      </c>
      <c r="G1919" s="306">
        <v>1E-4</v>
      </c>
      <c r="H1919" s="501">
        <v>500</v>
      </c>
      <c r="I1919" s="309">
        <f t="shared" si="106"/>
        <v>3757.6500000000005</v>
      </c>
      <c r="J1919" s="310" t="s">
        <v>540</v>
      </c>
      <c r="K1919" s="311" t="s">
        <v>953</v>
      </c>
    </row>
    <row r="1920" spans="1:11" x14ac:dyDescent="0.2">
      <c r="A1920" s="329"/>
      <c r="B1920" s="330"/>
      <c r="C1920" s="329"/>
      <c r="D1920" s="330"/>
      <c r="E1920" s="488" t="s">
        <v>2298</v>
      </c>
      <c r="F1920" s="306" t="s">
        <v>1754</v>
      </c>
      <c r="G1920" s="306">
        <v>1E-4</v>
      </c>
      <c r="H1920" s="501">
        <v>500</v>
      </c>
      <c r="I1920" s="309">
        <f t="shared" si="106"/>
        <v>3757.6500000000005</v>
      </c>
      <c r="J1920" s="310" t="s">
        <v>540</v>
      </c>
      <c r="K1920" s="311" t="s">
        <v>953</v>
      </c>
    </row>
    <row r="1921" spans="1:11" x14ac:dyDescent="0.2">
      <c r="A1921" s="329"/>
      <c r="B1921" s="330"/>
      <c r="C1921" s="329"/>
      <c r="D1921" s="330"/>
      <c r="E1921" s="488" t="s">
        <v>2299</v>
      </c>
      <c r="F1921" s="306" t="s">
        <v>1754</v>
      </c>
      <c r="G1921" s="306">
        <v>1E-4</v>
      </c>
      <c r="H1921" s="501">
        <v>625</v>
      </c>
      <c r="I1921" s="309">
        <f t="shared" si="106"/>
        <v>4697.0625000000009</v>
      </c>
      <c r="J1921" s="310" t="s">
        <v>540</v>
      </c>
      <c r="K1921" s="311" t="s">
        <v>953</v>
      </c>
    </row>
    <row r="1922" spans="1:11" x14ac:dyDescent="0.2">
      <c r="A1922" s="329"/>
      <c r="B1922" s="330"/>
      <c r="C1922" s="329"/>
      <c r="D1922" s="330"/>
      <c r="E1922" s="488" t="s">
        <v>2300</v>
      </c>
      <c r="F1922" s="306" t="s">
        <v>1754</v>
      </c>
      <c r="G1922" s="306">
        <v>1E-3</v>
      </c>
      <c r="H1922" s="501">
        <v>6.38</v>
      </c>
      <c r="I1922" s="309">
        <f t="shared" si="106"/>
        <v>479.47614000000004</v>
      </c>
      <c r="J1922" s="310" t="s">
        <v>540</v>
      </c>
      <c r="K1922" s="311" t="s">
        <v>953</v>
      </c>
    </row>
    <row r="1923" spans="1:11" x14ac:dyDescent="0.2">
      <c r="A1923" s="329"/>
      <c r="B1923" s="330"/>
      <c r="C1923" s="329"/>
      <c r="D1923" s="330"/>
      <c r="E1923" s="488" t="s">
        <v>2301</v>
      </c>
      <c r="F1923" s="306" t="s">
        <v>1754</v>
      </c>
      <c r="G1923" s="306">
        <v>1E-3</v>
      </c>
      <c r="H1923" s="501">
        <v>6.38</v>
      </c>
      <c r="I1923" s="309">
        <f t="shared" si="106"/>
        <v>479.47614000000004</v>
      </c>
      <c r="J1923" s="310" t="s">
        <v>540</v>
      </c>
      <c r="K1923" s="311" t="s">
        <v>953</v>
      </c>
    </row>
    <row r="1924" spans="1:11" x14ac:dyDescent="0.2">
      <c r="A1924" s="329"/>
      <c r="B1924" s="330"/>
      <c r="C1924" s="329"/>
      <c r="D1924" s="330"/>
      <c r="E1924" s="488" t="s">
        <v>2302</v>
      </c>
      <c r="F1924" s="306" t="s">
        <v>1754</v>
      </c>
      <c r="G1924" s="306">
        <v>1E-4</v>
      </c>
      <c r="H1924" s="501">
        <v>7040</v>
      </c>
      <c r="I1924" s="309">
        <f t="shared" si="106"/>
        <v>52907.712000000007</v>
      </c>
      <c r="J1924" s="310" t="s">
        <v>540</v>
      </c>
      <c r="K1924" s="311" t="s">
        <v>953</v>
      </c>
    </row>
    <row r="1925" spans="1:11" x14ac:dyDescent="0.2">
      <c r="A1925" s="329"/>
      <c r="B1925" s="330"/>
      <c r="C1925" s="329"/>
      <c r="D1925" s="330"/>
      <c r="E1925" s="488" t="s">
        <v>2303</v>
      </c>
      <c r="F1925" s="306" t="s">
        <v>1754</v>
      </c>
      <c r="G1925" s="306">
        <v>1E-4</v>
      </c>
      <c r="H1925" s="501">
        <v>26115</v>
      </c>
      <c r="I1925" s="309">
        <f t="shared" si="106"/>
        <v>196262.05950000003</v>
      </c>
      <c r="J1925" s="310" t="s">
        <v>540</v>
      </c>
      <c r="K1925" s="311" t="s">
        <v>953</v>
      </c>
    </row>
    <row r="1926" spans="1:11" x14ac:dyDescent="0.2">
      <c r="A1926" s="329"/>
      <c r="B1926" s="330"/>
      <c r="C1926" s="329"/>
      <c r="D1926" s="330"/>
      <c r="E1926" s="488" t="s">
        <v>2304</v>
      </c>
      <c r="F1926" s="306" t="s">
        <v>1754</v>
      </c>
      <c r="G1926" s="306">
        <v>1E-4</v>
      </c>
      <c r="H1926" s="501">
        <v>8215</v>
      </c>
      <c r="I1926" s="309">
        <f t="shared" si="106"/>
        <v>61738.189500000008</v>
      </c>
      <c r="J1926" s="310" t="s">
        <v>540</v>
      </c>
      <c r="K1926" s="311" t="s">
        <v>953</v>
      </c>
    </row>
    <row r="1927" spans="1:11" x14ac:dyDescent="0.2">
      <c r="A1927" s="329"/>
      <c r="B1927" s="330"/>
      <c r="C1927" s="329"/>
      <c r="D1927" s="330"/>
      <c r="E1927" s="488" t="s">
        <v>2305</v>
      </c>
      <c r="F1927" s="306" t="s">
        <v>1754</v>
      </c>
      <c r="G1927" s="306">
        <v>1E-4</v>
      </c>
      <c r="H1927" s="501">
        <v>850</v>
      </c>
      <c r="I1927" s="309">
        <f t="shared" si="106"/>
        <v>6388.005000000001</v>
      </c>
      <c r="J1927" s="310" t="s">
        <v>540</v>
      </c>
      <c r="K1927" s="311" t="s">
        <v>953</v>
      </c>
    </row>
    <row r="1928" spans="1:11" x14ac:dyDescent="0.2">
      <c r="A1928" s="329"/>
      <c r="B1928" s="330"/>
      <c r="C1928" s="329"/>
      <c r="D1928" s="330"/>
      <c r="E1928" s="488" t="s">
        <v>2306</v>
      </c>
      <c r="F1928" s="306" t="s">
        <v>748</v>
      </c>
      <c r="G1928" s="306">
        <v>1E-3</v>
      </c>
      <c r="H1928" s="501">
        <v>8.1419999999999995</v>
      </c>
      <c r="I1928" s="309">
        <f t="shared" si="106"/>
        <v>611.89572599999997</v>
      </c>
      <c r="J1928" s="310" t="s">
        <v>540</v>
      </c>
      <c r="K1928" s="311" t="s">
        <v>953</v>
      </c>
    </row>
    <row r="1929" spans="1:11" x14ac:dyDescent="0.2">
      <c r="A1929" s="329"/>
      <c r="B1929" s="330"/>
      <c r="C1929" s="329"/>
      <c r="D1929" s="330"/>
      <c r="E1929" s="488" t="s">
        <v>2307</v>
      </c>
      <c r="F1929" s="306" t="s">
        <v>748</v>
      </c>
      <c r="G1929" s="306">
        <v>1E-3</v>
      </c>
      <c r="H1929" s="501">
        <v>1.34</v>
      </c>
      <c r="I1929" s="309">
        <f t="shared" si="106"/>
        <v>100.70502000000002</v>
      </c>
      <c r="J1929" s="310" t="s">
        <v>703</v>
      </c>
      <c r="K1929" s="311" t="s">
        <v>953</v>
      </c>
    </row>
    <row r="1930" spans="1:11" x14ac:dyDescent="0.2">
      <c r="A1930" s="329"/>
      <c r="B1930" s="330"/>
      <c r="C1930" s="329"/>
      <c r="D1930" s="330"/>
      <c r="E1930" s="488" t="s">
        <v>2308</v>
      </c>
      <c r="F1930" s="306" t="s">
        <v>748</v>
      </c>
      <c r="G1930" s="306">
        <v>1E-3</v>
      </c>
      <c r="H1930" s="501">
        <v>8.4</v>
      </c>
      <c r="I1930" s="309">
        <f t="shared" si="106"/>
        <v>631.28520000000003</v>
      </c>
      <c r="J1930" s="310" t="s">
        <v>703</v>
      </c>
      <c r="K1930" s="311" t="s">
        <v>953</v>
      </c>
    </row>
    <row r="1931" spans="1:11" x14ac:dyDescent="0.2">
      <c r="A1931" s="329"/>
      <c r="B1931" s="330"/>
      <c r="C1931" s="329"/>
      <c r="D1931" s="330"/>
      <c r="E1931" s="488" t="s">
        <v>2309</v>
      </c>
      <c r="F1931" s="306" t="s">
        <v>748</v>
      </c>
      <c r="G1931" s="306">
        <v>1E-3</v>
      </c>
      <c r="H1931" s="501">
        <v>8</v>
      </c>
      <c r="I1931" s="309">
        <f t="shared" si="106"/>
        <v>601.22400000000005</v>
      </c>
      <c r="J1931" s="310" t="s">
        <v>703</v>
      </c>
      <c r="K1931" s="311" t="s">
        <v>953</v>
      </c>
    </row>
    <row r="1932" spans="1:11" x14ac:dyDescent="0.2">
      <c r="A1932" s="329"/>
      <c r="B1932" s="330"/>
      <c r="C1932" s="329"/>
      <c r="D1932" s="330"/>
      <c r="E1932" s="488" t="s">
        <v>2310</v>
      </c>
      <c r="F1932" s="306" t="s">
        <v>748</v>
      </c>
      <c r="G1932" s="306">
        <v>1E-3</v>
      </c>
      <c r="H1932" s="501">
        <v>7.8</v>
      </c>
      <c r="I1932" s="309">
        <f t="shared" si="106"/>
        <v>586.1934</v>
      </c>
      <c r="J1932" s="310" t="s">
        <v>703</v>
      </c>
      <c r="K1932" s="311" t="s">
        <v>953</v>
      </c>
    </row>
    <row r="1933" spans="1:11" x14ac:dyDescent="0.2">
      <c r="A1933" s="329"/>
      <c r="B1933" s="330"/>
      <c r="C1933" s="329"/>
      <c r="D1933" s="330"/>
      <c r="E1933" s="488" t="s">
        <v>2311</v>
      </c>
      <c r="F1933" s="306" t="s">
        <v>748</v>
      </c>
      <c r="G1933" s="306">
        <v>1E-3</v>
      </c>
      <c r="H1933" s="501">
        <v>1.4159999999999999</v>
      </c>
      <c r="I1933" s="309">
        <f t="shared" si="106"/>
        <v>106.41664800000001</v>
      </c>
      <c r="J1933" s="310" t="s">
        <v>540</v>
      </c>
      <c r="K1933" s="311" t="s">
        <v>953</v>
      </c>
    </row>
    <row r="1934" spans="1:11" x14ac:dyDescent="0.2">
      <c r="A1934" s="329"/>
      <c r="B1934" s="330"/>
      <c r="C1934" s="329"/>
      <c r="D1934" s="330"/>
      <c r="E1934" s="488" t="s">
        <v>2312</v>
      </c>
      <c r="F1934" s="306" t="s">
        <v>1157</v>
      </c>
      <c r="G1934" s="306">
        <v>1E-3</v>
      </c>
      <c r="H1934" s="501">
        <v>0.53100000000000003</v>
      </c>
      <c r="I1934" s="309">
        <f t="shared" si="106"/>
        <v>39.906243000000003</v>
      </c>
      <c r="J1934" s="310" t="s">
        <v>703</v>
      </c>
      <c r="K1934" s="311" t="s">
        <v>953</v>
      </c>
    </row>
    <row r="1935" spans="1:11" x14ac:dyDescent="0.2">
      <c r="A1935" s="329"/>
      <c r="B1935" s="330"/>
      <c r="C1935" s="329"/>
      <c r="D1935" s="330"/>
      <c r="E1935" s="488" t="s">
        <v>2313</v>
      </c>
      <c r="F1935" s="306" t="s">
        <v>2314</v>
      </c>
      <c r="G1935" s="306">
        <v>1E-3</v>
      </c>
      <c r="H1935" s="501">
        <v>0.41299999999999998</v>
      </c>
      <c r="I1935" s="309">
        <f t="shared" si="106"/>
        <v>31.038188999999999</v>
      </c>
      <c r="J1935" s="310" t="s">
        <v>703</v>
      </c>
      <c r="K1935" s="311" t="s">
        <v>953</v>
      </c>
    </row>
    <row r="1936" spans="1:11" x14ac:dyDescent="0.2">
      <c r="A1936" s="329"/>
      <c r="B1936" s="330"/>
      <c r="C1936" s="329"/>
      <c r="D1936" s="330"/>
      <c r="E1936" s="488" t="s">
        <v>2315</v>
      </c>
      <c r="F1936" s="306" t="s">
        <v>296</v>
      </c>
      <c r="G1936" s="306">
        <v>1E-4</v>
      </c>
      <c r="H1936" s="501">
        <v>7100</v>
      </c>
      <c r="I1936" s="309">
        <f t="shared" si="106"/>
        <v>53358.630000000005</v>
      </c>
      <c r="J1936" s="310" t="s">
        <v>540</v>
      </c>
      <c r="K1936" s="311" t="s">
        <v>953</v>
      </c>
    </row>
    <row r="1937" spans="1:11" x14ac:dyDescent="0.2">
      <c r="A1937" s="329"/>
      <c r="B1937" s="330"/>
      <c r="C1937" s="329"/>
      <c r="D1937" s="330"/>
      <c r="E1937" s="488" t="s">
        <v>2293</v>
      </c>
      <c r="F1937" s="306" t="s">
        <v>296</v>
      </c>
      <c r="G1937" s="306">
        <v>1E-4</v>
      </c>
      <c r="H1937" s="501">
        <v>7100</v>
      </c>
      <c r="I1937" s="309">
        <f t="shared" si="106"/>
        <v>53358.630000000005</v>
      </c>
      <c r="J1937" s="310" t="s">
        <v>540</v>
      </c>
      <c r="K1937" s="311" t="s">
        <v>953</v>
      </c>
    </row>
    <row r="1938" spans="1:11" x14ac:dyDescent="0.2">
      <c r="A1938" s="329"/>
      <c r="B1938" s="330"/>
      <c r="C1938" s="329"/>
      <c r="D1938" s="330"/>
      <c r="E1938" s="488" t="s">
        <v>2316</v>
      </c>
      <c r="F1938" s="306" t="s">
        <v>296</v>
      </c>
      <c r="G1938" s="306">
        <v>1E-4</v>
      </c>
      <c r="H1938" s="501">
        <v>8335</v>
      </c>
      <c r="I1938" s="309">
        <f t="shared" si="106"/>
        <v>62640.025500000003</v>
      </c>
      <c r="J1938" s="310" t="s">
        <v>540</v>
      </c>
      <c r="K1938" s="311" t="s">
        <v>953</v>
      </c>
    </row>
    <row r="1939" spans="1:11" x14ac:dyDescent="0.2">
      <c r="A1939" s="329"/>
      <c r="B1939" s="330"/>
      <c r="C1939" s="329"/>
      <c r="D1939" s="330"/>
      <c r="E1939" s="488" t="s">
        <v>2317</v>
      </c>
      <c r="F1939" s="306" t="s">
        <v>1257</v>
      </c>
      <c r="G1939" s="306">
        <v>1E-4</v>
      </c>
      <c r="H1939" s="501">
        <v>3100</v>
      </c>
      <c r="I1939" s="309">
        <f t="shared" si="106"/>
        <v>23297.430000000004</v>
      </c>
      <c r="J1939" s="310" t="s">
        <v>540</v>
      </c>
      <c r="K1939" s="311" t="s">
        <v>953</v>
      </c>
    </row>
    <row r="1940" spans="1:11" x14ac:dyDescent="0.2">
      <c r="A1940" s="329"/>
      <c r="B1940" s="330"/>
      <c r="C1940" s="329"/>
      <c r="D1940" s="330"/>
      <c r="E1940" s="488" t="s">
        <v>2318</v>
      </c>
      <c r="F1940" s="306" t="s">
        <v>1257</v>
      </c>
      <c r="G1940" s="306">
        <v>1E-4</v>
      </c>
      <c r="H1940" s="501">
        <v>4300</v>
      </c>
      <c r="I1940" s="309">
        <f t="shared" si="106"/>
        <v>32315.790000000005</v>
      </c>
      <c r="J1940" s="310" t="s">
        <v>540</v>
      </c>
      <c r="K1940" s="311" t="s">
        <v>953</v>
      </c>
    </row>
    <row r="1941" spans="1:11" x14ac:dyDescent="0.2">
      <c r="A1941" s="329"/>
      <c r="B1941" s="330"/>
      <c r="C1941" s="329"/>
      <c r="D1941" s="330"/>
      <c r="E1941" s="488" t="s">
        <v>2319</v>
      </c>
      <c r="F1941" s="306" t="s">
        <v>1754</v>
      </c>
      <c r="G1941" s="306">
        <v>1E-3</v>
      </c>
      <c r="H1941" s="501">
        <v>750</v>
      </c>
      <c r="I1941" s="309">
        <f t="shared" si="106"/>
        <v>56364.750000000007</v>
      </c>
      <c r="J1941" s="310" t="s">
        <v>540</v>
      </c>
      <c r="K1941" s="311" t="s">
        <v>953</v>
      </c>
    </row>
    <row r="1942" spans="1:11" x14ac:dyDescent="0.2">
      <c r="A1942" s="329"/>
      <c r="B1942" s="330"/>
      <c r="C1942" s="329"/>
      <c r="D1942" s="330"/>
      <c r="E1942" s="488" t="s">
        <v>2320</v>
      </c>
      <c r="F1942" s="306" t="s">
        <v>748</v>
      </c>
      <c r="G1942" s="306">
        <v>1E-3</v>
      </c>
      <c r="H1942" s="501">
        <v>22.026666666588</v>
      </c>
      <c r="I1942" s="309">
        <f t="shared" si="106"/>
        <v>1655.370079994088</v>
      </c>
      <c r="J1942" s="310" t="s">
        <v>540</v>
      </c>
      <c r="K1942" s="311" t="s">
        <v>953</v>
      </c>
    </row>
    <row r="1943" spans="1:11" x14ac:dyDescent="0.2">
      <c r="A1943" s="329"/>
      <c r="B1943" s="330"/>
      <c r="C1943" s="329"/>
      <c r="D1943" s="330"/>
      <c r="E1943" s="488" t="s">
        <v>2321</v>
      </c>
      <c r="F1943" s="306" t="s">
        <v>1754</v>
      </c>
      <c r="G1943" s="306">
        <v>1E-4</v>
      </c>
      <c r="H1943" s="501">
        <v>11839</v>
      </c>
      <c r="I1943" s="309">
        <f t="shared" si="106"/>
        <v>88973.636700000003</v>
      </c>
      <c r="J1943" s="310" t="s">
        <v>540</v>
      </c>
      <c r="K1943" s="311" t="s">
        <v>953</v>
      </c>
    </row>
    <row r="1944" spans="1:11" x14ac:dyDescent="0.2">
      <c r="A1944" s="329"/>
      <c r="B1944" s="330"/>
      <c r="C1944" s="329"/>
      <c r="D1944" s="330"/>
      <c r="E1944" s="488" t="s">
        <v>2322</v>
      </c>
      <c r="F1944" s="306" t="s">
        <v>748</v>
      </c>
      <c r="G1944" s="306">
        <v>1E-3</v>
      </c>
      <c r="H1944" s="501">
        <v>7185.02</v>
      </c>
      <c r="I1944" s="309">
        <f t="shared" si="106"/>
        <v>539975.80806000007</v>
      </c>
      <c r="J1944" s="310" t="s">
        <v>703</v>
      </c>
      <c r="K1944" s="311" t="s">
        <v>953</v>
      </c>
    </row>
    <row r="1945" spans="1:11" x14ac:dyDescent="0.2">
      <c r="A1945" s="329"/>
      <c r="B1945" s="330"/>
      <c r="C1945" s="329"/>
      <c r="D1945" s="330"/>
      <c r="E1945" s="488" t="s">
        <v>2323</v>
      </c>
      <c r="F1945" s="306" t="s">
        <v>1754</v>
      </c>
      <c r="G1945" s="306">
        <v>1E-3</v>
      </c>
      <c r="H1945" s="501">
        <v>7703</v>
      </c>
      <c r="I1945" s="309">
        <f t="shared" si="106"/>
        <v>578903.55900000001</v>
      </c>
      <c r="J1945" s="310" t="s">
        <v>703</v>
      </c>
      <c r="K1945" s="311" t="s">
        <v>953</v>
      </c>
    </row>
    <row r="1946" spans="1:11" x14ac:dyDescent="0.2">
      <c r="A1946" s="329"/>
      <c r="B1946" s="330"/>
      <c r="C1946" s="329"/>
      <c r="D1946" s="330"/>
      <c r="E1946" s="488" t="s">
        <v>2324</v>
      </c>
      <c r="F1946" s="306" t="s">
        <v>748</v>
      </c>
      <c r="G1946" s="306">
        <v>1E-4</v>
      </c>
      <c r="H1946" s="501">
        <v>19680</v>
      </c>
      <c r="I1946" s="309">
        <f t="shared" si="106"/>
        <v>147901.10400000002</v>
      </c>
      <c r="J1946" s="310" t="s">
        <v>703</v>
      </c>
      <c r="K1946" s="311" t="s">
        <v>953</v>
      </c>
    </row>
    <row r="1947" spans="1:11" x14ac:dyDescent="0.2">
      <c r="A1947" s="329"/>
      <c r="B1947" s="330"/>
      <c r="C1947" s="329"/>
      <c r="D1947" s="330"/>
      <c r="E1947" s="488" t="s">
        <v>2325</v>
      </c>
      <c r="F1947" s="306" t="s">
        <v>296</v>
      </c>
      <c r="G1947" s="306">
        <v>1E-3</v>
      </c>
      <c r="H1947" s="501">
        <v>112</v>
      </c>
      <c r="I1947" s="309">
        <f t="shared" ref="I1947:I2010" si="107">+$G$1881*G1947*H1947</f>
        <v>8417.1360000000004</v>
      </c>
      <c r="J1947" s="310" t="s">
        <v>703</v>
      </c>
      <c r="K1947" s="311" t="s">
        <v>953</v>
      </c>
    </row>
    <row r="1948" spans="1:11" x14ac:dyDescent="0.2">
      <c r="A1948" s="329"/>
      <c r="B1948" s="330"/>
      <c r="C1948" s="329"/>
      <c r="D1948" s="330"/>
      <c r="E1948" s="488" t="s">
        <v>2326</v>
      </c>
      <c r="F1948" s="306" t="s">
        <v>748</v>
      </c>
      <c r="G1948" s="306">
        <v>1E-3</v>
      </c>
      <c r="H1948" s="501">
        <v>6962</v>
      </c>
      <c r="I1948" s="309">
        <f t="shared" si="107"/>
        <v>523215.18600000005</v>
      </c>
      <c r="J1948" s="310" t="s">
        <v>703</v>
      </c>
      <c r="K1948" s="311" t="s">
        <v>953</v>
      </c>
    </row>
    <row r="1949" spans="1:11" x14ac:dyDescent="0.2">
      <c r="A1949" s="329"/>
      <c r="B1949" s="330"/>
      <c r="C1949" s="329"/>
      <c r="D1949" s="330"/>
      <c r="E1949" s="488" t="s">
        <v>2327</v>
      </c>
      <c r="F1949" s="306" t="s">
        <v>1754</v>
      </c>
      <c r="G1949" s="306">
        <v>1E-4</v>
      </c>
      <c r="H1949" s="501">
        <v>18266</v>
      </c>
      <c r="I1949" s="309">
        <f t="shared" si="107"/>
        <v>137274.46980000002</v>
      </c>
      <c r="J1949" s="310" t="s">
        <v>703</v>
      </c>
      <c r="K1949" s="311" t="s">
        <v>953</v>
      </c>
    </row>
    <row r="1950" spans="1:11" x14ac:dyDescent="0.2">
      <c r="A1950" s="329"/>
      <c r="B1950" s="330"/>
      <c r="C1950" s="329"/>
      <c r="D1950" s="330"/>
      <c r="E1950" s="488" t="s">
        <v>2328</v>
      </c>
      <c r="F1950" s="306" t="s">
        <v>748</v>
      </c>
      <c r="G1950" s="306">
        <v>1E-3</v>
      </c>
      <c r="H1950" s="501">
        <v>7.9</v>
      </c>
      <c r="I1950" s="309">
        <f t="shared" si="107"/>
        <v>593.70870000000002</v>
      </c>
      <c r="J1950" s="310" t="s">
        <v>703</v>
      </c>
      <c r="K1950" s="311" t="s">
        <v>953</v>
      </c>
    </row>
    <row r="1951" spans="1:11" x14ac:dyDescent="0.2">
      <c r="A1951" s="329"/>
      <c r="B1951" s="330"/>
      <c r="C1951" s="329"/>
      <c r="D1951" s="330"/>
      <c r="E1951" s="488" t="s">
        <v>2329</v>
      </c>
      <c r="F1951" s="306" t="s">
        <v>748</v>
      </c>
      <c r="G1951" s="306">
        <v>1E-3</v>
      </c>
      <c r="H1951" s="501">
        <v>10.86</v>
      </c>
      <c r="I1951" s="309">
        <f t="shared" si="107"/>
        <v>816.16158000000007</v>
      </c>
      <c r="J1951" s="310" t="s">
        <v>703</v>
      </c>
      <c r="K1951" s="311" t="s">
        <v>953</v>
      </c>
    </row>
    <row r="1952" spans="1:11" x14ac:dyDescent="0.2">
      <c r="A1952" s="329"/>
      <c r="B1952" s="330"/>
      <c r="C1952" s="329"/>
      <c r="D1952" s="330"/>
      <c r="E1952" s="488" t="s">
        <v>2330</v>
      </c>
      <c r="F1952" s="306" t="s">
        <v>748</v>
      </c>
      <c r="G1952" s="306">
        <v>1E-3</v>
      </c>
      <c r="H1952" s="501">
        <v>2.5694444444000002</v>
      </c>
      <c r="I1952" s="309">
        <f t="shared" si="107"/>
        <v>193.10145832999322</v>
      </c>
      <c r="J1952" s="310" t="s">
        <v>703</v>
      </c>
      <c r="K1952" s="311" t="s">
        <v>953</v>
      </c>
    </row>
    <row r="1953" spans="1:11" x14ac:dyDescent="0.2">
      <c r="A1953" s="329"/>
      <c r="B1953" s="330"/>
      <c r="C1953" s="329"/>
      <c r="D1953" s="330"/>
      <c r="E1953" s="488" t="s">
        <v>2331</v>
      </c>
      <c r="F1953" s="306" t="s">
        <v>1754</v>
      </c>
      <c r="G1953" s="306">
        <v>1E-3</v>
      </c>
      <c r="H1953" s="501">
        <v>4.95</v>
      </c>
      <c r="I1953" s="309">
        <f t="shared" si="107"/>
        <v>372.00735000000003</v>
      </c>
      <c r="J1953" s="310" t="s">
        <v>703</v>
      </c>
      <c r="K1953" s="311" t="s">
        <v>953</v>
      </c>
    </row>
    <row r="1954" spans="1:11" x14ac:dyDescent="0.2">
      <c r="A1954" s="329"/>
      <c r="B1954" s="330"/>
      <c r="C1954" s="329"/>
      <c r="D1954" s="330"/>
      <c r="E1954" s="500" t="s">
        <v>2332</v>
      </c>
      <c r="F1954" s="306" t="s">
        <v>1754</v>
      </c>
      <c r="G1954" s="306">
        <v>1E-4</v>
      </c>
      <c r="H1954" s="501">
        <v>8785</v>
      </c>
      <c r="I1954" s="309">
        <f t="shared" si="107"/>
        <v>66021.910500000013</v>
      </c>
      <c r="J1954" s="310" t="s">
        <v>540</v>
      </c>
      <c r="K1954" s="311" t="s">
        <v>953</v>
      </c>
    </row>
    <row r="1955" spans="1:11" x14ac:dyDescent="0.2">
      <c r="A1955" s="329"/>
      <c r="B1955" s="330"/>
      <c r="C1955" s="329"/>
      <c r="D1955" s="330"/>
      <c r="E1955" s="500" t="s">
        <v>2333</v>
      </c>
      <c r="F1955" s="306" t="s">
        <v>1754</v>
      </c>
      <c r="G1955" s="306">
        <v>1E-4</v>
      </c>
      <c r="H1955" s="501">
        <v>8785</v>
      </c>
      <c r="I1955" s="309">
        <f t="shared" si="107"/>
        <v>66021.910500000013</v>
      </c>
      <c r="J1955" s="310" t="s">
        <v>540</v>
      </c>
      <c r="K1955" s="311" t="s">
        <v>953</v>
      </c>
    </row>
    <row r="1956" spans="1:11" x14ac:dyDescent="0.2">
      <c r="A1956" s="329"/>
      <c r="B1956" s="330"/>
      <c r="C1956" s="329"/>
      <c r="D1956" s="330"/>
      <c r="E1956" s="500" t="s">
        <v>2334</v>
      </c>
      <c r="F1956" s="306" t="s">
        <v>1754</v>
      </c>
      <c r="G1956" s="306">
        <v>1E-4</v>
      </c>
      <c r="H1956" s="501">
        <v>12850</v>
      </c>
      <c r="I1956" s="309">
        <f t="shared" si="107"/>
        <v>96571.60500000001</v>
      </c>
      <c r="J1956" s="310" t="s">
        <v>540</v>
      </c>
      <c r="K1956" s="311" t="s">
        <v>953</v>
      </c>
    </row>
    <row r="1957" spans="1:11" x14ac:dyDescent="0.2">
      <c r="A1957" s="329"/>
      <c r="B1957" s="330"/>
      <c r="C1957" s="329"/>
      <c r="D1957" s="330"/>
      <c r="E1957" s="500" t="s">
        <v>2335</v>
      </c>
      <c r="F1957" s="306" t="s">
        <v>1754</v>
      </c>
      <c r="G1957" s="306">
        <v>1E-4</v>
      </c>
      <c r="H1957" s="501">
        <v>11940</v>
      </c>
      <c r="I1957" s="309">
        <f t="shared" si="107"/>
        <v>89732.682000000015</v>
      </c>
      <c r="J1957" s="310" t="s">
        <v>540</v>
      </c>
      <c r="K1957" s="311" t="s">
        <v>953</v>
      </c>
    </row>
    <row r="1958" spans="1:11" x14ac:dyDescent="0.2">
      <c r="A1958" s="329"/>
      <c r="B1958" s="330"/>
      <c r="C1958" s="329"/>
      <c r="D1958" s="330"/>
      <c r="E1958" s="502" t="s">
        <v>2336</v>
      </c>
      <c r="F1958" s="306" t="s">
        <v>1754</v>
      </c>
      <c r="G1958" s="306">
        <v>1E-4</v>
      </c>
      <c r="H1958" s="501">
        <v>12850</v>
      </c>
      <c r="I1958" s="309">
        <f t="shared" si="107"/>
        <v>96571.60500000001</v>
      </c>
      <c r="J1958" s="310" t="s">
        <v>540</v>
      </c>
      <c r="K1958" s="311" t="s">
        <v>953</v>
      </c>
    </row>
    <row r="1959" spans="1:11" x14ac:dyDescent="0.2">
      <c r="A1959" s="329"/>
      <c r="B1959" s="330"/>
      <c r="C1959" s="329"/>
      <c r="D1959" s="330"/>
      <c r="E1959" s="488" t="s">
        <v>2307</v>
      </c>
      <c r="F1959" s="306" t="s">
        <v>748</v>
      </c>
      <c r="G1959" s="306">
        <v>5.0000000000000001E-3</v>
      </c>
      <c r="H1959" s="501">
        <v>13.4</v>
      </c>
      <c r="I1959" s="309">
        <f t="shared" si="107"/>
        <v>5035.2510000000002</v>
      </c>
      <c r="J1959" s="310" t="s">
        <v>540</v>
      </c>
      <c r="K1959" s="311" t="s">
        <v>953</v>
      </c>
    </row>
    <row r="1960" spans="1:11" x14ac:dyDescent="0.2">
      <c r="A1960" s="329"/>
      <c r="B1960" s="330"/>
      <c r="C1960" s="329"/>
      <c r="D1960" s="330"/>
      <c r="E1960" s="488" t="s">
        <v>2337</v>
      </c>
      <c r="F1960" s="306" t="s">
        <v>1754</v>
      </c>
      <c r="G1960" s="306">
        <v>1E-3</v>
      </c>
      <c r="H1960" s="501">
        <v>5000</v>
      </c>
      <c r="I1960" s="309">
        <f t="shared" si="107"/>
        <v>375765</v>
      </c>
      <c r="J1960" s="310" t="s">
        <v>540</v>
      </c>
      <c r="K1960" s="311" t="s">
        <v>953</v>
      </c>
    </row>
    <row r="1961" spans="1:11" x14ac:dyDescent="0.2">
      <c r="A1961" s="329"/>
      <c r="B1961" s="330"/>
      <c r="C1961" s="329"/>
      <c r="D1961" s="330"/>
      <c r="E1961" s="488" t="s">
        <v>2338</v>
      </c>
      <c r="F1961" s="306" t="s">
        <v>1754</v>
      </c>
      <c r="G1961" s="306">
        <v>1E-3</v>
      </c>
      <c r="H1961" s="501">
        <v>8.1419999999999995</v>
      </c>
      <c r="I1961" s="309">
        <f t="shared" si="107"/>
        <v>611.89572599999997</v>
      </c>
      <c r="J1961" s="310" t="s">
        <v>703</v>
      </c>
      <c r="K1961" s="311" t="s">
        <v>953</v>
      </c>
    </row>
    <row r="1962" spans="1:11" x14ac:dyDescent="0.2">
      <c r="A1962" s="329"/>
      <c r="B1962" s="330"/>
      <c r="C1962" s="329"/>
      <c r="D1962" s="330"/>
      <c r="E1962" s="488" t="s">
        <v>2339</v>
      </c>
      <c r="F1962" s="306" t="s">
        <v>1754</v>
      </c>
      <c r="G1962" s="306">
        <v>1E-4</v>
      </c>
      <c r="H1962" s="501">
        <v>28095</v>
      </c>
      <c r="I1962" s="309">
        <f t="shared" si="107"/>
        <v>211142.35350000003</v>
      </c>
      <c r="J1962" s="310" t="s">
        <v>540</v>
      </c>
      <c r="K1962" s="311" t="s">
        <v>953</v>
      </c>
    </row>
    <row r="1963" spans="1:11" x14ac:dyDescent="0.2">
      <c r="A1963" s="329"/>
      <c r="B1963" s="330"/>
      <c r="C1963" s="329"/>
      <c r="D1963" s="330"/>
      <c r="E1963" s="488" t="s">
        <v>2340</v>
      </c>
      <c r="F1963" s="306" t="s">
        <v>1754</v>
      </c>
      <c r="G1963" s="306">
        <v>1E-4</v>
      </c>
      <c r="H1963" s="501">
        <v>24425</v>
      </c>
      <c r="I1963" s="309">
        <f t="shared" si="107"/>
        <v>183561.20250000001</v>
      </c>
      <c r="J1963" s="310" t="s">
        <v>540</v>
      </c>
      <c r="K1963" s="311" t="s">
        <v>953</v>
      </c>
    </row>
    <row r="1964" spans="1:11" x14ac:dyDescent="0.2">
      <c r="A1964" s="329"/>
      <c r="B1964" s="330"/>
      <c r="C1964" s="329"/>
      <c r="D1964" s="330"/>
      <c r="E1964" s="488" t="s">
        <v>2341</v>
      </c>
      <c r="F1964" s="306" t="s">
        <v>1754</v>
      </c>
      <c r="G1964" s="306">
        <v>1E-4</v>
      </c>
      <c r="H1964" s="501">
        <v>33120</v>
      </c>
      <c r="I1964" s="309">
        <f t="shared" si="107"/>
        <v>248906.73600000003</v>
      </c>
      <c r="J1964" s="310" t="s">
        <v>540</v>
      </c>
      <c r="K1964" s="311" t="s">
        <v>953</v>
      </c>
    </row>
    <row r="1965" spans="1:11" x14ac:dyDescent="0.2">
      <c r="A1965" s="329"/>
      <c r="B1965" s="330"/>
      <c r="C1965" s="329"/>
      <c r="D1965" s="330"/>
      <c r="E1965" s="488" t="s">
        <v>2342</v>
      </c>
      <c r="F1965" s="306" t="s">
        <v>1754</v>
      </c>
      <c r="G1965" s="306">
        <v>1E-4</v>
      </c>
      <c r="H1965" s="501">
        <v>675</v>
      </c>
      <c r="I1965" s="309">
        <f t="shared" si="107"/>
        <v>5072.8275000000003</v>
      </c>
      <c r="J1965" s="310" t="s">
        <v>540</v>
      </c>
      <c r="K1965" s="311" t="s">
        <v>953</v>
      </c>
    </row>
    <row r="1966" spans="1:11" x14ac:dyDescent="0.2">
      <c r="A1966" s="329"/>
      <c r="B1966" s="330"/>
      <c r="C1966" s="329"/>
      <c r="D1966" s="330"/>
      <c r="E1966" s="488" t="s">
        <v>2343</v>
      </c>
      <c r="F1966" s="306" t="s">
        <v>1754</v>
      </c>
      <c r="G1966" s="306">
        <v>1E-4</v>
      </c>
      <c r="H1966" s="501">
        <v>5660</v>
      </c>
      <c r="I1966" s="309">
        <f t="shared" si="107"/>
        <v>42536.598000000005</v>
      </c>
      <c r="J1966" s="310" t="s">
        <v>540</v>
      </c>
      <c r="K1966" s="311" t="s">
        <v>953</v>
      </c>
    </row>
    <row r="1967" spans="1:11" x14ac:dyDescent="0.2">
      <c r="A1967" s="329"/>
      <c r="B1967" s="330"/>
      <c r="C1967" s="329"/>
      <c r="D1967" s="330"/>
      <c r="E1967" s="581" t="s">
        <v>2344</v>
      </c>
      <c r="F1967" s="306" t="s">
        <v>1754</v>
      </c>
      <c r="G1967" s="306">
        <v>1E-3</v>
      </c>
      <c r="H1967" s="501">
        <v>680</v>
      </c>
      <c r="I1967" s="309">
        <f t="shared" si="107"/>
        <v>51104.04</v>
      </c>
      <c r="J1967" s="310" t="s">
        <v>540</v>
      </c>
      <c r="K1967" s="311" t="s">
        <v>953</v>
      </c>
    </row>
    <row r="1968" spans="1:11" x14ac:dyDescent="0.2">
      <c r="A1968" s="329"/>
      <c r="B1968" s="330"/>
      <c r="C1968" s="329"/>
      <c r="D1968" s="330"/>
      <c r="E1968" s="502" t="s">
        <v>2345</v>
      </c>
      <c r="F1968" s="306" t="s">
        <v>1754</v>
      </c>
      <c r="G1968" s="306">
        <v>1E-4</v>
      </c>
      <c r="H1968" s="501">
        <v>8215</v>
      </c>
      <c r="I1968" s="309">
        <f t="shared" si="107"/>
        <v>61738.189500000008</v>
      </c>
      <c r="J1968" s="310" t="s">
        <v>540</v>
      </c>
      <c r="K1968" s="311" t="s">
        <v>953</v>
      </c>
    </row>
    <row r="1969" spans="1:11" x14ac:dyDescent="0.2">
      <c r="A1969" s="329"/>
      <c r="B1969" s="330"/>
      <c r="C1969" s="329"/>
      <c r="D1969" s="330"/>
      <c r="E1969" s="502" t="s">
        <v>2345</v>
      </c>
      <c r="F1969" s="306" t="s">
        <v>1754</v>
      </c>
      <c r="G1969" s="306">
        <v>1E-4</v>
      </c>
      <c r="H1969" s="501">
        <v>8215</v>
      </c>
      <c r="I1969" s="309">
        <f t="shared" si="107"/>
        <v>61738.189500000008</v>
      </c>
      <c r="J1969" s="310" t="s">
        <v>540</v>
      </c>
      <c r="K1969" s="311" t="s">
        <v>953</v>
      </c>
    </row>
    <row r="1970" spans="1:11" x14ac:dyDescent="0.2">
      <c r="A1970" s="329"/>
      <c r="B1970" s="330"/>
      <c r="C1970" s="329"/>
      <c r="D1970" s="330"/>
      <c r="E1970" s="500" t="s">
        <v>2346</v>
      </c>
      <c r="F1970" s="306" t="s">
        <v>1754</v>
      </c>
      <c r="G1970" s="306">
        <v>1E-4</v>
      </c>
      <c r="H1970" s="501">
        <v>8790</v>
      </c>
      <c r="I1970" s="309">
        <f t="shared" si="107"/>
        <v>66059.487000000008</v>
      </c>
      <c r="J1970" s="310" t="s">
        <v>540</v>
      </c>
      <c r="K1970" s="311" t="s">
        <v>953</v>
      </c>
    </row>
    <row r="1971" spans="1:11" x14ac:dyDescent="0.2">
      <c r="A1971" s="329"/>
      <c r="B1971" s="330"/>
      <c r="C1971" s="329"/>
      <c r="D1971" s="330"/>
      <c r="E1971" s="500" t="s">
        <v>2347</v>
      </c>
      <c r="F1971" s="306" t="s">
        <v>1754</v>
      </c>
      <c r="G1971" s="306">
        <v>1E-4</v>
      </c>
      <c r="H1971" s="501">
        <v>8790</v>
      </c>
      <c r="I1971" s="309">
        <f t="shared" si="107"/>
        <v>66059.487000000008</v>
      </c>
      <c r="J1971" s="310" t="s">
        <v>540</v>
      </c>
      <c r="K1971" s="311" t="s">
        <v>953</v>
      </c>
    </row>
    <row r="1972" spans="1:11" x14ac:dyDescent="0.2">
      <c r="A1972" s="329"/>
      <c r="B1972" s="330"/>
      <c r="C1972" s="329"/>
      <c r="D1972" s="330"/>
      <c r="E1972" s="500" t="s">
        <v>2348</v>
      </c>
      <c r="F1972" s="306" t="s">
        <v>1754</v>
      </c>
      <c r="G1972" s="306">
        <v>1E-4</v>
      </c>
      <c r="H1972" s="501">
        <v>11150</v>
      </c>
      <c r="I1972" s="309">
        <f t="shared" si="107"/>
        <v>83795.595000000016</v>
      </c>
      <c r="J1972" s="310" t="s">
        <v>540</v>
      </c>
      <c r="K1972" s="311" t="s">
        <v>953</v>
      </c>
    </row>
    <row r="1973" spans="1:11" x14ac:dyDescent="0.2">
      <c r="A1973" s="329"/>
      <c r="B1973" s="330"/>
      <c r="C1973" s="329"/>
      <c r="D1973" s="330"/>
      <c r="E1973" s="500" t="s">
        <v>2349</v>
      </c>
      <c r="F1973" s="306" t="s">
        <v>296</v>
      </c>
      <c r="G1973" s="306">
        <v>1E-4</v>
      </c>
      <c r="H1973" s="501">
        <v>7040</v>
      </c>
      <c r="I1973" s="309">
        <f t="shared" si="107"/>
        <v>52907.712000000007</v>
      </c>
      <c r="J1973" s="310" t="s">
        <v>540</v>
      </c>
      <c r="K1973" s="311" t="s">
        <v>953</v>
      </c>
    </row>
    <row r="1974" spans="1:11" x14ac:dyDescent="0.2">
      <c r="A1974" s="329"/>
      <c r="B1974" s="330"/>
      <c r="C1974" s="329"/>
      <c r="D1974" s="330"/>
      <c r="E1974" s="500" t="s">
        <v>2350</v>
      </c>
      <c r="F1974" s="306" t="s">
        <v>296</v>
      </c>
      <c r="G1974" s="306">
        <v>1E-4</v>
      </c>
      <c r="H1974" s="501">
        <v>7040</v>
      </c>
      <c r="I1974" s="309">
        <f t="shared" si="107"/>
        <v>52907.712000000007</v>
      </c>
      <c r="J1974" s="310" t="s">
        <v>540</v>
      </c>
      <c r="K1974" s="311" t="s">
        <v>953</v>
      </c>
    </row>
    <row r="1975" spans="1:11" x14ac:dyDescent="0.2">
      <c r="A1975" s="329"/>
      <c r="B1975" s="330"/>
      <c r="C1975" s="329"/>
      <c r="D1975" s="330"/>
      <c r="E1975" s="504" t="s">
        <v>2316</v>
      </c>
      <c r="F1975" s="306" t="s">
        <v>296</v>
      </c>
      <c r="G1975" s="306">
        <v>1E-4</v>
      </c>
      <c r="H1975" s="501">
        <v>8335</v>
      </c>
      <c r="I1975" s="309">
        <f t="shared" si="107"/>
        <v>62640.025500000003</v>
      </c>
      <c r="J1975" s="310" t="s">
        <v>540</v>
      </c>
      <c r="K1975" s="311" t="s">
        <v>953</v>
      </c>
    </row>
    <row r="1976" spans="1:11" x14ac:dyDescent="0.2">
      <c r="A1976" s="329"/>
      <c r="B1976" s="330"/>
      <c r="C1976" s="329"/>
      <c r="D1976" s="330"/>
      <c r="E1976" s="488" t="s">
        <v>2351</v>
      </c>
      <c r="F1976" s="306" t="s">
        <v>296</v>
      </c>
      <c r="G1976" s="306">
        <v>1E-3</v>
      </c>
      <c r="H1976" s="501">
        <v>850</v>
      </c>
      <c r="I1976" s="309">
        <f t="shared" si="107"/>
        <v>63880.05</v>
      </c>
      <c r="J1976" s="310" t="s">
        <v>540</v>
      </c>
      <c r="K1976" s="311" t="s">
        <v>953</v>
      </c>
    </row>
    <row r="1977" spans="1:11" x14ac:dyDescent="0.2">
      <c r="A1977" s="329"/>
      <c r="B1977" s="330"/>
      <c r="C1977" s="329"/>
      <c r="D1977" s="330"/>
      <c r="E1977" s="581" t="s">
        <v>2352</v>
      </c>
      <c r="F1977" s="306" t="s">
        <v>1754</v>
      </c>
      <c r="G1977" s="306">
        <v>1E-3</v>
      </c>
      <c r="H1977" s="501">
        <v>2179</v>
      </c>
      <c r="I1977" s="309">
        <f t="shared" si="107"/>
        <v>163758.38700000002</v>
      </c>
      <c r="J1977" s="310" t="s">
        <v>703</v>
      </c>
      <c r="K1977" s="311" t="s">
        <v>953</v>
      </c>
    </row>
    <row r="1978" spans="1:11" x14ac:dyDescent="0.2">
      <c r="A1978" s="329"/>
      <c r="B1978" s="330"/>
      <c r="C1978" s="329"/>
      <c r="D1978" s="330"/>
      <c r="E1978" s="581" t="s">
        <v>2353</v>
      </c>
      <c r="F1978" s="306" t="s">
        <v>1754</v>
      </c>
      <c r="G1978" s="306">
        <v>1E-3</v>
      </c>
      <c r="H1978" s="501">
        <v>11.174600000000002</v>
      </c>
      <c r="I1978" s="309">
        <f t="shared" si="107"/>
        <v>839.80471380000017</v>
      </c>
      <c r="J1978" s="310" t="s">
        <v>540</v>
      </c>
      <c r="K1978" s="311" t="s">
        <v>953</v>
      </c>
    </row>
    <row r="1979" spans="1:11" x14ac:dyDescent="0.2">
      <c r="A1979" s="329"/>
      <c r="B1979" s="330"/>
      <c r="C1979" s="329"/>
      <c r="D1979" s="330"/>
      <c r="E1979" s="488" t="s">
        <v>2354</v>
      </c>
      <c r="F1979" s="306" t="s">
        <v>1754</v>
      </c>
      <c r="G1979" s="306">
        <v>1E-4</v>
      </c>
      <c r="H1979" s="501">
        <v>18266</v>
      </c>
      <c r="I1979" s="309">
        <f t="shared" si="107"/>
        <v>137274.46980000002</v>
      </c>
      <c r="J1979" s="310" t="s">
        <v>540</v>
      </c>
      <c r="K1979" s="311" t="s">
        <v>953</v>
      </c>
    </row>
    <row r="1980" spans="1:11" x14ac:dyDescent="0.2">
      <c r="A1980" s="329"/>
      <c r="B1980" s="330"/>
      <c r="C1980" s="329"/>
      <c r="D1980" s="330"/>
      <c r="E1980" s="500" t="s">
        <v>2355</v>
      </c>
      <c r="F1980" s="306" t="s">
        <v>1754</v>
      </c>
      <c r="G1980" s="306">
        <v>1E-4</v>
      </c>
      <c r="H1980" s="501">
        <v>17500</v>
      </c>
      <c r="I1980" s="309">
        <f t="shared" si="107"/>
        <v>131517.75</v>
      </c>
      <c r="J1980" s="310" t="s">
        <v>540</v>
      </c>
      <c r="K1980" s="311" t="s">
        <v>953</v>
      </c>
    </row>
    <row r="1981" spans="1:11" x14ac:dyDescent="0.2">
      <c r="A1981" s="329"/>
      <c r="B1981" s="330"/>
      <c r="C1981" s="329"/>
      <c r="D1981" s="330"/>
      <c r="E1981" s="500" t="s">
        <v>2356</v>
      </c>
      <c r="F1981" s="306" t="s">
        <v>1754</v>
      </c>
      <c r="G1981" s="306">
        <v>1E-3</v>
      </c>
      <c r="H1981" s="501">
        <v>25</v>
      </c>
      <c r="I1981" s="309">
        <f t="shared" si="107"/>
        <v>1878.825</v>
      </c>
      <c r="J1981" s="310" t="s">
        <v>540</v>
      </c>
      <c r="K1981" s="311" t="s">
        <v>953</v>
      </c>
    </row>
    <row r="1982" spans="1:11" x14ac:dyDescent="0.2">
      <c r="A1982" s="329"/>
      <c r="B1982" s="330"/>
      <c r="C1982" s="329"/>
      <c r="D1982" s="330"/>
      <c r="E1982" s="488" t="s">
        <v>2357</v>
      </c>
      <c r="F1982" s="306" t="s">
        <v>1754</v>
      </c>
      <c r="G1982" s="306">
        <v>1E-3</v>
      </c>
      <c r="H1982" s="501">
        <v>55</v>
      </c>
      <c r="I1982" s="309">
        <f t="shared" si="107"/>
        <v>4133.415</v>
      </c>
      <c r="J1982" s="310" t="s">
        <v>540</v>
      </c>
      <c r="K1982" s="311" t="s">
        <v>953</v>
      </c>
    </row>
    <row r="1983" spans="1:11" x14ac:dyDescent="0.2">
      <c r="A1983" s="329"/>
      <c r="B1983" s="330"/>
      <c r="C1983" s="329"/>
      <c r="D1983" s="330"/>
      <c r="E1983" s="488" t="s">
        <v>2358</v>
      </c>
      <c r="F1983" s="306" t="s">
        <v>1754</v>
      </c>
      <c r="G1983" s="306">
        <v>1E-3</v>
      </c>
      <c r="H1983" s="501">
        <v>40</v>
      </c>
      <c r="I1983" s="309">
        <f t="shared" si="107"/>
        <v>3006.1200000000003</v>
      </c>
      <c r="J1983" s="310" t="s">
        <v>540</v>
      </c>
      <c r="K1983" s="311" t="s">
        <v>953</v>
      </c>
    </row>
    <row r="1984" spans="1:11" x14ac:dyDescent="0.2">
      <c r="A1984" s="329"/>
      <c r="B1984" s="330"/>
      <c r="C1984" s="329"/>
      <c r="D1984" s="330"/>
      <c r="E1984" s="488" t="s">
        <v>2359</v>
      </c>
      <c r="F1984" s="306" t="s">
        <v>1754</v>
      </c>
      <c r="G1984" s="306">
        <v>1E-3</v>
      </c>
      <c r="H1984" s="501">
        <v>111</v>
      </c>
      <c r="I1984" s="309">
        <f t="shared" si="107"/>
        <v>8341.9830000000002</v>
      </c>
      <c r="J1984" s="310" t="s">
        <v>540</v>
      </c>
      <c r="K1984" s="311" t="s">
        <v>953</v>
      </c>
    </row>
    <row r="1985" spans="1:11" x14ac:dyDescent="0.2">
      <c r="A1985" s="329"/>
      <c r="B1985" s="330"/>
      <c r="C1985" s="329"/>
      <c r="D1985" s="330"/>
      <c r="E1985" s="488" t="s">
        <v>2360</v>
      </c>
      <c r="F1985" s="306" t="s">
        <v>1754</v>
      </c>
      <c r="G1985" s="306">
        <v>1E-3</v>
      </c>
      <c r="H1985" s="501">
        <v>43</v>
      </c>
      <c r="I1985" s="309">
        <f t="shared" si="107"/>
        <v>3231.5790000000002</v>
      </c>
      <c r="J1985" s="310" t="s">
        <v>540</v>
      </c>
      <c r="K1985" s="311" t="s">
        <v>953</v>
      </c>
    </row>
    <row r="1986" spans="1:11" x14ac:dyDescent="0.2">
      <c r="A1986" s="329"/>
      <c r="B1986" s="330"/>
      <c r="C1986" s="329"/>
      <c r="D1986" s="330"/>
      <c r="E1986" s="488" t="s">
        <v>2361</v>
      </c>
      <c r="F1986" s="306" t="s">
        <v>1754</v>
      </c>
      <c r="G1986" s="306">
        <v>1E-3</v>
      </c>
      <c r="H1986" s="501">
        <v>30.09</v>
      </c>
      <c r="I1986" s="309">
        <f t="shared" si="107"/>
        <v>2261.3537700000002</v>
      </c>
      <c r="J1986" s="310" t="s">
        <v>514</v>
      </c>
      <c r="K1986" s="311" t="s">
        <v>953</v>
      </c>
    </row>
    <row r="1987" spans="1:11" x14ac:dyDescent="0.2">
      <c r="A1987" s="329"/>
      <c r="B1987" s="330"/>
      <c r="C1987" s="329"/>
      <c r="D1987" s="330"/>
      <c r="E1987" s="488" t="s">
        <v>2362</v>
      </c>
      <c r="F1987" s="306" t="s">
        <v>2363</v>
      </c>
      <c r="G1987" s="306">
        <v>1E-3</v>
      </c>
      <c r="H1987" s="501">
        <v>153.12505999999999</v>
      </c>
      <c r="I1987" s="309">
        <f t="shared" si="107"/>
        <v>11507.807634180001</v>
      </c>
      <c r="J1987" s="310" t="s">
        <v>703</v>
      </c>
      <c r="K1987" s="311" t="s">
        <v>953</v>
      </c>
    </row>
    <row r="1988" spans="1:11" x14ac:dyDescent="0.2">
      <c r="A1988" s="329"/>
      <c r="B1988" s="330"/>
      <c r="C1988" s="329"/>
      <c r="D1988" s="330"/>
      <c r="E1988" s="488" t="s">
        <v>2364</v>
      </c>
      <c r="F1988" s="306" t="s">
        <v>1754</v>
      </c>
      <c r="G1988" s="306">
        <v>1E-3</v>
      </c>
      <c r="H1988" s="501">
        <v>40</v>
      </c>
      <c r="I1988" s="309">
        <f t="shared" si="107"/>
        <v>3006.1200000000003</v>
      </c>
      <c r="J1988" s="310" t="s">
        <v>540</v>
      </c>
      <c r="K1988" s="311" t="s">
        <v>953</v>
      </c>
    </row>
    <row r="1989" spans="1:11" x14ac:dyDescent="0.2">
      <c r="A1989" s="329"/>
      <c r="B1989" s="330"/>
      <c r="C1989" s="329"/>
      <c r="D1989" s="330"/>
      <c r="E1989" s="488" t="s">
        <v>2365</v>
      </c>
      <c r="F1989" s="306" t="s">
        <v>1754</v>
      </c>
      <c r="G1989" s="306">
        <v>1E-3</v>
      </c>
      <c r="H1989" s="501">
        <v>43</v>
      </c>
      <c r="I1989" s="309">
        <f t="shared" si="107"/>
        <v>3231.5790000000002</v>
      </c>
      <c r="J1989" s="310" t="s">
        <v>540</v>
      </c>
      <c r="K1989" s="311" t="s">
        <v>953</v>
      </c>
    </row>
    <row r="1990" spans="1:11" x14ac:dyDescent="0.2">
      <c r="A1990" s="329"/>
      <c r="B1990" s="330"/>
      <c r="C1990" s="329"/>
      <c r="D1990" s="330"/>
      <c r="E1990" s="488" t="s">
        <v>2366</v>
      </c>
      <c r="F1990" s="306" t="s">
        <v>748</v>
      </c>
      <c r="G1990" s="306">
        <v>1E-3</v>
      </c>
      <c r="H1990" s="501">
        <v>8.26</v>
      </c>
      <c r="I1990" s="309">
        <f t="shared" si="107"/>
        <v>620.76378</v>
      </c>
      <c r="J1990" s="310" t="s">
        <v>703</v>
      </c>
      <c r="K1990" s="311" t="s">
        <v>953</v>
      </c>
    </row>
    <row r="1991" spans="1:11" x14ac:dyDescent="0.2">
      <c r="A1991" s="329"/>
      <c r="B1991" s="330"/>
      <c r="C1991" s="329"/>
      <c r="D1991" s="330"/>
      <c r="E1991" s="488" t="s">
        <v>2367</v>
      </c>
      <c r="F1991" s="306" t="s">
        <v>1754</v>
      </c>
      <c r="G1991" s="306">
        <v>1E-4</v>
      </c>
      <c r="H1991" s="501">
        <v>28866.34</v>
      </c>
      <c r="I1991" s="309">
        <f t="shared" si="107"/>
        <v>216939.20500200003</v>
      </c>
      <c r="J1991" s="310" t="s">
        <v>540</v>
      </c>
      <c r="K1991" s="311" t="s">
        <v>953</v>
      </c>
    </row>
    <row r="1992" spans="1:11" x14ac:dyDescent="0.2">
      <c r="A1992" s="329"/>
      <c r="B1992" s="330"/>
      <c r="C1992" s="329"/>
      <c r="D1992" s="330"/>
      <c r="E1992" s="488" t="s">
        <v>2368</v>
      </c>
      <c r="F1992" s="306" t="s">
        <v>1754</v>
      </c>
      <c r="G1992" s="306">
        <v>1E-4</v>
      </c>
      <c r="H1992" s="501">
        <v>31261.739999999998</v>
      </c>
      <c r="I1992" s="309">
        <f t="shared" si="107"/>
        <v>234941.35462200001</v>
      </c>
      <c r="J1992" s="310" t="s">
        <v>540</v>
      </c>
      <c r="K1992" s="311" t="s">
        <v>953</v>
      </c>
    </row>
    <row r="1993" spans="1:11" x14ac:dyDescent="0.2">
      <c r="A1993" s="329"/>
      <c r="B1993" s="330"/>
      <c r="C1993" s="329"/>
      <c r="D1993" s="330"/>
      <c r="E1993" s="488" t="s">
        <v>2369</v>
      </c>
      <c r="F1993" s="306" t="s">
        <v>1754</v>
      </c>
      <c r="G1993" s="306">
        <v>1E-4</v>
      </c>
      <c r="H1993" s="501">
        <v>14338.18</v>
      </c>
      <c r="I1993" s="309">
        <f t="shared" si="107"/>
        <v>107755.72415400001</v>
      </c>
      <c r="J1993" s="310" t="s">
        <v>540</v>
      </c>
      <c r="K1993" s="311" t="s">
        <v>953</v>
      </c>
    </row>
    <row r="1994" spans="1:11" x14ac:dyDescent="0.2">
      <c r="A1994" s="329"/>
      <c r="B1994" s="330"/>
      <c r="C1994" s="329"/>
      <c r="D1994" s="330"/>
      <c r="E1994" s="488" t="s">
        <v>2285</v>
      </c>
      <c r="F1994" s="306" t="s">
        <v>1754</v>
      </c>
      <c r="G1994" s="306">
        <v>1E-4</v>
      </c>
      <c r="H1994" s="501">
        <v>18375</v>
      </c>
      <c r="I1994" s="309">
        <f t="shared" si="107"/>
        <v>138093.63750000001</v>
      </c>
      <c r="J1994" s="310" t="s">
        <v>540</v>
      </c>
      <c r="K1994" s="311" t="s">
        <v>953</v>
      </c>
    </row>
    <row r="1995" spans="1:11" x14ac:dyDescent="0.2">
      <c r="A1995" s="329"/>
      <c r="B1995" s="330"/>
      <c r="C1995" s="329"/>
      <c r="D1995" s="330"/>
      <c r="E1995" s="488" t="s">
        <v>2370</v>
      </c>
      <c r="F1995" s="306" t="s">
        <v>1754</v>
      </c>
      <c r="G1995" s="306">
        <v>1E-3</v>
      </c>
      <c r="H1995" s="501">
        <v>5159</v>
      </c>
      <c r="I1995" s="309">
        <f t="shared" si="107"/>
        <v>387714.32700000005</v>
      </c>
      <c r="J1995" s="310" t="s">
        <v>540</v>
      </c>
      <c r="K1995" s="311" t="s">
        <v>953</v>
      </c>
    </row>
    <row r="1996" spans="1:11" x14ac:dyDescent="0.2">
      <c r="A1996" s="329"/>
      <c r="B1996" s="330"/>
      <c r="C1996" s="329"/>
      <c r="D1996" s="330"/>
      <c r="E1996" s="488" t="s">
        <v>2371</v>
      </c>
      <c r="F1996" s="306" t="s">
        <v>1754</v>
      </c>
      <c r="G1996" s="306">
        <v>1E-4</v>
      </c>
      <c r="H1996" s="501">
        <v>7688</v>
      </c>
      <c r="I1996" s="309">
        <f t="shared" si="107"/>
        <v>57777.626400000008</v>
      </c>
      <c r="J1996" s="310" t="s">
        <v>540</v>
      </c>
      <c r="K1996" s="311" t="s">
        <v>953</v>
      </c>
    </row>
    <row r="1997" spans="1:11" x14ac:dyDescent="0.2">
      <c r="A1997" s="329"/>
      <c r="B1997" s="330"/>
      <c r="C1997" s="329"/>
      <c r="D1997" s="330"/>
      <c r="E1997" s="488" t="s">
        <v>2372</v>
      </c>
      <c r="F1997" s="306" t="s">
        <v>1754</v>
      </c>
      <c r="G1997" s="306">
        <v>1E-3</v>
      </c>
      <c r="H1997" s="501">
        <v>1489</v>
      </c>
      <c r="I1997" s="309">
        <f t="shared" si="107"/>
        <v>111902.81700000001</v>
      </c>
      <c r="J1997" s="310" t="s">
        <v>540</v>
      </c>
      <c r="K1997" s="311" t="s">
        <v>953</v>
      </c>
    </row>
    <row r="1998" spans="1:11" x14ac:dyDescent="0.2">
      <c r="A1998" s="329"/>
      <c r="B1998" s="330"/>
      <c r="C1998" s="329"/>
      <c r="D1998" s="330"/>
      <c r="E1998" s="488" t="s">
        <v>2373</v>
      </c>
      <c r="F1998" s="306" t="s">
        <v>1754</v>
      </c>
      <c r="G1998" s="306">
        <v>1E-3</v>
      </c>
      <c r="H1998" s="501">
        <v>11.38</v>
      </c>
      <c r="I1998" s="309">
        <f t="shared" si="107"/>
        <v>855.24114000000009</v>
      </c>
      <c r="J1998" s="310" t="s">
        <v>540</v>
      </c>
      <c r="K1998" s="311" t="s">
        <v>953</v>
      </c>
    </row>
    <row r="1999" spans="1:11" x14ac:dyDescent="0.2">
      <c r="A1999" s="329"/>
      <c r="B1999" s="330"/>
      <c r="C1999" s="329"/>
      <c r="D1999" s="330"/>
      <c r="E1999" s="488" t="s">
        <v>2374</v>
      </c>
      <c r="F1999" s="306" t="s">
        <v>748</v>
      </c>
      <c r="G1999" s="306">
        <v>1E-3</v>
      </c>
      <c r="H1999" s="501">
        <v>1083.24</v>
      </c>
      <c r="I1999" s="309">
        <f t="shared" si="107"/>
        <v>81408.735720000011</v>
      </c>
      <c r="J1999" s="310" t="s">
        <v>540</v>
      </c>
      <c r="K1999" s="311" t="s">
        <v>953</v>
      </c>
    </row>
    <row r="2000" spans="1:11" x14ac:dyDescent="0.2">
      <c r="A2000" s="329"/>
      <c r="B2000" s="330"/>
      <c r="C2000" s="329"/>
      <c r="D2000" s="330"/>
      <c r="E2000" s="488" t="s">
        <v>2375</v>
      </c>
      <c r="F2000" s="306" t="s">
        <v>1754</v>
      </c>
      <c r="G2000" s="306">
        <v>1E-3</v>
      </c>
      <c r="H2000" s="501">
        <v>167.56</v>
      </c>
      <c r="I2000" s="309">
        <f t="shared" si="107"/>
        <v>12592.636680000001</v>
      </c>
      <c r="J2000" s="310" t="s">
        <v>540</v>
      </c>
      <c r="K2000" s="311" t="s">
        <v>953</v>
      </c>
    </row>
    <row r="2001" spans="1:11" x14ac:dyDescent="0.2">
      <c r="A2001" s="329"/>
      <c r="B2001" s="330"/>
      <c r="C2001" s="329"/>
      <c r="D2001" s="330"/>
      <c r="E2001" s="488" t="s">
        <v>2376</v>
      </c>
      <c r="F2001" s="306" t="s">
        <v>1754</v>
      </c>
      <c r="G2001" s="306">
        <v>1E-3</v>
      </c>
      <c r="H2001" s="501">
        <v>8610</v>
      </c>
      <c r="I2001" s="309">
        <f t="shared" si="107"/>
        <v>647067.33000000007</v>
      </c>
      <c r="J2001" s="310" t="s">
        <v>540</v>
      </c>
      <c r="K2001" s="311" t="s">
        <v>953</v>
      </c>
    </row>
    <row r="2002" spans="1:11" x14ac:dyDescent="0.2">
      <c r="A2002" s="329"/>
      <c r="B2002" s="330"/>
      <c r="C2002" s="329"/>
      <c r="D2002" s="330"/>
      <c r="E2002" s="503" t="s">
        <v>2377</v>
      </c>
      <c r="F2002" s="306" t="s">
        <v>2378</v>
      </c>
      <c r="G2002" s="306">
        <v>1E-3</v>
      </c>
      <c r="H2002" s="501">
        <v>60.652000000000001</v>
      </c>
      <c r="I2002" s="309">
        <f t="shared" si="107"/>
        <v>4558.1797560000005</v>
      </c>
      <c r="J2002" s="310" t="s">
        <v>703</v>
      </c>
      <c r="K2002" s="311" t="s">
        <v>953</v>
      </c>
    </row>
    <row r="2003" spans="1:11" x14ac:dyDescent="0.2">
      <c r="A2003" s="329"/>
      <c r="B2003" s="330"/>
      <c r="C2003" s="329"/>
      <c r="D2003" s="330"/>
      <c r="E2003" s="488" t="s">
        <v>2379</v>
      </c>
      <c r="F2003" s="306" t="s">
        <v>296</v>
      </c>
      <c r="G2003" s="306">
        <v>1E-3</v>
      </c>
      <c r="H2003" s="501">
        <v>125</v>
      </c>
      <c r="I2003" s="309">
        <f t="shared" si="107"/>
        <v>9394.125</v>
      </c>
      <c r="J2003" s="310" t="s">
        <v>540</v>
      </c>
      <c r="K2003" s="311" t="s">
        <v>953</v>
      </c>
    </row>
    <row r="2004" spans="1:11" x14ac:dyDescent="0.2">
      <c r="A2004" s="329"/>
      <c r="B2004" s="330"/>
      <c r="C2004" s="329"/>
      <c r="D2004" s="330"/>
      <c r="E2004" s="488" t="s">
        <v>2380</v>
      </c>
      <c r="F2004" s="306" t="s">
        <v>1754</v>
      </c>
      <c r="G2004" s="306">
        <v>1E-3</v>
      </c>
      <c r="H2004" s="501">
        <v>6200</v>
      </c>
      <c r="I2004" s="309">
        <f t="shared" si="107"/>
        <v>465948.60000000003</v>
      </c>
      <c r="J2004" s="310" t="s">
        <v>540</v>
      </c>
      <c r="K2004" s="311" t="s">
        <v>953</v>
      </c>
    </row>
    <row r="2005" spans="1:11" x14ac:dyDescent="0.2">
      <c r="A2005" s="329"/>
      <c r="B2005" s="330"/>
      <c r="C2005" s="329"/>
      <c r="D2005" s="330"/>
      <c r="E2005" s="500" t="s">
        <v>2381</v>
      </c>
      <c r="F2005" s="306" t="s">
        <v>296</v>
      </c>
      <c r="G2005" s="306">
        <v>1E-3</v>
      </c>
      <c r="H2005" s="501">
        <v>850</v>
      </c>
      <c r="I2005" s="309">
        <f t="shared" si="107"/>
        <v>63880.05</v>
      </c>
      <c r="J2005" s="310" t="s">
        <v>540</v>
      </c>
      <c r="K2005" s="311" t="s">
        <v>953</v>
      </c>
    </row>
    <row r="2006" spans="1:11" x14ac:dyDescent="0.2">
      <c r="A2006" s="329"/>
      <c r="B2006" s="330"/>
      <c r="C2006" s="329"/>
      <c r="D2006" s="330"/>
      <c r="E2006" s="500" t="s">
        <v>2382</v>
      </c>
      <c r="F2006" s="306" t="s">
        <v>1754</v>
      </c>
      <c r="G2006" s="306">
        <v>1E-3</v>
      </c>
      <c r="H2006" s="501">
        <v>4550</v>
      </c>
      <c r="I2006" s="309">
        <f t="shared" si="107"/>
        <v>341946.15</v>
      </c>
      <c r="J2006" s="310" t="s">
        <v>540</v>
      </c>
      <c r="K2006" s="311" t="s">
        <v>953</v>
      </c>
    </row>
    <row r="2007" spans="1:11" x14ac:dyDescent="0.2">
      <c r="A2007" s="329"/>
      <c r="B2007" s="330"/>
      <c r="C2007" s="329"/>
      <c r="D2007" s="330"/>
      <c r="E2007" s="500" t="s">
        <v>2383</v>
      </c>
      <c r="F2007" s="306" t="s">
        <v>1754</v>
      </c>
      <c r="G2007" s="306">
        <v>1E-3</v>
      </c>
      <c r="H2007" s="501">
        <v>3150</v>
      </c>
      <c r="I2007" s="309">
        <f t="shared" si="107"/>
        <v>236731.95</v>
      </c>
      <c r="J2007" s="310" t="s">
        <v>540</v>
      </c>
      <c r="K2007" s="311" t="s">
        <v>953</v>
      </c>
    </row>
    <row r="2008" spans="1:11" x14ac:dyDescent="0.2">
      <c r="A2008" s="329"/>
      <c r="B2008" s="330"/>
      <c r="C2008" s="329"/>
      <c r="D2008" s="330"/>
      <c r="E2008" s="500" t="s">
        <v>2384</v>
      </c>
      <c r="F2008" s="306" t="s">
        <v>1754</v>
      </c>
      <c r="G2008" s="306">
        <v>1E-4</v>
      </c>
      <c r="H2008" s="501">
        <v>25250</v>
      </c>
      <c r="I2008" s="309">
        <f t="shared" si="107"/>
        <v>189761.32500000001</v>
      </c>
      <c r="J2008" s="310" t="s">
        <v>540</v>
      </c>
      <c r="K2008" s="311" t="s">
        <v>953</v>
      </c>
    </row>
    <row r="2009" spans="1:11" x14ac:dyDescent="0.2">
      <c r="A2009" s="329"/>
      <c r="B2009" s="330"/>
      <c r="C2009" s="329"/>
      <c r="D2009" s="330"/>
      <c r="E2009" s="500" t="s">
        <v>2385</v>
      </c>
      <c r="F2009" s="306" t="s">
        <v>1754</v>
      </c>
      <c r="G2009" s="306">
        <v>1E-4</v>
      </c>
      <c r="H2009" s="501">
        <v>17935</v>
      </c>
      <c r="I2009" s="309">
        <f t="shared" si="107"/>
        <v>134786.90550000002</v>
      </c>
      <c r="J2009" s="310" t="s">
        <v>540</v>
      </c>
      <c r="K2009" s="311" t="s">
        <v>953</v>
      </c>
    </row>
    <row r="2010" spans="1:11" x14ac:dyDescent="0.2">
      <c r="A2010" s="329"/>
      <c r="B2010" s="330"/>
      <c r="C2010" s="329"/>
      <c r="D2010" s="330"/>
      <c r="E2010" s="500" t="s">
        <v>2386</v>
      </c>
      <c r="F2010" s="306" t="s">
        <v>1754</v>
      </c>
      <c r="G2010" s="306">
        <v>1E-3</v>
      </c>
      <c r="H2010" s="501">
        <v>7190</v>
      </c>
      <c r="I2010" s="309">
        <f t="shared" si="107"/>
        <v>540350.07000000007</v>
      </c>
      <c r="J2010" s="310" t="s">
        <v>540</v>
      </c>
      <c r="K2010" s="311" t="s">
        <v>953</v>
      </c>
    </row>
    <row r="2011" spans="1:11" x14ac:dyDescent="0.2">
      <c r="A2011" s="329"/>
      <c r="B2011" s="330"/>
      <c r="C2011" s="329"/>
      <c r="D2011" s="330"/>
      <c r="E2011" s="500" t="s">
        <v>2387</v>
      </c>
      <c r="F2011" s="306" t="s">
        <v>2314</v>
      </c>
      <c r="G2011" s="306">
        <v>1E-3</v>
      </c>
      <c r="H2011" s="501">
        <v>0.61360000000000003</v>
      </c>
      <c r="I2011" s="309">
        <f t="shared" ref="I2011:I2018" si="108">+$G$1881*G2011*H2011</f>
        <v>46.113880800000004</v>
      </c>
      <c r="J2011" s="310" t="s">
        <v>540</v>
      </c>
      <c r="K2011" s="311" t="s">
        <v>953</v>
      </c>
    </row>
    <row r="2012" spans="1:11" x14ac:dyDescent="0.2">
      <c r="A2012" s="329"/>
      <c r="B2012" s="330"/>
      <c r="C2012" s="329"/>
      <c r="D2012" s="330"/>
      <c r="E2012" s="504" t="s">
        <v>2388</v>
      </c>
      <c r="F2012" s="306" t="s">
        <v>2314</v>
      </c>
      <c r="G2012" s="306">
        <v>1E-3</v>
      </c>
      <c r="H2012" s="501">
        <v>0.73750000000000004</v>
      </c>
      <c r="I2012" s="309">
        <f t="shared" si="108"/>
        <v>55.425337500000005</v>
      </c>
      <c r="J2012" s="310" t="s">
        <v>540</v>
      </c>
      <c r="K2012" s="311" t="s">
        <v>953</v>
      </c>
    </row>
    <row r="2013" spans="1:11" x14ac:dyDescent="0.2">
      <c r="A2013" s="329"/>
      <c r="B2013" s="330"/>
      <c r="C2013" s="329"/>
      <c r="D2013" s="330"/>
      <c r="E2013" s="488" t="s">
        <v>2389</v>
      </c>
      <c r="F2013" s="306" t="s">
        <v>296</v>
      </c>
      <c r="G2013" s="306">
        <v>1E-3</v>
      </c>
      <c r="H2013" s="501">
        <v>8100</v>
      </c>
      <c r="I2013" s="309">
        <f t="shared" si="108"/>
        <v>608739.30000000005</v>
      </c>
      <c r="J2013" s="310" t="s">
        <v>540</v>
      </c>
      <c r="K2013" s="311" t="s">
        <v>953</v>
      </c>
    </row>
    <row r="2014" spans="1:11" x14ac:dyDescent="0.2">
      <c r="A2014" s="329"/>
      <c r="B2014" s="330"/>
      <c r="C2014" s="329"/>
      <c r="D2014" s="330"/>
      <c r="E2014" s="488" t="s">
        <v>2390</v>
      </c>
      <c r="F2014" s="306" t="s">
        <v>296</v>
      </c>
      <c r="G2014" s="306">
        <v>1E-3</v>
      </c>
      <c r="H2014" s="501">
        <v>125</v>
      </c>
      <c r="I2014" s="309">
        <f t="shared" si="108"/>
        <v>9394.125</v>
      </c>
      <c r="J2014" s="310" t="s">
        <v>540</v>
      </c>
      <c r="K2014" s="311" t="s">
        <v>953</v>
      </c>
    </row>
    <row r="2015" spans="1:11" x14ac:dyDescent="0.2">
      <c r="A2015" s="329"/>
      <c r="B2015" s="330"/>
      <c r="C2015" s="329"/>
      <c r="D2015" s="330"/>
      <c r="E2015" s="488" t="s">
        <v>2391</v>
      </c>
      <c r="F2015" s="306" t="s">
        <v>1754</v>
      </c>
      <c r="G2015" s="306">
        <v>1E-3</v>
      </c>
      <c r="H2015" s="501">
        <v>339</v>
      </c>
      <c r="I2015" s="309">
        <f t="shared" si="108"/>
        <v>25476.867000000002</v>
      </c>
      <c r="J2015" s="310" t="s">
        <v>540</v>
      </c>
      <c r="K2015" s="311" t="s">
        <v>953</v>
      </c>
    </row>
    <row r="2016" spans="1:11" x14ac:dyDescent="0.2">
      <c r="A2016" s="329"/>
      <c r="B2016" s="330"/>
      <c r="C2016" s="329"/>
      <c r="D2016" s="330"/>
      <c r="E2016" s="488" t="s">
        <v>2273</v>
      </c>
      <c r="F2016" s="306" t="s">
        <v>296</v>
      </c>
      <c r="G2016" s="306">
        <v>1E-3</v>
      </c>
      <c r="H2016" s="501">
        <v>604.16</v>
      </c>
      <c r="I2016" s="309">
        <f t="shared" si="108"/>
        <v>45404.436480000004</v>
      </c>
      <c r="J2016" s="310" t="s">
        <v>540</v>
      </c>
      <c r="K2016" s="311" t="s">
        <v>953</v>
      </c>
    </row>
    <row r="2017" spans="1:11" x14ac:dyDescent="0.2">
      <c r="A2017" s="329"/>
      <c r="B2017" s="330"/>
      <c r="C2017" s="329"/>
      <c r="D2017" s="330"/>
      <c r="E2017" s="488" t="s">
        <v>2275</v>
      </c>
      <c r="F2017" s="306" t="s">
        <v>748</v>
      </c>
      <c r="G2017" s="306">
        <v>1E-3</v>
      </c>
      <c r="H2017" s="501">
        <v>80.239999999999995</v>
      </c>
      <c r="I2017" s="309">
        <f t="shared" si="108"/>
        <v>6030.2767199999998</v>
      </c>
      <c r="J2017" s="310" t="s">
        <v>540</v>
      </c>
      <c r="K2017" s="311" t="s">
        <v>953</v>
      </c>
    </row>
    <row r="2018" spans="1:11" x14ac:dyDescent="0.2">
      <c r="A2018" s="329"/>
      <c r="B2018" s="330"/>
      <c r="C2018" s="329"/>
      <c r="D2018" s="330"/>
      <c r="E2018" s="500" t="s">
        <v>2392</v>
      </c>
      <c r="F2018" s="306" t="s">
        <v>1754</v>
      </c>
      <c r="G2018" s="306">
        <v>1E-3</v>
      </c>
      <c r="H2018" s="501">
        <v>382</v>
      </c>
      <c r="I2018" s="309">
        <f t="shared" si="108"/>
        <v>28708.446000000004</v>
      </c>
      <c r="J2018" s="310" t="s">
        <v>540</v>
      </c>
      <c r="K2018" s="311" t="s">
        <v>953</v>
      </c>
    </row>
    <row r="2019" spans="1:11" x14ac:dyDescent="0.2">
      <c r="A2019" s="329"/>
      <c r="B2019" s="330"/>
      <c r="C2019" s="329"/>
      <c r="D2019" s="330"/>
      <c r="E2019" s="488"/>
      <c r="F2019" s="306"/>
      <c r="G2019" s="306"/>
      <c r="H2019" s="501"/>
      <c r="I2019" s="309"/>
      <c r="J2019" s="310"/>
      <c r="K2019" s="311"/>
    </row>
    <row r="2020" spans="1:11" x14ac:dyDescent="0.2">
      <c r="A2020" s="329"/>
      <c r="B2020" s="330"/>
      <c r="C2020" s="505">
        <v>85202</v>
      </c>
      <c r="D2020" s="497" t="s">
        <v>2393</v>
      </c>
      <c r="E2020" s="488"/>
      <c r="F2020" s="306"/>
      <c r="G2020" s="506">
        <f>C2020</f>
        <v>85202</v>
      </c>
      <c r="H2020" s="501"/>
      <c r="I2020" s="309"/>
      <c r="J2020" s="310"/>
      <c r="K2020" s="311"/>
    </row>
    <row r="2021" spans="1:11" ht="14.25" x14ac:dyDescent="0.2">
      <c r="A2021" s="329"/>
      <c r="B2021" s="330"/>
      <c r="C2021" s="329"/>
      <c r="D2021" s="507" t="s">
        <v>2394</v>
      </c>
      <c r="E2021" s="331" t="s">
        <v>2244</v>
      </c>
      <c r="F2021" s="306" t="s">
        <v>2245</v>
      </c>
      <c r="G2021" s="306">
        <v>0.1</v>
      </c>
      <c r="H2021" s="496">
        <v>4.41</v>
      </c>
      <c r="I2021" s="309">
        <f>+$G$2020*G2021*H2021</f>
        <v>37574.082000000002</v>
      </c>
      <c r="J2021" s="310" t="s">
        <v>703</v>
      </c>
      <c r="K2021" s="311" t="s">
        <v>953</v>
      </c>
    </row>
    <row r="2022" spans="1:11" x14ac:dyDescent="0.2">
      <c r="A2022" s="329"/>
      <c r="B2022" s="330"/>
      <c r="C2022" s="329"/>
      <c r="D2022" s="508" t="s">
        <v>2395</v>
      </c>
      <c r="E2022" s="331" t="s">
        <v>1170</v>
      </c>
      <c r="F2022" s="306" t="s">
        <v>1814</v>
      </c>
      <c r="G2022" s="306">
        <v>0.1</v>
      </c>
      <c r="H2022" s="496">
        <v>5</v>
      </c>
      <c r="I2022" s="309">
        <f t="shared" ref="I2022:I2085" si="109">+$G$2020*G2022*H2022</f>
        <v>42601</v>
      </c>
      <c r="J2022" s="310" t="s">
        <v>703</v>
      </c>
      <c r="K2022" s="311" t="s">
        <v>953</v>
      </c>
    </row>
    <row r="2023" spans="1:11" x14ac:dyDescent="0.2">
      <c r="A2023" s="329"/>
      <c r="B2023" s="330"/>
      <c r="C2023" s="329"/>
      <c r="D2023" s="508" t="s">
        <v>2396</v>
      </c>
      <c r="E2023" s="331" t="s">
        <v>2248</v>
      </c>
      <c r="F2023" s="306" t="s">
        <v>296</v>
      </c>
      <c r="G2023" s="306">
        <v>0.1</v>
      </c>
      <c r="H2023" s="496">
        <v>4</v>
      </c>
      <c r="I2023" s="309">
        <f t="shared" si="109"/>
        <v>34080.800000000003</v>
      </c>
      <c r="J2023" s="310" t="s">
        <v>703</v>
      </c>
      <c r="K2023" s="311" t="s">
        <v>953</v>
      </c>
    </row>
    <row r="2024" spans="1:11" x14ac:dyDescent="0.2">
      <c r="A2024" s="329"/>
      <c r="B2024" s="330"/>
      <c r="C2024" s="329"/>
      <c r="D2024" s="508" t="s">
        <v>2397</v>
      </c>
      <c r="E2024" s="331" t="s">
        <v>2250</v>
      </c>
      <c r="F2024" s="306" t="s">
        <v>1157</v>
      </c>
      <c r="G2024" s="306">
        <v>1</v>
      </c>
      <c r="H2024" s="496">
        <v>1</v>
      </c>
      <c r="I2024" s="309">
        <f t="shared" si="109"/>
        <v>85202</v>
      </c>
      <c r="J2024" s="310" t="s">
        <v>703</v>
      </c>
      <c r="K2024" s="311" t="s">
        <v>953</v>
      </c>
    </row>
    <row r="2025" spans="1:11" x14ac:dyDescent="0.2">
      <c r="A2025" s="329"/>
      <c r="B2025" s="330"/>
      <c r="C2025" s="329"/>
      <c r="D2025" s="508" t="s">
        <v>2398</v>
      </c>
      <c r="E2025" s="331" t="s">
        <v>2252</v>
      </c>
      <c r="F2025" s="306" t="s">
        <v>748</v>
      </c>
      <c r="G2025" s="306">
        <v>0.5</v>
      </c>
      <c r="H2025" s="496">
        <v>1.53</v>
      </c>
      <c r="I2025" s="309">
        <f t="shared" si="109"/>
        <v>65179.53</v>
      </c>
      <c r="J2025" s="310" t="s">
        <v>703</v>
      </c>
      <c r="K2025" s="311" t="s">
        <v>953</v>
      </c>
    </row>
    <row r="2026" spans="1:11" x14ac:dyDescent="0.2">
      <c r="A2026" s="329"/>
      <c r="B2026" s="330"/>
      <c r="C2026" s="329"/>
      <c r="D2026" s="508" t="s">
        <v>2399</v>
      </c>
      <c r="E2026" s="331" t="s">
        <v>2254</v>
      </c>
      <c r="F2026" s="306" t="s">
        <v>748</v>
      </c>
      <c r="G2026" s="306">
        <v>0.1</v>
      </c>
      <c r="H2026" s="496">
        <v>4.6399999999999997</v>
      </c>
      <c r="I2026" s="309">
        <f t="shared" si="109"/>
        <v>39533.728000000003</v>
      </c>
      <c r="J2026" s="310" t="s">
        <v>703</v>
      </c>
      <c r="K2026" s="311" t="s">
        <v>953</v>
      </c>
    </row>
    <row r="2027" spans="1:11" x14ac:dyDescent="0.2">
      <c r="A2027" s="329"/>
      <c r="B2027" s="330"/>
      <c r="C2027" s="329"/>
      <c r="D2027" s="508" t="s">
        <v>2400</v>
      </c>
      <c r="E2027" s="331" t="s">
        <v>2256</v>
      </c>
      <c r="F2027" s="306" t="s">
        <v>748</v>
      </c>
      <c r="G2027" s="306">
        <v>0.1</v>
      </c>
      <c r="H2027" s="496">
        <v>4.8499999999999996</v>
      </c>
      <c r="I2027" s="309">
        <f t="shared" si="109"/>
        <v>41322.97</v>
      </c>
      <c r="J2027" s="310" t="s">
        <v>703</v>
      </c>
      <c r="K2027" s="311" t="s">
        <v>953</v>
      </c>
    </row>
    <row r="2028" spans="1:11" x14ac:dyDescent="0.2">
      <c r="A2028" s="329"/>
      <c r="B2028" s="330"/>
      <c r="C2028" s="329"/>
      <c r="D2028" s="508" t="s">
        <v>2401</v>
      </c>
      <c r="E2028" s="331" t="s">
        <v>2258</v>
      </c>
      <c r="F2028" s="306" t="s">
        <v>748</v>
      </c>
      <c r="G2028" s="306">
        <v>0.1</v>
      </c>
      <c r="H2028" s="496">
        <v>4.99</v>
      </c>
      <c r="I2028" s="309">
        <f t="shared" si="109"/>
        <v>42515.798000000003</v>
      </c>
      <c r="J2028" s="310" t="s">
        <v>703</v>
      </c>
      <c r="K2028" s="311" t="s">
        <v>953</v>
      </c>
    </row>
    <row r="2029" spans="1:11" x14ac:dyDescent="0.2">
      <c r="A2029" s="329"/>
      <c r="B2029" s="330"/>
      <c r="C2029" s="329"/>
      <c r="D2029" s="508" t="s">
        <v>2402</v>
      </c>
      <c r="E2029" s="331" t="s">
        <v>2260</v>
      </c>
      <c r="F2029" s="306" t="s">
        <v>1157</v>
      </c>
      <c r="G2029" s="306">
        <v>0.5</v>
      </c>
      <c r="H2029" s="496">
        <v>0.99</v>
      </c>
      <c r="I2029" s="309">
        <f t="shared" si="109"/>
        <v>42174.99</v>
      </c>
      <c r="J2029" s="310" t="s">
        <v>703</v>
      </c>
      <c r="K2029" s="311" t="s">
        <v>953</v>
      </c>
    </row>
    <row r="2030" spans="1:11" x14ac:dyDescent="0.2">
      <c r="A2030" s="329"/>
      <c r="B2030" s="330"/>
      <c r="C2030" s="329"/>
      <c r="D2030" s="508" t="s">
        <v>2403</v>
      </c>
      <c r="E2030" s="331" t="s">
        <v>2262</v>
      </c>
      <c r="F2030" s="306" t="s">
        <v>1212</v>
      </c>
      <c r="G2030" s="306">
        <v>0.1</v>
      </c>
      <c r="H2030" s="496">
        <v>4.46</v>
      </c>
      <c r="I2030" s="309">
        <f t="shared" si="109"/>
        <v>38000.092000000004</v>
      </c>
      <c r="J2030" s="310" t="s">
        <v>703</v>
      </c>
      <c r="K2030" s="311" t="s">
        <v>953</v>
      </c>
    </row>
    <row r="2031" spans="1:11" x14ac:dyDescent="0.2">
      <c r="A2031" s="329"/>
      <c r="B2031" s="330"/>
      <c r="C2031" s="329"/>
      <c r="D2031" s="508" t="s">
        <v>2404</v>
      </c>
      <c r="E2031" s="331" t="s">
        <v>1266</v>
      </c>
      <c r="F2031" s="306" t="s">
        <v>1267</v>
      </c>
      <c r="G2031" s="306">
        <v>0.1</v>
      </c>
      <c r="H2031" s="496">
        <v>4.32</v>
      </c>
      <c r="I2031" s="309">
        <f t="shared" si="109"/>
        <v>36807.264000000003</v>
      </c>
      <c r="J2031" s="310" t="s">
        <v>703</v>
      </c>
      <c r="K2031" s="311" t="s">
        <v>953</v>
      </c>
    </row>
    <row r="2032" spans="1:11" x14ac:dyDescent="0.2">
      <c r="A2032" s="329"/>
      <c r="B2032" s="330"/>
      <c r="C2032" s="329"/>
      <c r="D2032" s="508" t="s">
        <v>2405</v>
      </c>
      <c r="E2032" s="331" t="s">
        <v>2265</v>
      </c>
      <c r="F2032" s="306" t="s">
        <v>1901</v>
      </c>
      <c r="G2032" s="306">
        <v>0.01</v>
      </c>
      <c r="H2032" s="496">
        <v>15</v>
      </c>
      <c r="I2032" s="309">
        <f t="shared" si="109"/>
        <v>12780.3</v>
      </c>
      <c r="J2032" s="310" t="s">
        <v>703</v>
      </c>
      <c r="K2032" s="311" t="s">
        <v>953</v>
      </c>
    </row>
    <row r="2033" spans="1:11" x14ac:dyDescent="0.2">
      <c r="A2033" s="329"/>
      <c r="B2033" s="330"/>
      <c r="C2033" s="329"/>
      <c r="D2033" s="508" t="s">
        <v>2406</v>
      </c>
      <c r="E2033" s="331" t="s">
        <v>2267</v>
      </c>
      <c r="F2033" s="306" t="s">
        <v>1157</v>
      </c>
      <c r="G2033" s="306">
        <v>0.1</v>
      </c>
      <c r="H2033" s="496">
        <v>5.25</v>
      </c>
      <c r="I2033" s="309">
        <f t="shared" si="109"/>
        <v>44731.05</v>
      </c>
      <c r="J2033" s="310" t="s">
        <v>703</v>
      </c>
      <c r="K2033" s="311" t="s">
        <v>953</v>
      </c>
    </row>
    <row r="2034" spans="1:11" x14ac:dyDescent="0.2">
      <c r="A2034" s="329"/>
      <c r="B2034" s="330"/>
      <c r="C2034" s="329"/>
      <c r="D2034" s="508" t="s">
        <v>2407</v>
      </c>
      <c r="E2034" s="331" t="s">
        <v>2269</v>
      </c>
      <c r="F2034" s="306" t="s">
        <v>1157</v>
      </c>
      <c r="G2034" s="306">
        <v>0.1</v>
      </c>
      <c r="H2034" s="496">
        <v>7</v>
      </c>
      <c r="I2034" s="309">
        <f t="shared" si="109"/>
        <v>59641.400000000009</v>
      </c>
      <c r="J2034" s="310" t="s">
        <v>703</v>
      </c>
      <c r="K2034" s="311" t="s">
        <v>953</v>
      </c>
    </row>
    <row r="2035" spans="1:11" x14ac:dyDescent="0.2">
      <c r="A2035" s="329"/>
      <c r="B2035" s="330"/>
      <c r="C2035" s="329"/>
      <c r="D2035" s="508" t="s">
        <v>2408</v>
      </c>
      <c r="E2035" s="331" t="s">
        <v>2271</v>
      </c>
      <c r="F2035" s="306" t="s">
        <v>1260</v>
      </c>
      <c r="G2035" s="306">
        <v>0.1</v>
      </c>
      <c r="H2035" s="496">
        <v>27</v>
      </c>
      <c r="I2035" s="309">
        <f t="shared" si="109"/>
        <v>230045.40000000002</v>
      </c>
      <c r="J2035" s="310" t="s">
        <v>703</v>
      </c>
      <c r="K2035" s="311" t="s">
        <v>953</v>
      </c>
    </row>
    <row r="2036" spans="1:11" x14ac:dyDescent="0.2">
      <c r="A2036" s="329"/>
      <c r="B2036" s="330"/>
      <c r="C2036" s="329"/>
      <c r="D2036" s="508" t="s">
        <v>2409</v>
      </c>
      <c r="E2036" s="581" t="s">
        <v>2410</v>
      </c>
      <c r="F2036" s="306" t="s">
        <v>1754</v>
      </c>
      <c r="G2036" s="306">
        <v>1E-3</v>
      </c>
      <c r="H2036" s="501">
        <v>11200</v>
      </c>
      <c r="I2036" s="309">
        <f t="shared" si="109"/>
        <v>954262.4</v>
      </c>
      <c r="J2036" s="310" t="s">
        <v>540</v>
      </c>
      <c r="K2036" s="311" t="s">
        <v>953</v>
      </c>
    </row>
    <row r="2037" spans="1:11" x14ac:dyDescent="0.2">
      <c r="A2037" s="329"/>
      <c r="B2037" s="330"/>
      <c r="C2037" s="329"/>
      <c r="D2037" s="508" t="s">
        <v>2411</v>
      </c>
      <c r="E2037" s="581" t="s">
        <v>2344</v>
      </c>
      <c r="F2037" s="306" t="s">
        <v>1754</v>
      </c>
      <c r="G2037" s="306">
        <v>1E-3</v>
      </c>
      <c r="H2037" s="501">
        <v>680</v>
      </c>
      <c r="I2037" s="309">
        <f t="shared" si="109"/>
        <v>57937.36</v>
      </c>
      <c r="J2037" s="310" t="s">
        <v>540</v>
      </c>
      <c r="K2037" s="311" t="s">
        <v>953</v>
      </c>
    </row>
    <row r="2038" spans="1:11" x14ac:dyDescent="0.2">
      <c r="A2038" s="329"/>
      <c r="B2038" s="330"/>
      <c r="C2038" s="329"/>
      <c r="D2038" s="508" t="s">
        <v>2412</v>
      </c>
      <c r="E2038" s="331" t="s">
        <v>2276</v>
      </c>
      <c r="F2038" s="306" t="s">
        <v>2277</v>
      </c>
      <c r="G2038" s="306">
        <v>1E-3</v>
      </c>
      <c r="H2038" s="496">
        <v>10</v>
      </c>
      <c r="I2038" s="309">
        <f t="shared" si="109"/>
        <v>852.02</v>
      </c>
      <c r="J2038" s="310" t="s">
        <v>456</v>
      </c>
      <c r="K2038" s="311" t="s">
        <v>953</v>
      </c>
    </row>
    <row r="2039" spans="1:11" x14ac:dyDescent="0.2">
      <c r="A2039" s="329"/>
      <c r="B2039" s="330"/>
      <c r="C2039" s="329"/>
      <c r="D2039" s="508" t="s">
        <v>2413</v>
      </c>
      <c r="E2039" s="488" t="s">
        <v>2414</v>
      </c>
      <c r="F2039" s="306" t="s">
        <v>1754</v>
      </c>
      <c r="G2039" s="306">
        <v>1E-3</v>
      </c>
      <c r="H2039" s="501">
        <v>541.66666666599997</v>
      </c>
      <c r="I2039" s="309">
        <f t="shared" si="109"/>
        <v>46151.083333276525</v>
      </c>
      <c r="J2039" s="310" t="s">
        <v>540</v>
      </c>
      <c r="K2039" s="311" t="s">
        <v>953</v>
      </c>
    </row>
    <row r="2040" spans="1:11" x14ac:dyDescent="0.2">
      <c r="A2040" s="329"/>
      <c r="B2040" s="330"/>
      <c r="C2040" s="329"/>
      <c r="D2040" s="508" t="s">
        <v>2415</v>
      </c>
      <c r="E2040" s="488" t="s">
        <v>2416</v>
      </c>
      <c r="F2040" s="306" t="s">
        <v>1754</v>
      </c>
      <c r="G2040" s="306">
        <v>1E-3</v>
      </c>
      <c r="H2040" s="501">
        <v>1775</v>
      </c>
      <c r="I2040" s="309">
        <f t="shared" si="109"/>
        <v>151233.54999999999</v>
      </c>
      <c r="J2040" s="310" t="s">
        <v>540</v>
      </c>
      <c r="K2040" s="311" t="s">
        <v>953</v>
      </c>
    </row>
    <row r="2041" spans="1:11" x14ac:dyDescent="0.2">
      <c r="A2041" s="329"/>
      <c r="B2041" s="330"/>
      <c r="C2041" s="329"/>
      <c r="D2041" s="508" t="s">
        <v>2417</v>
      </c>
      <c r="E2041" s="488" t="s">
        <v>2418</v>
      </c>
      <c r="F2041" s="306" t="s">
        <v>1754</v>
      </c>
      <c r="G2041" s="306">
        <v>1E-4</v>
      </c>
      <c r="H2041" s="501">
        <v>12625</v>
      </c>
      <c r="I2041" s="309">
        <f t="shared" si="109"/>
        <v>107567.52500000001</v>
      </c>
      <c r="J2041" s="310" t="s">
        <v>540</v>
      </c>
      <c r="K2041" s="311" t="s">
        <v>953</v>
      </c>
    </row>
    <row r="2042" spans="1:11" x14ac:dyDescent="0.2">
      <c r="A2042" s="329"/>
      <c r="B2042" s="330"/>
      <c r="C2042" s="329"/>
      <c r="D2042" s="508" t="s">
        <v>2419</v>
      </c>
      <c r="E2042" s="488" t="s">
        <v>2420</v>
      </c>
      <c r="F2042" s="306" t="s">
        <v>1754</v>
      </c>
      <c r="G2042" s="306">
        <v>1E-3</v>
      </c>
      <c r="H2042" s="501">
        <v>150</v>
      </c>
      <c r="I2042" s="309">
        <f t="shared" si="109"/>
        <v>12780.3</v>
      </c>
      <c r="J2042" s="310" t="s">
        <v>540</v>
      </c>
      <c r="K2042" s="311" t="s">
        <v>953</v>
      </c>
    </row>
    <row r="2043" spans="1:11" x14ac:dyDescent="0.2">
      <c r="A2043" s="329"/>
      <c r="B2043" s="330"/>
      <c r="C2043" s="329"/>
      <c r="D2043" s="508" t="s">
        <v>2421</v>
      </c>
      <c r="E2043" s="488" t="s">
        <v>2307</v>
      </c>
      <c r="F2043" s="306" t="s">
        <v>748</v>
      </c>
      <c r="G2043" s="306">
        <v>1E-3</v>
      </c>
      <c r="H2043" s="501">
        <v>13.4</v>
      </c>
      <c r="I2043" s="309">
        <f t="shared" si="109"/>
        <v>1141.7067999999999</v>
      </c>
      <c r="J2043" s="310" t="s">
        <v>540</v>
      </c>
      <c r="K2043" s="311" t="s">
        <v>953</v>
      </c>
    </row>
    <row r="2044" spans="1:11" x14ac:dyDescent="0.2">
      <c r="A2044" s="329"/>
      <c r="B2044" s="330"/>
      <c r="C2044" s="329"/>
      <c r="D2044" s="508" t="s">
        <v>2422</v>
      </c>
      <c r="E2044" s="488" t="s">
        <v>2278</v>
      </c>
      <c r="F2044" s="306" t="s">
        <v>1754</v>
      </c>
      <c r="G2044" s="306">
        <v>1E-3</v>
      </c>
      <c r="H2044" s="501">
        <v>7040</v>
      </c>
      <c r="I2044" s="309">
        <f t="shared" si="109"/>
        <v>599822.07999999996</v>
      </c>
      <c r="J2044" s="310" t="s">
        <v>540</v>
      </c>
      <c r="K2044" s="311" t="s">
        <v>953</v>
      </c>
    </row>
    <row r="2045" spans="1:11" x14ac:dyDescent="0.2">
      <c r="A2045" s="329"/>
      <c r="B2045" s="330"/>
      <c r="C2045" s="329"/>
      <c r="D2045" s="508" t="s">
        <v>2423</v>
      </c>
      <c r="E2045" s="488" t="s">
        <v>2424</v>
      </c>
      <c r="F2045" s="306" t="s">
        <v>1754</v>
      </c>
      <c r="G2045" s="306">
        <v>1E-4</v>
      </c>
      <c r="H2045" s="501">
        <v>15550</v>
      </c>
      <c r="I2045" s="309">
        <f t="shared" si="109"/>
        <v>132489.11000000002</v>
      </c>
      <c r="J2045" s="310" t="s">
        <v>540</v>
      </c>
      <c r="K2045" s="311" t="s">
        <v>953</v>
      </c>
    </row>
    <row r="2046" spans="1:11" x14ac:dyDescent="0.2">
      <c r="A2046" s="329"/>
      <c r="B2046" s="330"/>
      <c r="C2046" s="329"/>
      <c r="D2046" s="508" t="s">
        <v>2425</v>
      </c>
      <c r="E2046" s="488" t="s">
        <v>2279</v>
      </c>
      <c r="F2046" s="306" t="s">
        <v>1754</v>
      </c>
      <c r="G2046" s="306">
        <v>1E-4</v>
      </c>
      <c r="H2046" s="501">
        <v>26115</v>
      </c>
      <c r="I2046" s="309">
        <f t="shared" si="109"/>
        <v>222505.02300000002</v>
      </c>
      <c r="J2046" s="310" t="s">
        <v>540</v>
      </c>
      <c r="K2046" s="311" t="s">
        <v>953</v>
      </c>
    </row>
    <row r="2047" spans="1:11" x14ac:dyDescent="0.2">
      <c r="A2047" s="329"/>
      <c r="B2047" s="330"/>
      <c r="C2047" s="329"/>
      <c r="D2047" s="508" t="s">
        <v>2426</v>
      </c>
      <c r="E2047" s="488" t="s">
        <v>2280</v>
      </c>
      <c r="F2047" s="306" t="s">
        <v>1754</v>
      </c>
      <c r="G2047" s="306">
        <v>1E-3</v>
      </c>
      <c r="H2047" s="501">
        <v>8865</v>
      </c>
      <c r="I2047" s="309">
        <f t="shared" si="109"/>
        <v>755315.73</v>
      </c>
      <c r="J2047" s="310" t="s">
        <v>540</v>
      </c>
      <c r="K2047" s="311" t="s">
        <v>953</v>
      </c>
    </row>
    <row r="2048" spans="1:11" x14ac:dyDescent="0.2">
      <c r="A2048" s="329"/>
      <c r="B2048" s="330"/>
      <c r="C2048" s="329"/>
      <c r="D2048" s="508" t="s">
        <v>2427</v>
      </c>
      <c r="E2048" s="488" t="s">
        <v>2428</v>
      </c>
      <c r="F2048" s="306" t="s">
        <v>1754</v>
      </c>
      <c r="G2048" s="306">
        <v>1E-3</v>
      </c>
      <c r="H2048" s="501">
        <v>3250</v>
      </c>
      <c r="I2048" s="309">
        <f t="shared" si="109"/>
        <v>276906.5</v>
      </c>
      <c r="J2048" s="310" t="s">
        <v>540</v>
      </c>
      <c r="K2048" s="311" t="s">
        <v>953</v>
      </c>
    </row>
    <row r="2049" spans="1:11" x14ac:dyDescent="0.2">
      <c r="A2049" s="329"/>
      <c r="B2049" s="330"/>
      <c r="C2049" s="329"/>
      <c r="D2049" s="508" t="s">
        <v>2429</v>
      </c>
      <c r="E2049" s="488" t="s">
        <v>2430</v>
      </c>
      <c r="F2049" s="306" t="s">
        <v>1754</v>
      </c>
      <c r="G2049" s="306">
        <v>1E-4</v>
      </c>
      <c r="H2049" s="501">
        <v>12830</v>
      </c>
      <c r="I2049" s="309">
        <f t="shared" si="109"/>
        <v>109314.16600000001</v>
      </c>
      <c r="J2049" s="310" t="s">
        <v>540</v>
      </c>
      <c r="K2049" s="311" t="s">
        <v>953</v>
      </c>
    </row>
    <row r="2050" spans="1:11" x14ac:dyDescent="0.2">
      <c r="A2050" s="329"/>
      <c r="B2050" s="330"/>
      <c r="C2050" s="329"/>
      <c r="D2050" s="497"/>
      <c r="E2050" s="488" t="s">
        <v>2281</v>
      </c>
      <c r="F2050" s="306" t="s">
        <v>1754</v>
      </c>
      <c r="G2050" s="306">
        <v>1E-3</v>
      </c>
      <c r="H2050" s="501">
        <v>11150</v>
      </c>
      <c r="I2050" s="309">
        <f t="shared" si="109"/>
        <v>950002.29999999993</v>
      </c>
      <c r="J2050" s="310" t="s">
        <v>540</v>
      </c>
      <c r="K2050" s="311" t="s">
        <v>953</v>
      </c>
    </row>
    <row r="2051" spans="1:11" x14ac:dyDescent="0.2">
      <c r="A2051" s="329"/>
      <c r="B2051" s="330"/>
      <c r="C2051" s="329"/>
      <c r="D2051" s="497"/>
      <c r="E2051" s="488" t="s">
        <v>2282</v>
      </c>
      <c r="F2051" s="306" t="s">
        <v>1754</v>
      </c>
      <c r="G2051" s="306">
        <v>1E-4</v>
      </c>
      <c r="H2051" s="501">
        <v>12800</v>
      </c>
      <c r="I2051" s="309">
        <f t="shared" si="109"/>
        <v>109058.56000000001</v>
      </c>
      <c r="J2051" s="310" t="s">
        <v>540</v>
      </c>
      <c r="K2051" s="311" t="s">
        <v>953</v>
      </c>
    </row>
    <row r="2052" spans="1:11" x14ac:dyDescent="0.2">
      <c r="A2052" s="329"/>
      <c r="B2052" s="330"/>
      <c r="C2052" s="329"/>
      <c r="D2052" s="497"/>
      <c r="E2052" s="488" t="s">
        <v>2283</v>
      </c>
      <c r="F2052" s="306" t="s">
        <v>1754</v>
      </c>
      <c r="G2052" s="306">
        <v>1E-4</v>
      </c>
      <c r="H2052" s="501">
        <v>12835</v>
      </c>
      <c r="I2052" s="309">
        <f t="shared" si="109"/>
        <v>109356.76700000001</v>
      </c>
      <c r="J2052" s="310" t="s">
        <v>540</v>
      </c>
      <c r="K2052" s="311" t="s">
        <v>953</v>
      </c>
    </row>
    <row r="2053" spans="1:11" x14ac:dyDescent="0.2">
      <c r="A2053" s="329"/>
      <c r="B2053" s="330"/>
      <c r="C2053" s="329"/>
      <c r="D2053" s="497"/>
      <c r="E2053" s="488" t="s">
        <v>2284</v>
      </c>
      <c r="F2053" s="306" t="s">
        <v>1754</v>
      </c>
      <c r="G2053" s="306">
        <v>1E-3</v>
      </c>
      <c r="H2053" s="501">
        <v>400</v>
      </c>
      <c r="I2053" s="309">
        <f t="shared" si="109"/>
        <v>34080.800000000003</v>
      </c>
      <c r="J2053" s="310" t="s">
        <v>540</v>
      </c>
      <c r="K2053" s="311" t="s">
        <v>953</v>
      </c>
    </row>
    <row r="2054" spans="1:11" x14ac:dyDescent="0.2">
      <c r="A2054" s="329"/>
      <c r="B2054" s="330"/>
      <c r="C2054" s="329"/>
      <c r="D2054" s="497"/>
      <c r="E2054" s="488" t="s">
        <v>2285</v>
      </c>
      <c r="F2054" s="306" t="s">
        <v>1754</v>
      </c>
      <c r="G2054" s="306">
        <v>1E-4</v>
      </c>
      <c r="H2054" s="501">
        <v>18266</v>
      </c>
      <c r="I2054" s="309">
        <f t="shared" si="109"/>
        <v>155629.97320000001</v>
      </c>
      <c r="J2054" s="310" t="s">
        <v>540</v>
      </c>
      <c r="K2054" s="311" t="s">
        <v>953</v>
      </c>
    </row>
    <row r="2055" spans="1:11" x14ac:dyDescent="0.2">
      <c r="A2055" s="329"/>
      <c r="B2055" s="330"/>
      <c r="C2055" s="329"/>
      <c r="D2055" s="497"/>
      <c r="E2055" s="488" t="s">
        <v>2286</v>
      </c>
      <c r="F2055" s="306" t="s">
        <v>1754</v>
      </c>
      <c r="G2055" s="306">
        <v>1E-3</v>
      </c>
      <c r="H2055" s="501">
        <v>8.3780000000000001</v>
      </c>
      <c r="I2055" s="309">
        <f t="shared" si="109"/>
        <v>713.82235600000001</v>
      </c>
      <c r="J2055" s="310" t="s">
        <v>540</v>
      </c>
      <c r="K2055" s="311" t="s">
        <v>953</v>
      </c>
    </row>
    <row r="2056" spans="1:11" x14ac:dyDescent="0.2">
      <c r="A2056" s="329"/>
      <c r="B2056" s="330"/>
      <c r="C2056" s="329"/>
      <c r="D2056" s="497"/>
      <c r="E2056" s="488" t="s">
        <v>2287</v>
      </c>
      <c r="F2056" s="306" t="s">
        <v>1754</v>
      </c>
      <c r="G2056" s="306">
        <v>1E-3</v>
      </c>
      <c r="H2056" s="501">
        <v>6.23</v>
      </c>
      <c r="I2056" s="309">
        <f t="shared" si="109"/>
        <v>530.80845999999997</v>
      </c>
      <c r="J2056" s="310" t="s">
        <v>703</v>
      </c>
      <c r="K2056" s="311" t="s">
        <v>953</v>
      </c>
    </row>
    <row r="2057" spans="1:11" ht="15.6" customHeight="1" x14ac:dyDescent="0.2">
      <c r="A2057" s="329"/>
      <c r="B2057" s="330"/>
      <c r="C2057" s="329"/>
      <c r="D2057" s="497"/>
      <c r="E2057" s="488" t="s">
        <v>2288</v>
      </c>
      <c r="F2057" s="306" t="s">
        <v>1754</v>
      </c>
      <c r="G2057" s="306">
        <v>1E-3</v>
      </c>
      <c r="H2057" s="501">
        <v>6.23</v>
      </c>
      <c r="I2057" s="309">
        <f t="shared" si="109"/>
        <v>530.80845999999997</v>
      </c>
      <c r="J2057" s="310" t="s">
        <v>703</v>
      </c>
      <c r="K2057" s="311" t="s">
        <v>953</v>
      </c>
    </row>
    <row r="2058" spans="1:11" x14ac:dyDescent="0.2">
      <c r="A2058" s="329"/>
      <c r="B2058" s="330"/>
      <c r="C2058" s="329"/>
      <c r="D2058" s="497"/>
      <c r="E2058" s="488" t="s">
        <v>2289</v>
      </c>
      <c r="F2058" s="306" t="s">
        <v>1754</v>
      </c>
      <c r="G2058" s="306">
        <v>1E-3</v>
      </c>
      <c r="H2058" s="501">
        <v>6.23</v>
      </c>
      <c r="I2058" s="309">
        <f t="shared" si="109"/>
        <v>530.80845999999997</v>
      </c>
      <c r="J2058" s="310" t="s">
        <v>703</v>
      </c>
      <c r="K2058" s="311" t="s">
        <v>953</v>
      </c>
    </row>
    <row r="2059" spans="1:11" x14ac:dyDescent="0.2">
      <c r="A2059" s="329"/>
      <c r="B2059" s="330"/>
      <c r="C2059" s="329"/>
      <c r="D2059" s="497"/>
      <c r="E2059" s="488" t="s">
        <v>2290</v>
      </c>
      <c r="F2059" s="306" t="s">
        <v>1754</v>
      </c>
      <c r="G2059" s="306">
        <v>1E-3</v>
      </c>
      <c r="H2059" s="501">
        <v>0.94990000000000008</v>
      </c>
      <c r="I2059" s="309">
        <f t="shared" si="109"/>
        <v>80.933379800000012</v>
      </c>
      <c r="J2059" s="310" t="s">
        <v>703</v>
      </c>
      <c r="K2059" s="311" t="s">
        <v>953</v>
      </c>
    </row>
    <row r="2060" spans="1:11" x14ac:dyDescent="0.2">
      <c r="A2060" s="329"/>
      <c r="B2060" s="330"/>
      <c r="C2060" s="329"/>
      <c r="D2060" s="497"/>
      <c r="E2060" s="488" t="s">
        <v>2291</v>
      </c>
      <c r="F2060" s="306" t="s">
        <v>1754</v>
      </c>
      <c r="G2060" s="306">
        <v>1E-3</v>
      </c>
      <c r="H2060" s="501">
        <v>6.3</v>
      </c>
      <c r="I2060" s="309">
        <f t="shared" si="109"/>
        <v>536.77260000000001</v>
      </c>
      <c r="J2060" s="310" t="s">
        <v>703</v>
      </c>
      <c r="K2060" s="311" t="s">
        <v>953</v>
      </c>
    </row>
    <row r="2061" spans="1:11" x14ac:dyDescent="0.2">
      <c r="A2061" s="329"/>
      <c r="B2061" s="330"/>
      <c r="C2061" s="329"/>
      <c r="D2061" s="497"/>
      <c r="E2061" s="488" t="s">
        <v>2292</v>
      </c>
      <c r="F2061" s="306" t="s">
        <v>1754</v>
      </c>
      <c r="G2061" s="306">
        <v>1E-3</v>
      </c>
      <c r="H2061" s="501">
        <v>6.3</v>
      </c>
      <c r="I2061" s="309">
        <f t="shared" si="109"/>
        <v>536.77260000000001</v>
      </c>
      <c r="J2061" s="310" t="s">
        <v>703</v>
      </c>
      <c r="K2061" s="311" t="s">
        <v>953</v>
      </c>
    </row>
    <row r="2062" spans="1:11" x14ac:dyDescent="0.2">
      <c r="A2062" s="329"/>
      <c r="B2062" s="330"/>
      <c r="C2062" s="329"/>
      <c r="D2062" s="497"/>
      <c r="E2062" s="488" t="s">
        <v>2293</v>
      </c>
      <c r="F2062" s="306" t="s">
        <v>1754</v>
      </c>
      <c r="G2062" s="306">
        <v>1E-3</v>
      </c>
      <c r="H2062" s="501">
        <v>7100</v>
      </c>
      <c r="I2062" s="309">
        <f t="shared" si="109"/>
        <v>604934.19999999995</v>
      </c>
      <c r="J2062" s="310" t="s">
        <v>540</v>
      </c>
      <c r="K2062" s="311" t="s">
        <v>953</v>
      </c>
    </row>
    <row r="2063" spans="1:11" x14ac:dyDescent="0.2">
      <c r="A2063" s="329"/>
      <c r="B2063" s="330"/>
      <c r="C2063" s="329"/>
      <c r="D2063" s="497"/>
      <c r="E2063" s="488" t="s">
        <v>2294</v>
      </c>
      <c r="F2063" s="306" t="s">
        <v>1754</v>
      </c>
      <c r="G2063" s="306">
        <v>1E-3</v>
      </c>
      <c r="H2063" s="501">
        <v>413</v>
      </c>
      <c r="I2063" s="309">
        <f t="shared" si="109"/>
        <v>35188.425999999999</v>
      </c>
      <c r="J2063" s="310" t="s">
        <v>514</v>
      </c>
      <c r="K2063" s="311" t="s">
        <v>953</v>
      </c>
    </row>
    <row r="2064" spans="1:11" x14ac:dyDescent="0.2">
      <c r="A2064" s="329"/>
      <c r="B2064" s="330"/>
      <c r="C2064" s="329"/>
      <c r="D2064" s="497"/>
      <c r="E2064" s="488" t="s">
        <v>2410</v>
      </c>
      <c r="F2064" s="306" t="s">
        <v>1754</v>
      </c>
      <c r="G2064" s="306">
        <v>1E-3</v>
      </c>
      <c r="H2064" s="501">
        <v>11200</v>
      </c>
      <c r="I2064" s="309">
        <f t="shared" si="109"/>
        <v>954262.4</v>
      </c>
      <c r="J2064" s="310" t="s">
        <v>540</v>
      </c>
      <c r="K2064" s="311" t="s">
        <v>953</v>
      </c>
    </row>
    <row r="2065" spans="1:11" x14ac:dyDescent="0.2">
      <c r="A2065" s="329"/>
      <c r="B2065" s="330"/>
      <c r="C2065" s="329"/>
      <c r="D2065" s="497"/>
      <c r="E2065" s="488" t="s">
        <v>2431</v>
      </c>
      <c r="F2065" s="306" t="s">
        <v>1754</v>
      </c>
      <c r="G2065" s="306">
        <v>1E-4</v>
      </c>
      <c r="H2065" s="501">
        <v>16300</v>
      </c>
      <c r="I2065" s="309">
        <f t="shared" si="109"/>
        <v>138879.26</v>
      </c>
      <c r="J2065" s="310" t="s">
        <v>540</v>
      </c>
      <c r="K2065" s="311" t="s">
        <v>953</v>
      </c>
    </row>
    <row r="2066" spans="1:11" x14ac:dyDescent="0.2">
      <c r="A2066" s="329"/>
      <c r="B2066" s="330"/>
      <c r="C2066" s="329"/>
      <c r="D2066" s="497"/>
      <c r="E2066" s="488" t="s">
        <v>2432</v>
      </c>
      <c r="F2066" s="306" t="s">
        <v>1754</v>
      </c>
      <c r="G2066" s="306">
        <v>1E-4</v>
      </c>
      <c r="H2066" s="501">
        <v>15270</v>
      </c>
      <c r="I2066" s="309">
        <f t="shared" si="109"/>
        <v>130103.45400000001</v>
      </c>
      <c r="J2066" s="310" t="s">
        <v>540</v>
      </c>
      <c r="K2066" s="311" t="s">
        <v>953</v>
      </c>
    </row>
    <row r="2067" spans="1:11" x14ac:dyDescent="0.2">
      <c r="A2067" s="329"/>
      <c r="B2067" s="330"/>
      <c r="C2067" s="329"/>
      <c r="D2067" s="497"/>
      <c r="E2067" s="488" t="s">
        <v>2295</v>
      </c>
      <c r="F2067" s="306" t="s">
        <v>1754</v>
      </c>
      <c r="G2067" s="306">
        <v>1E-3</v>
      </c>
      <c r="H2067" s="501">
        <v>357</v>
      </c>
      <c r="I2067" s="309">
        <f t="shared" si="109"/>
        <v>30417.113999999998</v>
      </c>
      <c r="J2067" s="310" t="s">
        <v>540</v>
      </c>
      <c r="K2067" s="311" t="s">
        <v>953</v>
      </c>
    </row>
    <row r="2068" spans="1:11" x14ac:dyDescent="0.2">
      <c r="A2068" s="329"/>
      <c r="B2068" s="330"/>
      <c r="C2068" s="329"/>
      <c r="D2068" s="497"/>
      <c r="E2068" s="488" t="s">
        <v>2296</v>
      </c>
      <c r="F2068" s="306" t="s">
        <v>1754</v>
      </c>
      <c r="G2068" s="306">
        <v>1E-3</v>
      </c>
      <c r="H2068" s="501">
        <v>357</v>
      </c>
      <c r="I2068" s="309">
        <f t="shared" si="109"/>
        <v>30417.113999999998</v>
      </c>
      <c r="J2068" s="310" t="s">
        <v>540</v>
      </c>
      <c r="K2068" s="311" t="s">
        <v>953</v>
      </c>
    </row>
    <row r="2069" spans="1:11" x14ac:dyDescent="0.2">
      <c r="A2069" s="329"/>
      <c r="B2069" s="330"/>
      <c r="C2069" s="329"/>
      <c r="D2069" s="497"/>
      <c r="E2069" s="488" t="s">
        <v>2297</v>
      </c>
      <c r="F2069" s="306" t="s">
        <v>1754</v>
      </c>
      <c r="G2069" s="306">
        <v>1E-3</v>
      </c>
      <c r="H2069" s="501">
        <v>500</v>
      </c>
      <c r="I2069" s="309">
        <f t="shared" si="109"/>
        <v>42601</v>
      </c>
      <c r="J2069" s="310" t="s">
        <v>540</v>
      </c>
      <c r="K2069" s="311" t="s">
        <v>953</v>
      </c>
    </row>
    <row r="2070" spans="1:11" x14ac:dyDescent="0.2">
      <c r="A2070" s="329"/>
      <c r="B2070" s="330"/>
      <c r="C2070" s="329"/>
      <c r="D2070" s="497"/>
      <c r="E2070" s="488" t="s">
        <v>2298</v>
      </c>
      <c r="F2070" s="306" t="s">
        <v>1754</v>
      </c>
      <c r="G2070" s="306">
        <v>1E-3</v>
      </c>
      <c r="H2070" s="501">
        <v>500</v>
      </c>
      <c r="I2070" s="309">
        <f t="shared" si="109"/>
        <v>42601</v>
      </c>
      <c r="J2070" s="310" t="s">
        <v>540</v>
      </c>
      <c r="K2070" s="311" t="s">
        <v>953</v>
      </c>
    </row>
    <row r="2071" spans="1:11" x14ac:dyDescent="0.2">
      <c r="A2071" s="329"/>
      <c r="B2071" s="330"/>
      <c r="C2071" s="329"/>
      <c r="D2071" s="497"/>
      <c r="E2071" s="488" t="s">
        <v>2433</v>
      </c>
      <c r="F2071" s="306" t="s">
        <v>1754</v>
      </c>
      <c r="G2071" s="306">
        <v>1E-3</v>
      </c>
      <c r="H2071" s="501">
        <v>520</v>
      </c>
      <c r="I2071" s="309">
        <f t="shared" si="109"/>
        <v>44305.04</v>
      </c>
      <c r="J2071" s="310" t="s">
        <v>540</v>
      </c>
      <c r="K2071" s="311" t="s">
        <v>953</v>
      </c>
    </row>
    <row r="2072" spans="1:11" x14ac:dyDescent="0.2">
      <c r="A2072" s="329"/>
      <c r="B2072" s="330"/>
      <c r="C2072" s="329"/>
      <c r="D2072" s="497"/>
      <c r="E2072" s="488" t="s">
        <v>2299</v>
      </c>
      <c r="F2072" s="306" t="s">
        <v>1754</v>
      </c>
      <c r="G2072" s="306">
        <v>1E-3</v>
      </c>
      <c r="H2072" s="501">
        <v>625</v>
      </c>
      <c r="I2072" s="309">
        <f t="shared" si="109"/>
        <v>53251.25</v>
      </c>
      <c r="J2072" s="310" t="s">
        <v>540</v>
      </c>
      <c r="K2072" s="311" t="s">
        <v>953</v>
      </c>
    </row>
    <row r="2073" spans="1:11" x14ac:dyDescent="0.2">
      <c r="A2073" s="329"/>
      <c r="B2073" s="330"/>
      <c r="C2073" s="329"/>
      <c r="D2073" s="497"/>
      <c r="E2073" s="488" t="s">
        <v>2434</v>
      </c>
      <c r="F2073" s="306" t="s">
        <v>1754</v>
      </c>
      <c r="G2073" s="306">
        <v>1E-3</v>
      </c>
      <c r="H2073" s="501">
        <v>6.38</v>
      </c>
      <c r="I2073" s="309">
        <f t="shared" si="109"/>
        <v>543.58875999999998</v>
      </c>
      <c r="J2073" s="310" t="s">
        <v>540</v>
      </c>
      <c r="K2073" s="311" t="s">
        <v>953</v>
      </c>
    </row>
    <row r="2074" spans="1:11" x14ac:dyDescent="0.2">
      <c r="A2074" s="329"/>
      <c r="B2074" s="330"/>
      <c r="C2074" s="329"/>
      <c r="D2074" s="497"/>
      <c r="E2074" s="488" t="s">
        <v>2300</v>
      </c>
      <c r="F2074" s="306" t="s">
        <v>1754</v>
      </c>
      <c r="G2074" s="306">
        <v>1E-3</v>
      </c>
      <c r="H2074" s="501">
        <v>6.38</v>
      </c>
      <c r="I2074" s="309">
        <f t="shared" si="109"/>
        <v>543.58875999999998</v>
      </c>
      <c r="J2074" s="310" t="s">
        <v>540</v>
      </c>
      <c r="K2074" s="311" t="s">
        <v>953</v>
      </c>
    </row>
    <row r="2075" spans="1:11" x14ac:dyDescent="0.2">
      <c r="A2075" s="329"/>
      <c r="B2075" s="330"/>
      <c r="C2075" s="329"/>
      <c r="D2075" s="497"/>
      <c r="E2075" s="488" t="s">
        <v>2301</v>
      </c>
      <c r="F2075" s="306" t="s">
        <v>1754</v>
      </c>
      <c r="G2075" s="306">
        <v>1E-3</v>
      </c>
      <c r="H2075" s="501">
        <v>6.38</v>
      </c>
      <c r="I2075" s="309">
        <f t="shared" si="109"/>
        <v>543.58875999999998</v>
      </c>
      <c r="J2075" s="310" t="s">
        <v>540</v>
      </c>
      <c r="K2075" s="311" t="s">
        <v>953</v>
      </c>
    </row>
    <row r="2076" spans="1:11" x14ac:dyDescent="0.2">
      <c r="A2076" s="329"/>
      <c r="B2076" s="330"/>
      <c r="C2076" s="329"/>
      <c r="D2076" s="497"/>
      <c r="E2076" s="488" t="s">
        <v>2302</v>
      </c>
      <c r="F2076" s="306" t="s">
        <v>1754</v>
      </c>
      <c r="G2076" s="306">
        <v>1E-4</v>
      </c>
      <c r="H2076" s="501">
        <v>7040</v>
      </c>
      <c r="I2076" s="309">
        <f t="shared" si="109"/>
        <v>59982.208000000006</v>
      </c>
      <c r="J2076" s="310" t="s">
        <v>540</v>
      </c>
      <c r="K2076" s="311" t="s">
        <v>953</v>
      </c>
    </row>
    <row r="2077" spans="1:11" x14ac:dyDescent="0.2">
      <c r="A2077" s="329"/>
      <c r="B2077" s="330"/>
      <c r="C2077" s="329"/>
      <c r="D2077" s="497"/>
      <c r="E2077" s="488" t="s">
        <v>2303</v>
      </c>
      <c r="F2077" s="306" t="s">
        <v>1754</v>
      </c>
      <c r="G2077" s="306">
        <v>1E-4</v>
      </c>
      <c r="H2077" s="501">
        <v>26115</v>
      </c>
      <c r="I2077" s="309">
        <f t="shared" si="109"/>
        <v>222505.02300000002</v>
      </c>
      <c r="J2077" s="310" t="s">
        <v>540</v>
      </c>
      <c r="K2077" s="311" t="s">
        <v>953</v>
      </c>
    </row>
    <row r="2078" spans="1:11" x14ac:dyDescent="0.2">
      <c r="A2078" s="329"/>
      <c r="B2078" s="330"/>
      <c r="C2078" s="329"/>
      <c r="D2078" s="497"/>
      <c r="E2078" s="488" t="s">
        <v>2304</v>
      </c>
      <c r="F2078" s="306" t="s">
        <v>1754</v>
      </c>
      <c r="G2078" s="306">
        <v>1E-4</v>
      </c>
      <c r="H2078" s="501">
        <v>8215</v>
      </c>
      <c r="I2078" s="309">
        <f t="shared" si="109"/>
        <v>69993.443000000014</v>
      </c>
      <c r="J2078" s="310" t="s">
        <v>540</v>
      </c>
      <c r="K2078" s="311" t="s">
        <v>953</v>
      </c>
    </row>
    <row r="2079" spans="1:11" x14ac:dyDescent="0.2">
      <c r="A2079" s="329"/>
      <c r="B2079" s="330"/>
      <c r="C2079" s="329"/>
      <c r="D2079" s="497"/>
      <c r="E2079" s="488" t="s">
        <v>2305</v>
      </c>
      <c r="F2079" s="306" t="s">
        <v>1754</v>
      </c>
      <c r="G2079" s="306">
        <v>1E-4</v>
      </c>
      <c r="H2079" s="501">
        <v>850</v>
      </c>
      <c r="I2079" s="309">
        <f t="shared" si="109"/>
        <v>7242.170000000001</v>
      </c>
      <c r="J2079" s="310" t="s">
        <v>540</v>
      </c>
      <c r="K2079" s="311" t="s">
        <v>953</v>
      </c>
    </row>
    <row r="2080" spans="1:11" x14ac:dyDescent="0.2">
      <c r="A2080" s="329"/>
      <c r="B2080" s="330"/>
      <c r="C2080" s="329"/>
      <c r="D2080" s="497"/>
      <c r="E2080" s="488" t="s">
        <v>2435</v>
      </c>
      <c r="F2080" s="306" t="s">
        <v>1754</v>
      </c>
      <c r="G2080" s="306">
        <v>1E-4</v>
      </c>
      <c r="H2080" s="501">
        <v>8350</v>
      </c>
      <c r="I2080" s="309">
        <f t="shared" si="109"/>
        <v>71143.670000000013</v>
      </c>
      <c r="J2080" s="310" t="s">
        <v>540</v>
      </c>
      <c r="K2080" s="311" t="s">
        <v>953</v>
      </c>
    </row>
    <row r="2081" spans="1:14" x14ac:dyDescent="0.2">
      <c r="A2081" s="329"/>
      <c r="B2081" s="330"/>
      <c r="C2081" s="329"/>
      <c r="D2081" s="497"/>
      <c r="E2081" s="488" t="s">
        <v>2436</v>
      </c>
      <c r="F2081" s="306" t="s">
        <v>1754</v>
      </c>
      <c r="G2081" s="306">
        <v>1E-4</v>
      </c>
      <c r="H2081" s="501">
        <v>5660</v>
      </c>
      <c r="I2081" s="309">
        <f t="shared" si="109"/>
        <v>48224.332000000002</v>
      </c>
      <c r="J2081" s="310" t="s">
        <v>540</v>
      </c>
      <c r="K2081" s="311" t="s">
        <v>953</v>
      </c>
    </row>
    <row r="2082" spans="1:14" x14ac:dyDescent="0.2">
      <c r="A2082" s="329"/>
      <c r="B2082" s="330"/>
      <c r="C2082" s="329"/>
      <c r="D2082" s="497"/>
      <c r="E2082" s="488" t="s">
        <v>2437</v>
      </c>
      <c r="F2082" s="306" t="s">
        <v>1754</v>
      </c>
      <c r="G2082" s="306">
        <v>1E-3</v>
      </c>
      <c r="H2082" s="501">
        <v>24.5</v>
      </c>
      <c r="I2082" s="309">
        <f t="shared" si="109"/>
        <v>2087.4490000000001</v>
      </c>
      <c r="J2082" s="310" t="s">
        <v>540</v>
      </c>
      <c r="K2082" s="311" t="s">
        <v>953</v>
      </c>
    </row>
    <row r="2083" spans="1:14" x14ac:dyDescent="0.2">
      <c r="A2083" s="329"/>
      <c r="B2083" s="330"/>
      <c r="C2083" s="329"/>
      <c r="D2083" s="497"/>
      <c r="E2083" s="488" t="s">
        <v>2306</v>
      </c>
      <c r="F2083" s="306" t="s">
        <v>748</v>
      </c>
      <c r="G2083" s="306">
        <v>1E-3</v>
      </c>
      <c r="H2083" s="501">
        <v>8.1419999999999995</v>
      </c>
      <c r="I2083" s="309">
        <f t="shared" si="109"/>
        <v>693.71468399999992</v>
      </c>
      <c r="J2083" s="310" t="s">
        <v>540</v>
      </c>
      <c r="K2083" s="311" t="s">
        <v>953</v>
      </c>
    </row>
    <row r="2084" spans="1:14" x14ac:dyDescent="0.2">
      <c r="A2084" s="329"/>
      <c r="B2084" s="330"/>
      <c r="C2084" s="329"/>
      <c r="D2084" s="497"/>
      <c r="E2084" s="488" t="s">
        <v>2307</v>
      </c>
      <c r="F2084" s="306" t="s">
        <v>748</v>
      </c>
      <c r="G2084" s="306">
        <v>1E-3</v>
      </c>
      <c r="H2084" s="501">
        <v>1.34</v>
      </c>
      <c r="I2084" s="309">
        <f t="shared" si="109"/>
        <v>114.17068</v>
      </c>
      <c r="J2084" s="310" t="s">
        <v>703</v>
      </c>
      <c r="K2084" s="311" t="s">
        <v>953</v>
      </c>
    </row>
    <row r="2085" spans="1:14" x14ac:dyDescent="0.2">
      <c r="A2085" s="329"/>
      <c r="B2085" s="330"/>
      <c r="C2085" s="329"/>
      <c r="D2085" s="497"/>
      <c r="E2085" s="488" t="s">
        <v>2308</v>
      </c>
      <c r="F2085" s="306" t="s">
        <v>748</v>
      </c>
      <c r="G2085" s="306">
        <v>1E-3</v>
      </c>
      <c r="H2085" s="501">
        <v>8.4</v>
      </c>
      <c r="I2085" s="309">
        <f t="shared" si="109"/>
        <v>715.69680000000005</v>
      </c>
      <c r="J2085" s="310" t="s">
        <v>703</v>
      </c>
      <c r="K2085" s="311" t="s">
        <v>953</v>
      </c>
    </row>
    <row r="2086" spans="1:14" x14ac:dyDescent="0.2">
      <c r="A2086" s="329"/>
      <c r="B2086" s="330"/>
      <c r="C2086" s="329"/>
      <c r="D2086" s="497"/>
      <c r="E2086" s="488" t="s">
        <v>2309</v>
      </c>
      <c r="F2086" s="306" t="s">
        <v>748</v>
      </c>
      <c r="G2086" s="306">
        <v>1E-3</v>
      </c>
      <c r="H2086" s="501">
        <v>8</v>
      </c>
      <c r="I2086" s="309">
        <f t="shared" ref="I2086:I2149" si="110">+$G$2020*G2086*H2086</f>
        <v>681.61599999999999</v>
      </c>
      <c r="J2086" s="310" t="s">
        <v>703</v>
      </c>
      <c r="K2086" s="311" t="s">
        <v>953</v>
      </c>
    </row>
    <row r="2087" spans="1:14" x14ac:dyDescent="0.2">
      <c r="A2087" s="329"/>
      <c r="B2087" s="330"/>
      <c r="C2087" s="329"/>
      <c r="D2087" s="497"/>
      <c r="E2087" s="488" t="s">
        <v>2310</v>
      </c>
      <c r="F2087" s="306" t="s">
        <v>748</v>
      </c>
      <c r="G2087" s="306">
        <v>1E-3</v>
      </c>
      <c r="H2087" s="501">
        <v>7.8</v>
      </c>
      <c r="I2087" s="309">
        <f t="shared" si="110"/>
        <v>664.57560000000001</v>
      </c>
      <c r="J2087" s="310" t="s">
        <v>703</v>
      </c>
      <c r="K2087" s="311" t="s">
        <v>953</v>
      </c>
    </row>
    <row r="2088" spans="1:14" x14ac:dyDescent="0.2">
      <c r="A2088" s="329"/>
      <c r="B2088" s="330"/>
      <c r="C2088" s="329"/>
      <c r="D2088" s="497"/>
      <c r="E2088" s="488" t="s">
        <v>2311</v>
      </c>
      <c r="F2088" s="306" t="s">
        <v>748</v>
      </c>
      <c r="G2088" s="306">
        <v>1E-3</v>
      </c>
      <c r="H2088" s="501">
        <v>1.4159999999999999</v>
      </c>
      <c r="I2088" s="309">
        <f t="shared" si="110"/>
        <v>120.64603199999999</v>
      </c>
      <c r="J2088" s="310" t="s">
        <v>540</v>
      </c>
      <c r="K2088" s="311" t="s">
        <v>953</v>
      </c>
    </row>
    <row r="2089" spans="1:14" x14ac:dyDescent="0.2">
      <c r="A2089" s="329"/>
      <c r="B2089" s="330"/>
      <c r="C2089" s="329"/>
      <c r="D2089" s="497"/>
      <c r="E2089" s="488" t="s">
        <v>2312</v>
      </c>
      <c r="F2089" s="306" t="s">
        <v>1157</v>
      </c>
      <c r="G2089" s="306">
        <v>1E-3</v>
      </c>
      <c r="H2089" s="501">
        <v>0.53100000000000003</v>
      </c>
      <c r="I2089" s="309">
        <f t="shared" si="110"/>
        <v>45.242262000000004</v>
      </c>
      <c r="J2089" s="310" t="s">
        <v>703</v>
      </c>
      <c r="K2089" s="311" t="s">
        <v>953</v>
      </c>
    </row>
    <row r="2090" spans="1:14" x14ac:dyDescent="0.2">
      <c r="A2090" s="329"/>
      <c r="B2090" s="330"/>
      <c r="C2090" s="329"/>
      <c r="D2090" s="497"/>
      <c r="E2090" s="488" t="s">
        <v>2313</v>
      </c>
      <c r="F2090" s="306" t="s">
        <v>2314</v>
      </c>
      <c r="G2090" s="306">
        <v>1E-3</v>
      </c>
      <c r="H2090" s="501">
        <v>0.41299999999999998</v>
      </c>
      <c r="I2090" s="309">
        <f t="shared" si="110"/>
        <v>35.188426</v>
      </c>
      <c r="J2090" s="310" t="s">
        <v>703</v>
      </c>
      <c r="K2090" s="311" t="s">
        <v>953</v>
      </c>
      <c r="N2090" s="285"/>
    </row>
    <row r="2091" spans="1:14" x14ac:dyDescent="0.2">
      <c r="A2091" s="329"/>
      <c r="B2091" s="330"/>
      <c r="C2091" s="329"/>
      <c r="D2091" s="497"/>
      <c r="E2091" s="488" t="s">
        <v>2438</v>
      </c>
      <c r="F2091" s="306" t="s">
        <v>748</v>
      </c>
      <c r="G2091" s="306">
        <v>1E-3</v>
      </c>
      <c r="H2091" s="501">
        <v>180</v>
      </c>
      <c r="I2091" s="309">
        <f t="shared" si="110"/>
        <v>15336.36</v>
      </c>
      <c r="J2091" s="310" t="s">
        <v>703</v>
      </c>
      <c r="K2091" s="311" t="s">
        <v>953</v>
      </c>
    </row>
    <row r="2092" spans="1:14" x14ac:dyDescent="0.2">
      <c r="A2092" s="329"/>
      <c r="B2092" s="330"/>
      <c r="C2092" s="329"/>
      <c r="D2092" s="497"/>
      <c r="E2092" s="488" t="s">
        <v>2439</v>
      </c>
      <c r="F2092" s="306" t="s">
        <v>748</v>
      </c>
      <c r="G2092" s="306">
        <v>1E-3</v>
      </c>
      <c r="H2092" s="501">
        <v>280</v>
      </c>
      <c r="I2092" s="309">
        <f t="shared" si="110"/>
        <v>23856.559999999998</v>
      </c>
      <c r="J2092" s="310" t="s">
        <v>703</v>
      </c>
      <c r="K2092" s="311" t="s">
        <v>953</v>
      </c>
    </row>
    <row r="2093" spans="1:14" x14ac:dyDescent="0.2">
      <c r="A2093" s="329"/>
      <c r="B2093" s="330"/>
      <c r="C2093" s="329"/>
      <c r="D2093" s="497"/>
      <c r="E2093" s="488" t="s">
        <v>2315</v>
      </c>
      <c r="F2093" s="306" t="s">
        <v>296</v>
      </c>
      <c r="G2093" s="306">
        <v>1E-4</v>
      </c>
      <c r="H2093" s="501">
        <v>7100</v>
      </c>
      <c r="I2093" s="309">
        <f t="shared" si="110"/>
        <v>60493.420000000006</v>
      </c>
      <c r="J2093" s="310" t="s">
        <v>540</v>
      </c>
      <c r="K2093" s="311" t="s">
        <v>953</v>
      </c>
    </row>
    <row r="2094" spans="1:14" x14ac:dyDescent="0.2">
      <c r="A2094" s="329"/>
      <c r="B2094" s="330"/>
      <c r="C2094" s="329"/>
      <c r="D2094" s="330"/>
      <c r="E2094" s="488" t="s">
        <v>2293</v>
      </c>
      <c r="F2094" s="306" t="s">
        <v>296</v>
      </c>
      <c r="G2094" s="306">
        <v>1E-4</v>
      </c>
      <c r="H2094" s="501">
        <v>7100</v>
      </c>
      <c r="I2094" s="309">
        <f t="shared" si="110"/>
        <v>60493.420000000006</v>
      </c>
      <c r="J2094" s="310" t="s">
        <v>540</v>
      </c>
      <c r="K2094" s="311" t="s">
        <v>953</v>
      </c>
    </row>
    <row r="2095" spans="1:14" x14ac:dyDescent="0.2">
      <c r="A2095" s="329"/>
      <c r="B2095" s="330"/>
      <c r="C2095" s="329"/>
      <c r="D2095" s="330"/>
      <c r="E2095" s="488" t="s">
        <v>2316</v>
      </c>
      <c r="F2095" s="306" t="s">
        <v>296</v>
      </c>
      <c r="G2095" s="306">
        <v>1E-4</v>
      </c>
      <c r="H2095" s="501">
        <v>8335</v>
      </c>
      <c r="I2095" s="309">
        <f t="shared" si="110"/>
        <v>71015.867000000013</v>
      </c>
      <c r="J2095" s="310" t="s">
        <v>540</v>
      </c>
      <c r="K2095" s="311" t="s">
        <v>953</v>
      </c>
    </row>
    <row r="2096" spans="1:14" x14ac:dyDescent="0.2">
      <c r="A2096" s="329"/>
      <c r="B2096" s="330"/>
      <c r="C2096" s="329"/>
      <c r="D2096" s="330"/>
      <c r="E2096" s="488" t="s">
        <v>2317</v>
      </c>
      <c r="F2096" s="306" t="s">
        <v>1257</v>
      </c>
      <c r="G2096" s="306">
        <v>1E-4</v>
      </c>
      <c r="H2096" s="501">
        <v>3100</v>
      </c>
      <c r="I2096" s="309">
        <f t="shared" si="110"/>
        <v>26412.620000000003</v>
      </c>
      <c r="J2096" s="310" t="s">
        <v>540</v>
      </c>
      <c r="K2096" s="311" t="s">
        <v>953</v>
      </c>
    </row>
    <row r="2097" spans="1:21" s="275" customFormat="1" x14ac:dyDescent="0.2">
      <c r="A2097" s="329"/>
      <c r="B2097" s="330"/>
      <c r="C2097" s="329"/>
      <c r="D2097" s="330"/>
      <c r="E2097" s="488" t="s">
        <v>2318</v>
      </c>
      <c r="F2097" s="306" t="s">
        <v>1257</v>
      </c>
      <c r="G2097" s="306">
        <v>1E-4</v>
      </c>
      <c r="H2097" s="501">
        <v>4300</v>
      </c>
      <c r="I2097" s="309">
        <f t="shared" si="110"/>
        <v>36636.86</v>
      </c>
      <c r="J2097" s="310" t="s">
        <v>540</v>
      </c>
      <c r="K2097" s="311" t="s">
        <v>953</v>
      </c>
      <c r="L2097" s="1"/>
      <c r="M2097" s="1"/>
      <c r="N2097" s="1"/>
      <c r="P2097" s="1"/>
      <c r="Q2097" s="1"/>
      <c r="R2097" s="1"/>
      <c r="S2097" s="1"/>
      <c r="T2097" s="1"/>
      <c r="U2097" s="1"/>
    </row>
    <row r="2098" spans="1:21" s="275" customFormat="1" x14ac:dyDescent="0.2">
      <c r="A2098" s="329"/>
      <c r="B2098" s="330"/>
      <c r="C2098" s="329"/>
      <c r="D2098" s="330"/>
      <c r="E2098" s="488" t="s">
        <v>2319</v>
      </c>
      <c r="F2098" s="306" t="s">
        <v>1754</v>
      </c>
      <c r="G2098" s="306">
        <v>1E-4</v>
      </c>
      <c r="H2098" s="501">
        <v>750</v>
      </c>
      <c r="I2098" s="309">
        <f t="shared" si="110"/>
        <v>6390.1500000000005</v>
      </c>
      <c r="J2098" s="310" t="s">
        <v>540</v>
      </c>
      <c r="K2098" s="311" t="s">
        <v>953</v>
      </c>
      <c r="L2098" s="1"/>
      <c r="M2098" s="1"/>
      <c r="N2098" s="1"/>
      <c r="P2098" s="1"/>
      <c r="Q2098" s="1"/>
      <c r="R2098" s="1"/>
      <c r="S2098" s="1"/>
      <c r="T2098" s="1"/>
      <c r="U2098" s="1"/>
    </row>
    <row r="2099" spans="1:21" s="275" customFormat="1" x14ac:dyDescent="0.2">
      <c r="A2099" s="329"/>
      <c r="B2099" s="330"/>
      <c r="C2099" s="329"/>
      <c r="D2099" s="330"/>
      <c r="E2099" s="488" t="s">
        <v>2320</v>
      </c>
      <c r="F2099" s="306" t="s">
        <v>748</v>
      </c>
      <c r="G2099" s="306">
        <v>1E-3</v>
      </c>
      <c r="H2099" s="501">
        <v>22.026666666588</v>
      </c>
      <c r="I2099" s="309">
        <f t="shared" si="110"/>
        <v>1876.7160533266308</v>
      </c>
      <c r="J2099" s="310" t="s">
        <v>540</v>
      </c>
      <c r="K2099" s="311" t="s">
        <v>953</v>
      </c>
      <c r="L2099" s="1"/>
      <c r="M2099" s="1"/>
      <c r="N2099" s="1"/>
      <c r="P2099" s="1"/>
      <c r="Q2099" s="1"/>
      <c r="R2099" s="1"/>
      <c r="S2099" s="1"/>
      <c r="T2099" s="1"/>
      <c r="U2099" s="1"/>
    </row>
    <row r="2100" spans="1:21" s="275" customFormat="1" x14ac:dyDescent="0.2">
      <c r="A2100" s="329"/>
      <c r="B2100" s="330"/>
      <c r="C2100" s="329"/>
      <c r="D2100" s="330"/>
      <c r="E2100" s="488" t="s">
        <v>2321</v>
      </c>
      <c r="F2100" s="306" t="s">
        <v>1754</v>
      </c>
      <c r="G2100" s="306">
        <v>1E-4</v>
      </c>
      <c r="H2100" s="501">
        <v>11839</v>
      </c>
      <c r="I2100" s="309">
        <f t="shared" si="110"/>
        <v>100870.64780000001</v>
      </c>
      <c r="J2100" s="310" t="s">
        <v>540</v>
      </c>
      <c r="K2100" s="311" t="s">
        <v>953</v>
      </c>
      <c r="L2100" s="1"/>
      <c r="M2100" s="1"/>
      <c r="N2100" s="1"/>
      <c r="P2100" s="1"/>
      <c r="Q2100" s="1"/>
      <c r="R2100" s="1"/>
      <c r="S2100" s="1"/>
      <c r="T2100" s="1"/>
      <c r="U2100" s="1"/>
    </row>
    <row r="2101" spans="1:21" s="275" customFormat="1" x14ac:dyDescent="0.2">
      <c r="A2101" s="329"/>
      <c r="B2101" s="330"/>
      <c r="C2101" s="329"/>
      <c r="D2101" s="330"/>
      <c r="E2101" s="488" t="s">
        <v>2322</v>
      </c>
      <c r="F2101" s="306" t="s">
        <v>748</v>
      </c>
      <c r="G2101" s="306">
        <v>1E-4</v>
      </c>
      <c r="H2101" s="501">
        <v>7185.02</v>
      </c>
      <c r="I2101" s="309">
        <f t="shared" si="110"/>
        <v>61217.807404000006</v>
      </c>
      <c r="J2101" s="310" t="s">
        <v>703</v>
      </c>
      <c r="K2101" s="311" t="s">
        <v>953</v>
      </c>
      <c r="L2101" s="285"/>
      <c r="M2101" s="1"/>
      <c r="N2101" s="1"/>
      <c r="P2101" s="1"/>
      <c r="Q2101" s="1"/>
      <c r="R2101" s="1"/>
      <c r="S2101" s="1"/>
      <c r="T2101" s="1"/>
      <c r="U2101" s="1"/>
    </row>
    <row r="2102" spans="1:21" s="275" customFormat="1" x14ac:dyDescent="0.2">
      <c r="A2102" s="329"/>
      <c r="B2102" s="330"/>
      <c r="C2102" s="329"/>
      <c r="D2102" s="330"/>
      <c r="E2102" s="488" t="s">
        <v>2323</v>
      </c>
      <c r="F2102" s="306" t="s">
        <v>1754</v>
      </c>
      <c r="G2102" s="306">
        <v>1E-4</v>
      </c>
      <c r="H2102" s="501">
        <v>7703</v>
      </c>
      <c r="I2102" s="309">
        <f t="shared" si="110"/>
        <v>65631.100600000005</v>
      </c>
      <c r="J2102" s="310" t="s">
        <v>703</v>
      </c>
      <c r="K2102" s="311" t="s">
        <v>953</v>
      </c>
      <c r="L2102" s="1"/>
      <c r="M2102" s="1"/>
      <c r="N2102" s="1"/>
      <c r="P2102" s="1"/>
      <c r="Q2102" s="1"/>
      <c r="R2102" s="1"/>
      <c r="S2102" s="1"/>
      <c r="T2102" s="1"/>
      <c r="U2102" s="1"/>
    </row>
    <row r="2103" spans="1:21" s="275" customFormat="1" x14ac:dyDescent="0.2">
      <c r="A2103" s="329"/>
      <c r="B2103" s="330"/>
      <c r="C2103" s="329"/>
      <c r="D2103" s="330"/>
      <c r="E2103" s="488" t="s">
        <v>2324</v>
      </c>
      <c r="F2103" s="306" t="s">
        <v>748</v>
      </c>
      <c r="G2103" s="306">
        <v>1E-4</v>
      </c>
      <c r="H2103" s="501">
        <v>19680</v>
      </c>
      <c r="I2103" s="309">
        <f t="shared" si="110"/>
        <v>167677.53600000002</v>
      </c>
      <c r="J2103" s="310" t="s">
        <v>703</v>
      </c>
      <c r="K2103" s="311" t="s">
        <v>953</v>
      </c>
      <c r="L2103" s="1"/>
      <c r="M2103" s="1"/>
      <c r="N2103" s="1"/>
      <c r="P2103" s="1"/>
      <c r="Q2103" s="1"/>
      <c r="R2103" s="1"/>
      <c r="S2103" s="1"/>
      <c r="T2103" s="1"/>
      <c r="U2103" s="1"/>
    </row>
    <row r="2104" spans="1:21" s="275" customFormat="1" x14ac:dyDescent="0.2">
      <c r="A2104" s="329"/>
      <c r="B2104" s="330"/>
      <c r="C2104" s="329"/>
      <c r="D2104" s="330"/>
      <c r="E2104" s="488" t="s">
        <v>2325</v>
      </c>
      <c r="F2104" s="306" t="s">
        <v>296</v>
      </c>
      <c r="G2104" s="306">
        <v>1E-3</v>
      </c>
      <c r="H2104" s="501">
        <v>112</v>
      </c>
      <c r="I2104" s="309">
        <f t="shared" si="110"/>
        <v>9542.6239999999998</v>
      </c>
      <c r="J2104" s="310" t="s">
        <v>703</v>
      </c>
      <c r="K2104" s="311" t="s">
        <v>953</v>
      </c>
      <c r="L2104" s="1"/>
      <c r="M2104" s="1"/>
      <c r="N2104" s="1"/>
      <c r="P2104" s="1"/>
      <c r="Q2104" s="1"/>
      <c r="R2104" s="1"/>
      <c r="S2104" s="1"/>
      <c r="T2104" s="1"/>
      <c r="U2104" s="1"/>
    </row>
    <row r="2105" spans="1:21" s="275" customFormat="1" x14ac:dyDescent="0.2">
      <c r="A2105" s="329"/>
      <c r="B2105" s="330"/>
      <c r="C2105" s="329"/>
      <c r="D2105" s="330"/>
      <c r="E2105" s="488" t="s">
        <v>2326</v>
      </c>
      <c r="F2105" s="306" t="s">
        <v>748</v>
      </c>
      <c r="G2105" s="306">
        <v>1E-3</v>
      </c>
      <c r="H2105" s="501">
        <v>6962</v>
      </c>
      <c r="I2105" s="309">
        <f t="shared" si="110"/>
        <v>593176.32400000002</v>
      </c>
      <c r="J2105" s="310" t="s">
        <v>703</v>
      </c>
      <c r="K2105" s="311" t="s">
        <v>953</v>
      </c>
      <c r="L2105" s="1"/>
      <c r="M2105" s="1"/>
      <c r="N2105" s="1"/>
      <c r="P2105" s="1"/>
      <c r="Q2105" s="1"/>
      <c r="R2105" s="1"/>
      <c r="S2105" s="1"/>
      <c r="T2105" s="1"/>
      <c r="U2105" s="1"/>
    </row>
    <row r="2106" spans="1:21" s="275" customFormat="1" x14ac:dyDescent="0.2">
      <c r="A2106" s="329"/>
      <c r="B2106" s="330"/>
      <c r="C2106" s="329"/>
      <c r="D2106" s="330"/>
      <c r="E2106" s="488" t="s">
        <v>2327</v>
      </c>
      <c r="F2106" s="306" t="s">
        <v>1754</v>
      </c>
      <c r="G2106" s="306">
        <v>1E-3</v>
      </c>
      <c r="H2106" s="501">
        <v>18266</v>
      </c>
      <c r="I2106" s="309">
        <f t="shared" si="110"/>
        <v>1556299.7320000001</v>
      </c>
      <c r="J2106" s="310" t="s">
        <v>703</v>
      </c>
      <c r="K2106" s="311" t="s">
        <v>953</v>
      </c>
      <c r="L2106" s="1"/>
      <c r="M2106" s="1"/>
      <c r="N2106" s="1"/>
      <c r="P2106" s="1"/>
      <c r="Q2106" s="1"/>
      <c r="R2106" s="1"/>
      <c r="S2106" s="1"/>
      <c r="T2106" s="1"/>
      <c r="U2106" s="1"/>
    </row>
    <row r="2107" spans="1:21" s="275" customFormat="1" x14ac:dyDescent="0.2">
      <c r="A2107" s="329"/>
      <c r="B2107" s="330"/>
      <c r="C2107" s="329"/>
      <c r="D2107" s="330"/>
      <c r="E2107" s="488" t="s">
        <v>2440</v>
      </c>
      <c r="F2107" s="306" t="s">
        <v>1754</v>
      </c>
      <c r="G2107" s="306">
        <v>1E-3</v>
      </c>
      <c r="H2107" s="501">
        <v>55</v>
      </c>
      <c r="I2107" s="309">
        <f t="shared" si="110"/>
        <v>4686.1099999999997</v>
      </c>
      <c r="J2107" s="310" t="s">
        <v>540</v>
      </c>
      <c r="K2107" s="311" t="s">
        <v>953</v>
      </c>
      <c r="L2107" s="1"/>
      <c r="M2107" s="1"/>
      <c r="N2107" s="1"/>
      <c r="P2107" s="1"/>
      <c r="Q2107" s="1"/>
      <c r="R2107" s="1"/>
      <c r="S2107" s="1"/>
      <c r="T2107" s="1"/>
      <c r="U2107" s="1"/>
    </row>
    <row r="2108" spans="1:21" s="275" customFormat="1" x14ac:dyDescent="0.2">
      <c r="A2108" s="329"/>
      <c r="B2108" s="330"/>
      <c r="C2108" s="329"/>
      <c r="D2108" s="330"/>
      <c r="E2108" s="488" t="s">
        <v>2328</v>
      </c>
      <c r="F2108" s="306" t="s">
        <v>748</v>
      </c>
      <c r="G2108" s="306">
        <v>1E-3</v>
      </c>
      <c r="H2108" s="501">
        <v>7.9</v>
      </c>
      <c r="I2108" s="309">
        <f t="shared" si="110"/>
        <v>673.09580000000005</v>
      </c>
      <c r="J2108" s="310" t="s">
        <v>703</v>
      </c>
      <c r="K2108" s="311" t="s">
        <v>953</v>
      </c>
      <c r="L2108" s="1"/>
      <c r="M2108" s="1"/>
      <c r="N2108" s="1"/>
      <c r="P2108" s="1"/>
      <c r="Q2108" s="1"/>
      <c r="R2108" s="1"/>
      <c r="S2108" s="1"/>
      <c r="T2108" s="1"/>
      <c r="U2108" s="1"/>
    </row>
    <row r="2109" spans="1:21" s="275" customFormat="1" x14ac:dyDescent="0.2">
      <c r="A2109" s="329"/>
      <c r="B2109" s="330"/>
      <c r="C2109" s="329"/>
      <c r="D2109" s="330"/>
      <c r="E2109" s="488" t="s">
        <v>2329</v>
      </c>
      <c r="F2109" s="306" t="s">
        <v>748</v>
      </c>
      <c r="G2109" s="306">
        <v>1E-3</v>
      </c>
      <c r="H2109" s="501">
        <v>10.86</v>
      </c>
      <c r="I2109" s="309">
        <f t="shared" si="110"/>
        <v>925.29371999999989</v>
      </c>
      <c r="J2109" s="310" t="s">
        <v>703</v>
      </c>
      <c r="K2109" s="311" t="s">
        <v>953</v>
      </c>
      <c r="L2109" s="1"/>
      <c r="M2109" s="1"/>
      <c r="N2109" s="1"/>
      <c r="P2109" s="1"/>
      <c r="Q2109" s="1"/>
      <c r="R2109" s="1"/>
      <c r="S2109" s="1"/>
      <c r="T2109" s="1"/>
      <c r="U2109" s="1"/>
    </row>
    <row r="2110" spans="1:21" s="275" customFormat="1" x14ac:dyDescent="0.2">
      <c r="A2110" s="329"/>
      <c r="B2110" s="330"/>
      <c r="C2110" s="329"/>
      <c r="D2110" s="330"/>
      <c r="E2110" s="488" t="s">
        <v>2330</v>
      </c>
      <c r="F2110" s="306" t="s">
        <v>748</v>
      </c>
      <c r="G2110" s="306">
        <v>1E-3</v>
      </c>
      <c r="H2110" s="501">
        <v>2.5694444444000002</v>
      </c>
      <c r="I2110" s="309">
        <f t="shared" si="110"/>
        <v>218.92180555176881</v>
      </c>
      <c r="J2110" s="310" t="s">
        <v>703</v>
      </c>
      <c r="K2110" s="311" t="s">
        <v>953</v>
      </c>
      <c r="L2110" s="1"/>
      <c r="M2110" s="1"/>
      <c r="N2110" s="1"/>
      <c r="P2110" s="1"/>
      <c r="Q2110" s="1"/>
      <c r="R2110" s="1"/>
      <c r="S2110" s="1"/>
      <c r="T2110" s="1"/>
      <c r="U2110" s="1"/>
    </row>
    <row r="2111" spans="1:21" s="275" customFormat="1" x14ac:dyDescent="0.2">
      <c r="A2111" s="329"/>
      <c r="B2111" s="330"/>
      <c r="C2111" s="329"/>
      <c r="D2111" s="330"/>
      <c r="E2111" s="488" t="s">
        <v>2331</v>
      </c>
      <c r="F2111" s="306" t="s">
        <v>1754</v>
      </c>
      <c r="G2111" s="306">
        <v>1E-3</v>
      </c>
      <c r="H2111" s="501">
        <v>4.95</v>
      </c>
      <c r="I2111" s="309">
        <f t="shared" si="110"/>
        <v>421.74990000000003</v>
      </c>
      <c r="J2111" s="310" t="s">
        <v>703</v>
      </c>
      <c r="K2111" s="311" t="s">
        <v>953</v>
      </c>
      <c r="L2111" s="1"/>
      <c r="M2111" s="285"/>
      <c r="N2111" s="1"/>
      <c r="P2111" s="1"/>
      <c r="Q2111" s="1"/>
      <c r="R2111" s="1"/>
      <c r="S2111" s="1"/>
      <c r="T2111" s="1"/>
      <c r="U2111" s="1"/>
    </row>
    <row r="2112" spans="1:21" s="275" customFormat="1" x14ac:dyDescent="0.2">
      <c r="A2112" s="329"/>
      <c r="B2112" s="330"/>
      <c r="C2112" s="329"/>
      <c r="D2112" s="330"/>
      <c r="E2112" s="488" t="s">
        <v>2441</v>
      </c>
      <c r="F2112" s="306" t="s">
        <v>1754</v>
      </c>
      <c r="G2112" s="306">
        <v>1E-3</v>
      </c>
      <c r="H2112" s="501">
        <v>59</v>
      </c>
      <c r="I2112" s="309">
        <f t="shared" si="110"/>
        <v>5026.9179999999997</v>
      </c>
      <c r="J2112" s="310" t="s">
        <v>540</v>
      </c>
      <c r="K2112" s="311" t="s">
        <v>953</v>
      </c>
      <c r="L2112" s="1"/>
      <c r="M2112" s="1"/>
      <c r="N2112" s="1"/>
      <c r="P2112" s="1"/>
      <c r="Q2112" s="1"/>
      <c r="R2112" s="1"/>
      <c r="S2112" s="1"/>
      <c r="T2112" s="1"/>
      <c r="U2112" s="1"/>
    </row>
    <row r="2113" spans="1:11" x14ac:dyDescent="0.2">
      <c r="A2113" s="329"/>
      <c r="B2113" s="330"/>
      <c r="C2113" s="329"/>
      <c r="D2113" s="330"/>
      <c r="E2113" s="488" t="s">
        <v>2442</v>
      </c>
      <c r="F2113" s="306" t="s">
        <v>1754</v>
      </c>
      <c r="G2113" s="306">
        <v>1E-3</v>
      </c>
      <c r="H2113" s="501">
        <v>55</v>
      </c>
      <c r="I2113" s="309">
        <f t="shared" si="110"/>
        <v>4686.1099999999997</v>
      </c>
      <c r="J2113" s="310" t="s">
        <v>540</v>
      </c>
      <c r="K2113" s="311" t="s">
        <v>953</v>
      </c>
    </row>
    <row r="2114" spans="1:11" x14ac:dyDescent="0.2">
      <c r="A2114" s="329"/>
      <c r="B2114" s="330"/>
      <c r="C2114" s="329"/>
      <c r="D2114" s="330"/>
      <c r="E2114" s="488" t="s">
        <v>2443</v>
      </c>
      <c r="F2114" s="306" t="s">
        <v>1754</v>
      </c>
      <c r="G2114" s="306">
        <v>1E-3</v>
      </c>
      <c r="H2114" s="501">
        <v>40</v>
      </c>
      <c r="I2114" s="309">
        <f t="shared" si="110"/>
        <v>3408.08</v>
      </c>
      <c r="J2114" s="310" t="s">
        <v>540</v>
      </c>
      <c r="K2114" s="311" t="s">
        <v>953</v>
      </c>
    </row>
    <row r="2115" spans="1:11" x14ac:dyDescent="0.2">
      <c r="A2115" s="329"/>
      <c r="B2115" s="330"/>
      <c r="C2115" s="329"/>
      <c r="D2115" s="330"/>
      <c r="E2115" s="500" t="s">
        <v>2332</v>
      </c>
      <c r="F2115" s="306" t="s">
        <v>1754</v>
      </c>
      <c r="G2115" s="306">
        <v>1E-3</v>
      </c>
      <c r="H2115" s="501">
        <v>8785</v>
      </c>
      <c r="I2115" s="309">
        <f t="shared" si="110"/>
        <v>748499.57</v>
      </c>
      <c r="J2115" s="310" t="s">
        <v>540</v>
      </c>
      <c r="K2115" s="311" t="s">
        <v>953</v>
      </c>
    </row>
    <row r="2116" spans="1:11" x14ac:dyDescent="0.2">
      <c r="A2116" s="329"/>
      <c r="B2116" s="330"/>
      <c r="C2116" s="329"/>
      <c r="D2116" s="330"/>
      <c r="E2116" s="500" t="s">
        <v>2333</v>
      </c>
      <c r="F2116" s="306" t="s">
        <v>1754</v>
      </c>
      <c r="G2116" s="306">
        <v>1E-3</v>
      </c>
      <c r="H2116" s="501">
        <v>8785</v>
      </c>
      <c r="I2116" s="309">
        <f t="shared" si="110"/>
        <v>748499.57</v>
      </c>
      <c r="J2116" s="310" t="s">
        <v>540</v>
      </c>
      <c r="K2116" s="311" t="s">
        <v>953</v>
      </c>
    </row>
    <row r="2117" spans="1:11" x14ac:dyDescent="0.2">
      <c r="A2117" s="329"/>
      <c r="B2117" s="330"/>
      <c r="C2117" s="329"/>
      <c r="D2117" s="330"/>
      <c r="E2117" s="500" t="s">
        <v>2334</v>
      </c>
      <c r="F2117" s="306" t="s">
        <v>1754</v>
      </c>
      <c r="G2117" s="306">
        <v>1E-4</v>
      </c>
      <c r="H2117" s="501">
        <v>12850</v>
      </c>
      <c r="I2117" s="309">
        <f t="shared" si="110"/>
        <v>109484.57</v>
      </c>
      <c r="J2117" s="310" t="s">
        <v>540</v>
      </c>
      <c r="K2117" s="311" t="s">
        <v>953</v>
      </c>
    </row>
    <row r="2118" spans="1:11" x14ac:dyDescent="0.2">
      <c r="A2118" s="329"/>
      <c r="B2118" s="330"/>
      <c r="C2118" s="329"/>
      <c r="D2118" s="330"/>
      <c r="E2118" s="500" t="s">
        <v>2335</v>
      </c>
      <c r="F2118" s="306" t="s">
        <v>1754</v>
      </c>
      <c r="G2118" s="306">
        <v>1E-4</v>
      </c>
      <c r="H2118" s="501">
        <v>11940</v>
      </c>
      <c r="I2118" s="309">
        <f t="shared" si="110"/>
        <v>101731.18800000001</v>
      </c>
      <c r="J2118" s="310" t="s">
        <v>540</v>
      </c>
      <c r="K2118" s="311" t="s">
        <v>953</v>
      </c>
    </row>
    <row r="2119" spans="1:11" x14ac:dyDescent="0.2">
      <c r="A2119" s="329"/>
      <c r="B2119" s="330"/>
      <c r="C2119" s="329"/>
      <c r="D2119" s="330"/>
      <c r="E2119" s="502" t="s">
        <v>2336</v>
      </c>
      <c r="F2119" s="306" t="s">
        <v>1754</v>
      </c>
      <c r="G2119" s="306">
        <v>1E-4</v>
      </c>
      <c r="H2119" s="501">
        <v>12850</v>
      </c>
      <c r="I2119" s="309">
        <f t="shared" si="110"/>
        <v>109484.57</v>
      </c>
      <c r="J2119" s="310" t="s">
        <v>540</v>
      </c>
      <c r="K2119" s="311" t="s">
        <v>953</v>
      </c>
    </row>
    <row r="2120" spans="1:11" x14ac:dyDescent="0.2">
      <c r="A2120" s="329"/>
      <c r="B2120" s="330"/>
      <c r="C2120" s="329"/>
      <c r="D2120" s="330"/>
      <c r="E2120" s="500" t="s">
        <v>2444</v>
      </c>
      <c r="F2120" s="306" t="s">
        <v>1754</v>
      </c>
      <c r="G2120" s="306">
        <v>1E-4</v>
      </c>
      <c r="H2120" s="501">
        <v>17500</v>
      </c>
      <c r="I2120" s="309">
        <f t="shared" si="110"/>
        <v>149103.50000000003</v>
      </c>
      <c r="J2120" s="310" t="s">
        <v>540</v>
      </c>
      <c r="K2120" s="311" t="s">
        <v>953</v>
      </c>
    </row>
    <row r="2121" spans="1:11" x14ac:dyDescent="0.2">
      <c r="A2121" s="329"/>
      <c r="B2121" s="330"/>
      <c r="C2121" s="329"/>
      <c r="D2121" s="330"/>
      <c r="E2121" s="500" t="s">
        <v>2445</v>
      </c>
      <c r="F2121" s="306" t="s">
        <v>1754</v>
      </c>
      <c r="G2121" s="306">
        <v>1E-4</v>
      </c>
      <c r="H2121" s="501">
        <v>17500</v>
      </c>
      <c r="I2121" s="309">
        <f t="shared" si="110"/>
        <v>149103.50000000003</v>
      </c>
      <c r="J2121" s="310" t="s">
        <v>540</v>
      </c>
      <c r="K2121" s="311" t="s">
        <v>953</v>
      </c>
    </row>
    <row r="2122" spans="1:11" x14ac:dyDescent="0.2">
      <c r="A2122" s="329"/>
      <c r="B2122" s="330"/>
      <c r="C2122" s="329"/>
      <c r="D2122" s="330"/>
      <c r="E2122" s="500" t="s">
        <v>2446</v>
      </c>
      <c r="F2122" s="306" t="s">
        <v>1754</v>
      </c>
      <c r="G2122" s="306">
        <v>1E-4</v>
      </c>
      <c r="H2122" s="501">
        <v>11650</v>
      </c>
      <c r="I2122" s="309">
        <f t="shared" si="110"/>
        <v>99260.330000000016</v>
      </c>
      <c r="J2122" s="310" t="s">
        <v>540</v>
      </c>
      <c r="K2122" s="311" t="s">
        <v>953</v>
      </c>
    </row>
    <row r="2123" spans="1:11" x14ac:dyDescent="0.2">
      <c r="A2123" s="329"/>
      <c r="B2123" s="330"/>
      <c r="C2123" s="329"/>
      <c r="D2123" s="330"/>
      <c r="E2123" s="500" t="s">
        <v>2447</v>
      </c>
      <c r="F2123" s="306" t="s">
        <v>1754</v>
      </c>
      <c r="G2123" s="306">
        <v>1E-4</v>
      </c>
      <c r="H2123" s="501">
        <v>11200</v>
      </c>
      <c r="I2123" s="309">
        <f t="shared" si="110"/>
        <v>95426.240000000005</v>
      </c>
      <c r="J2123" s="310" t="s">
        <v>540</v>
      </c>
      <c r="K2123" s="311" t="s">
        <v>953</v>
      </c>
    </row>
    <row r="2124" spans="1:11" x14ac:dyDescent="0.2">
      <c r="A2124" s="329"/>
      <c r="B2124" s="330"/>
      <c r="C2124" s="329"/>
      <c r="D2124" s="330"/>
      <c r="E2124" s="500" t="s">
        <v>2448</v>
      </c>
      <c r="F2124" s="306" t="s">
        <v>1754</v>
      </c>
      <c r="G2124" s="306">
        <v>1E-4</v>
      </c>
      <c r="H2124" s="501">
        <v>11700</v>
      </c>
      <c r="I2124" s="309">
        <f t="shared" si="110"/>
        <v>99686.340000000011</v>
      </c>
      <c r="J2124" s="310" t="s">
        <v>540</v>
      </c>
      <c r="K2124" s="311" t="s">
        <v>953</v>
      </c>
    </row>
    <row r="2125" spans="1:11" x14ac:dyDescent="0.2">
      <c r="A2125" s="329"/>
      <c r="B2125" s="330"/>
      <c r="C2125" s="329"/>
      <c r="D2125" s="330"/>
      <c r="E2125" s="500" t="s">
        <v>2449</v>
      </c>
      <c r="F2125" s="306" t="s">
        <v>1754</v>
      </c>
      <c r="G2125" s="306">
        <v>1E-3</v>
      </c>
      <c r="H2125" s="501">
        <v>57</v>
      </c>
      <c r="I2125" s="309">
        <f t="shared" si="110"/>
        <v>4856.5140000000001</v>
      </c>
      <c r="J2125" s="310" t="s">
        <v>540</v>
      </c>
      <c r="K2125" s="311" t="s">
        <v>953</v>
      </c>
    </row>
    <row r="2126" spans="1:11" x14ac:dyDescent="0.2">
      <c r="A2126" s="329"/>
      <c r="B2126" s="330"/>
      <c r="C2126" s="329"/>
      <c r="D2126" s="330"/>
      <c r="E2126" s="500" t="s">
        <v>2450</v>
      </c>
      <c r="F2126" s="306" t="s">
        <v>1754</v>
      </c>
      <c r="G2126" s="306">
        <v>1E-3</v>
      </c>
      <c r="H2126" s="501">
        <v>40</v>
      </c>
      <c r="I2126" s="309">
        <f t="shared" si="110"/>
        <v>3408.08</v>
      </c>
      <c r="J2126" s="310" t="s">
        <v>540</v>
      </c>
      <c r="K2126" s="311" t="s">
        <v>953</v>
      </c>
    </row>
    <row r="2127" spans="1:11" x14ac:dyDescent="0.2">
      <c r="A2127" s="329"/>
      <c r="B2127" s="330"/>
      <c r="C2127" s="329"/>
      <c r="D2127" s="330"/>
      <c r="E2127" s="500" t="s">
        <v>2451</v>
      </c>
      <c r="F2127" s="306" t="s">
        <v>1754</v>
      </c>
      <c r="G2127" s="306">
        <v>1E-3</v>
      </c>
      <c r="H2127" s="501">
        <v>60</v>
      </c>
      <c r="I2127" s="309">
        <f t="shared" si="110"/>
        <v>5112.12</v>
      </c>
      <c r="J2127" s="310" t="s">
        <v>540</v>
      </c>
      <c r="K2127" s="311" t="s">
        <v>953</v>
      </c>
    </row>
    <row r="2128" spans="1:11" x14ac:dyDescent="0.2">
      <c r="A2128" s="329"/>
      <c r="B2128" s="330"/>
      <c r="C2128" s="329"/>
      <c r="D2128" s="330"/>
      <c r="E2128" s="488" t="s">
        <v>2452</v>
      </c>
      <c r="F2128" s="306" t="s">
        <v>1754</v>
      </c>
      <c r="G2128" s="306">
        <v>1E-3</v>
      </c>
      <c r="H2128" s="501">
        <v>150</v>
      </c>
      <c r="I2128" s="309">
        <f t="shared" si="110"/>
        <v>12780.3</v>
      </c>
      <c r="J2128" s="310" t="s">
        <v>540</v>
      </c>
      <c r="K2128" s="311" t="s">
        <v>953</v>
      </c>
    </row>
    <row r="2129" spans="1:11" x14ac:dyDescent="0.2">
      <c r="A2129" s="329"/>
      <c r="B2129" s="330"/>
      <c r="C2129" s="329"/>
      <c r="D2129" s="330"/>
      <c r="E2129" s="488" t="s">
        <v>2337</v>
      </c>
      <c r="F2129" s="306" t="s">
        <v>1754</v>
      </c>
      <c r="G2129" s="306">
        <v>1E-3</v>
      </c>
      <c r="H2129" s="501">
        <v>5000</v>
      </c>
      <c r="I2129" s="309">
        <f t="shared" si="110"/>
        <v>426010</v>
      </c>
      <c r="J2129" s="310" t="s">
        <v>540</v>
      </c>
      <c r="K2129" s="311" t="s">
        <v>953</v>
      </c>
    </row>
    <row r="2130" spans="1:11" x14ac:dyDescent="0.2">
      <c r="A2130" s="329"/>
      <c r="B2130" s="330"/>
      <c r="C2130" s="329"/>
      <c r="D2130" s="330"/>
      <c r="E2130" s="488" t="s">
        <v>2453</v>
      </c>
      <c r="F2130" s="306" t="s">
        <v>1754</v>
      </c>
      <c r="G2130" s="306">
        <v>1E-3</v>
      </c>
      <c r="H2130" s="501">
        <v>8350</v>
      </c>
      <c r="I2130" s="309">
        <f t="shared" si="110"/>
        <v>711436.7</v>
      </c>
      <c r="J2130" s="310" t="s">
        <v>540</v>
      </c>
      <c r="K2130" s="311" t="s">
        <v>953</v>
      </c>
    </row>
    <row r="2131" spans="1:11" x14ac:dyDescent="0.2">
      <c r="A2131" s="329"/>
      <c r="B2131" s="330"/>
      <c r="C2131" s="329"/>
      <c r="D2131" s="330"/>
      <c r="E2131" s="488" t="s">
        <v>2338</v>
      </c>
      <c r="F2131" s="306" t="s">
        <v>1754</v>
      </c>
      <c r="G2131" s="306">
        <v>1E-3</v>
      </c>
      <c r="H2131" s="501">
        <v>8.1419999999999995</v>
      </c>
      <c r="I2131" s="309">
        <f t="shared" si="110"/>
        <v>693.71468399999992</v>
      </c>
      <c r="J2131" s="310" t="s">
        <v>703</v>
      </c>
      <c r="K2131" s="311" t="s">
        <v>953</v>
      </c>
    </row>
    <row r="2132" spans="1:11" x14ac:dyDescent="0.2">
      <c r="A2132" s="329"/>
      <c r="B2132" s="330"/>
      <c r="C2132" s="329"/>
      <c r="D2132" s="330"/>
      <c r="E2132" s="488" t="s">
        <v>2339</v>
      </c>
      <c r="F2132" s="306" t="s">
        <v>1754</v>
      </c>
      <c r="G2132" s="306">
        <v>1E-4</v>
      </c>
      <c r="H2132" s="501">
        <v>28095</v>
      </c>
      <c r="I2132" s="309">
        <f t="shared" si="110"/>
        <v>239375.01900000003</v>
      </c>
      <c r="J2132" s="310" t="s">
        <v>540</v>
      </c>
      <c r="K2132" s="311" t="s">
        <v>953</v>
      </c>
    </row>
    <row r="2133" spans="1:11" x14ac:dyDescent="0.2">
      <c r="A2133" s="329"/>
      <c r="B2133" s="330"/>
      <c r="C2133" s="329"/>
      <c r="D2133" s="330"/>
      <c r="E2133" s="488" t="s">
        <v>2340</v>
      </c>
      <c r="F2133" s="306" t="s">
        <v>1754</v>
      </c>
      <c r="G2133" s="306">
        <v>1E-4</v>
      </c>
      <c r="H2133" s="501">
        <v>24425</v>
      </c>
      <c r="I2133" s="309">
        <f t="shared" si="110"/>
        <v>208105.88500000001</v>
      </c>
      <c r="J2133" s="310" t="s">
        <v>540</v>
      </c>
      <c r="K2133" s="311" t="s">
        <v>953</v>
      </c>
    </row>
    <row r="2134" spans="1:11" x14ac:dyDescent="0.2">
      <c r="A2134" s="329"/>
      <c r="B2134" s="330"/>
      <c r="C2134" s="329"/>
      <c r="D2134" s="330"/>
      <c r="E2134" s="488" t="s">
        <v>2341</v>
      </c>
      <c r="F2134" s="306" t="s">
        <v>1754</v>
      </c>
      <c r="G2134" s="306">
        <v>1E-4</v>
      </c>
      <c r="H2134" s="501">
        <v>33120</v>
      </c>
      <c r="I2134" s="309">
        <f t="shared" si="110"/>
        <v>282189.02400000003</v>
      </c>
      <c r="J2134" s="310" t="s">
        <v>540</v>
      </c>
      <c r="K2134" s="311" t="s">
        <v>953</v>
      </c>
    </row>
    <row r="2135" spans="1:11" x14ac:dyDescent="0.2">
      <c r="A2135" s="329"/>
      <c r="B2135" s="330"/>
      <c r="C2135" s="329"/>
      <c r="D2135" s="330"/>
      <c r="E2135" s="488" t="s">
        <v>2342</v>
      </c>
      <c r="F2135" s="306" t="s">
        <v>1754</v>
      </c>
      <c r="G2135" s="306">
        <v>1E-4</v>
      </c>
      <c r="H2135" s="501">
        <v>675</v>
      </c>
      <c r="I2135" s="309">
        <f t="shared" si="110"/>
        <v>5751.1350000000002</v>
      </c>
      <c r="J2135" s="310" t="s">
        <v>540</v>
      </c>
      <c r="K2135" s="311" t="s">
        <v>953</v>
      </c>
    </row>
    <row r="2136" spans="1:11" x14ac:dyDescent="0.2">
      <c r="A2136" s="329"/>
      <c r="B2136" s="330"/>
      <c r="C2136" s="329"/>
      <c r="D2136" s="330"/>
      <c r="E2136" s="488" t="s">
        <v>2343</v>
      </c>
      <c r="F2136" s="306" t="s">
        <v>1754</v>
      </c>
      <c r="G2136" s="306">
        <v>1E-4</v>
      </c>
      <c r="H2136" s="501">
        <v>5660</v>
      </c>
      <c r="I2136" s="309">
        <f t="shared" si="110"/>
        <v>48224.332000000002</v>
      </c>
      <c r="J2136" s="310" t="s">
        <v>540</v>
      </c>
      <c r="K2136" s="311" t="s">
        <v>953</v>
      </c>
    </row>
    <row r="2137" spans="1:11" x14ac:dyDescent="0.2">
      <c r="A2137" s="329"/>
      <c r="B2137" s="330"/>
      <c r="C2137" s="329"/>
      <c r="D2137" s="330"/>
      <c r="E2137" s="488" t="s">
        <v>2454</v>
      </c>
      <c r="F2137" s="306" t="s">
        <v>1754</v>
      </c>
      <c r="G2137" s="306">
        <v>1E-4</v>
      </c>
      <c r="H2137" s="501">
        <v>3593.1</v>
      </c>
      <c r="I2137" s="309">
        <f t="shared" si="110"/>
        <v>30613.930620000003</v>
      </c>
      <c r="J2137" s="310" t="s">
        <v>540</v>
      </c>
      <c r="K2137" s="311" t="s">
        <v>953</v>
      </c>
    </row>
    <row r="2138" spans="1:11" x14ac:dyDescent="0.2">
      <c r="A2138" s="329"/>
      <c r="B2138" s="330"/>
      <c r="C2138" s="329"/>
      <c r="D2138" s="330"/>
      <c r="E2138" s="502" t="s">
        <v>2345</v>
      </c>
      <c r="F2138" s="306" t="s">
        <v>1754</v>
      </c>
      <c r="G2138" s="306">
        <v>1E-4</v>
      </c>
      <c r="H2138" s="501">
        <v>8215</v>
      </c>
      <c r="I2138" s="309">
        <f t="shared" si="110"/>
        <v>69993.443000000014</v>
      </c>
      <c r="J2138" s="310" t="s">
        <v>540</v>
      </c>
      <c r="K2138" s="311" t="s">
        <v>953</v>
      </c>
    </row>
    <row r="2139" spans="1:11" x14ac:dyDescent="0.2">
      <c r="A2139" s="329"/>
      <c r="B2139" s="330"/>
      <c r="C2139" s="329"/>
      <c r="D2139" s="330"/>
      <c r="E2139" s="502" t="s">
        <v>2345</v>
      </c>
      <c r="F2139" s="306" t="s">
        <v>1754</v>
      </c>
      <c r="G2139" s="306">
        <v>1E-4</v>
      </c>
      <c r="H2139" s="501">
        <v>8215</v>
      </c>
      <c r="I2139" s="309">
        <f t="shared" si="110"/>
        <v>69993.443000000014</v>
      </c>
      <c r="J2139" s="310" t="s">
        <v>540</v>
      </c>
      <c r="K2139" s="311" t="s">
        <v>953</v>
      </c>
    </row>
    <row r="2140" spans="1:11" x14ac:dyDescent="0.2">
      <c r="A2140" s="329"/>
      <c r="B2140" s="330"/>
      <c r="C2140" s="329"/>
      <c r="D2140" s="330"/>
      <c r="E2140" s="500" t="s">
        <v>2455</v>
      </c>
      <c r="F2140" s="306" t="s">
        <v>1754</v>
      </c>
      <c r="G2140" s="306">
        <v>1E-4</v>
      </c>
      <c r="H2140" s="501">
        <v>17500</v>
      </c>
      <c r="I2140" s="309">
        <f t="shared" si="110"/>
        <v>149103.50000000003</v>
      </c>
      <c r="J2140" s="310" t="s">
        <v>540</v>
      </c>
      <c r="K2140" s="311" t="s">
        <v>953</v>
      </c>
    </row>
    <row r="2141" spans="1:11" x14ac:dyDescent="0.2">
      <c r="A2141" s="329"/>
      <c r="B2141" s="330"/>
      <c r="C2141" s="329"/>
      <c r="D2141" s="330"/>
      <c r="E2141" s="500" t="s">
        <v>2456</v>
      </c>
      <c r="F2141" s="306" t="s">
        <v>1754</v>
      </c>
      <c r="G2141" s="306">
        <v>1E-4</v>
      </c>
      <c r="H2141" s="501">
        <v>12850</v>
      </c>
      <c r="I2141" s="309">
        <f t="shared" si="110"/>
        <v>109484.57</v>
      </c>
      <c r="J2141" s="310" t="s">
        <v>540</v>
      </c>
      <c r="K2141" s="311" t="s">
        <v>953</v>
      </c>
    </row>
    <row r="2142" spans="1:11" x14ac:dyDescent="0.2">
      <c r="A2142" s="329"/>
      <c r="B2142" s="330"/>
      <c r="C2142" s="329"/>
      <c r="D2142" s="330"/>
      <c r="E2142" s="500" t="s">
        <v>2346</v>
      </c>
      <c r="F2142" s="306" t="s">
        <v>1754</v>
      </c>
      <c r="G2142" s="306">
        <v>1E-4</v>
      </c>
      <c r="H2142" s="501">
        <v>8790</v>
      </c>
      <c r="I2142" s="309">
        <f t="shared" si="110"/>
        <v>74892.558000000005</v>
      </c>
      <c r="J2142" s="310" t="s">
        <v>540</v>
      </c>
      <c r="K2142" s="311" t="s">
        <v>953</v>
      </c>
    </row>
    <row r="2143" spans="1:11" x14ac:dyDescent="0.2">
      <c r="A2143" s="329"/>
      <c r="B2143" s="330"/>
      <c r="C2143" s="329"/>
      <c r="D2143" s="330"/>
      <c r="E2143" s="500" t="s">
        <v>2347</v>
      </c>
      <c r="F2143" s="306" t="s">
        <v>1754</v>
      </c>
      <c r="G2143" s="306">
        <v>1E-4</v>
      </c>
      <c r="H2143" s="501">
        <v>8790</v>
      </c>
      <c r="I2143" s="309">
        <f t="shared" si="110"/>
        <v>74892.558000000005</v>
      </c>
      <c r="J2143" s="310" t="s">
        <v>540</v>
      </c>
      <c r="K2143" s="311" t="s">
        <v>953</v>
      </c>
    </row>
    <row r="2144" spans="1:11" x14ac:dyDescent="0.2">
      <c r="A2144" s="329"/>
      <c r="B2144" s="330"/>
      <c r="C2144" s="329"/>
      <c r="D2144" s="330"/>
      <c r="E2144" s="500" t="s">
        <v>2348</v>
      </c>
      <c r="F2144" s="306" t="s">
        <v>1754</v>
      </c>
      <c r="G2144" s="306">
        <v>1E-4</v>
      </c>
      <c r="H2144" s="501">
        <v>11150</v>
      </c>
      <c r="I2144" s="309">
        <f t="shared" si="110"/>
        <v>95000.23000000001</v>
      </c>
      <c r="J2144" s="310" t="s">
        <v>540</v>
      </c>
      <c r="K2144" s="311" t="s">
        <v>953</v>
      </c>
    </row>
    <row r="2145" spans="1:11" x14ac:dyDescent="0.2">
      <c r="A2145" s="329"/>
      <c r="B2145" s="330"/>
      <c r="C2145" s="329"/>
      <c r="D2145" s="330"/>
      <c r="E2145" s="500" t="s">
        <v>2349</v>
      </c>
      <c r="F2145" s="306" t="s">
        <v>296</v>
      </c>
      <c r="G2145" s="306">
        <v>1E-4</v>
      </c>
      <c r="H2145" s="501">
        <v>7040</v>
      </c>
      <c r="I2145" s="309">
        <f t="shared" si="110"/>
        <v>59982.208000000006</v>
      </c>
      <c r="J2145" s="310" t="s">
        <v>540</v>
      </c>
      <c r="K2145" s="311" t="s">
        <v>953</v>
      </c>
    </row>
    <row r="2146" spans="1:11" x14ac:dyDescent="0.2">
      <c r="A2146" s="329"/>
      <c r="B2146" s="330"/>
      <c r="C2146" s="329"/>
      <c r="D2146" s="330"/>
      <c r="E2146" s="500" t="s">
        <v>2350</v>
      </c>
      <c r="F2146" s="306" t="s">
        <v>296</v>
      </c>
      <c r="G2146" s="306">
        <v>1E-4</v>
      </c>
      <c r="H2146" s="501">
        <v>7040</v>
      </c>
      <c r="I2146" s="309">
        <f t="shared" si="110"/>
        <v>59982.208000000006</v>
      </c>
      <c r="J2146" s="310" t="s">
        <v>540</v>
      </c>
      <c r="K2146" s="311" t="s">
        <v>953</v>
      </c>
    </row>
    <row r="2147" spans="1:11" x14ac:dyDescent="0.2">
      <c r="A2147" s="329"/>
      <c r="B2147" s="330"/>
      <c r="C2147" s="329"/>
      <c r="D2147" s="330"/>
      <c r="E2147" s="504" t="s">
        <v>2316</v>
      </c>
      <c r="F2147" s="306" t="s">
        <v>296</v>
      </c>
      <c r="G2147" s="306">
        <v>1E-4</v>
      </c>
      <c r="H2147" s="501">
        <v>8335</v>
      </c>
      <c r="I2147" s="309">
        <f t="shared" si="110"/>
        <v>71015.867000000013</v>
      </c>
      <c r="J2147" s="310" t="s">
        <v>540</v>
      </c>
      <c r="K2147" s="311" t="s">
        <v>953</v>
      </c>
    </row>
    <row r="2148" spans="1:11" x14ac:dyDescent="0.2">
      <c r="A2148" s="329"/>
      <c r="B2148" s="330"/>
      <c r="C2148" s="329"/>
      <c r="D2148" s="330"/>
      <c r="E2148" s="488" t="s">
        <v>2351</v>
      </c>
      <c r="F2148" s="306" t="s">
        <v>296</v>
      </c>
      <c r="G2148" s="306">
        <v>1E-4</v>
      </c>
      <c r="H2148" s="501">
        <v>850</v>
      </c>
      <c r="I2148" s="309">
        <f t="shared" si="110"/>
        <v>7242.170000000001</v>
      </c>
      <c r="J2148" s="310" t="s">
        <v>540</v>
      </c>
      <c r="K2148" s="311" t="s">
        <v>953</v>
      </c>
    </row>
    <row r="2149" spans="1:11" x14ac:dyDescent="0.2">
      <c r="A2149" s="329"/>
      <c r="B2149" s="330"/>
      <c r="C2149" s="329"/>
      <c r="D2149" s="330"/>
      <c r="E2149" s="581" t="s">
        <v>2352</v>
      </c>
      <c r="F2149" s="306" t="s">
        <v>1754</v>
      </c>
      <c r="G2149" s="306">
        <v>1E-4</v>
      </c>
      <c r="H2149" s="501">
        <v>2179</v>
      </c>
      <c r="I2149" s="309">
        <f t="shared" si="110"/>
        <v>18565.515800000001</v>
      </c>
      <c r="J2149" s="310" t="s">
        <v>703</v>
      </c>
      <c r="K2149" s="311" t="s">
        <v>953</v>
      </c>
    </row>
    <row r="2150" spans="1:11" x14ac:dyDescent="0.2">
      <c r="A2150" s="329"/>
      <c r="B2150" s="330"/>
      <c r="C2150" s="329"/>
      <c r="D2150" s="330"/>
      <c r="E2150" s="521" t="s">
        <v>2457</v>
      </c>
      <c r="F2150" s="306" t="s">
        <v>1754</v>
      </c>
      <c r="G2150" s="306">
        <v>1E-4</v>
      </c>
      <c r="H2150" s="501">
        <v>1539.9</v>
      </c>
      <c r="I2150" s="309">
        <f t="shared" ref="I2150:I2203" si="111">+$G$2020*G2150*H2150</f>
        <v>13120.255980000002</v>
      </c>
      <c r="J2150" s="310" t="s">
        <v>540</v>
      </c>
      <c r="K2150" s="311" t="s">
        <v>953</v>
      </c>
    </row>
    <row r="2151" spans="1:11" x14ac:dyDescent="0.2">
      <c r="A2151" s="329"/>
      <c r="B2151" s="330"/>
      <c r="C2151" s="329"/>
      <c r="D2151" s="330"/>
      <c r="E2151" s="581" t="s">
        <v>2458</v>
      </c>
      <c r="F2151" s="306" t="s">
        <v>1754</v>
      </c>
      <c r="G2151" s="306">
        <v>1E-3</v>
      </c>
      <c r="H2151" s="501">
        <v>3.38</v>
      </c>
      <c r="I2151" s="309">
        <f t="shared" si="111"/>
        <v>287.98275999999998</v>
      </c>
      <c r="J2151" s="310" t="s">
        <v>540</v>
      </c>
      <c r="K2151" s="311" t="s">
        <v>953</v>
      </c>
    </row>
    <row r="2152" spans="1:11" x14ac:dyDescent="0.2">
      <c r="A2152" s="329"/>
      <c r="B2152" s="330"/>
      <c r="C2152" s="329"/>
      <c r="D2152" s="330"/>
      <c r="E2152" s="521" t="s">
        <v>2459</v>
      </c>
      <c r="F2152" s="306" t="s">
        <v>1754</v>
      </c>
      <c r="G2152" s="306">
        <v>1E-3</v>
      </c>
      <c r="H2152" s="501">
        <v>3.38</v>
      </c>
      <c r="I2152" s="309">
        <f t="shared" si="111"/>
        <v>287.98275999999998</v>
      </c>
      <c r="J2152" s="310" t="s">
        <v>540</v>
      </c>
      <c r="K2152" s="311" t="s">
        <v>953</v>
      </c>
    </row>
    <row r="2153" spans="1:11" x14ac:dyDescent="0.2">
      <c r="A2153" s="329"/>
      <c r="B2153" s="330"/>
      <c r="C2153" s="329"/>
      <c r="D2153" s="330"/>
      <c r="E2153" s="581" t="s">
        <v>2460</v>
      </c>
      <c r="F2153" s="306" t="s">
        <v>1754</v>
      </c>
      <c r="G2153" s="306">
        <v>1E-3</v>
      </c>
      <c r="H2153" s="501">
        <v>3.38</v>
      </c>
      <c r="I2153" s="309">
        <f t="shared" si="111"/>
        <v>287.98275999999998</v>
      </c>
      <c r="J2153" s="310" t="s">
        <v>540</v>
      </c>
      <c r="K2153" s="311" t="s">
        <v>953</v>
      </c>
    </row>
    <row r="2154" spans="1:11" x14ac:dyDescent="0.2">
      <c r="A2154" s="329"/>
      <c r="B2154" s="330"/>
      <c r="C2154" s="329"/>
      <c r="D2154" s="330"/>
      <c r="E2154" s="581" t="s">
        <v>2461</v>
      </c>
      <c r="F2154" s="306" t="s">
        <v>1754</v>
      </c>
      <c r="G2154" s="306">
        <v>1E-3</v>
      </c>
      <c r="H2154" s="501">
        <v>3.38</v>
      </c>
      <c r="I2154" s="309">
        <f t="shared" si="111"/>
        <v>287.98275999999998</v>
      </c>
      <c r="J2154" s="310" t="s">
        <v>540</v>
      </c>
      <c r="K2154" s="311" t="s">
        <v>953</v>
      </c>
    </row>
    <row r="2155" spans="1:11" x14ac:dyDescent="0.2">
      <c r="A2155" s="329"/>
      <c r="B2155" s="330"/>
      <c r="C2155" s="329"/>
      <c r="D2155" s="330"/>
      <c r="E2155" s="581" t="s">
        <v>2462</v>
      </c>
      <c r="F2155" s="306" t="s">
        <v>1754</v>
      </c>
      <c r="G2155" s="306">
        <v>1E-3</v>
      </c>
      <c r="H2155" s="501">
        <v>3.38</v>
      </c>
      <c r="I2155" s="309">
        <f t="shared" si="111"/>
        <v>287.98275999999998</v>
      </c>
      <c r="J2155" s="310" t="s">
        <v>540</v>
      </c>
      <c r="K2155" s="311" t="s">
        <v>953</v>
      </c>
    </row>
    <row r="2156" spans="1:11" x14ac:dyDescent="0.2">
      <c r="A2156" s="329"/>
      <c r="B2156" s="330"/>
      <c r="C2156" s="329"/>
      <c r="D2156" s="330"/>
      <c r="E2156" s="581" t="s">
        <v>2353</v>
      </c>
      <c r="F2156" s="306" t="s">
        <v>1754</v>
      </c>
      <c r="G2156" s="306">
        <v>1E-3</v>
      </c>
      <c r="H2156" s="501">
        <v>11.174600000000002</v>
      </c>
      <c r="I2156" s="309">
        <f t="shared" si="111"/>
        <v>952.09826920000012</v>
      </c>
      <c r="J2156" s="310" t="s">
        <v>540</v>
      </c>
      <c r="K2156" s="311" t="s">
        <v>953</v>
      </c>
    </row>
    <row r="2157" spans="1:11" x14ac:dyDescent="0.2">
      <c r="A2157" s="329"/>
      <c r="B2157" s="330"/>
      <c r="C2157" s="329"/>
      <c r="D2157" s="330"/>
      <c r="E2157" s="521" t="s">
        <v>2354</v>
      </c>
      <c r="F2157" s="306" t="s">
        <v>1754</v>
      </c>
      <c r="G2157" s="306">
        <v>1.0000000000000001E-5</v>
      </c>
      <c r="H2157" s="501">
        <v>18266</v>
      </c>
      <c r="I2157" s="309">
        <f t="shared" si="111"/>
        <v>15562.997320000002</v>
      </c>
      <c r="J2157" s="310" t="s">
        <v>540</v>
      </c>
      <c r="K2157" s="311" t="s">
        <v>953</v>
      </c>
    </row>
    <row r="2158" spans="1:11" x14ac:dyDescent="0.2">
      <c r="A2158" s="329"/>
      <c r="B2158" s="330"/>
      <c r="C2158" s="329"/>
      <c r="D2158" s="330"/>
      <c r="E2158" s="500" t="s">
        <v>2356</v>
      </c>
      <c r="F2158" s="306" t="s">
        <v>1754</v>
      </c>
      <c r="G2158" s="306">
        <v>1E-3</v>
      </c>
      <c r="H2158" s="501">
        <v>25</v>
      </c>
      <c r="I2158" s="309">
        <f t="shared" si="111"/>
        <v>2130.0500000000002</v>
      </c>
      <c r="J2158" s="310" t="s">
        <v>540</v>
      </c>
      <c r="K2158" s="311" t="s">
        <v>953</v>
      </c>
    </row>
    <row r="2159" spans="1:11" x14ac:dyDescent="0.2">
      <c r="A2159" s="329"/>
      <c r="B2159" s="330"/>
      <c r="C2159" s="329"/>
      <c r="D2159" s="330"/>
      <c r="E2159" s="488" t="s">
        <v>2364</v>
      </c>
      <c r="F2159" s="306" t="s">
        <v>1754</v>
      </c>
      <c r="G2159" s="306">
        <v>1E-3</v>
      </c>
      <c r="H2159" s="501">
        <v>40</v>
      </c>
      <c r="I2159" s="309">
        <f t="shared" si="111"/>
        <v>3408.08</v>
      </c>
      <c r="J2159" s="310" t="s">
        <v>540</v>
      </c>
      <c r="K2159" s="311" t="s">
        <v>953</v>
      </c>
    </row>
    <row r="2160" spans="1:11" x14ac:dyDescent="0.2">
      <c r="A2160" s="329"/>
      <c r="B2160" s="330"/>
      <c r="C2160" s="329"/>
      <c r="D2160" s="330"/>
      <c r="E2160" s="488" t="s">
        <v>2365</v>
      </c>
      <c r="F2160" s="306" t="s">
        <v>1754</v>
      </c>
      <c r="G2160" s="306">
        <v>1E-3</v>
      </c>
      <c r="H2160" s="501">
        <v>43</v>
      </c>
      <c r="I2160" s="309">
        <f t="shared" si="111"/>
        <v>3663.6859999999997</v>
      </c>
      <c r="J2160" s="310" t="s">
        <v>540</v>
      </c>
      <c r="K2160" s="311" t="s">
        <v>953</v>
      </c>
    </row>
    <row r="2161" spans="1:11" x14ac:dyDescent="0.2">
      <c r="A2161" s="329"/>
      <c r="B2161" s="330"/>
      <c r="C2161" s="329"/>
      <c r="D2161" s="330"/>
      <c r="E2161" s="488" t="s">
        <v>2366</v>
      </c>
      <c r="F2161" s="306" t="s">
        <v>748</v>
      </c>
      <c r="G2161" s="306">
        <v>1E-3</v>
      </c>
      <c r="H2161" s="501">
        <v>8.26</v>
      </c>
      <c r="I2161" s="309">
        <f t="shared" si="111"/>
        <v>703.76851999999997</v>
      </c>
      <c r="J2161" s="310" t="s">
        <v>703</v>
      </c>
      <c r="K2161" s="311" t="s">
        <v>953</v>
      </c>
    </row>
    <row r="2162" spans="1:11" x14ac:dyDescent="0.2">
      <c r="A2162" s="329"/>
      <c r="B2162" s="330"/>
      <c r="C2162" s="329"/>
      <c r="D2162" s="330"/>
      <c r="E2162" s="488" t="s">
        <v>2367</v>
      </c>
      <c r="F2162" s="306" t="s">
        <v>1754</v>
      </c>
      <c r="G2162" s="306">
        <v>1.0000000000000001E-5</v>
      </c>
      <c r="H2162" s="501">
        <v>28866.34</v>
      </c>
      <c r="I2162" s="309">
        <f t="shared" si="111"/>
        <v>24594.699006800005</v>
      </c>
      <c r="J2162" s="310" t="s">
        <v>540</v>
      </c>
      <c r="K2162" s="311" t="s">
        <v>953</v>
      </c>
    </row>
    <row r="2163" spans="1:11" x14ac:dyDescent="0.2">
      <c r="A2163" s="329"/>
      <c r="B2163" s="330"/>
      <c r="C2163" s="329"/>
      <c r="D2163" s="330"/>
      <c r="E2163" s="488" t="s">
        <v>2368</v>
      </c>
      <c r="F2163" s="306" t="s">
        <v>1754</v>
      </c>
      <c r="G2163" s="306">
        <v>1.0000000000000001E-5</v>
      </c>
      <c r="H2163" s="501">
        <v>31261.739999999998</v>
      </c>
      <c r="I2163" s="309">
        <f t="shared" si="111"/>
        <v>26635.627714800001</v>
      </c>
      <c r="J2163" s="310" t="s">
        <v>540</v>
      </c>
      <c r="K2163" s="311" t="s">
        <v>953</v>
      </c>
    </row>
    <row r="2164" spans="1:11" x14ac:dyDescent="0.2">
      <c r="A2164" s="329"/>
      <c r="B2164" s="330"/>
      <c r="C2164" s="329"/>
      <c r="D2164" s="330"/>
      <c r="E2164" s="488" t="s">
        <v>2369</v>
      </c>
      <c r="F2164" s="306" t="s">
        <v>1754</v>
      </c>
      <c r="G2164" s="306">
        <v>1.0000000000000001E-5</v>
      </c>
      <c r="H2164" s="501">
        <v>14338.18</v>
      </c>
      <c r="I2164" s="309">
        <f t="shared" si="111"/>
        <v>12216.416123600002</v>
      </c>
      <c r="J2164" s="310" t="s">
        <v>540</v>
      </c>
      <c r="K2164" s="311" t="s">
        <v>953</v>
      </c>
    </row>
    <row r="2165" spans="1:11" x14ac:dyDescent="0.2">
      <c r="A2165" s="329"/>
      <c r="B2165" s="330"/>
      <c r="C2165" s="329"/>
      <c r="D2165" s="330"/>
      <c r="E2165" s="488" t="s">
        <v>2285</v>
      </c>
      <c r="F2165" s="306" t="s">
        <v>1754</v>
      </c>
      <c r="G2165" s="306">
        <v>1.0000000000000001E-5</v>
      </c>
      <c r="H2165" s="501">
        <v>18375</v>
      </c>
      <c r="I2165" s="309">
        <f t="shared" si="111"/>
        <v>15655.867500000002</v>
      </c>
      <c r="J2165" s="310" t="s">
        <v>540</v>
      </c>
      <c r="K2165" s="311" t="s">
        <v>953</v>
      </c>
    </row>
    <row r="2166" spans="1:11" x14ac:dyDescent="0.2">
      <c r="A2166" s="329"/>
      <c r="B2166" s="330"/>
      <c r="C2166" s="329"/>
      <c r="D2166" s="330"/>
      <c r="E2166" s="488" t="s">
        <v>2370</v>
      </c>
      <c r="F2166" s="306" t="s">
        <v>1754</v>
      </c>
      <c r="G2166" s="306">
        <v>1.0000000000000001E-5</v>
      </c>
      <c r="H2166" s="501">
        <v>5159</v>
      </c>
      <c r="I2166" s="309">
        <f t="shared" si="111"/>
        <v>4395.5711800000008</v>
      </c>
      <c r="J2166" s="310" t="s">
        <v>540</v>
      </c>
      <c r="K2166" s="311" t="s">
        <v>953</v>
      </c>
    </row>
    <row r="2167" spans="1:11" x14ac:dyDescent="0.2">
      <c r="A2167" s="329"/>
      <c r="B2167" s="330"/>
      <c r="C2167" s="329"/>
      <c r="D2167" s="330"/>
      <c r="E2167" s="488" t="s">
        <v>2371</v>
      </c>
      <c r="F2167" s="306" t="s">
        <v>1754</v>
      </c>
      <c r="G2167" s="306">
        <v>1.0000000000000001E-5</v>
      </c>
      <c r="H2167" s="501">
        <v>7688</v>
      </c>
      <c r="I2167" s="309">
        <f t="shared" si="111"/>
        <v>6550.3297600000005</v>
      </c>
      <c r="J2167" s="310" t="s">
        <v>540</v>
      </c>
      <c r="K2167" s="311" t="s">
        <v>953</v>
      </c>
    </row>
    <row r="2168" spans="1:11" x14ac:dyDescent="0.2">
      <c r="A2168" s="329"/>
      <c r="B2168" s="330"/>
      <c r="C2168" s="329"/>
      <c r="D2168" s="330"/>
      <c r="E2168" s="488" t="s">
        <v>2372</v>
      </c>
      <c r="F2168" s="306" t="s">
        <v>1754</v>
      </c>
      <c r="G2168" s="306">
        <v>1.0000000000000001E-5</v>
      </c>
      <c r="H2168" s="501">
        <v>1489</v>
      </c>
      <c r="I2168" s="309">
        <f t="shared" si="111"/>
        <v>1268.6577800000002</v>
      </c>
      <c r="J2168" s="310" t="s">
        <v>540</v>
      </c>
      <c r="K2168" s="311" t="s">
        <v>953</v>
      </c>
    </row>
    <row r="2169" spans="1:11" x14ac:dyDescent="0.2">
      <c r="A2169" s="329"/>
      <c r="B2169" s="330"/>
      <c r="C2169" s="329"/>
      <c r="D2169" s="330"/>
      <c r="E2169" s="488" t="s">
        <v>2373</v>
      </c>
      <c r="F2169" s="306" t="s">
        <v>1754</v>
      </c>
      <c r="G2169" s="306">
        <v>1E-3</v>
      </c>
      <c r="H2169" s="501">
        <v>11.38</v>
      </c>
      <c r="I2169" s="309">
        <f t="shared" si="111"/>
        <v>969.59876000000008</v>
      </c>
      <c r="J2169" s="310" t="s">
        <v>540</v>
      </c>
      <c r="K2169" s="311" t="s">
        <v>953</v>
      </c>
    </row>
    <row r="2170" spans="1:11" x14ac:dyDescent="0.2">
      <c r="A2170" s="329"/>
      <c r="B2170" s="330"/>
      <c r="C2170" s="329"/>
      <c r="D2170" s="330"/>
      <c r="E2170" s="488" t="s">
        <v>2375</v>
      </c>
      <c r="F2170" s="306" t="s">
        <v>1754</v>
      </c>
      <c r="G2170" s="306">
        <v>1E-3</v>
      </c>
      <c r="H2170" s="501">
        <v>167.56</v>
      </c>
      <c r="I2170" s="309">
        <f t="shared" si="111"/>
        <v>14276.447120000001</v>
      </c>
      <c r="J2170" s="310" t="s">
        <v>540</v>
      </c>
      <c r="K2170" s="311" t="s">
        <v>953</v>
      </c>
    </row>
    <row r="2171" spans="1:11" x14ac:dyDescent="0.2">
      <c r="A2171" s="329"/>
      <c r="B2171" s="330"/>
      <c r="C2171" s="329"/>
      <c r="D2171" s="330"/>
      <c r="E2171" s="488" t="s">
        <v>2376</v>
      </c>
      <c r="F2171" s="306" t="s">
        <v>1754</v>
      </c>
      <c r="G2171" s="306">
        <v>1.0000000000000001E-5</v>
      </c>
      <c r="H2171" s="501">
        <v>8610</v>
      </c>
      <c r="I2171" s="309">
        <f t="shared" si="111"/>
        <v>7335.8922000000011</v>
      </c>
      <c r="J2171" s="310" t="s">
        <v>540</v>
      </c>
      <c r="K2171" s="311" t="s">
        <v>953</v>
      </c>
    </row>
    <row r="2172" spans="1:11" x14ac:dyDescent="0.2">
      <c r="A2172" s="329"/>
      <c r="B2172" s="330"/>
      <c r="C2172" s="329"/>
      <c r="D2172" s="330"/>
      <c r="E2172" s="503" t="s">
        <v>2377</v>
      </c>
      <c r="F2172" s="306" t="s">
        <v>2378</v>
      </c>
      <c r="G2172" s="306">
        <v>1E-3</v>
      </c>
      <c r="H2172" s="501">
        <v>60.652000000000001</v>
      </c>
      <c r="I2172" s="309">
        <f t="shared" si="111"/>
        <v>5167.6717040000003</v>
      </c>
      <c r="J2172" s="310" t="s">
        <v>703</v>
      </c>
      <c r="K2172" s="311" t="s">
        <v>953</v>
      </c>
    </row>
    <row r="2173" spans="1:11" x14ac:dyDescent="0.2">
      <c r="A2173" s="329"/>
      <c r="B2173" s="330"/>
      <c r="C2173" s="329"/>
      <c r="D2173" s="330"/>
      <c r="E2173" s="488" t="s">
        <v>2379</v>
      </c>
      <c r="F2173" s="306" t="s">
        <v>296</v>
      </c>
      <c r="G2173" s="306">
        <v>1E-3</v>
      </c>
      <c r="H2173" s="501">
        <v>125</v>
      </c>
      <c r="I2173" s="309">
        <f t="shared" si="111"/>
        <v>10650.25</v>
      </c>
      <c r="J2173" s="310" t="s">
        <v>540</v>
      </c>
      <c r="K2173" s="311" t="s">
        <v>953</v>
      </c>
    </row>
    <row r="2174" spans="1:11" x14ac:dyDescent="0.2">
      <c r="A2174" s="329"/>
      <c r="B2174" s="330"/>
      <c r="C2174" s="329"/>
      <c r="D2174" s="330"/>
      <c r="E2174" s="488" t="s">
        <v>2380</v>
      </c>
      <c r="F2174" s="306" t="s">
        <v>1754</v>
      </c>
      <c r="G2174" s="306">
        <v>1E-3</v>
      </c>
      <c r="H2174" s="501">
        <v>6200</v>
      </c>
      <c r="I2174" s="309">
        <f t="shared" si="111"/>
        <v>528252.4</v>
      </c>
      <c r="J2174" s="310" t="s">
        <v>540</v>
      </c>
      <c r="K2174" s="311" t="s">
        <v>953</v>
      </c>
    </row>
    <row r="2175" spans="1:11" x14ac:dyDescent="0.2">
      <c r="A2175" s="329"/>
      <c r="B2175" s="330"/>
      <c r="C2175" s="329"/>
      <c r="D2175" s="330"/>
      <c r="E2175" s="488" t="s">
        <v>2463</v>
      </c>
      <c r="F2175" s="306" t="s">
        <v>1754</v>
      </c>
      <c r="G2175" s="306">
        <v>1.0000000000000001E-5</v>
      </c>
      <c r="H2175" s="501">
        <v>18800</v>
      </c>
      <c r="I2175" s="309">
        <f t="shared" si="111"/>
        <v>16017.976000000002</v>
      </c>
      <c r="J2175" s="310" t="s">
        <v>540</v>
      </c>
      <c r="K2175" s="311" t="s">
        <v>953</v>
      </c>
    </row>
    <row r="2176" spans="1:11" x14ac:dyDescent="0.2">
      <c r="A2176" s="329"/>
      <c r="B2176" s="330"/>
      <c r="C2176" s="329"/>
      <c r="D2176" s="330"/>
      <c r="E2176" s="488" t="s">
        <v>2464</v>
      </c>
      <c r="F2176" s="306" t="s">
        <v>1754</v>
      </c>
      <c r="G2176" s="306">
        <v>1.0000000000000001E-5</v>
      </c>
      <c r="H2176" s="501">
        <v>7425</v>
      </c>
      <c r="I2176" s="309">
        <f t="shared" si="111"/>
        <v>6326.2485000000006</v>
      </c>
      <c r="J2176" s="310" t="s">
        <v>540</v>
      </c>
      <c r="K2176" s="311" t="s">
        <v>953</v>
      </c>
    </row>
    <row r="2177" spans="1:11" x14ac:dyDescent="0.2">
      <c r="A2177" s="329"/>
      <c r="B2177" s="330"/>
      <c r="C2177" s="329"/>
      <c r="D2177" s="330"/>
      <c r="E2177" s="488" t="s">
        <v>2465</v>
      </c>
      <c r="F2177" s="306" t="s">
        <v>1754</v>
      </c>
      <c r="G2177" s="306">
        <v>1.0000000000000001E-5</v>
      </c>
      <c r="H2177" s="501">
        <v>7250</v>
      </c>
      <c r="I2177" s="309">
        <f t="shared" si="111"/>
        <v>6177.1450000000004</v>
      </c>
      <c r="J2177" s="310" t="s">
        <v>540</v>
      </c>
      <c r="K2177" s="311" t="s">
        <v>953</v>
      </c>
    </row>
    <row r="2178" spans="1:11" x14ac:dyDescent="0.2">
      <c r="A2178" s="329"/>
      <c r="B2178" s="330"/>
      <c r="C2178" s="329"/>
      <c r="D2178" s="330"/>
      <c r="E2178" s="488" t="s">
        <v>2464</v>
      </c>
      <c r="F2178" s="306" t="s">
        <v>1754</v>
      </c>
      <c r="G2178" s="306">
        <v>1.0000000000000001E-5</v>
      </c>
      <c r="H2178" s="501">
        <v>7425</v>
      </c>
      <c r="I2178" s="309">
        <f t="shared" si="111"/>
        <v>6326.2485000000006</v>
      </c>
      <c r="J2178" s="310" t="s">
        <v>540</v>
      </c>
      <c r="K2178" s="311" t="s">
        <v>953</v>
      </c>
    </row>
    <row r="2179" spans="1:11" x14ac:dyDescent="0.2">
      <c r="A2179" s="329"/>
      <c r="B2179" s="330"/>
      <c r="C2179" s="329"/>
      <c r="D2179" s="330"/>
      <c r="E2179" s="500" t="s">
        <v>2466</v>
      </c>
      <c r="F2179" s="306" t="s">
        <v>1754</v>
      </c>
      <c r="G2179" s="306">
        <v>1.0000000000000001E-5</v>
      </c>
      <c r="H2179" s="501">
        <v>5950</v>
      </c>
      <c r="I2179" s="309">
        <f t="shared" si="111"/>
        <v>5069.5190000000002</v>
      </c>
      <c r="J2179" s="310" t="s">
        <v>540</v>
      </c>
      <c r="K2179" s="311" t="s">
        <v>953</v>
      </c>
    </row>
    <row r="2180" spans="1:11" x14ac:dyDescent="0.2">
      <c r="A2180" s="329"/>
      <c r="B2180" s="330"/>
      <c r="C2180" s="329"/>
      <c r="D2180" s="330"/>
      <c r="E2180" s="500" t="s">
        <v>2467</v>
      </c>
      <c r="F2180" s="306" t="s">
        <v>1754</v>
      </c>
      <c r="G2180" s="306">
        <v>1.0000000000000001E-5</v>
      </c>
      <c r="H2180" s="501">
        <v>15550</v>
      </c>
      <c r="I2180" s="309">
        <f t="shared" si="111"/>
        <v>13248.911000000002</v>
      </c>
      <c r="J2180" s="310" t="s">
        <v>540</v>
      </c>
      <c r="K2180" s="311" t="s">
        <v>953</v>
      </c>
    </row>
    <row r="2181" spans="1:11" x14ac:dyDescent="0.2">
      <c r="A2181" s="329"/>
      <c r="B2181" s="330"/>
      <c r="C2181" s="329"/>
      <c r="D2181" s="330"/>
      <c r="E2181" s="500" t="s">
        <v>2468</v>
      </c>
      <c r="F2181" s="306" t="s">
        <v>1754</v>
      </c>
      <c r="G2181" s="306">
        <v>1.0000000000000001E-5</v>
      </c>
      <c r="H2181" s="501">
        <v>8750</v>
      </c>
      <c r="I2181" s="309">
        <f t="shared" si="111"/>
        <v>7455.1750000000011</v>
      </c>
      <c r="J2181" s="310" t="s">
        <v>540</v>
      </c>
      <c r="K2181" s="311" t="s">
        <v>953</v>
      </c>
    </row>
    <row r="2182" spans="1:11" x14ac:dyDescent="0.2">
      <c r="A2182" s="329"/>
      <c r="B2182" s="330"/>
      <c r="C2182" s="329"/>
      <c r="D2182" s="330"/>
      <c r="E2182" s="500" t="s">
        <v>2469</v>
      </c>
      <c r="F2182" s="306" t="s">
        <v>1754</v>
      </c>
      <c r="G2182" s="306">
        <v>1.0000000000000001E-5</v>
      </c>
      <c r="H2182" s="501">
        <v>13850</v>
      </c>
      <c r="I2182" s="309">
        <f t="shared" si="111"/>
        <v>11800.477000000001</v>
      </c>
      <c r="J2182" s="310" t="s">
        <v>540</v>
      </c>
      <c r="K2182" s="311" t="s">
        <v>953</v>
      </c>
    </row>
    <row r="2183" spans="1:11" x14ac:dyDescent="0.2">
      <c r="A2183" s="329"/>
      <c r="B2183" s="330"/>
      <c r="C2183" s="329"/>
      <c r="D2183" s="330"/>
      <c r="E2183" s="502" t="s">
        <v>2470</v>
      </c>
      <c r="F2183" s="306" t="s">
        <v>1754</v>
      </c>
      <c r="G2183" s="306">
        <v>1.0000000000000001E-5</v>
      </c>
      <c r="H2183" s="501">
        <v>26115</v>
      </c>
      <c r="I2183" s="309">
        <f t="shared" si="111"/>
        <v>22250.502300000004</v>
      </c>
      <c r="J2183" s="310" t="s">
        <v>540</v>
      </c>
      <c r="K2183" s="311" t="s">
        <v>953</v>
      </c>
    </row>
    <row r="2184" spans="1:11" x14ac:dyDescent="0.2">
      <c r="A2184" s="329"/>
      <c r="B2184" s="330"/>
      <c r="C2184" s="329"/>
      <c r="D2184" s="330"/>
      <c r="E2184" s="500" t="s">
        <v>2471</v>
      </c>
      <c r="F2184" s="306" t="s">
        <v>1754</v>
      </c>
      <c r="G2184" s="306">
        <v>1.0000000000000001E-5</v>
      </c>
      <c r="H2184" s="501">
        <v>8215</v>
      </c>
      <c r="I2184" s="309">
        <f t="shared" si="111"/>
        <v>6999.3443000000007</v>
      </c>
      <c r="J2184" s="310" t="s">
        <v>540</v>
      </c>
      <c r="K2184" s="311" t="s">
        <v>953</v>
      </c>
    </row>
    <row r="2185" spans="1:11" x14ac:dyDescent="0.2">
      <c r="A2185" s="329"/>
      <c r="B2185" s="330"/>
      <c r="C2185" s="329"/>
      <c r="D2185" s="330"/>
      <c r="E2185" s="500" t="s">
        <v>2472</v>
      </c>
      <c r="F2185" s="306" t="s">
        <v>1754</v>
      </c>
      <c r="G2185" s="306">
        <v>1.0000000000000001E-5</v>
      </c>
      <c r="H2185" s="501">
        <v>8215</v>
      </c>
      <c r="I2185" s="309">
        <f t="shared" si="111"/>
        <v>6999.3443000000007</v>
      </c>
      <c r="J2185" s="310" t="s">
        <v>540</v>
      </c>
      <c r="K2185" s="311" t="s">
        <v>953</v>
      </c>
    </row>
    <row r="2186" spans="1:11" x14ac:dyDescent="0.2">
      <c r="A2186" s="329"/>
      <c r="B2186" s="330"/>
      <c r="C2186" s="329"/>
      <c r="D2186" s="330"/>
      <c r="E2186" s="500" t="s">
        <v>2381</v>
      </c>
      <c r="F2186" s="306" t="s">
        <v>296</v>
      </c>
      <c r="G2186" s="306">
        <v>1.0000000000000001E-5</v>
      </c>
      <c r="H2186" s="501">
        <v>850</v>
      </c>
      <c r="I2186" s="309">
        <f t="shared" si="111"/>
        <v>724.2170000000001</v>
      </c>
      <c r="J2186" s="310" t="s">
        <v>540</v>
      </c>
      <c r="K2186" s="311" t="s">
        <v>953</v>
      </c>
    </row>
    <row r="2187" spans="1:11" x14ac:dyDescent="0.2">
      <c r="A2187" s="329"/>
      <c r="B2187" s="330"/>
      <c r="C2187" s="329"/>
      <c r="D2187" s="330"/>
      <c r="E2187" s="500" t="s">
        <v>2382</v>
      </c>
      <c r="F2187" s="306" t="s">
        <v>1754</v>
      </c>
      <c r="G2187" s="306">
        <v>1.0000000000000001E-5</v>
      </c>
      <c r="H2187" s="501">
        <v>4550</v>
      </c>
      <c r="I2187" s="309">
        <f t="shared" si="111"/>
        <v>3876.6910000000007</v>
      </c>
      <c r="J2187" s="310" t="s">
        <v>540</v>
      </c>
      <c r="K2187" s="311" t="s">
        <v>953</v>
      </c>
    </row>
    <row r="2188" spans="1:11" x14ac:dyDescent="0.2">
      <c r="A2188" s="329"/>
      <c r="B2188" s="330"/>
      <c r="C2188" s="329"/>
      <c r="D2188" s="330"/>
      <c r="E2188" s="500" t="s">
        <v>2383</v>
      </c>
      <c r="F2188" s="306" t="s">
        <v>1754</v>
      </c>
      <c r="G2188" s="306">
        <v>1.0000000000000001E-5</v>
      </c>
      <c r="H2188" s="501">
        <v>3150</v>
      </c>
      <c r="I2188" s="309">
        <f t="shared" si="111"/>
        <v>2683.8630000000003</v>
      </c>
      <c r="J2188" s="310" t="s">
        <v>540</v>
      </c>
      <c r="K2188" s="311" t="s">
        <v>953</v>
      </c>
    </row>
    <row r="2189" spans="1:11" x14ac:dyDescent="0.2">
      <c r="A2189" s="329"/>
      <c r="B2189" s="330"/>
      <c r="C2189" s="329"/>
      <c r="D2189" s="330"/>
      <c r="E2189" s="500" t="s">
        <v>2384</v>
      </c>
      <c r="F2189" s="306" t="s">
        <v>1754</v>
      </c>
      <c r="G2189" s="306">
        <v>1.0000000000000001E-5</v>
      </c>
      <c r="H2189" s="501">
        <v>25250</v>
      </c>
      <c r="I2189" s="309">
        <f t="shared" si="111"/>
        <v>21513.505000000001</v>
      </c>
      <c r="J2189" s="310" t="s">
        <v>540</v>
      </c>
      <c r="K2189" s="311" t="s">
        <v>953</v>
      </c>
    </row>
    <row r="2190" spans="1:11" x14ac:dyDescent="0.2">
      <c r="A2190" s="329"/>
      <c r="B2190" s="330"/>
      <c r="C2190" s="329"/>
      <c r="D2190" s="330"/>
      <c r="E2190" s="500" t="s">
        <v>2385</v>
      </c>
      <c r="F2190" s="306" t="s">
        <v>1754</v>
      </c>
      <c r="G2190" s="306">
        <v>1.0000000000000001E-5</v>
      </c>
      <c r="H2190" s="501">
        <v>17935</v>
      </c>
      <c r="I2190" s="309">
        <f t="shared" si="111"/>
        <v>15280.978700000001</v>
      </c>
      <c r="J2190" s="310" t="s">
        <v>540</v>
      </c>
      <c r="K2190" s="311" t="s">
        <v>953</v>
      </c>
    </row>
    <row r="2191" spans="1:11" x14ac:dyDescent="0.2">
      <c r="A2191" s="329"/>
      <c r="B2191" s="330"/>
      <c r="C2191" s="329"/>
      <c r="D2191" s="330"/>
      <c r="E2191" s="500" t="s">
        <v>2386</v>
      </c>
      <c r="F2191" s="306" t="s">
        <v>1754</v>
      </c>
      <c r="G2191" s="306">
        <v>1.0000000000000001E-5</v>
      </c>
      <c r="H2191" s="501">
        <v>7190</v>
      </c>
      <c r="I2191" s="309">
        <f t="shared" si="111"/>
        <v>6126.0238000000008</v>
      </c>
      <c r="J2191" s="310" t="s">
        <v>540</v>
      </c>
      <c r="K2191" s="311" t="s">
        <v>953</v>
      </c>
    </row>
    <row r="2192" spans="1:11" x14ac:dyDescent="0.2">
      <c r="A2192" s="329"/>
      <c r="B2192" s="330"/>
      <c r="C2192" s="329"/>
      <c r="D2192" s="330"/>
      <c r="E2192" s="500" t="s">
        <v>2387</v>
      </c>
      <c r="F2192" s="306" t="s">
        <v>2314</v>
      </c>
      <c r="G2192" s="306">
        <v>1E-3</v>
      </c>
      <c r="H2192" s="501">
        <v>0.61360000000000003</v>
      </c>
      <c r="I2192" s="309">
        <f t="shared" si="111"/>
        <v>52.279947200000002</v>
      </c>
      <c r="J2192" s="310" t="s">
        <v>540</v>
      </c>
      <c r="K2192" s="311" t="s">
        <v>953</v>
      </c>
    </row>
    <row r="2193" spans="1:11" x14ac:dyDescent="0.2">
      <c r="A2193" s="329"/>
      <c r="B2193" s="330"/>
      <c r="C2193" s="329"/>
      <c r="D2193" s="330"/>
      <c r="E2193" s="504" t="s">
        <v>2388</v>
      </c>
      <c r="F2193" s="306" t="s">
        <v>2314</v>
      </c>
      <c r="G2193" s="306">
        <v>1E-3</v>
      </c>
      <c r="H2193" s="501">
        <v>0.73750000000000004</v>
      </c>
      <c r="I2193" s="309">
        <f t="shared" si="111"/>
        <v>62.836475</v>
      </c>
      <c r="J2193" s="310" t="s">
        <v>540</v>
      </c>
      <c r="K2193" s="311" t="s">
        <v>953</v>
      </c>
    </row>
    <row r="2194" spans="1:11" x14ac:dyDescent="0.2">
      <c r="A2194" s="329"/>
      <c r="B2194" s="330"/>
      <c r="C2194" s="329"/>
      <c r="D2194" s="330"/>
      <c r="E2194" s="488" t="s">
        <v>2389</v>
      </c>
      <c r="F2194" s="306" t="s">
        <v>296</v>
      </c>
      <c r="G2194" s="306">
        <v>1.0000000000000001E-5</v>
      </c>
      <c r="H2194" s="501">
        <v>8100</v>
      </c>
      <c r="I2194" s="309">
        <f t="shared" si="111"/>
        <v>6901.362000000001</v>
      </c>
      <c r="J2194" s="310" t="s">
        <v>540</v>
      </c>
      <c r="K2194" s="311" t="s">
        <v>953</v>
      </c>
    </row>
    <row r="2195" spans="1:11" x14ac:dyDescent="0.2">
      <c r="A2195" s="329"/>
      <c r="B2195" s="330"/>
      <c r="C2195" s="329"/>
      <c r="D2195" s="330"/>
      <c r="E2195" s="488" t="s">
        <v>2390</v>
      </c>
      <c r="F2195" s="306" t="s">
        <v>296</v>
      </c>
      <c r="G2195" s="306">
        <v>1E-4</v>
      </c>
      <c r="H2195" s="501">
        <v>125</v>
      </c>
      <c r="I2195" s="309">
        <f t="shared" si="111"/>
        <v>1065.0250000000001</v>
      </c>
      <c r="J2195" s="310" t="s">
        <v>540</v>
      </c>
      <c r="K2195" s="311" t="s">
        <v>953</v>
      </c>
    </row>
    <row r="2196" spans="1:11" x14ac:dyDescent="0.2">
      <c r="A2196" s="329"/>
      <c r="B2196" s="330"/>
      <c r="C2196" s="329"/>
      <c r="D2196" s="330"/>
      <c r="E2196" s="488" t="s">
        <v>2391</v>
      </c>
      <c r="F2196" s="306" t="s">
        <v>1754</v>
      </c>
      <c r="G2196" s="306">
        <v>1E-4</v>
      </c>
      <c r="H2196" s="501">
        <v>339</v>
      </c>
      <c r="I2196" s="309">
        <f t="shared" si="111"/>
        <v>2888.3478000000005</v>
      </c>
      <c r="J2196" s="310" t="s">
        <v>540</v>
      </c>
      <c r="K2196" s="311" t="s">
        <v>953</v>
      </c>
    </row>
    <row r="2197" spans="1:11" x14ac:dyDescent="0.2">
      <c r="A2197" s="329"/>
      <c r="B2197" s="330"/>
      <c r="C2197" s="329"/>
      <c r="D2197" s="330"/>
      <c r="E2197" s="488" t="s">
        <v>2273</v>
      </c>
      <c r="F2197" s="306" t="s">
        <v>296</v>
      </c>
      <c r="G2197" s="306">
        <v>1E-4</v>
      </c>
      <c r="H2197" s="501">
        <v>604.16</v>
      </c>
      <c r="I2197" s="309">
        <f t="shared" si="111"/>
        <v>5147.5640320000002</v>
      </c>
      <c r="J2197" s="310" t="s">
        <v>540</v>
      </c>
      <c r="K2197" s="311" t="s">
        <v>953</v>
      </c>
    </row>
    <row r="2198" spans="1:11" x14ac:dyDescent="0.2">
      <c r="A2198" s="329"/>
      <c r="B2198" s="330"/>
      <c r="C2198" s="329"/>
      <c r="D2198" s="330"/>
      <c r="E2198" s="488" t="s">
        <v>2275</v>
      </c>
      <c r="F2198" s="306" t="s">
        <v>748</v>
      </c>
      <c r="G2198" s="306">
        <v>1E-3</v>
      </c>
      <c r="H2198" s="501">
        <v>80.239999999999995</v>
      </c>
      <c r="I2198" s="309">
        <f t="shared" si="111"/>
        <v>6836.6084799999999</v>
      </c>
      <c r="J2198" s="310" t="s">
        <v>540</v>
      </c>
      <c r="K2198" s="311" t="s">
        <v>953</v>
      </c>
    </row>
    <row r="2199" spans="1:11" x14ac:dyDescent="0.2">
      <c r="A2199" s="329"/>
      <c r="B2199" s="330"/>
      <c r="C2199" s="329"/>
      <c r="D2199" s="330"/>
      <c r="E2199" s="500" t="s">
        <v>2473</v>
      </c>
      <c r="F2199" s="306" t="s">
        <v>1754</v>
      </c>
      <c r="G2199" s="306">
        <v>1.0000000000000001E-5</v>
      </c>
      <c r="H2199" s="501">
        <v>339</v>
      </c>
      <c r="I2199" s="309">
        <f t="shared" si="111"/>
        <v>288.83478000000002</v>
      </c>
      <c r="J2199" s="310" t="s">
        <v>540</v>
      </c>
      <c r="K2199" s="311" t="s">
        <v>953</v>
      </c>
    </row>
    <row r="2200" spans="1:11" x14ac:dyDescent="0.2">
      <c r="A2200" s="329"/>
      <c r="B2200" s="330"/>
      <c r="C2200" s="329"/>
      <c r="D2200" s="330"/>
      <c r="E2200" s="500" t="s">
        <v>2392</v>
      </c>
      <c r="F2200" s="306" t="s">
        <v>1754</v>
      </c>
      <c r="G2200" s="306">
        <v>1.0000000000000001E-5</v>
      </c>
      <c r="H2200" s="501">
        <v>382</v>
      </c>
      <c r="I2200" s="309">
        <f t="shared" si="111"/>
        <v>325.47164000000004</v>
      </c>
      <c r="J2200" s="310" t="s">
        <v>540</v>
      </c>
      <c r="K2200" s="311" t="s">
        <v>953</v>
      </c>
    </row>
    <row r="2201" spans="1:11" x14ac:dyDescent="0.2">
      <c r="A2201" s="329"/>
      <c r="B2201" s="330"/>
      <c r="C2201" s="329"/>
      <c r="D2201" s="330"/>
      <c r="E2201" s="500" t="s">
        <v>2474</v>
      </c>
      <c r="F2201" s="306" t="s">
        <v>1754</v>
      </c>
      <c r="G2201" s="306">
        <v>1E-3</v>
      </c>
      <c r="H2201" s="501">
        <v>9.84</v>
      </c>
      <c r="I2201" s="309">
        <f t="shared" si="111"/>
        <v>838.38767999999993</v>
      </c>
      <c r="J2201" s="310" t="s">
        <v>540</v>
      </c>
      <c r="K2201" s="311" t="s">
        <v>953</v>
      </c>
    </row>
    <row r="2202" spans="1:11" x14ac:dyDescent="0.2">
      <c r="A2202" s="329"/>
      <c r="B2202" s="330"/>
      <c r="C2202" s="329"/>
      <c r="D2202" s="330"/>
      <c r="E2202" s="500" t="s">
        <v>2475</v>
      </c>
      <c r="F2202" s="306" t="s">
        <v>1754</v>
      </c>
      <c r="G2202" s="306">
        <v>1E-3</v>
      </c>
      <c r="H2202" s="501">
        <v>12.18</v>
      </c>
      <c r="I2202" s="309">
        <f t="shared" si="111"/>
        <v>1037.76036</v>
      </c>
      <c r="J2202" s="310" t="s">
        <v>540</v>
      </c>
      <c r="K2202" s="311" t="s">
        <v>953</v>
      </c>
    </row>
    <row r="2203" spans="1:11" x14ac:dyDescent="0.2">
      <c r="A2203" s="329"/>
      <c r="B2203" s="330"/>
      <c r="C2203" s="329"/>
      <c r="D2203" s="330"/>
      <c r="E2203" s="500" t="s">
        <v>2476</v>
      </c>
      <c r="F2203" s="306" t="s">
        <v>1754</v>
      </c>
      <c r="G2203" s="306">
        <v>1.0000000000000001E-5</v>
      </c>
      <c r="H2203" s="501">
        <v>278.10000000000002</v>
      </c>
      <c r="I2203" s="309">
        <f t="shared" si="111"/>
        <v>236.94676200000006</v>
      </c>
      <c r="J2203" s="310" t="s">
        <v>540</v>
      </c>
      <c r="K2203" s="311" t="s">
        <v>953</v>
      </c>
    </row>
    <row r="2204" spans="1:11" x14ac:dyDescent="0.2">
      <c r="A2204" s="329"/>
      <c r="B2204" s="330"/>
      <c r="C2204" s="329"/>
      <c r="D2204" s="330"/>
      <c r="E2204" s="488"/>
      <c r="F2204" s="306"/>
      <c r="G2204" s="306"/>
      <c r="H2204" s="501"/>
      <c r="I2204" s="309"/>
      <c r="J2204" s="310"/>
      <c r="K2204" s="311"/>
    </row>
    <row r="2205" spans="1:11" x14ac:dyDescent="0.2">
      <c r="A2205" s="329"/>
      <c r="B2205" s="330"/>
      <c r="C2205" s="304">
        <v>64301</v>
      </c>
      <c r="D2205" s="509" t="s">
        <v>2477</v>
      </c>
      <c r="E2205" s="488"/>
      <c r="F2205" s="306"/>
      <c r="G2205" s="322">
        <f>C2205</f>
        <v>64301</v>
      </c>
      <c r="H2205" s="501"/>
      <c r="I2205" s="309"/>
      <c r="J2205" s="310"/>
      <c r="K2205" s="311"/>
    </row>
    <row r="2206" spans="1:11" x14ac:dyDescent="0.2">
      <c r="A2206" s="329"/>
      <c r="B2206" s="330"/>
      <c r="C2206" s="329"/>
      <c r="D2206" s="330" t="s">
        <v>2478</v>
      </c>
      <c r="E2206" s="331" t="s">
        <v>2244</v>
      </c>
      <c r="F2206" s="306" t="s">
        <v>2245</v>
      </c>
      <c r="G2206" s="306">
        <v>1</v>
      </c>
      <c r="H2206" s="496">
        <v>4.41</v>
      </c>
      <c r="I2206" s="309">
        <f>+$G$2205*G2206*H2206</f>
        <v>283567.41000000003</v>
      </c>
      <c r="J2206" s="310" t="s">
        <v>703</v>
      </c>
      <c r="K2206" s="311" t="s">
        <v>953</v>
      </c>
    </row>
    <row r="2207" spans="1:11" x14ac:dyDescent="0.2">
      <c r="A2207" s="329"/>
      <c r="B2207" s="330"/>
      <c r="C2207" s="329"/>
      <c r="D2207" s="330" t="s">
        <v>2479</v>
      </c>
      <c r="E2207" s="331" t="s">
        <v>1170</v>
      </c>
      <c r="F2207" s="306" t="s">
        <v>1814</v>
      </c>
      <c r="G2207" s="306">
        <v>1</v>
      </c>
      <c r="H2207" s="496">
        <v>5</v>
      </c>
      <c r="I2207" s="309">
        <f t="shared" ref="I2207:I2270" si="112">+$G$2205*G2207*H2207</f>
        <v>321505</v>
      </c>
      <c r="J2207" s="310" t="s">
        <v>703</v>
      </c>
      <c r="K2207" s="311" t="s">
        <v>953</v>
      </c>
    </row>
    <row r="2208" spans="1:11" x14ac:dyDescent="0.2">
      <c r="A2208" s="329"/>
      <c r="B2208" s="330"/>
      <c r="C2208" s="329"/>
      <c r="D2208" s="330" t="s">
        <v>2480</v>
      </c>
      <c r="E2208" s="331" t="s">
        <v>2248</v>
      </c>
      <c r="F2208" s="306" t="s">
        <v>296</v>
      </c>
      <c r="G2208" s="306">
        <v>1</v>
      </c>
      <c r="H2208" s="496">
        <v>4</v>
      </c>
      <c r="I2208" s="309">
        <f t="shared" si="112"/>
        <v>257204</v>
      </c>
      <c r="J2208" s="310" t="s">
        <v>703</v>
      </c>
      <c r="K2208" s="311" t="s">
        <v>953</v>
      </c>
    </row>
    <row r="2209" spans="1:11" x14ac:dyDescent="0.2">
      <c r="A2209" s="329"/>
      <c r="B2209" s="330"/>
      <c r="C2209" s="329"/>
      <c r="D2209" s="330" t="s">
        <v>2481</v>
      </c>
      <c r="E2209" s="331" t="s">
        <v>2250</v>
      </c>
      <c r="F2209" s="306" t="s">
        <v>1157</v>
      </c>
      <c r="G2209" s="306">
        <v>1</v>
      </c>
      <c r="H2209" s="496">
        <v>1</v>
      </c>
      <c r="I2209" s="309">
        <f t="shared" si="112"/>
        <v>64301</v>
      </c>
      <c r="J2209" s="310" t="s">
        <v>703</v>
      </c>
      <c r="K2209" s="311" t="s">
        <v>953</v>
      </c>
    </row>
    <row r="2210" spans="1:11" x14ac:dyDescent="0.2">
      <c r="A2210" s="329"/>
      <c r="B2210" s="330"/>
      <c r="C2210" s="329"/>
      <c r="D2210" s="330" t="s">
        <v>2482</v>
      </c>
      <c r="E2210" s="331" t="s">
        <v>2252</v>
      </c>
      <c r="F2210" s="306" t="s">
        <v>748</v>
      </c>
      <c r="G2210" s="306">
        <v>0.5</v>
      </c>
      <c r="H2210" s="496">
        <v>1.53</v>
      </c>
      <c r="I2210" s="309">
        <f t="shared" si="112"/>
        <v>49190.264999999999</v>
      </c>
      <c r="J2210" s="310" t="s">
        <v>703</v>
      </c>
      <c r="K2210" s="311" t="s">
        <v>953</v>
      </c>
    </row>
    <row r="2211" spans="1:11" x14ac:dyDescent="0.2">
      <c r="A2211" s="329"/>
      <c r="B2211" s="330"/>
      <c r="C2211" s="329"/>
      <c r="D2211" s="330" t="s">
        <v>2483</v>
      </c>
      <c r="E2211" s="331" t="s">
        <v>2254</v>
      </c>
      <c r="F2211" s="306" t="s">
        <v>748</v>
      </c>
      <c r="G2211" s="306">
        <v>0.5</v>
      </c>
      <c r="H2211" s="496">
        <v>4.6399999999999997</v>
      </c>
      <c r="I2211" s="309">
        <f t="shared" si="112"/>
        <v>149178.31999999998</v>
      </c>
      <c r="J2211" s="310" t="s">
        <v>703</v>
      </c>
      <c r="K2211" s="311" t="s">
        <v>953</v>
      </c>
    </row>
    <row r="2212" spans="1:11" x14ac:dyDescent="0.2">
      <c r="A2212" s="329"/>
      <c r="B2212" s="330"/>
      <c r="C2212" s="329"/>
      <c r="D2212" s="330" t="s">
        <v>2484</v>
      </c>
      <c r="E2212" s="331" t="s">
        <v>2256</v>
      </c>
      <c r="F2212" s="306" t="s">
        <v>748</v>
      </c>
      <c r="G2212" s="306">
        <v>0.5</v>
      </c>
      <c r="H2212" s="496">
        <v>4.8499999999999996</v>
      </c>
      <c r="I2212" s="309">
        <f t="shared" si="112"/>
        <v>155929.92499999999</v>
      </c>
      <c r="J2212" s="310" t="s">
        <v>703</v>
      </c>
      <c r="K2212" s="311" t="s">
        <v>953</v>
      </c>
    </row>
    <row r="2213" spans="1:11" x14ac:dyDescent="0.2">
      <c r="A2213" s="329"/>
      <c r="B2213" s="330"/>
      <c r="C2213" s="329"/>
      <c r="D2213" s="330" t="s">
        <v>2485</v>
      </c>
      <c r="E2213" s="331" t="s">
        <v>2258</v>
      </c>
      <c r="F2213" s="306" t="s">
        <v>748</v>
      </c>
      <c r="G2213" s="306">
        <v>0.5</v>
      </c>
      <c r="H2213" s="496">
        <v>4.99</v>
      </c>
      <c r="I2213" s="309">
        <f t="shared" si="112"/>
        <v>160430.995</v>
      </c>
      <c r="J2213" s="310" t="s">
        <v>703</v>
      </c>
      <c r="K2213" s="311" t="s">
        <v>953</v>
      </c>
    </row>
    <row r="2214" spans="1:11" x14ac:dyDescent="0.2">
      <c r="A2214" s="329"/>
      <c r="B2214" s="330"/>
      <c r="C2214" s="329"/>
      <c r="D2214" s="330" t="s">
        <v>2486</v>
      </c>
      <c r="E2214" s="331" t="s">
        <v>2260</v>
      </c>
      <c r="F2214" s="306" t="s">
        <v>1157</v>
      </c>
      <c r="G2214" s="306">
        <v>0.5</v>
      </c>
      <c r="H2214" s="496">
        <v>0.99</v>
      </c>
      <c r="I2214" s="309">
        <f t="shared" si="112"/>
        <v>31828.994999999999</v>
      </c>
      <c r="J2214" s="310" t="s">
        <v>703</v>
      </c>
      <c r="K2214" s="311" t="s">
        <v>953</v>
      </c>
    </row>
    <row r="2215" spans="1:11" x14ac:dyDescent="0.2">
      <c r="A2215" s="329"/>
      <c r="B2215" s="330"/>
      <c r="C2215" s="329"/>
      <c r="D2215" s="330"/>
      <c r="E2215" s="331" t="s">
        <v>2262</v>
      </c>
      <c r="F2215" s="306" t="s">
        <v>1212</v>
      </c>
      <c r="G2215" s="306">
        <v>0.25</v>
      </c>
      <c r="H2215" s="496">
        <v>4.46</v>
      </c>
      <c r="I2215" s="309">
        <f t="shared" si="112"/>
        <v>71695.615000000005</v>
      </c>
      <c r="J2215" s="310" t="s">
        <v>703</v>
      </c>
      <c r="K2215" s="311" t="s">
        <v>953</v>
      </c>
    </row>
    <row r="2216" spans="1:11" x14ac:dyDescent="0.2">
      <c r="A2216" s="329"/>
      <c r="B2216" s="330"/>
      <c r="C2216" s="329"/>
      <c r="D2216" s="330"/>
      <c r="E2216" s="331" t="s">
        <v>1266</v>
      </c>
      <c r="F2216" s="306" t="s">
        <v>1267</v>
      </c>
      <c r="G2216" s="306">
        <v>0.25</v>
      </c>
      <c r="H2216" s="496">
        <v>4.32</v>
      </c>
      <c r="I2216" s="309">
        <f t="shared" si="112"/>
        <v>69445.08</v>
      </c>
      <c r="J2216" s="310" t="s">
        <v>703</v>
      </c>
      <c r="K2216" s="311" t="s">
        <v>953</v>
      </c>
    </row>
    <row r="2217" spans="1:11" x14ac:dyDescent="0.2">
      <c r="A2217" s="329"/>
      <c r="B2217" s="330"/>
      <c r="C2217" s="329"/>
      <c r="D2217" s="330"/>
      <c r="E2217" s="331" t="s">
        <v>2265</v>
      </c>
      <c r="F2217" s="306" t="s">
        <v>1901</v>
      </c>
      <c r="G2217" s="306">
        <v>0.1</v>
      </c>
      <c r="H2217" s="496">
        <v>15</v>
      </c>
      <c r="I2217" s="309">
        <f t="shared" si="112"/>
        <v>96451.5</v>
      </c>
      <c r="J2217" s="310" t="s">
        <v>703</v>
      </c>
      <c r="K2217" s="311" t="s">
        <v>953</v>
      </c>
    </row>
    <row r="2218" spans="1:11" x14ac:dyDescent="0.2">
      <c r="A2218" s="329"/>
      <c r="B2218" s="330"/>
      <c r="C2218" s="329"/>
      <c r="D2218" s="330"/>
      <c r="E2218" s="331" t="s">
        <v>2267</v>
      </c>
      <c r="F2218" s="306" t="s">
        <v>1157</v>
      </c>
      <c r="G2218" s="306">
        <v>0.05</v>
      </c>
      <c r="H2218" s="496">
        <v>5.25</v>
      </c>
      <c r="I2218" s="309">
        <f t="shared" si="112"/>
        <v>16879.012500000001</v>
      </c>
      <c r="J2218" s="310" t="s">
        <v>703</v>
      </c>
      <c r="K2218" s="311" t="s">
        <v>953</v>
      </c>
    </row>
    <row r="2219" spans="1:11" x14ac:dyDescent="0.2">
      <c r="A2219" s="329"/>
      <c r="B2219" s="330"/>
      <c r="C2219" s="329"/>
      <c r="D2219" s="330"/>
      <c r="E2219" s="331" t="s">
        <v>2269</v>
      </c>
      <c r="F2219" s="306" t="s">
        <v>1157</v>
      </c>
      <c r="G2219" s="306">
        <v>0.1</v>
      </c>
      <c r="H2219" s="496">
        <v>7</v>
      </c>
      <c r="I2219" s="309">
        <f t="shared" si="112"/>
        <v>45010.700000000004</v>
      </c>
      <c r="J2219" s="310" t="s">
        <v>703</v>
      </c>
      <c r="K2219" s="311" t="s">
        <v>953</v>
      </c>
    </row>
    <row r="2220" spans="1:11" x14ac:dyDescent="0.2">
      <c r="A2220" s="329"/>
      <c r="B2220" s="330"/>
      <c r="C2220" s="329"/>
      <c r="D2220" s="330"/>
      <c r="E2220" s="331" t="s">
        <v>2271</v>
      </c>
      <c r="F2220" s="306" t="s">
        <v>1260</v>
      </c>
      <c r="G2220" s="306">
        <v>0.1</v>
      </c>
      <c r="H2220" s="496">
        <v>27</v>
      </c>
      <c r="I2220" s="309">
        <f t="shared" si="112"/>
        <v>173612.7</v>
      </c>
      <c r="J2220" s="310" t="s">
        <v>703</v>
      </c>
      <c r="K2220" s="311" t="s">
        <v>953</v>
      </c>
    </row>
    <row r="2221" spans="1:11" x14ac:dyDescent="0.2">
      <c r="A2221" s="329"/>
      <c r="B2221" s="330"/>
      <c r="C2221" s="329"/>
      <c r="D2221" s="330"/>
      <c r="E2221" s="331" t="s">
        <v>2276</v>
      </c>
      <c r="F2221" s="306" t="s">
        <v>2277</v>
      </c>
      <c r="G2221" s="306">
        <v>1E-3</v>
      </c>
      <c r="H2221" s="496">
        <v>10</v>
      </c>
      <c r="I2221" s="309">
        <f t="shared" si="112"/>
        <v>643.01</v>
      </c>
      <c r="J2221" s="310" t="s">
        <v>456</v>
      </c>
      <c r="K2221" s="311" t="s">
        <v>953</v>
      </c>
    </row>
    <row r="2222" spans="1:11" x14ac:dyDescent="0.2">
      <c r="A2222" s="329"/>
      <c r="B2222" s="330"/>
      <c r="C2222" s="329"/>
      <c r="D2222" s="330"/>
      <c r="E2222" s="488" t="s">
        <v>2278</v>
      </c>
      <c r="F2222" s="306" t="s">
        <v>1754</v>
      </c>
      <c r="G2222" s="306">
        <v>1.1E-4</v>
      </c>
      <c r="H2222" s="510">
        <v>7040</v>
      </c>
      <c r="I2222" s="309">
        <f t="shared" si="112"/>
        <v>49794.694400000008</v>
      </c>
      <c r="J2222" s="310" t="s">
        <v>540</v>
      </c>
      <c r="K2222" s="311" t="s">
        <v>953</v>
      </c>
    </row>
    <row r="2223" spans="1:11" x14ac:dyDescent="0.2">
      <c r="A2223" s="329"/>
      <c r="B2223" s="330"/>
      <c r="C2223" s="329"/>
      <c r="D2223" s="330"/>
      <c r="E2223" s="488" t="s">
        <v>2424</v>
      </c>
      <c r="F2223" s="306" t="s">
        <v>1754</v>
      </c>
      <c r="G2223" s="306">
        <v>1.1E-4</v>
      </c>
      <c r="H2223" s="510">
        <v>15550</v>
      </c>
      <c r="I2223" s="309">
        <f t="shared" si="112"/>
        <v>109986.86050000001</v>
      </c>
      <c r="J2223" s="310" t="s">
        <v>540</v>
      </c>
      <c r="K2223" s="311" t="s">
        <v>953</v>
      </c>
    </row>
    <row r="2224" spans="1:11" x14ac:dyDescent="0.2">
      <c r="A2224" s="329"/>
      <c r="B2224" s="330"/>
      <c r="C2224" s="329"/>
      <c r="D2224" s="330"/>
      <c r="E2224" s="488" t="s">
        <v>2279</v>
      </c>
      <c r="F2224" s="306" t="s">
        <v>1754</v>
      </c>
      <c r="G2224" s="306">
        <v>1.1E-4</v>
      </c>
      <c r="H2224" s="510">
        <v>26115</v>
      </c>
      <c r="I2224" s="309">
        <f t="shared" si="112"/>
        <v>184714.26765000002</v>
      </c>
      <c r="J2224" s="310" t="s">
        <v>540</v>
      </c>
      <c r="K2224" s="311" t="s">
        <v>953</v>
      </c>
    </row>
    <row r="2225" spans="1:11" x14ac:dyDescent="0.2">
      <c r="A2225" s="329"/>
      <c r="B2225" s="330"/>
      <c r="C2225" s="329"/>
      <c r="D2225" s="330"/>
      <c r="E2225" s="488" t="s">
        <v>2280</v>
      </c>
      <c r="F2225" s="306" t="s">
        <v>1754</v>
      </c>
      <c r="G2225" s="306">
        <v>1.1E-4</v>
      </c>
      <c r="H2225" s="510">
        <v>8865</v>
      </c>
      <c r="I2225" s="309">
        <f t="shared" si="112"/>
        <v>62703.120150000002</v>
      </c>
      <c r="J2225" s="310" t="s">
        <v>540</v>
      </c>
      <c r="K2225" s="311" t="s">
        <v>953</v>
      </c>
    </row>
    <row r="2226" spans="1:11" x14ac:dyDescent="0.2">
      <c r="A2226" s="329"/>
      <c r="B2226" s="330"/>
      <c r="C2226" s="329"/>
      <c r="D2226" s="330"/>
      <c r="E2226" s="488" t="s">
        <v>2428</v>
      </c>
      <c r="F2226" s="306" t="s">
        <v>1754</v>
      </c>
      <c r="G2226" s="306">
        <v>1.1E-4</v>
      </c>
      <c r="H2226" s="510">
        <v>3250</v>
      </c>
      <c r="I2226" s="309">
        <f t="shared" si="112"/>
        <v>22987.607500000002</v>
      </c>
      <c r="J2226" s="310" t="s">
        <v>540</v>
      </c>
      <c r="K2226" s="311" t="s">
        <v>953</v>
      </c>
    </row>
    <row r="2227" spans="1:11" x14ac:dyDescent="0.2">
      <c r="A2227" s="329"/>
      <c r="B2227" s="330"/>
      <c r="C2227" s="329"/>
      <c r="D2227" s="330"/>
      <c r="E2227" s="488" t="s">
        <v>2281</v>
      </c>
      <c r="F2227" s="306" t="s">
        <v>1754</v>
      </c>
      <c r="G2227" s="306">
        <v>1.1E-4</v>
      </c>
      <c r="H2227" s="510">
        <v>11150</v>
      </c>
      <c r="I2227" s="309">
        <f t="shared" si="112"/>
        <v>78865.176500000001</v>
      </c>
      <c r="J2227" s="310" t="s">
        <v>540</v>
      </c>
      <c r="K2227" s="311" t="s">
        <v>953</v>
      </c>
    </row>
    <row r="2228" spans="1:11" x14ac:dyDescent="0.2">
      <c r="A2228" s="329"/>
      <c r="B2228" s="330"/>
      <c r="C2228" s="329"/>
      <c r="D2228" s="330"/>
      <c r="E2228" s="488" t="s">
        <v>2282</v>
      </c>
      <c r="F2228" s="306" t="s">
        <v>1754</v>
      </c>
      <c r="G2228" s="306">
        <v>1.1E-4</v>
      </c>
      <c r="H2228" s="510">
        <v>12800</v>
      </c>
      <c r="I2228" s="309">
        <f t="shared" si="112"/>
        <v>90535.808000000005</v>
      </c>
      <c r="J2228" s="310" t="s">
        <v>540</v>
      </c>
      <c r="K2228" s="311" t="s">
        <v>953</v>
      </c>
    </row>
    <row r="2229" spans="1:11" x14ac:dyDescent="0.2">
      <c r="A2229" s="329"/>
      <c r="B2229" s="330"/>
      <c r="C2229" s="329"/>
      <c r="D2229" s="330"/>
      <c r="E2229" s="488" t="s">
        <v>2283</v>
      </c>
      <c r="F2229" s="306" t="s">
        <v>1754</v>
      </c>
      <c r="G2229" s="306">
        <v>1.1E-4</v>
      </c>
      <c r="H2229" s="510">
        <v>12835</v>
      </c>
      <c r="I2229" s="309">
        <f t="shared" si="112"/>
        <v>90783.366850000006</v>
      </c>
      <c r="J2229" s="310" t="s">
        <v>540</v>
      </c>
      <c r="K2229" s="311" t="s">
        <v>953</v>
      </c>
    </row>
    <row r="2230" spans="1:11" x14ac:dyDescent="0.2">
      <c r="A2230" s="329"/>
      <c r="B2230" s="330"/>
      <c r="C2230" s="329"/>
      <c r="D2230" s="330"/>
      <c r="E2230" s="488" t="s">
        <v>2284</v>
      </c>
      <c r="F2230" s="306" t="s">
        <v>1754</v>
      </c>
      <c r="G2230" s="306">
        <v>1.1E-4</v>
      </c>
      <c r="H2230" s="510">
        <v>400</v>
      </c>
      <c r="I2230" s="309">
        <f t="shared" si="112"/>
        <v>2829.2440000000001</v>
      </c>
      <c r="J2230" s="310" t="s">
        <v>540</v>
      </c>
      <c r="K2230" s="311" t="s">
        <v>953</v>
      </c>
    </row>
    <row r="2231" spans="1:11" x14ac:dyDescent="0.2">
      <c r="A2231" s="329"/>
      <c r="B2231" s="330"/>
      <c r="C2231" s="329"/>
      <c r="D2231" s="330"/>
      <c r="E2231" s="488" t="s">
        <v>2285</v>
      </c>
      <c r="F2231" s="306" t="s">
        <v>1754</v>
      </c>
      <c r="G2231" s="306">
        <v>1.1E-4</v>
      </c>
      <c r="H2231" s="510">
        <v>18266</v>
      </c>
      <c r="I2231" s="309">
        <f t="shared" si="112"/>
        <v>129197.42726000001</v>
      </c>
      <c r="J2231" s="310" t="s">
        <v>540</v>
      </c>
      <c r="K2231" s="311" t="s">
        <v>953</v>
      </c>
    </row>
    <row r="2232" spans="1:11" x14ac:dyDescent="0.2">
      <c r="A2232" s="329"/>
      <c r="B2232" s="330"/>
      <c r="C2232" s="329"/>
      <c r="D2232" s="330"/>
      <c r="E2232" s="488" t="s">
        <v>2286</v>
      </c>
      <c r="F2232" s="306" t="s">
        <v>1754</v>
      </c>
      <c r="G2232" s="306">
        <v>1E-3</v>
      </c>
      <c r="H2232" s="510">
        <v>8.3780000000000001</v>
      </c>
      <c r="I2232" s="309">
        <f t="shared" si="112"/>
        <v>538.71377800000005</v>
      </c>
      <c r="J2232" s="310" t="s">
        <v>540</v>
      </c>
      <c r="K2232" s="311" t="s">
        <v>953</v>
      </c>
    </row>
    <row r="2233" spans="1:11" x14ac:dyDescent="0.2">
      <c r="A2233" s="329"/>
      <c r="B2233" s="330"/>
      <c r="C2233" s="329"/>
      <c r="D2233" s="330"/>
      <c r="E2233" s="488" t="s">
        <v>2287</v>
      </c>
      <c r="F2233" s="306" t="s">
        <v>1754</v>
      </c>
      <c r="G2233" s="306">
        <v>1E-3</v>
      </c>
      <c r="H2233" s="510">
        <v>6.23</v>
      </c>
      <c r="I2233" s="309">
        <f t="shared" si="112"/>
        <v>400.59523000000002</v>
      </c>
      <c r="J2233" s="310" t="s">
        <v>703</v>
      </c>
      <c r="K2233" s="311" t="s">
        <v>953</v>
      </c>
    </row>
    <row r="2234" spans="1:11" x14ac:dyDescent="0.2">
      <c r="A2234" s="329"/>
      <c r="B2234" s="330"/>
      <c r="C2234" s="329"/>
      <c r="D2234" s="330"/>
      <c r="E2234" s="488" t="s">
        <v>2288</v>
      </c>
      <c r="F2234" s="306" t="s">
        <v>1754</v>
      </c>
      <c r="G2234" s="306">
        <v>1E-3</v>
      </c>
      <c r="H2234" s="510">
        <v>6.23</v>
      </c>
      <c r="I2234" s="309">
        <f t="shared" si="112"/>
        <v>400.59523000000002</v>
      </c>
      <c r="J2234" s="310" t="s">
        <v>703</v>
      </c>
      <c r="K2234" s="311" t="s">
        <v>953</v>
      </c>
    </row>
    <row r="2235" spans="1:11" x14ac:dyDescent="0.2">
      <c r="A2235" s="329"/>
      <c r="B2235" s="330"/>
      <c r="C2235" s="329"/>
      <c r="D2235" s="330"/>
      <c r="E2235" s="488" t="s">
        <v>2289</v>
      </c>
      <c r="F2235" s="306" t="s">
        <v>1754</v>
      </c>
      <c r="G2235" s="306">
        <v>1E-3</v>
      </c>
      <c r="H2235" s="510">
        <v>6.23</v>
      </c>
      <c r="I2235" s="309">
        <f t="shared" si="112"/>
        <v>400.59523000000002</v>
      </c>
      <c r="J2235" s="310" t="s">
        <v>703</v>
      </c>
      <c r="K2235" s="311" t="s">
        <v>953</v>
      </c>
    </row>
    <row r="2236" spans="1:11" x14ac:dyDescent="0.2">
      <c r="A2236" s="329"/>
      <c r="B2236" s="330"/>
      <c r="C2236" s="329"/>
      <c r="D2236" s="330"/>
      <c r="E2236" s="488" t="s">
        <v>2290</v>
      </c>
      <c r="F2236" s="306" t="s">
        <v>1754</v>
      </c>
      <c r="G2236" s="306">
        <v>1E-3</v>
      </c>
      <c r="H2236" s="510">
        <v>0.94990000000000008</v>
      </c>
      <c r="I2236" s="309">
        <f t="shared" si="112"/>
        <v>61.079519900000008</v>
      </c>
      <c r="J2236" s="310" t="s">
        <v>703</v>
      </c>
      <c r="K2236" s="311" t="s">
        <v>953</v>
      </c>
    </row>
    <row r="2237" spans="1:11" x14ac:dyDescent="0.2">
      <c r="A2237" s="329"/>
      <c r="B2237" s="330"/>
      <c r="C2237" s="329"/>
      <c r="D2237" s="330"/>
      <c r="E2237" s="488" t="s">
        <v>2291</v>
      </c>
      <c r="F2237" s="306" t="s">
        <v>1754</v>
      </c>
      <c r="G2237" s="306">
        <v>1E-3</v>
      </c>
      <c r="H2237" s="510">
        <v>6.3</v>
      </c>
      <c r="I2237" s="309">
        <f t="shared" si="112"/>
        <v>405.09629999999999</v>
      </c>
      <c r="J2237" s="310" t="s">
        <v>703</v>
      </c>
      <c r="K2237" s="311" t="s">
        <v>953</v>
      </c>
    </row>
    <row r="2238" spans="1:11" x14ac:dyDescent="0.2">
      <c r="A2238" s="329"/>
      <c r="B2238" s="330"/>
      <c r="C2238" s="329"/>
      <c r="D2238" s="330"/>
      <c r="E2238" s="488" t="s">
        <v>2292</v>
      </c>
      <c r="F2238" s="306" t="s">
        <v>1754</v>
      </c>
      <c r="G2238" s="306">
        <v>1E-3</v>
      </c>
      <c r="H2238" s="510">
        <v>6.3</v>
      </c>
      <c r="I2238" s="309">
        <f t="shared" si="112"/>
        <v>405.09629999999999</v>
      </c>
      <c r="J2238" s="310" t="s">
        <v>703</v>
      </c>
      <c r="K2238" s="311" t="s">
        <v>953</v>
      </c>
    </row>
    <row r="2239" spans="1:11" x14ac:dyDescent="0.2">
      <c r="A2239" s="329"/>
      <c r="B2239" s="330"/>
      <c r="C2239" s="329"/>
      <c r="D2239" s="330"/>
      <c r="E2239" s="488" t="s">
        <v>2293</v>
      </c>
      <c r="F2239" s="306" t="s">
        <v>1754</v>
      </c>
      <c r="G2239" s="306">
        <v>1.0000000000000001E-5</v>
      </c>
      <c r="H2239" s="510">
        <v>7100</v>
      </c>
      <c r="I2239" s="309">
        <f t="shared" si="112"/>
        <v>4565.371000000001</v>
      </c>
      <c r="J2239" s="310" t="s">
        <v>540</v>
      </c>
      <c r="K2239" s="311" t="s">
        <v>953</v>
      </c>
    </row>
    <row r="2240" spans="1:11" x14ac:dyDescent="0.2">
      <c r="A2240" s="329"/>
      <c r="B2240" s="330"/>
      <c r="C2240" s="329"/>
      <c r="D2240" s="330"/>
      <c r="E2240" s="488" t="s">
        <v>2294</v>
      </c>
      <c r="F2240" s="306" t="s">
        <v>1754</v>
      </c>
      <c r="G2240" s="306">
        <v>1E-3</v>
      </c>
      <c r="H2240" s="510">
        <v>413</v>
      </c>
      <c r="I2240" s="309">
        <f t="shared" si="112"/>
        <v>26556.313000000002</v>
      </c>
      <c r="J2240" s="310" t="s">
        <v>514</v>
      </c>
      <c r="K2240" s="311" t="s">
        <v>953</v>
      </c>
    </row>
    <row r="2241" spans="1:11" x14ac:dyDescent="0.2">
      <c r="A2241" s="329"/>
      <c r="B2241" s="330"/>
      <c r="C2241" s="329"/>
      <c r="D2241" s="330"/>
      <c r="E2241" s="488" t="s">
        <v>2410</v>
      </c>
      <c r="F2241" s="306" t="s">
        <v>1754</v>
      </c>
      <c r="G2241" s="306">
        <v>1.0000000000000001E-5</v>
      </c>
      <c r="H2241" s="510">
        <v>11200</v>
      </c>
      <c r="I2241" s="309">
        <f t="shared" si="112"/>
        <v>7201.7120000000014</v>
      </c>
      <c r="J2241" s="310" t="s">
        <v>540</v>
      </c>
      <c r="K2241" s="311" t="s">
        <v>953</v>
      </c>
    </row>
    <row r="2242" spans="1:11" x14ac:dyDescent="0.2">
      <c r="A2242" s="329"/>
      <c r="B2242" s="330"/>
      <c r="C2242" s="329"/>
      <c r="D2242" s="330"/>
      <c r="E2242" s="488" t="s">
        <v>2295</v>
      </c>
      <c r="F2242" s="306" t="s">
        <v>1754</v>
      </c>
      <c r="G2242" s="306">
        <v>1E-3</v>
      </c>
      <c r="H2242" s="510">
        <v>357</v>
      </c>
      <c r="I2242" s="309">
        <f t="shared" si="112"/>
        <v>22955.457000000002</v>
      </c>
      <c r="J2242" s="310" t="s">
        <v>540</v>
      </c>
      <c r="K2242" s="311" t="s">
        <v>953</v>
      </c>
    </row>
    <row r="2243" spans="1:11" x14ac:dyDescent="0.2">
      <c r="A2243" s="329"/>
      <c r="B2243" s="330"/>
      <c r="C2243" s="329"/>
      <c r="D2243" s="330"/>
      <c r="E2243" s="488" t="s">
        <v>2296</v>
      </c>
      <c r="F2243" s="306" t="s">
        <v>1754</v>
      </c>
      <c r="G2243" s="306">
        <v>1E-3</v>
      </c>
      <c r="H2243" s="510">
        <v>357</v>
      </c>
      <c r="I2243" s="309">
        <f t="shared" si="112"/>
        <v>22955.457000000002</v>
      </c>
      <c r="J2243" s="310" t="s">
        <v>540</v>
      </c>
      <c r="K2243" s="311" t="s">
        <v>953</v>
      </c>
    </row>
    <row r="2244" spans="1:11" x14ac:dyDescent="0.2">
      <c r="A2244" s="329"/>
      <c r="B2244" s="330"/>
      <c r="C2244" s="329"/>
      <c r="D2244" s="330"/>
      <c r="E2244" s="488" t="s">
        <v>2297</v>
      </c>
      <c r="F2244" s="306" t="s">
        <v>1754</v>
      </c>
      <c r="G2244" s="306">
        <v>1E-3</v>
      </c>
      <c r="H2244" s="510">
        <v>500</v>
      </c>
      <c r="I2244" s="309">
        <f t="shared" si="112"/>
        <v>32150.5</v>
      </c>
      <c r="J2244" s="310" t="s">
        <v>540</v>
      </c>
      <c r="K2244" s="311" t="s">
        <v>953</v>
      </c>
    </row>
    <row r="2245" spans="1:11" x14ac:dyDescent="0.2">
      <c r="A2245" s="329"/>
      <c r="B2245" s="330"/>
      <c r="C2245" s="329"/>
      <c r="D2245" s="330"/>
      <c r="E2245" s="488" t="s">
        <v>2298</v>
      </c>
      <c r="F2245" s="306" t="s">
        <v>1754</v>
      </c>
      <c r="G2245" s="306">
        <v>1E-3</v>
      </c>
      <c r="H2245" s="510">
        <v>500</v>
      </c>
      <c r="I2245" s="309">
        <f t="shared" si="112"/>
        <v>32150.5</v>
      </c>
      <c r="J2245" s="310" t="s">
        <v>540</v>
      </c>
      <c r="K2245" s="311" t="s">
        <v>953</v>
      </c>
    </row>
    <row r="2246" spans="1:11" x14ac:dyDescent="0.2">
      <c r="A2246" s="329"/>
      <c r="B2246" s="330"/>
      <c r="C2246" s="329"/>
      <c r="D2246" s="330"/>
      <c r="E2246" s="488" t="s">
        <v>2433</v>
      </c>
      <c r="F2246" s="306" t="s">
        <v>1754</v>
      </c>
      <c r="G2246" s="306">
        <v>1E-3</v>
      </c>
      <c r="H2246" s="510">
        <v>520</v>
      </c>
      <c r="I2246" s="309">
        <f t="shared" si="112"/>
        <v>33436.520000000004</v>
      </c>
      <c r="J2246" s="310" t="s">
        <v>540</v>
      </c>
      <c r="K2246" s="311" t="s">
        <v>953</v>
      </c>
    </row>
    <row r="2247" spans="1:11" x14ac:dyDescent="0.2">
      <c r="A2247" s="329"/>
      <c r="B2247" s="330"/>
      <c r="C2247" s="329"/>
      <c r="D2247" s="330"/>
      <c r="E2247" s="488" t="s">
        <v>2299</v>
      </c>
      <c r="F2247" s="306" t="s">
        <v>1754</v>
      </c>
      <c r="G2247" s="306">
        <v>1E-3</v>
      </c>
      <c r="H2247" s="510">
        <v>625</v>
      </c>
      <c r="I2247" s="309">
        <f t="shared" si="112"/>
        <v>40188.125</v>
      </c>
      <c r="J2247" s="310" t="s">
        <v>540</v>
      </c>
      <c r="K2247" s="311" t="s">
        <v>953</v>
      </c>
    </row>
    <row r="2248" spans="1:11" x14ac:dyDescent="0.2">
      <c r="A2248" s="329"/>
      <c r="B2248" s="330"/>
      <c r="C2248" s="329"/>
      <c r="D2248" s="330"/>
      <c r="E2248" s="488" t="s">
        <v>2434</v>
      </c>
      <c r="F2248" s="306" t="s">
        <v>1754</v>
      </c>
      <c r="G2248" s="306">
        <v>1E-3</v>
      </c>
      <c r="H2248" s="510">
        <v>6.38</v>
      </c>
      <c r="I2248" s="309">
        <f t="shared" si="112"/>
        <v>410.24038000000002</v>
      </c>
      <c r="J2248" s="310" t="s">
        <v>540</v>
      </c>
      <c r="K2248" s="311" t="s">
        <v>953</v>
      </c>
    </row>
    <row r="2249" spans="1:11" x14ac:dyDescent="0.2">
      <c r="A2249" s="329"/>
      <c r="B2249" s="330"/>
      <c r="C2249" s="329"/>
      <c r="D2249" s="330"/>
      <c r="E2249" s="488" t="s">
        <v>2300</v>
      </c>
      <c r="F2249" s="306" t="s">
        <v>1754</v>
      </c>
      <c r="G2249" s="306">
        <v>1E-3</v>
      </c>
      <c r="H2249" s="510">
        <v>6.38</v>
      </c>
      <c r="I2249" s="309">
        <f t="shared" si="112"/>
        <v>410.24038000000002</v>
      </c>
      <c r="J2249" s="310" t="s">
        <v>540</v>
      </c>
      <c r="K2249" s="311" t="s">
        <v>953</v>
      </c>
    </row>
    <row r="2250" spans="1:11" x14ac:dyDescent="0.2">
      <c r="A2250" s="329"/>
      <c r="B2250" s="330"/>
      <c r="C2250" s="329"/>
      <c r="D2250" s="330"/>
      <c r="E2250" s="488" t="s">
        <v>2301</v>
      </c>
      <c r="F2250" s="306" t="s">
        <v>1754</v>
      </c>
      <c r="G2250" s="306">
        <v>1E-3</v>
      </c>
      <c r="H2250" s="510">
        <v>6.38</v>
      </c>
      <c r="I2250" s="309">
        <f t="shared" si="112"/>
        <v>410.24038000000002</v>
      </c>
      <c r="J2250" s="310" t="s">
        <v>540</v>
      </c>
      <c r="K2250" s="311" t="s">
        <v>953</v>
      </c>
    </row>
    <row r="2251" spans="1:11" x14ac:dyDescent="0.2">
      <c r="A2251" s="329"/>
      <c r="B2251" s="330"/>
      <c r="C2251" s="329"/>
      <c r="D2251" s="330"/>
      <c r="E2251" s="488" t="s">
        <v>2302</v>
      </c>
      <c r="F2251" s="306" t="s">
        <v>1754</v>
      </c>
      <c r="G2251" s="306">
        <v>1E-4</v>
      </c>
      <c r="H2251" s="510">
        <v>7040</v>
      </c>
      <c r="I2251" s="309">
        <f t="shared" si="112"/>
        <v>45267.904000000002</v>
      </c>
      <c r="J2251" s="310" t="s">
        <v>540</v>
      </c>
      <c r="K2251" s="311" t="s">
        <v>953</v>
      </c>
    </row>
    <row r="2252" spans="1:11" x14ac:dyDescent="0.2">
      <c r="A2252" s="329"/>
      <c r="B2252" s="330"/>
      <c r="C2252" s="329"/>
      <c r="D2252" s="330"/>
      <c r="E2252" s="488" t="s">
        <v>2303</v>
      </c>
      <c r="F2252" s="306" t="s">
        <v>1754</v>
      </c>
      <c r="G2252" s="306">
        <v>1.0000000000000001E-5</v>
      </c>
      <c r="H2252" s="510">
        <v>26115</v>
      </c>
      <c r="I2252" s="309">
        <f t="shared" si="112"/>
        <v>16792.206150000002</v>
      </c>
      <c r="J2252" s="310" t="s">
        <v>540</v>
      </c>
      <c r="K2252" s="311" t="s">
        <v>953</v>
      </c>
    </row>
    <row r="2253" spans="1:11" x14ac:dyDescent="0.2">
      <c r="A2253" s="329"/>
      <c r="B2253" s="330"/>
      <c r="C2253" s="329"/>
      <c r="D2253" s="330"/>
      <c r="E2253" s="488" t="s">
        <v>2304</v>
      </c>
      <c r="F2253" s="306" t="s">
        <v>1754</v>
      </c>
      <c r="G2253" s="306">
        <v>1.0000000000000001E-5</v>
      </c>
      <c r="H2253" s="510">
        <v>8215</v>
      </c>
      <c r="I2253" s="309">
        <f t="shared" si="112"/>
        <v>5282.327150000001</v>
      </c>
      <c r="J2253" s="310" t="s">
        <v>540</v>
      </c>
      <c r="K2253" s="311" t="s">
        <v>953</v>
      </c>
    </row>
    <row r="2254" spans="1:11" x14ac:dyDescent="0.2">
      <c r="A2254" s="329"/>
      <c r="B2254" s="330"/>
      <c r="C2254" s="329"/>
      <c r="D2254" s="330"/>
      <c r="E2254" s="488" t="s">
        <v>2305</v>
      </c>
      <c r="F2254" s="306" t="s">
        <v>1754</v>
      </c>
      <c r="G2254" s="306">
        <v>1.0000000000000001E-5</v>
      </c>
      <c r="H2254" s="510">
        <v>850</v>
      </c>
      <c r="I2254" s="309">
        <f t="shared" si="112"/>
        <v>546.55850000000009</v>
      </c>
      <c r="J2254" s="310" t="s">
        <v>540</v>
      </c>
      <c r="K2254" s="311" t="s">
        <v>953</v>
      </c>
    </row>
    <row r="2255" spans="1:11" x14ac:dyDescent="0.2">
      <c r="A2255" s="329"/>
      <c r="B2255" s="330"/>
      <c r="C2255" s="329"/>
      <c r="D2255" s="330"/>
      <c r="E2255" s="488" t="s">
        <v>2306</v>
      </c>
      <c r="F2255" s="306" t="s">
        <v>748</v>
      </c>
      <c r="G2255" s="306">
        <v>1E-3</v>
      </c>
      <c r="H2255" s="510">
        <v>8.1419999999999995</v>
      </c>
      <c r="I2255" s="309">
        <f t="shared" si="112"/>
        <v>523.53874199999996</v>
      </c>
      <c r="J2255" s="310" t="s">
        <v>540</v>
      </c>
      <c r="K2255" s="311" t="s">
        <v>953</v>
      </c>
    </row>
    <row r="2256" spans="1:11" x14ac:dyDescent="0.2">
      <c r="A2256" s="329"/>
      <c r="B2256" s="330"/>
      <c r="C2256" s="329"/>
      <c r="D2256" s="330"/>
      <c r="E2256" s="488" t="s">
        <v>2307</v>
      </c>
      <c r="F2256" s="306" t="s">
        <v>748</v>
      </c>
      <c r="G2256" s="306">
        <v>1E-3</v>
      </c>
      <c r="H2256" s="510">
        <v>1.34</v>
      </c>
      <c r="I2256" s="309">
        <f t="shared" si="112"/>
        <v>86.163340000000005</v>
      </c>
      <c r="J2256" s="310" t="s">
        <v>703</v>
      </c>
      <c r="K2256" s="311" t="s">
        <v>953</v>
      </c>
    </row>
    <row r="2257" spans="1:11" x14ac:dyDescent="0.2">
      <c r="A2257" s="329"/>
      <c r="B2257" s="330"/>
      <c r="C2257" s="329"/>
      <c r="D2257" s="330"/>
      <c r="E2257" s="488" t="s">
        <v>2308</v>
      </c>
      <c r="F2257" s="306" t="s">
        <v>748</v>
      </c>
      <c r="G2257" s="306">
        <v>1E-3</v>
      </c>
      <c r="H2257" s="510">
        <v>8.4</v>
      </c>
      <c r="I2257" s="309">
        <f t="shared" si="112"/>
        <v>540.12840000000006</v>
      </c>
      <c r="J2257" s="310" t="s">
        <v>703</v>
      </c>
      <c r="K2257" s="311" t="s">
        <v>953</v>
      </c>
    </row>
    <row r="2258" spans="1:11" x14ac:dyDescent="0.2">
      <c r="A2258" s="329"/>
      <c r="B2258" s="330"/>
      <c r="C2258" s="329"/>
      <c r="D2258" s="330"/>
      <c r="E2258" s="488" t="s">
        <v>2309</v>
      </c>
      <c r="F2258" s="306" t="s">
        <v>748</v>
      </c>
      <c r="G2258" s="306">
        <v>1E-3</v>
      </c>
      <c r="H2258" s="510">
        <v>8</v>
      </c>
      <c r="I2258" s="309">
        <f t="shared" si="112"/>
        <v>514.40800000000002</v>
      </c>
      <c r="J2258" s="310" t="s">
        <v>703</v>
      </c>
      <c r="K2258" s="311" t="s">
        <v>953</v>
      </c>
    </row>
    <row r="2259" spans="1:11" x14ac:dyDescent="0.2">
      <c r="A2259" s="329"/>
      <c r="B2259" s="330"/>
      <c r="C2259" s="329"/>
      <c r="D2259" s="330"/>
      <c r="E2259" s="488" t="s">
        <v>2310</v>
      </c>
      <c r="F2259" s="306" t="s">
        <v>748</v>
      </c>
      <c r="G2259" s="306">
        <v>1E-3</v>
      </c>
      <c r="H2259" s="510">
        <v>7.8</v>
      </c>
      <c r="I2259" s="309">
        <f t="shared" si="112"/>
        <v>501.5478</v>
      </c>
      <c r="J2259" s="310" t="s">
        <v>703</v>
      </c>
      <c r="K2259" s="311" t="s">
        <v>953</v>
      </c>
    </row>
    <row r="2260" spans="1:11" x14ac:dyDescent="0.2">
      <c r="A2260" s="329"/>
      <c r="B2260" s="330"/>
      <c r="C2260" s="329"/>
      <c r="D2260" s="330"/>
      <c r="E2260" s="488" t="s">
        <v>2311</v>
      </c>
      <c r="F2260" s="306" t="s">
        <v>748</v>
      </c>
      <c r="G2260" s="306">
        <v>1E-3</v>
      </c>
      <c r="H2260" s="510">
        <v>1.4159999999999999</v>
      </c>
      <c r="I2260" s="309">
        <f t="shared" si="112"/>
        <v>91.050215999999992</v>
      </c>
      <c r="J2260" s="310" t="s">
        <v>540</v>
      </c>
      <c r="K2260" s="311" t="s">
        <v>953</v>
      </c>
    </row>
    <row r="2261" spans="1:11" x14ac:dyDescent="0.2">
      <c r="A2261" s="329"/>
      <c r="B2261" s="330"/>
      <c r="C2261" s="329"/>
      <c r="D2261" s="330"/>
      <c r="E2261" s="488" t="s">
        <v>2312</v>
      </c>
      <c r="F2261" s="306" t="s">
        <v>1157</v>
      </c>
      <c r="G2261" s="306">
        <v>1E-3</v>
      </c>
      <c r="H2261" s="510">
        <v>0.53100000000000003</v>
      </c>
      <c r="I2261" s="309">
        <f t="shared" si="112"/>
        <v>34.143831000000006</v>
      </c>
      <c r="J2261" s="310" t="s">
        <v>703</v>
      </c>
      <c r="K2261" s="311" t="s">
        <v>953</v>
      </c>
    </row>
    <row r="2262" spans="1:11" x14ac:dyDescent="0.2">
      <c r="A2262" s="329"/>
      <c r="B2262" s="330"/>
      <c r="C2262" s="329"/>
      <c r="D2262" s="330"/>
      <c r="E2262" s="488" t="s">
        <v>2313</v>
      </c>
      <c r="F2262" s="306" t="s">
        <v>2314</v>
      </c>
      <c r="G2262" s="306">
        <v>1E-3</v>
      </c>
      <c r="H2262" s="510">
        <v>0.41299999999999998</v>
      </c>
      <c r="I2262" s="309">
        <f t="shared" si="112"/>
        <v>26.556312999999999</v>
      </c>
      <c r="J2262" s="310" t="s">
        <v>703</v>
      </c>
      <c r="K2262" s="311" t="s">
        <v>953</v>
      </c>
    </row>
    <row r="2263" spans="1:11" x14ac:dyDescent="0.2">
      <c r="A2263" s="329"/>
      <c r="B2263" s="330"/>
      <c r="C2263" s="329"/>
      <c r="D2263" s="330"/>
      <c r="E2263" s="488" t="s">
        <v>2315</v>
      </c>
      <c r="F2263" s="306" t="s">
        <v>296</v>
      </c>
      <c r="G2263" s="306">
        <v>1.0000000000000001E-5</v>
      </c>
      <c r="H2263" s="510">
        <v>7100</v>
      </c>
      <c r="I2263" s="309">
        <f t="shared" si="112"/>
        <v>4565.371000000001</v>
      </c>
      <c r="J2263" s="310" t="s">
        <v>540</v>
      </c>
      <c r="K2263" s="311" t="s">
        <v>953</v>
      </c>
    </row>
    <row r="2264" spans="1:11" x14ac:dyDescent="0.2">
      <c r="A2264" s="329"/>
      <c r="B2264" s="330"/>
      <c r="C2264" s="329"/>
      <c r="D2264" s="330"/>
      <c r="E2264" s="488" t="s">
        <v>2293</v>
      </c>
      <c r="F2264" s="306" t="s">
        <v>296</v>
      </c>
      <c r="G2264" s="306">
        <v>1.0000000000000001E-5</v>
      </c>
      <c r="H2264" s="510">
        <v>7100</v>
      </c>
      <c r="I2264" s="309">
        <f t="shared" si="112"/>
        <v>4565.371000000001</v>
      </c>
      <c r="J2264" s="310" t="s">
        <v>540</v>
      </c>
      <c r="K2264" s="311" t="s">
        <v>953</v>
      </c>
    </row>
    <row r="2265" spans="1:11" x14ac:dyDescent="0.2">
      <c r="A2265" s="329"/>
      <c r="B2265" s="330"/>
      <c r="C2265" s="329"/>
      <c r="D2265" s="330"/>
      <c r="E2265" s="488" t="s">
        <v>2316</v>
      </c>
      <c r="F2265" s="306" t="s">
        <v>296</v>
      </c>
      <c r="G2265" s="306">
        <v>1.0000000000000001E-5</v>
      </c>
      <c r="H2265" s="510">
        <v>8335</v>
      </c>
      <c r="I2265" s="309">
        <f t="shared" si="112"/>
        <v>5359.4883500000005</v>
      </c>
      <c r="J2265" s="310" t="s">
        <v>540</v>
      </c>
      <c r="K2265" s="311" t="s">
        <v>953</v>
      </c>
    </row>
    <row r="2266" spans="1:11" x14ac:dyDescent="0.2">
      <c r="A2266" s="329"/>
      <c r="B2266" s="330"/>
      <c r="C2266" s="329"/>
      <c r="D2266" s="330"/>
      <c r="E2266" s="488" t="s">
        <v>2317</v>
      </c>
      <c r="F2266" s="306" t="s">
        <v>1257</v>
      </c>
      <c r="G2266" s="306">
        <v>1.0000000000000001E-5</v>
      </c>
      <c r="H2266" s="510">
        <v>3100</v>
      </c>
      <c r="I2266" s="309">
        <f t="shared" si="112"/>
        <v>1993.3310000000004</v>
      </c>
      <c r="J2266" s="310" t="s">
        <v>540</v>
      </c>
      <c r="K2266" s="311" t="s">
        <v>953</v>
      </c>
    </row>
    <row r="2267" spans="1:11" x14ac:dyDescent="0.2">
      <c r="A2267" s="329"/>
      <c r="B2267" s="330"/>
      <c r="C2267" s="329"/>
      <c r="D2267" s="330"/>
      <c r="E2267" s="488" t="s">
        <v>2318</v>
      </c>
      <c r="F2267" s="306" t="s">
        <v>1257</v>
      </c>
      <c r="G2267" s="306">
        <v>1.0000000000000001E-5</v>
      </c>
      <c r="H2267" s="510">
        <v>4300</v>
      </c>
      <c r="I2267" s="309">
        <f t="shared" si="112"/>
        <v>2764.9430000000002</v>
      </c>
      <c r="J2267" s="310" t="s">
        <v>540</v>
      </c>
      <c r="K2267" s="311" t="s">
        <v>953</v>
      </c>
    </row>
    <row r="2268" spans="1:11" x14ac:dyDescent="0.2">
      <c r="A2268" s="329"/>
      <c r="B2268" s="330"/>
      <c r="C2268" s="329"/>
      <c r="D2268" s="330"/>
      <c r="E2268" s="488" t="s">
        <v>2319</v>
      </c>
      <c r="F2268" s="306" t="s">
        <v>1754</v>
      </c>
      <c r="G2268" s="306">
        <v>1.0000000000000001E-5</v>
      </c>
      <c r="H2268" s="510">
        <v>750</v>
      </c>
      <c r="I2268" s="309">
        <f t="shared" si="112"/>
        <v>482.25750000000005</v>
      </c>
      <c r="J2268" s="310" t="s">
        <v>540</v>
      </c>
      <c r="K2268" s="311" t="s">
        <v>953</v>
      </c>
    </row>
    <row r="2269" spans="1:11" x14ac:dyDescent="0.2">
      <c r="A2269" s="329"/>
      <c r="B2269" s="330"/>
      <c r="C2269" s="329"/>
      <c r="D2269" s="330"/>
      <c r="E2269" s="488" t="s">
        <v>2320</v>
      </c>
      <c r="F2269" s="306" t="s">
        <v>748</v>
      </c>
      <c r="G2269" s="306">
        <v>1E-3</v>
      </c>
      <c r="H2269" s="510">
        <v>22.026666666588</v>
      </c>
      <c r="I2269" s="309">
        <f t="shared" si="112"/>
        <v>1416.336693328275</v>
      </c>
      <c r="J2269" s="310" t="s">
        <v>540</v>
      </c>
      <c r="K2269" s="311" t="s">
        <v>953</v>
      </c>
    </row>
    <row r="2270" spans="1:11" x14ac:dyDescent="0.2">
      <c r="A2270" s="329"/>
      <c r="B2270" s="330"/>
      <c r="C2270" s="329"/>
      <c r="D2270" s="330"/>
      <c r="E2270" s="488" t="s">
        <v>2321</v>
      </c>
      <c r="F2270" s="306" t="s">
        <v>1754</v>
      </c>
      <c r="G2270" s="306">
        <v>1.0000000000000001E-5</v>
      </c>
      <c r="H2270" s="510">
        <v>11839</v>
      </c>
      <c r="I2270" s="309">
        <f t="shared" si="112"/>
        <v>7612.5953900000013</v>
      </c>
      <c r="J2270" s="310" t="s">
        <v>540</v>
      </c>
      <c r="K2270" s="311" t="s">
        <v>953</v>
      </c>
    </row>
    <row r="2271" spans="1:11" x14ac:dyDescent="0.2">
      <c r="A2271" s="329"/>
      <c r="B2271" s="330"/>
      <c r="C2271" s="329"/>
      <c r="D2271" s="330"/>
      <c r="E2271" s="488" t="s">
        <v>2322</v>
      </c>
      <c r="F2271" s="306" t="s">
        <v>748</v>
      </c>
      <c r="G2271" s="306">
        <v>1E-3</v>
      </c>
      <c r="H2271" s="510">
        <v>7185.02</v>
      </c>
      <c r="I2271" s="309">
        <f t="shared" ref="I2271:I2330" si="113">+$G$2205*G2271*H2271</f>
        <v>462003.97102000006</v>
      </c>
      <c r="J2271" s="310" t="s">
        <v>703</v>
      </c>
      <c r="K2271" s="311" t="s">
        <v>953</v>
      </c>
    </row>
    <row r="2272" spans="1:11" x14ac:dyDescent="0.2">
      <c r="A2272" s="329"/>
      <c r="B2272" s="330"/>
      <c r="C2272" s="329"/>
      <c r="D2272" s="330"/>
      <c r="E2272" s="488" t="s">
        <v>2323</v>
      </c>
      <c r="F2272" s="306" t="s">
        <v>1754</v>
      </c>
      <c r="G2272" s="306">
        <v>1E-3</v>
      </c>
      <c r="H2272" s="510">
        <v>7703</v>
      </c>
      <c r="I2272" s="309">
        <f t="shared" si="113"/>
        <v>495310.603</v>
      </c>
      <c r="J2272" s="310" t="s">
        <v>703</v>
      </c>
      <c r="K2272" s="311" t="s">
        <v>953</v>
      </c>
    </row>
    <row r="2273" spans="1:11" x14ac:dyDescent="0.2">
      <c r="A2273" s="329"/>
      <c r="B2273" s="330"/>
      <c r="C2273" s="329"/>
      <c r="D2273" s="330"/>
      <c r="E2273" s="488" t="s">
        <v>2324</v>
      </c>
      <c r="F2273" s="306" t="s">
        <v>748</v>
      </c>
      <c r="G2273" s="306">
        <v>1.0000000000000001E-5</v>
      </c>
      <c r="H2273" s="510">
        <v>19680</v>
      </c>
      <c r="I2273" s="309">
        <f t="shared" si="113"/>
        <v>12654.436800000001</v>
      </c>
      <c r="J2273" s="310" t="s">
        <v>703</v>
      </c>
      <c r="K2273" s="311" t="s">
        <v>953</v>
      </c>
    </row>
    <row r="2274" spans="1:11" x14ac:dyDescent="0.2">
      <c r="A2274" s="329"/>
      <c r="B2274" s="330"/>
      <c r="C2274" s="329"/>
      <c r="D2274" s="330"/>
      <c r="E2274" s="488" t="s">
        <v>2325</v>
      </c>
      <c r="F2274" s="306" t="s">
        <v>296</v>
      </c>
      <c r="G2274" s="306">
        <v>1E-3</v>
      </c>
      <c r="H2274" s="510">
        <v>112</v>
      </c>
      <c r="I2274" s="309">
        <f t="shared" si="113"/>
        <v>7201.7120000000004</v>
      </c>
      <c r="J2274" s="310" t="s">
        <v>703</v>
      </c>
      <c r="K2274" s="311" t="s">
        <v>953</v>
      </c>
    </row>
    <row r="2275" spans="1:11" x14ac:dyDescent="0.2">
      <c r="A2275" s="329"/>
      <c r="B2275" s="330"/>
      <c r="C2275" s="329"/>
      <c r="D2275" s="330"/>
      <c r="E2275" s="488" t="s">
        <v>2326</v>
      </c>
      <c r="F2275" s="306" t="s">
        <v>748</v>
      </c>
      <c r="G2275" s="306">
        <v>1E-3</v>
      </c>
      <c r="H2275" s="510">
        <v>6962</v>
      </c>
      <c r="I2275" s="309">
        <f t="shared" si="113"/>
        <v>447663.56200000003</v>
      </c>
      <c r="J2275" s="310" t="s">
        <v>703</v>
      </c>
      <c r="K2275" s="311" t="s">
        <v>953</v>
      </c>
    </row>
    <row r="2276" spans="1:11" x14ac:dyDescent="0.2">
      <c r="A2276" s="329"/>
      <c r="B2276" s="330"/>
      <c r="C2276" s="329"/>
      <c r="D2276" s="330"/>
      <c r="E2276" s="488" t="s">
        <v>2327</v>
      </c>
      <c r="F2276" s="306" t="s">
        <v>1754</v>
      </c>
      <c r="G2276" s="306">
        <v>1E-3</v>
      </c>
      <c r="H2276" s="510">
        <v>18266</v>
      </c>
      <c r="I2276" s="309">
        <f t="shared" si="113"/>
        <v>1174522.0660000001</v>
      </c>
      <c r="J2276" s="310" t="s">
        <v>703</v>
      </c>
      <c r="K2276" s="311" t="s">
        <v>953</v>
      </c>
    </row>
    <row r="2277" spans="1:11" x14ac:dyDescent="0.2">
      <c r="A2277" s="329"/>
      <c r="B2277" s="330"/>
      <c r="C2277" s="329"/>
      <c r="D2277" s="330"/>
      <c r="E2277" s="488" t="s">
        <v>2328</v>
      </c>
      <c r="F2277" s="306" t="s">
        <v>748</v>
      </c>
      <c r="G2277" s="306">
        <v>1E-3</v>
      </c>
      <c r="H2277" s="510">
        <v>7.9</v>
      </c>
      <c r="I2277" s="309">
        <f t="shared" si="113"/>
        <v>507.97790000000003</v>
      </c>
      <c r="J2277" s="310" t="s">
        <v>703</v>
      </c>
      <c r="K2277" s="311" t="s">
        <v>953</v>
      </c>
    </row>
    <row r="2278" spans="1:11" x14ac:dyDescent="0.2">
      <c r="A2278" s="329"/>
      <c r="B2278" s="330"/>
      <c r="C2278" s="329"/>
      <c r="D2278" s="330"/>
      <c r="E2278" s="488" t="s">
        <v>2329</v>
      </c>
      <c r="F2278" s="306" t="s">
        <v>748</v>
      </c>
      <c r="G2278" s="306">
        <v>1E-3</v>
      </c>
      <c r="H2278" s="510">
        <v>10.86</v>
      </c>
      <c r="I2278" s="309">
        <f t="shared" si="113"/>
        <v>698.30885999999998</v>
      </c>
      <c r="J2278" s="310" t="s">
        <v>703</v>
      </c>
      <c r="K2278" s="311" t="s">
        <v>953</v>
      </c>
    </row>
    <row r="2279" spans="1:11" x14ac:dyDescent="0.2">
      <c r="A2279" s="329"/>
      <c r="B2279" s="330"/>
      <c r="C2279" s="329"/>
      <c r="D2279" s="330"/>
      <c r="E2279" s="488" t="s">
        <v>2330</v>
      </c>
      <c r="F2279" s="306" t="s">
        <v>748</v>
      </c>
      <c r="G2279" s="306">
        <v>1E-3</v>
      </c>
      <c r="H2279" s="510">
        <v>2.5694444444000002</v>
      </c>
      <c r="I2279" s="309">
        <f t="shared" si="113"/>
        <v>165.21784721936442</v>
      </c>
      <c r="J2279" s="310" t="s">
        <v>703</v>
      </c>
      <c r="K2279" s="311" t="s">
        <v>953</v>
      </c>
    </row>
    <row r="2280" spans="1:11" x14ac:dyDescent="0.2">
      <c r="A2280" s="329"/>
      <c r="B2280" s="330"/>
      <c r="C2280" s="329"/>
      <c r="D2280" s="330"/>
      <c r="E2280" s="488" t="s">
        <v>2331</v>
      </c>
      <c r="F2280" s="306" t="s">
        <v>1754</v>
      </c>
      <c r="G2280" s="306">
        <v>1E-3</v>
      </c>
      <c r="H2280" s="510">
        <v>4.95</v>
      </c>
      <c r="I2280" s="309">
        <f t="shared" si="113"/>
        <v>318.28995000000003</v>
      </c>
      <c r="J2280" s="310" t="s">
        <v>703</v>
      </c>
      <c r="K2280" s="311" t="s">
        <v>953</v>
      </c>
    </row>
    <row r="2281" spans="1:11" x14ac:dyDescent="0.2">
      <c r="A2281" s="329"/>
      <c r="B2281" s="330"/>
      <c r="C2281" s="329"/>
      <c r="D2281" s="330"/>
      <c r="E2281" s="488" t="s">
        <v>2307</v>
      </c>
      <c r="F2281" s="306" t="s">
        <v>748</v>
      </c>
      <c r="G2281" s="306">
        <v>1E-3</v>
      </c>
      <c r="H2281" s="510">
        <v>13.4</v>
      </c>
      <c r="I2281" s="309">
        <f t="shared" si="113"/>
        <v>861.63340000000005</v>
      </c>
      <c r="J2281" s="310" t="s">
        <v>540</v>
      </c>
      <c r="K2281" s="311" t="s">
        <v>953</v>
      </c>
    </row>
    <row r="2282" spans="1:11" x14ac:dyDescent="0.2">
      <c r="A2282" s="329"/>
      <c r="B2282" s="330"/>
      <c r="C2282" s="329"/>
      <c r="D2282" s="330"/>
      <c r="E2282" s="488" t="s">
        <v>2338</v>
      </c>
      <c r="F2282" s="306" t="s">
        <v>1754</v>
      </c>
      <c r="G2282" s="306">
        <v>1E-3</v>
      </c>
      <c r="H2282" s="510">
        <v>8.1419999999999995</v>
      </c>
      <c r="I2282" s="309">
        <f t="shared" si="113"/>
        <v>523.53874199999996</v>
      </c>
      <c r="J2282" s="310" t="s">
        <v>703</v>
      </c>
      <c r="K2282" s="311" t="s">
        <v>953</v>
      </c>
    </row>
    <row r="2283" spans="1:11" x14ac:dyDescent="0.2">
      <c r="A2283" s="329"/>
      <c r="B2283" s="330"/>
      <c r="C2283" s="329"/>
      <c r="D2283" s="330"/>
      <c r="E2283" s="488" t="s">
        <v>2339</v>
      </c>
      <c r="F2283" s="306" t="s">
        <v>1754</v>
      </c>
      <c r="G2283" s="306">
        <v>1.0000000000000001E-5</v>
      </c>
      <c r="H2283" s="510">
        <v>28095</v>
      </c>
      <c r="I2283" s="309">
        <f t="shared" si="113"/>
        <v>18065.365950000003</v>
      </c>
      <c r="J2283" s="310" t="s">
        <v>540</v>
      </c>
      <c r="K2283" s="311" t="s">
        <v>953</v>
      </c>
    </row>
    <row r="2284" spans="1:11" x14ac:dyDescent="0.2">
      <c r="A2284" s="329"/>
      <c r="B2284" s="330"/>
      <c r="C2284" s="329"/>
      <c r="D2284" s="330"/>
      <c r="E2284" s="488" t="s">
        <v>2340</v>
      </c>
      <c r="F2284" s="306" t="s">
        <v>1754</v>
      </c>
      <c r="G2284" s="306">
        <v>1.0000000000000001E-5</v>
      </c>
      <c r="H2284" s="510">
        <v>24425</v>
      </c>
      <c r="I2284" s="309">
        <f t="shared" si="113"/>
        <v>15705.519250000001</v>
      </c>
      <c r="J2284" s="310" t="s">
        <v>540</v>
      </c>
      <c r="K2284" s="311" t="s">
        <v>953</v>
      </c>
    </row>
    <row r="2285" spans="1:11" x14ac:dyDescent="0.2">
      <c r="A2285" s="329"/>
      <c r="B2285" s="330"/>
      <c r="C2285" s="329"/>
      <c r="D2285" s="330"/>
      <c r="E2285" s="488" t="s">
        <v>2341</v>
      </c>
      <c r="F2285" s="306" t="s">
        <v>1754</v>
      </c>
      <c r="G2285" s="306">
        <v>1.0000000000000001E-5</v>
      </c>
      <c r="H2285" s="510">
        <v>33120</v>
      </c>
      <c r="I2285" s="309">
        <f t="shared" si="113"/>
        <v>21296.491200000004</v>
      </c>
      <c r="J2285" s="310" t="s">
        <v>540</v>
      </c>
      <c r="K2285" s="311" t="s">
        <v>953</v>
      </c>
    </row>
    <row r="2286" spans="1:11" x14ac:dyDescent="0.2">
      <c r="A2286" s="329"/>
      <c r="B2286" s="330"/>
      <c r="C2286" s="329"/>
      <c r="D2286" s="330"/>
      <c r="E2286" s="488" t="s">
        <v>2342</v>
      </c>
      <c r="F2286" s="306" t="s">
        <v>1754</v>
      </c>
      <c r="G2286" s="306">
        <v>1E-3</v>
      </c>
      <c r="H2286" s="510">
        <v>675</v>
      </c>
      <c r="I2286" s="309">
        <f t="shared" si="113"/>
        <v>43403.175000000003</v>
      </c>
      <c r="J2286" s="310" t="s">
        <v>540</v>
      </c>
      <c r="K2286" s="311" t="s">
        <v>953</v>
      </c>
    </row>
    <row r="2287" spans="1:11" x14ac:dyDescent="0.2">
      <c r="A2287" s="329"/>
      <c r="B2287" s="330"/>
      <c r="C2287" s="329"/>
      <c r="D2287" s="330"/>
      <c r="E2287" s="500" t="s">
        <v>2349</v>
      </c>
      <c r="F2287" s="306" t="s">
        <v>296</v>
      </c>
      <c r="G2287" s="306">
        <v>1.0000000000000001E-5</v>
      </c>
      <c r="H2287" s="510">
        <v>7040</v>
      </c>
      <c r="I2287" s="309">
        <f t="shared" si="113"/>
        <v>4526.7904000000008</v>
      </c>
      <c r="J2287" s="310" t="s">
        <v>540</v>
      </c>
      <c r="K2287" s="311" t="s">
        <v>953</v>
      </c>
    </row>
    <row r="2288" spans="1:11" x14ac:dyDescent="0.2">
      <c r="A2288" s="329"/>
      <c r="B2288" s="330"/>
      <c r="C2288" s="329"/>
      <c r="D2288" s="330"/>
      <c r="E2288" s="500" t="s">
        <v>2350</v>
      </c>
      <c r="F2288" s="306" t="s">
        <v>296</v>
      </c>
      <c r="G2288" s="306">
        <v>1.0000000000000001E-5</v>
      </c>
      <c r="H2288" s="510">
        <v>7040</v>
      </c>
      <c r="I2288" s="309">
        <f t="shared" si="113"/>
        <v>4526.7904000000008</v>
      </c>
      <c r="J2288" s="310" t="s">
        <v>540</v>
      </c>
      <c r="K2288" s="311" t="s">
        <v>953</v>
      </c>
    </row>
    <row r="2289" spans="1:11" x14ac:dyDescent="0.2">
      <c r="A2289" s="329"/>
      <c r="B2289" s="330"/>
      <c r="C2289" s="329"/>
      <c r="D2289" s="330"/>
      <c r="E2289" s="504" t="s">
        <v>2316</v>
      </c>
      <c r="F2289" s="306" t="s">
        <v>296</v>
      </c>
      <c r="G2289" s="306">
        <v>1.0000000000000001E-5</v>
      </c>
      <c r="H2289" s="510">
        <v>8335</v>
      </c>
      <c r="I2289" s="309">
        <f t="shared" si="113"/>
        <v>5359.4883500000005</v>
      </c>
      <c r="J2289" s="310" t="s">
        <v>540</v>
      </c>
      <c r="K2289" s="311" t="s">
        <v>953</v>
      </c>
    </row>
    <row r="2290" spans="1:11" x14ac:dyDescent="0.2">
      <c r="A2290" s="329"/>
      <c r="B2290" s="330"/>
      <c r="C2290" s="329"/>
      <c r="D2290" s="330"/>
      <c r="E2290" s="488" t="s">
        <v>2351</v>
      </c>
      <c r="F2290" s="306" t="s">
        <v>296</v>
      </c>
      <c r="G2290" s="306">
        <v>1.0000000000000001E-5</v>
      </c>
      <c r="H2290" s="510">
        <v>850</v>
      </c>
      <c r="I2290" s="309">
        <f t="shared" si="113"/>
        <v>546.55850000000009</v>
      </c>
      <c r="J2290" s="310" t="s">
        <v>540</v>
      </c>
      <c r="K2290" s="311" t="s">
        <v>953</v>
      </c>
    </row>
    <row r="2291" spans="1:11" x14ac:dyDescent="0.2">
      <c r="A2291" s="329"/>
      <c r="B2291" s="330"/>
      <c r="C2291" s="329"/>
      <c r="D2291" s="330"/>
      <c r="E2291" s="581" t="s">
        <v>2352</v>
      </c>
      <c r="F2291" s="306" t="s">
        <v>1754</v>
      </c>
      <c r="G2291" s="306">
        <v>1E-3</v>
      </c>
      <c r="H2291" s="510">
        <v>2179</v>
      </c>
      <c r="I2291" s="309">
        <f t="shared" si="113"/>
        <v>140111.87900000002</v>
      </c>
      <c r="J2291" s="310" t="s">
        <v>703</v>
      </c>
      <c r="K2291" s="311" t="s">
        <v>953</v>
      </c>
    </row>
    <row r="2292" spans="1:11" x14ac:dyDescent="0.2">
      <c r="A2292" s="329"/>
      <c r="B2292" s="330"/>
      <c r="C2292" s="329"/>
      <c r="D2292" s="330"/>
      <c r="E2292" s="521" t="s">
        <v>2457</v>
      </c>
      <c r="F2292" s="306" t="s">
        <v>1754</v>
      </c>
      <c r="G2292" s="306">
        <v>1E-3</v>
      </c>
      <c r="H2292" s="510">
        <v>1539.9</v>
      </c>
      <c r="I2292" s="309">
        <f t="shared" si="113"/>
        <v>99017.10990000001</v>
      </c>
      <c r="J2292" s="310" t="s">
        <v>540</v>
      </c>
      <c r="K2292" s="311" t="s">
        <v>953</v>
      </c>
    </row>
    <row r="2293" spans="1:11" x14ac:dyDescent="0.2">
      <c r="A2293" s="329"/>
      <c r="B2293" s="330"/>
      <c r="C2293" s="329"/>
      <c r="D2293" s="330"/>
      <c r="E2293" s="581" t="s">
        <v>2458</v>
      </c>
      <c r="F2293" s="306" t="s">
        <v>1754</v>
      </c>
      <c r="G2293" s="306">
        <v>1E-3</v>
      </c>
      <c r="H2293" s="510">
        <v>3.38</v>
      </c>
      <c r="I2293" s="309">
        <f t="shared" si="113"/>
        <v>217.33738</v>
      </c>
      <c r="J2293" s="310" t="s">
        <v>540</v>
      </c>
      <c r="K2293" s="311" t="s">
        <v>953</v>
      </c>
    </row>
    <row r="2294" spans="1:11" x14ac:dyDescent="0.2">
      <c r="A2294" s="329"/>
      <c r="B2294" s="330"/>
      <c r="C2294" s="329"/>
      <c r="D2294" s="330"/>
      <c r="E2294" s="521" t="s">
        <v>2459</v>
      </c>
      <c r="F2294" s="306" t="s">
        <v>1754</v>
      </c>
      <c r="G2294" s="306">
        <v>1E-3</v>
      </c>
      <c r="H2294" s="510">
        <v>3.38</v>
      </c>
      <c r="I2294" s="309">
        <f t="shared" si="113"/>
        <v>217.33738</v>
      </c>
      <c r="J2294" s="310" t="s">
        <v>540</v>
      </c>
      <c r="K2294" s="311" t="s">
        <v>953</v>
      </c>
    </row>
    <row r="2295" spans="1:11" x14ac:dyDescent="0.2">
      <c r="A2295" s="329"/>
      <c r="B2295" s="330"/>
      <c r="C2295" s="329"/>
      <c r="D2295" s="330"/>
      <c r="E2295" s="581" t="s">
        <v>2460</v>
      </c>
      <c r="F2295" s="306" t="s">
        <v>1754</v>
      </c>
      <c r="G2295" s="306">
        <v>1E-3</v>
      </c>
      <c r="H2295" s="510">
        <v>3.38</v>
      </c>
      <c r="I2295" s="309">
        <f t="shared" si="113"/>
        <v>217.33738</v>
      </c>
      <c r="J2295" s="310" t="s">
        <v>540</v>
      </c>
      <c r="K2295" s="311" t="s">
        <v>953</v>
      </c>
    </row>
    <row r="2296" spans="1:11" x14ac:dyDescent="0.2">
      <c r="A2296" s="329"/>
      <c r="B2296" s="330"/>
      <c r="C2296" s="329"/>
      <c r="D2296" s="330"/>
      <c r="E2296" s="581" t="s">
        <v>2461</v>
      </c>
      <c r="F2296" s="306" t="s">
        <v>1754</v>
      </c>
      <c r="G2296" s="306">
        <v>1E-3</v>
      </c>
      <c r="H2296" s="510">
        <v>3.38</v>
      </c>
      <c r="I2296" s="309">
        <f t="shared" si="113"/>
        <v>217.33738</v>
      </c>
      <c r="J2296" s="310" t="s">
        <v>540</v>
      </c>
      <c r="K2296" s="311" t="s">
        <v>953</v>
      </c>
    </row>
    <row r="2297" spans="1:11" x14ac:dyDescent="0.2">
      <c r="A2297" s="329"/>
      <c r="B2297" s="330"/>
      <c r="C2297" s="329"/>
      <c r="D2297" s="330"/>
      <c r="E2297" s="581" t="s">
        <v>2462</v>
      </c>
      <c r="F2297" s="306" t="s">
        <v>1754</v>
      </c>
      <c r="G2297" s="306">
        <v>1E-3</v>
      </c>
      <c r="H2297" s="510">
        <v>3.38</v>
      </c>
      <c r="I2297" s="309">
        <f t="shared" si="113"/>
        <v>217.33738</v>
      </c>
      <c r="J2297" s="310" t="s">
        <v>540</v>
      </c>
      <c r="K2297" s="311" t="s">
        <v>953</v>
      </c>
    </row>
    <row r="2298" spans="1:11" x14ac:dyDescent="0.2">
      <c r="A2298" s="329"/>
      <c r="B2298" s="330"/>
      <c r="C2298" s="329"/>
      <c r="D2298" s="330"/>
      <c r="E2298" s="581" t="s">
        <v>2353</v>
      </c>
      <c r="F2298" s="306" t="s">
        <v>1754</v>
      </c>
      <c r="G2298" s="306">
        <v>1E-3</v>
      </c>
      <c r="H2298" s="510">
        <v>11.174600000000002</v>
      </c>
      <c r="I2298" s="309">
        <f t="shared" si="113"/>
        <v>718.53795460000015</v>
      </c>
      <c r="J2298" s="310" t="s">
        <v>540</v>
      </c>
      <c r="K2298" s="311" t="s">
        <v>953</v>
      </c>
    </row>
    <row r="2299" spans="1:11" x14ac:dyDescent="0.2">
      <c r="A2299" s="329"/>
      <c r="B2299" s="330"/>
      <c r="C2299" s="329"/>
      <c r="D2299" s="330"/>
      <c r="E2299" s="488" t="s">
        <v>2354</v>
      </c>
      <c r="F2299" s="306" t="s">
        <v>1754</v>
      </c>
      <c r="G2299" s="306">
        <v>1.0000000000000001E-5</v>
      </c>
      <c r="H2299" s="510">
        <v>18266</v>
      </c>
      <c r="I2299" s="309">
        <f t="shared" si="113"/>
        <v>11745.220660000001</v>
      </c>
      <c r="J2299" s="310" t="s">
        <v>540</v>
      </c>
      <c r="K2299" s="311" t="s">
        <v>953</v>
      </c>
    </row>
    <row r="2300" spans="1:11" x14ac:dyDescent="0.2">
      <c r="A2300" s="329"/>
      <c r="B2300" s="330"/>
      <c r="C2300" s="329"/>
      <c r="D2300" s="330"/>
      <c r="E2300" s="488" t="s">
        <v>2361</v>
      </c>
      <c r="F2300" s="306" t="s">
        <v>1754</v>
      </c>
      <c r="G2300" s="306">
        <v>1E-3</v>
      </c>
      <c r="H2300" s="510">
        <v>30.09</v>
      </c>
      <c r="I2300" s="309">
        <f t="shared" si="113"/>
        <v>1934.81709</v>
      </c>
      <c r="J2300" s="310" t="s">
        <v>514</v>
      </c>
      <c r="K2300" s="311" t="s">
        <v>953</v>
      </c>
    </row>
    <row r="2301" spans="1:11" x14ac:dyDescent="0.2">
      <c r="A2301" s="329"/>
      <c r="B2301" s="330"/>
      <c r="C2301" s="329"/>
      <c r="D2301" s="330"/>
      <c r="E2301" s="488" t="s">
        <v>2366</v>
      </c>
      <c r="F2301" s="306" t="s">
        <v>748</v>
      </c>
      <c r="G2301" s="306">
        <v>1E-3</v>
      </c>
      <c r="H2301" s="510">
        <v>8.26</v>
      </c>
      <c r="I2301" s="309">
        <f t="shared" si="113"/>
        <v>531.12626</v>
      </c>
      <c r="J2301" s="310" t="s">
        <v>703</v>
      </c>
      <c r="K2301" s="311" t="s">
        <v>953</v>
      </c>
    </row>
    <row r="2302" spans="1:11" x14ac:dyDescent="0.2">
      <c r="A2302" s="329"/>
      <c r="B2302" s="330"/>
      <c r="C2302" s="329"/>
      <c r="D2302" s="330"/>
      <c r="E2302" s="488" t="s">
        <v>2367</v>
      </c>
      <c r="F2302" s="306" t="s">
        <v>1754</v>
      </c>
      <c r="G2302" s="306">
        <v>1.0000000000000001E-5</v>
      </c>
      <c r="H2302" s="510">
        <v>28866.34</v>
      </c>
      <c r="I2302" s="309">
        <f t="shared" si="113"/>
        <v>18561.345283400002</v>
      </c>
      <c r="J2302" s="310" t="s">
        <v>540</v>
      </c>
      <c r="K2302" s="311" t="s">
        <v>953</v>
      </c>
    </row>
    <row r="2303" spans="1:11" x14ac:dyDescent="0.2">
      <c r="A2303" s="329"/>
      <c r="B2303" s="330"/>
      <c r="C2303" s="329"/>
      <c r="D2303" s="330"/>
      <c r="E2303" s="488" t="s">
        <v>2368</v>
      </c>
      <c r="F2303" s="306" t="s">
        <v>1754</v>
      </c>
      <c r="G2303" s="306">
        <v>1.0000000000000001E-5</v>
      </c>
      <c r="H2303" s="510">
        <v>31261.739999999998</v>
      </c>
      <c r="I2303" s="309">
        <f t="shared" si="113"/>
        <v>20101.611437400003</v>
      </c>
      <c r="J2303" s="310" t="s">
        <v>540</v>
      </c>
      <c r="K2303" s="311" t="s">
        <v>953</v>
      </c>
    </row>
    <row r="2304" spans="1:11" x14ac:dyDescent="0.2">
      <c r="A2304" s="329"/>
      <c r="B2304" s="330"/>
      <c r="C2304" s="329"/>
      <c r="D2304" s="330"/>
      <c r="E2304" s="488" t="s">
        <v>2369</v>
      </c>
      <c r="F2304" s="306" t="s">
        <v>1754</v>
      </c>
      <c r="G2304" s="306">
        <v>1.0000000000000001E-5</v>
      </c>
      <c r="H2304" s="510">
        <v>14338.18</v>
      </c>
      <c r="I2304" s="309">
        <f t="shared" si="113"/>
        <v>9219.5931218000005</v>
      </c>
      <c r="J2304" s="310" t="s">
        <v>540</v>
      </c>
      <c r="K2304" s="311" t="s">
        <v>953</v>
      </c>
    </row>
    <row r="2305" spans="1:11" x14ac:dyDescent="0.2">
      <c r="A2305" s="329"/>
      <c r="B2305" s="330"/>
      <c r="C2305" s="329"/>
      <c r="D2305" s="330"/>
      <c r="E2305" s="488" t="s">
        <v>2285</v>
      </c>
      <c r="F2305" s="306" t="s">
        <v>1754</v>
      </c>
      <c r="G2305" s="306">
        <v>1.0000000000000001E-5</v>
      </c>
      <c r="H2305" s="510">
        <v>18375</v>
      </c>
      <c r="I2305" s="309">
        <f t="shared" si="113"/>
        <v>11815.308750000002</v>
      </c>
      <c r="J2305" s="310" t="s">
        <v>540</v>
      </c>
      <c r="K2305" s="311" t="s">
        <v>953</v>
      </c>
    </row>
    <row r="2306" spans="1:11" x14ac:dyDescent="0.2">
      <c r="A2306" s="329"/>
      <c r="B2306" s="330"/>
      <c r="C2306" s="329"/>
      <c r="D2306" s="330"/>
      <c r="E2306" s="488" t="s">
        <v>2371</v>
      </c>
      <c r="F2306" s="306" t="s">
        <v>1754</v>
      </c>
      <c r="G2306" s="306">
        <v>1.0000000000000001E-5</v>
      </c>
      <c r="H2306" s="510">
        <v>7688</v>
      </c>
      <c r="I2306" s="309">
        <f t="shared" si="113"/>
        <v>4943.4608800000005</v>
      </c>
      <c r="J2306" s="310" t="s">
        <v>540</v>
      </c>
      <c r="K2306" s="311" t="s">
        <v>953</v>
      </c>
    </row>
    <row r="2307" spans="1:11" x14ac:dyDescent="0.2">
      <c r="A2307" s="329"/>
      <c r="B2307" s="330"/>
      <c r="C2307" s="329"/>
      <c r="D2307" s="330"/>
      <c r="E2307" s="488" t="s">
        <v>2372</v>
      </c>
      <c r="F2307" s="306" t="s">
        <v>1754</v>
      </c>
      <c r="G2307" s="306">
        <v>1.0000000000000001E-5</v>
      </c>
      <c r="H2307" s="510">
        <v>1489</v>
      </c>
      <c r="I2307" s="309">
        <f t="shared" si="113"/>
        <v>957.44189000000017</v>
      </c>
      <c r="J2307" s="310" t="s">
        <v>540</v>
      </c>
      <c r="K2307" s="311" t="s">
        <v>953</v>
      </c>
    </row>
    <row r="2308" spans="1:11" x14ac:dyDescent="0.2">
      <c r="A2308" s="329"/>
      <c r="B2308" s="330"/>
      <c r="C2308" s="329"/>
      <c r="D2308" s="330"/>
      <c r="E2308" s="488" t="s">
        <v>2374</v>
      </c>
      <c r="F2308" s="306" t="s">
        <v>748</v>
      </c>
      <c r="G2308" s="306">
        <v>1.0000000000000001E-5</v>
      </c>
      <c r="H2308" s="510">
        <v>1083.24</v>
      </c>
      <c r="I2308" s="309">
        <f t="shared" si="113"/>
        <v>696.53415240000004</v>
      </c>
      <c r="J2308" s="310" t="s">
        <v>540</v>
      </c>
      <c r="K2308" s="311" t="s">
        <v>953</v>
      </c>
    </row>
    <row r="2309" spans="1:11" x14ac:dyDescent="0.2">
      <c r="A2309" s="329"/>
      <c r="B2309" s="330"/>
      <c r="C2309" s="329"/>
      <c r="D2309" s="330"/>
      <c r="E2309" s="488" t="s">
        <v>2376</v>
      </c>
      <c r="F2309" s="306" t="s">
        <v>1754</v>
      </c>
      <c r="G2309" s="306">
        <v>1.0000000000000001E-5</v>
      </c>
      <c r="H2309" s="510">
        <v>8610</v>
      </c>
      <c r="I2309" s="309">
        <f t="shared" si="113"/>
        <v>5536.3161000000009</v>
      </c>
      <c r="J2309" s="310" t="s">
        <v>540</v>
      </c>
      <c r="K2309" s="311" t="s">
        <v>953</v>
      </c>
    </row>
    <row r="2310" spans="1:11" x14ac:dyDescent="0.2">
      <c r="A2310" s="329"/>
      <c r="B2310" s="330"/>
      <c r="C2310" s="329"/>
      <c r="D2310" s="330"/>
      <c r="E2310" s="503" t="s">
        <v>2377</v>
      </c>
      <c r="F2310" s="306" t="s">
        <v>2378</v>
      </c>
      <c r="G2310" s="306">
        <v>1E-3</v>
      </c>
      <c r="H2310" s="510">
        <v>60.652000000000001</v>
      </c>
      <c r="I2310" s="309">
        <f t="shared" si="113"/>
        <v>3899.9842520000002</v>
      </c>
      <c r="J2310" s="310" t="s">
        <v>703</v>
      </c>
      <c r="K2310" s="311" t="s">
        <v>953</v>
      </c>
    </row>
    <row r="2311" spans="1:11" x14ac:dyDescent="0.2">
      <c r="A2311" s="329"/>
      <c r="B2311" s="330"/>
      <c r="C2311" s="329"/>
      <c r="D2311" s="330"/>
      <c r="E2311" s="488" t="s">
        <v>2379</v>
      </c>
      <c r="F2311" s="306" t="s">
        <v>296</v>
      </c>
      <c r="G2311" s="306">
        <v>1E-3</v>
      </c>
      <c r="H2311" s="510">
        <v>125</v>
      </c>
      <c r="I2311" s="309">
        <f t="shared" si="113"/>
        <v>8037.625</v>
      </c>
      <c r="J2311" s="310" t="s">
        <v>540</v>
      </c>
      <c r="K2311" s="311" t="s">
        <v>953</v>
      </c>
    </row>
    <row r="2312" spans="1:11" x14ac:dyDescent="0.2">
      <c r="A2312" s="329"/>
      <c r="B2312" s="330"/>
      <c r="C2312" s="329"/>
      <c r="D2312" s="330"/>
      <c r="E2312" s="488" t="s">
        <v>2380</v>
      </c>
      <c r="F2312" s="306" t="s">
        <v>1754</v>
      </c>
      <c r="G2312" s="306">
        <v>1.0000000000000001E-5</v>
      </c>
      <c r="H2312" s="510">
        <v>6200</v>
      </c>
      <c r="I2312" s="309">
        <f t="shared" si="113"/>
        <v>3986.6620000000007</v>
      </c>
      <c r="J2312" s="310" t="s">
        <v>540</v>
      </c>
      <c r="K2312" s="311" t="s">
        <v>953</v>
      </c>
    </row>
    <row r="2313" spans="1:11" x14ac:dyDescent="0.2">
      <c r="A2313" s="329"/>
      <c r="B2313" s="330"/>
      <c r="C2313" s="329"/>
      <c r="D2313" s="330"/>
      <c r="E2313" s="488" t="s">
        <v>2465</v>
      </c>
      <c r="F2313" s="306" t="s">
        <v>1754</v>
      </c>
      <c r="G2313" s="306">
        <v>1.0000000000000001E-5</v>
      </c>
      <c r="H2313" s="510">
        <v>7250</v>
      </c>
      <c r="I2313" s="309">
        <f t="shared" si="113"/>
        <v>4661.8225000000002</v>
      </c>
      <c r="J2313" s="310" t="s">
        <v>540</v>
      </c>
      <c r="K2313" s="311" t="s">
        <v>953</v>
      </c>
    </row>
    <row r="2314" spans="1:11" x14ac:dyDescent="0.2">
      <c r="A2314" s="329"/>
      <c r="B2314" s="330"/>
      <c r="C2314" s="329"/>
      <c r="D2314" s="330"/>
      <c r="E2314" s="502" t="s">
        <v>2470</v>
      </c>
      <c r="F2314" s="306" t="s">
        <v>1754</v>
      </c>
      <c r="G2314" s="306">
        <v>1.0000000000000001E-5</v>
      </c>
      <c r="H2314" s="510">
        <v>26115</v>
      </c>
      <c r="I2314" s="309">
        <f t="shared" si="113"/>
        <v>16792.206150000002</v>
      </c>
      <c r="J2314" s="310" t="s">
        <v>540</v>
      </c>
      <c r="K2314" s="311" t="s">
        <v>953</v>
      </c>
    </row>
    <row r="2315" spans="1:11" x14ac:dyDescent="0.2">
      <c r="A2315" s="329"/>
      <c r="B2315" s="330"/>
      <c r="C2315" s="329"/>
      <c r="D2315" s="330"/>
      <c r="E2315" s="500" t="s">
        <v>2471</v>
      </c>
      <c r="F2315" s="306" t="s">
        <v>1754</v>
      </c>
      <c r="G2315" s="306">
        <v>1.0000000000000001E-5</v>
      </c>
      <c r="H2315" s="510">
        <v>8215</v>
      </c>
      <c r="I2315" s="309">
        <f t="shared" si="113"/>
        <v>5282.327150000001</v>
      </c>
      <c r="J2315" s="310" t="s">
        <v>540</v>
      </c>
      <c r="K2315" s="311" t="s">
        <v>953</v>
      </c>
    </row>
    <row r="2316" spans="1:11" x14ac:dyDescent="0.2">
      <c r="A2316" s="329"/>
      <c r="B2316" s="330"/>
      <c r="C2316" s="329"/>
      <c r="D2316" s="330"/>
      <c r="E2316" s="500" t="s">
        <v>2472</v>
      </c>
      <c r="F2316" s="306" t="s">
        <v>1754</v>
      </c>
      <c r="G2316" s="306">
        <v>1.0000000000000001E-5</v>
      </c>
      <c r="H2316" s="510">
        <v>8215</v>
      </c>
      <c r="I2316" s="309">
        <f t="shared" si="113"/>
        <v>5282.327150000001</v>
      </c>
      <c r="J2316" s="310" t="s">
        <v>540</v>
      </c>
      <c r="K2316" s="311" t="s">
        <v>953</v>
      </c>
    </row>
    <row r="2317" spans="1:11" x14ac:dyDescent="0.2">
      <c r="A2317" s="329"/>
      <c r="B2317" s="330"/>
      <c r="C2317" s="329"/>
      <c r="D2317" s="330"/>
      <c r="E2317" s="500" t="s">
        <v>2381</v>
      </c>
      <c r="F2317" s="306" t="s">
        <v>296</v>
      </c>
      <c r="G2317" s="306">
        <v>1.0000000000000001E-5</v>
      </c>
      <c r="H2317" s="510">
        <v>850</v>
      </c>
      <c r="I2317" s="309">
        <f t="shared" si="113"/>
        <v>546.55850000000009</v>
      </c>
      <c r="J2317" s="310" t="s">
        <v>540</v>
      </c>
      <c r="K2317" s="311" t="s">
        <v>953</v>
      </c>
    </row>
    <row r="2318" spans="1:11" x14ac:dyDescent="0.2">
      <c r="A2318" s="329"/>
      <c r="B2318" s="330"/>
      <c r="C2318" s="329"/>
      <c r="D2318" s="330"/>
      <c r="E2318" s="500" t="s">
        <v>2387</v>
      </c>
      <c r="F2318" s="306" t="s">
        <v>2314</v>
      </c>
      <c r="G2318" s="306">
        <v>1E-3</v>
      </c>
      <c r="H2318" s="510">
        <v>0.61360000000000003</v>
      </c>
      <c r="I2318" s="309">
        <f t="shared" si="113"/>
        <v>39.455093600000005</v>
      </c>
      <c r="J2318" s="310" t="s">
        <v>540</v>
      </c>
      <c r="K2318" s="311" t="s">
        <v>953</v>
      </c>
    </row>
    <row r="2319" spans="1:11" x14ac:dyDescent="0.2">
      <c r="A2319" s="329"/>
      <c r="B2319" s="330"/>
      <c r="C2319" s="329"/>
      <c r="D2319" s="330"/>
      <c r="E2319" s="504" t="s">
        <v>2388</v>
      </c>
      <c r="F2319" s="306" t="s">
        <v>2314</v>
      </c>
      <c r="G2319" s="306">
        <v>1E-3</v>
      </c>
      <c r="H2319" s="510">
        <v>0.73750000000000004</v>
      </c>
      <c r="I2319" s="309">
        <f t="shared" si="113"/>
        <v>47.421987500000007</v>
      </c>
      <c r="J2319" s="310" t="s">
        <v>540</v>
      </c>
      <c r="K2319" s="311" t="s">
        <v>953</v>
      </c>
    </row>
    <row r="2320" spans="1:11" x14ac:dyDescent="0.2">
      <c r="A2320" s="329"/>
      <c r="B2320" s="330"/>
      <c r="C2320" s="329"/>
      <c r="D2320" s="330"/>
      <c r="E2320" s="488" t="s">
        <v>2389</v>
      </c>
      <c r="F2320" s="306" t="s">
        <v>296</v>
      </c>
      <c r="G2320" s="306">
        <v>1.0000000000000001E-5</v>
      </c>
      <c r="H2320" s="510">
        <v>8100</v>
      </c>
      <c r="I2320" s="309">
        <f t="shared" si="113"/>
        <v>5208.3810000000003</v>
      </c>
      <c r="J2320" s="310" t="s">
        <v>540</v>
      </c>
      <c r="K2320" s="311" t="s">
        <v>953</v>
      </c>
    </row>
    <row r="2321" spans="1:11" x14ac:dyDescent="0.2">
      <c r="A2321" s="329"/>
      <c r="B2321" s="330"/>
      <c r="C2321" s="329"/>
      <c r="D2321" s="330"/>
      <c r="E2321" s="488" t="s">
        <v>2390</v>
      </c>
      <c r="F2321" s="306" t="s">
        <v>296</v>
      </c>
      <c r="G2321" s="306">
        <v>1E-3</v>
      </c>
      <c r="H2321" s="510">
        <v>125</v>
      </c>
      <c r="I2321" s="309">
        <f t="shared" si="113"/>
        <v>8037.625</v>
      </c>
      <c r="J2321" s="310" t="s">
        <v>540</v>
      </c>
      <c r="K2321" s="311" t="s">
        <v>953</v>
      </c>
    </row>
    <row r="2322" spans="1:11" x14ac:dyDescent="0.2">
      <c r="A2322" s="329"/>
      <c r="B2322" s="330"/>
      <c r="C2322" s="329"/>
      <c r="D2322" s="330"/>
      <c r="E2322" s="488" t="s">
        <v>2391</v>
      </c>
      <c r="F2322" s="306" t="s">
        <v>1754</v>
      </c>
      <c r="G2322" s="306">
        <v>1E-3</v>
      </c>
      <c r="H2322" s="510">
        <v>339</v>
      </c>
      <c r="I2322" s="309">
        <f t="shared" si="113"/>
        <v>21798.039000000001</v>
      </c>
      <c r="J2322" s="310" t="s">
        <v>540</v>
      </c>
      <c r="K2322" s="311" t="s">
        <v>953</v>
      </c>
    </row>
    <row r="2323" spans="1:11" x14ac:dyDescent="0.2">
      <c r="A2323" s="329"/>
      <c r="B2323" s="330"/>
      <c r="C2323" s="329"/>
      <c r="D2323" s="330"/>
      <c r="E2323" s="488" t="s">
        <v>2273</v>
      </c>
      <c r="F2323" s="306" t="s">
        <v>296</v>
      </c>
      <c r="G2323" s="306">
        <v>1E-3</v>
      </c>
      <c r="H2323" s="510">
        <v>604.16</v>
      </c>
      <c r="I2323" s="309">
        <f t="shared" si="113"/>
        <v>38848.09216</v>
      </c>
      <c r="J2323" s="310" t="s">
        <v>540</v>
      </c>
      <c r="K2323" s="311" t="s">
        <v>953</v>
      </c>
    </row>
    <row r="2324" spans="1:11" x14ac:dyDescent="0.2">
      <c r="A2324" s="329"/>
      <c r="B2324" s="330"/>
      <c r="C2324" s="329"/>
      <c r="D2324" s="330"/>
      <c r="E2324" s="488" t="s">
        <v>2275</v>
      </c>
      <c r="F2324" s="306" t="s">
        <v>748</v>
      </c>
      <c r="G2324" s="306">
        <v>1E-3</v>
      </c>
      <c r="H2324" s="510">
        <v>80.239999999999995</v>
      </c>
      <c r="I2324" s="309">
        <f t="shared" si="113"/>
        <v>5159.51224</v>
      </c>
      <c r="J2324" s="310" t="s">
        <v>540</v>
      </c>
      <c r="K2324" s="311" t="s">
        <v>953</v>
      </c>
    </row>
    <row r="2325" spans="1:11" x14ac:dyDescent="0.2">
      <c r="A2325" s="329"/>
      <c r="B2325" s="330"/>
      <c r="C2325" s="329"/>
      <c r="D2325" s="330"/>
      <c r="E2325" s="500" t="s">
        <v>2487</v>
      </c>
      <c r="F2325" s="306" t="s">
        <v>1754</v>
      </c>
      <c r="G2325" s="306">
        <v>1E-3</v>
      </c>
      <c r="H2325" s="510">
        <v>357</v>
      </c>
      <c r="I2325" s="309">
        <f t="shared" si="113"/>
        <v>22955.457000000002</v>
      </c>
      <c r="J2325" s="310" t="s">
        <v>540</v>
      </c>
      <c r="K2325" s="311" t="s">
        <v>953</v>
      </c>
    </row>
    <row r="2326" spans="1:11" x14ac:dyDescent="0.2">
      <c r="A2326" s="329"/>
      <c r="B2326" s="330"/>
      <c r="C2326" s="329"/>
      <c r="D2326" s="330"/>
      <c r="E2326" s="500" t="s">
        <v>2488</v>
      </c>
      <c r="F2326" s="306" t="s">
        <v>1754</v>
      </c>
      <c r="G2326" s="306">
        <v>1E-3</v>
      </c>
      <c r="H2326" s="510">
        <v>357</v>
      </c>
      <c r="I2326" s="309">
        <f t="shared" si="113"/>
        <v>22955.457000000002</v>
      </c>
      <c r="J2326" s="310" t="s">
        <v>540</v>
      </c>
      <c r="K2326" s="311" t="s">
        <v>953</v>
      </c>
    </row>
    <row r="2327" spans="1:11" x14ac:dyDescent="0.2">
      <c r="A2327" s="329"/>
      <c r="B2327" s="330"/>
      <c r="C2327" s="329"/>
      <c r="D2327" s="330"/>
      <c r="E2327" s="500" t="s">
        <v>2489</v>
      </c>
      <c r="F2327" s="306" t="s">
        <v>1754</v>
      </c>
      <c r="G2327" s="306">
        <v>1E-3</v>
      </c>
      <c r="H2327" s="510">
        <v>357</v>
      </c>
      <c r="I2327" s="309">
        <f t="shared" si="113"/>
        <v>22955.457000000002</v>
      </c>
      <c r="J2327" s="310" t="s">
        <v>540</v>
      </c>
      <c r="K2327" s="311" t="s">
        <v>953</v>
      </c>
    </row>
    <row r="2328" spans="1:11" x14ac:dyDescent="0.2">
      <c r="A2328" s="329"/>
      <c r="B2328" s="330"/>
      <c r="C2328" s="329"/>
      <c r="D2328" s="330"/>
      <c r="E2328" s="500" t="s">
        <v>2490</v>
      </c>
      <c r="F2328" s="306" t="s">
        <v>1754</v>
      </c>
      <c r="G2328" s="306">
        <v>1E-3</v>
      </c>
      <c r="H2328" s="510">
        <v>357</v>
      </c>
      <c r="I2328" s="309">
        <f t="shared" si="113"/>
        <v>22955.457000000002</v>
      </c>
      <c r="J2328" s="310" t="s">
        <v>540</v>
      </c>
      <c r="K2328" s="311" t="s">
        <v>953</v>
      </c>
    </row>
    <row r="2329" spans="1:11" x14ac:dyDescent="0.2">
      <c r="A2329" s="329"/>
      <c r="B2329" s="330"/>
      <c r="C2329" s="329"/>
      <c r="D2329" s="330"/>
      <c r="E2329" s="500" t="s">
        <v>2491</v>
      </c>
      <c r="F2329" s="306" t="s">
        <v>1754</v>
      </c>
      <c r="G2329" s="306">
        <v>1E-3</v>
      </c>
      <c r="H2329" s="510">
        <v>357</v>
      </c>
      <c r="I2329" s="309">
        <f t="shared" si="113"/>
        <v>22955.457000000002</v>
      </c>
      <c r="J2329" s="310" t="s">
        <v>540</v>
      </c>
      <c r="K2329" s="311" t="s">
        <v>953</v>
      </c>
    </row>
    <row r="2330" spans="1:11" x14ac:dyDescent="0.2">
      <c r="A2330" s="329"/>
      <c r="B2330" s="330"/>
      <c r="C2330" s="329"/>
      <c r="D2330" s="330"/>
      <c r="E2330" s="500" t="s">
        <v>2492</v>
      </c>
      <c r="F2330" s="306" t="s">
        <v>1754</v>
      </c>
      <c r="G2330" s="306">
        <v>1E-3</v>
      </c>
      <c r="H2330" s="510">
        <v>357</v>
      </c>
      <c r="I2330" s="309">
        <f t="shared" si="113"/>
        <v>22955.457000000002</v>
      </c>
      <c r="J2330" s="310" t="s">
        <v>540</v>
      </c>
      <c r="K2330" s="311" t="s">
        <v>953</v>
      </c>
    </row>
    <row r="2331" spans="1:11" x14ac:dyDescent="0.2">
      <c r="A2331" s="329"/>
      <c r="B2331" s="330"/>
      <c r="C2331" s="329"/>
      <c r="D2331" s="330"/>
      <c r="E2331" s="488"/>
      <c r="F2331" s="306"/>
      <c r="G2331" s="306"/>
      <c r="H2331" s="510"/>
      <c r="I2331" s="309"/>
      <c r="J2331" s="310"/>
      <c r="K2331" s="311"/>
    </row>
    <row r="2332" spans="1:11" x14ac:dyDescent="0.2">
      <c r="C2332" s="329"/>
      <c r="D2332" s="330"/>
      <c r="E2332" s="488"/>
      <c r="F2332" s="306"/>
      <c r="G2332" s="306"/>
      <c r="H2332" s="501"/>
      <c r="I2332" s="309"/>
      <c r="J2332" s="310"/>
      <c r="K2332" s="311"/>
    </row>
    <row r="2333" spans="1:11" x14ac:dyDescent="0.2">
      <c r="C2333" s="304">
        <v>54506</v>
      </c>
      <c r="D2333" s="509" t="s">
        <v>2493</v>
      </c>
      <c r="E2333" s="488"/>
      <c r="F2333" s="306"/>
      <c r="G2333" s="322">
        <f>C2333</f>
        <v>54506</v>
      </c>
      <c r="H2333" s="501"/>
      <c r="I2333" s="309"/>
      <c r="J2333" s="310"/>
      <c r="K2333" s="311"/>
    </row>
    <row r="2334" spans="1:11" x14ac:dyDescent="0.2">
      <c r="A2334" s="329"/>
      <c r="B2334" s="330"/>
      <c r="C2334" s="329"/>
      <c r="D2334" s="330" t="s">
        <v>2494</v>
      </c>
      <c r="E2334" s="331" t="s">
        <v>2244</v>
      </c>
      <c r="F2334" s="306" t="s">
        <v>2245</v>
      </c>
      <c r="G2334" s="306">
        <v>1</v>
      </c>
      <c r="H2334" s="496">
        <v>4.41</v>
      </c>
      <c r="I2334" s="309">
        <f>+$G$2333*G2334*H2334</f>
        <v>240371.46000000002</v>
      </c>
      <c r="J2334" s="310" t="s">
        <v>703</v>
      </c>
      <c r="K2334" s="311" t="s">
        <v>953</v>
      </c>
    </row>
    <row r="2335" spans="1:11" x14ac:dyDescent="0.2">
      <c r="A2335" s="329"/>
      <c r="B2335" s="330"/>
      <c r="C2335" s="329"/>
      <c r="D2335" s="330" t="s">
        <v>2495</v>
      </c>
      <c r="E2335" s="331" t="s">
        <v>1170</v>
      </c>
      <c r="F2335" s="306" t="s">
        <v>1814</v>
      </c>
      <c r="G2335" s="306">
        <v>1</v>
      </c>
      <c r="H2335" s="496">
        <v>5</v>
      </c>
      <c r="I2335" s="309">
        <f t="shared" ref="I2335:I2398" si="114">+$G$2333*G2335*H2335</f>
        <v>272530</v>
      </c>
      <c r="J2335" s="310" t="s">
        <v>703</v>
      </c>
      <c r="K2335" s="311" t="s">
        <v>953</v>
      </c>
    </row>
    <row r="2336" spans="1:11" x14ac:dyDescent="0.2">
      <c r="A2336" s="329"/>
      <c r="B2336" s="330"/>
      <c r="C2336" s="329"/>
      <c r="D2336" s="330" t="s">
        <v>2496</v>
      </c>
      <c r="E2336" s="331" t="s">
        <v>2248</v>
      </c>
      <c r="F2336" s="306" t="s">
        <v>296</v>
      </c>
      <c r="G2336" s="306">
        <v>1</v>
      </c>
      <c r="H2336" s="496">
        <v>4</v>
      </c>
      <c r="I2336" s="309">
        <f t="shared" si="114"/>
        <v>218024</v>
      </c>
      <c r="J2336" s="310" t="s">
        <v>703</v>
      </c>
      <c r="K2336" s="311" t="s">
        <v>953</v>
      </c>
    </row>
    <row r="2337" spans="1:11" x14ac:dyDescent="0.2">
      <c r="A2337" s="329"/>
      <c r="B2337" s="330"/>
      <c r="C2337" s="329"/>
      <c r="D2337" s="330" t="s">
        <v>2497</v>
      </c>
      <c r="E2337" s="331" t="s">
        <v>2250</v>
      </c>
      <c r="F2337" s="306" t="s">
        <v>1157</v>
      </c>
      <c r="G2337" s="306">
        <v>1</v>
      </c>
      <c r="H2337" s="496">
        <v>1</v>
      </c>
      <c r="I2337" s="309">
        <f t="shared" si="114"/>
        <v>54506</v>
      </c>
      <c r="J2337" s="310" t="s">
        <v>703</v>
      </c>
      <c r="K2337" s="311" t="s">
        <v>953</v>
      </c>
    </row>
    <row r="2338" spans="1:11" x14ac:dyDescent="0.2">
      <c r="A2338" s="329"/>
      <c r="B2338" s="330"/>
      <c r="C2338" s="329"/>
      <c r="D2338" s="330" t="s">
        <v>2498</v>
      </c>
      <c r="E2338" s="331" t="s">
        <v>2252</v>
      </c>
      <c r="F2338" s="306" t="s">
        <v>748</v>
      </c>
      <c r="G2338" s="306">
        <v>0.5</v>
      </c>
      <c r="H2338" s="496">
        <v>1.53</v>
      </c>
      <c r="I2338" s="309">
        <f t="shared" si="114"/>
        <v>41697.090000000004</v>
      </c>
      <c r="J2338" s="310" t="s">
        <v>703</v>
      </c>
      <c r="K2338" s="311" t="s">
        <v>953</v>
      </c>
    </row>
    <row r="2339" spans="1:11" x14ac:dyDescent="0.2">
      <c r="A2339" s="329"/>
      <c r="B2339" s="330"/>
      <c r="C2339" s="329"/>
      <c r="D2339" s="330" t="s">
        <v>2499</v>
      </c>
      <c r="E2339" s="331" t="s">
        <v>2254</v>
      </c>
      <c r="F2339" s="306" t="s">
        <v>748</v>
      </c>
      <c r="G2339" s="306">
        <v>0.5</v>
      </c>
      <c r="H2339" s="496">
        <v>4.6399999999999997</v>
      </c>
      <c r="I2339" s="309">
        <f t="shared" si="114"/>
        <v>126453.92</v>
      </c>
      <c r="J2339" s="310" t="s">
        <v>703</v>
      </c>
      <c r="K2339" s="311" t="s">
        <v>953</v>
      </c>
    </row>
    <row r="2340" spans="1:11" x14ac:dyDescent="0.2">
      <c r="A2340" s="329"/>
      <c r="B2340" s="330"/>
      <c r="C2340" s="329"/>
      <c r="D2340" s="330" t="s">
        <v>2500</v>
      </c>
      <c r="E2340" s="331" t="s">
        <v>2256</v>
      </c>
      <c r="F2340" s="306" t="s">
        <v>748</v>
      </c>
      <c r="G2340" s="306">
        <v>0.5</v>
      </c>
      <c r="H2340" s="496">
        <v>4.8499999999999996</v>
      </c>
      <c r="I2340" s="309">
        <f t="shared" si="114"/>
        <v>132177.04999999999</v>
      </c>
      <c r="J2340" s="310" t="s">
        <v>703</v>
      </c>
      <c r="K2340" s="311" t="s">
        <v>953</v>
      </c>
    </row>
    <row r="2341" spans="1:11" x14ac:dyDescent="0.2">
      <c r="A2341" s="329"/>
      <c r="B2341" s="330"/>
      <c r="C2341" s="329"/>
      <c r="D2341" s="330" t="s">
        <v>2501</v>
      </c>
      <c r="E2341" s="331" t="s">
        <v>2258</v>
      </c>
      <c r="F2341" s="306" t="s">
        <v>748</v>
      </c>
      <c r="G2341" s="306">
        <v>0.5</v>
      </c>
      <c r="H2341" s="496">
        <v>4.99</v>
      </c>
      <c r="I2341" s="309">
        <f t="shared" si="114"/>
        <v>135992.47</v>
      </c>
      <c r="J2341" s="310" t="s">
        <v>703</v>
      </c>
      <c r="K2341" s="311" t="s">
        <v>953</v>
      </c>
    </row>
    <row r="2342" spans="1:11" x14ac:dyDescent="0.2">
      <c r="A2342" s="329"/>
      <c r="B2342" s="330"/>
      <c r="C2342" s="329"/>
      <c r="D2342" s="330" t="s">
        <v>2502</v>
      </c>
      <c r="E2342" s="331" t="s">
        <v>2260</v>
      </c>
      <c r="F2342" s="306" t="s">
        <v>1157</v>
      </c>
      <c r="G2342" s="306">
        <v>0.5</v>
      </c>
      <c r="H2342" s="496">
        <v>0.99</v>
      </c>
      <c r="I2342" s="309">
        <f t="shared" si="114"/>
        <v>26980.47</v>
      </c>
      <c r="J2342" s="310" t="s">
        <v>703</v>
      </c>
      <c r="K2342" s="311" t="s">
        <v>953</v>
      </c>
    </row>
    <row r="2343" spans="1:11" x14ac:dyDescent="0.2">
      <c r="A2343" s="329"/>
      <c r="B2343" s="330"/>
      <c r="C2343" s="329"/>
      <c r="D2343" s="330"/>
      <c r="E2343" s="331" t="s">
        <v>2262</v>
      </c>
      <c r="F2343" s="306" t="s">
        <v>1212</v>
      </c>
      <c r="G2343" s="306">
        <v>0.25</v>
      </c>
      <c r="H2343" s="496">
        <v>4.46</v>
      </c>
      <c r="I2343" s="309">
        <f t="shared" si="114"/>
        <v>60774.19</v>
      </c>
      <c r="J2343" s="310" t="s">
        <v>703</v>
      </c>
      <c r="K2343" s="311" t="s">
        <v>953</v>
      </c>
    </row>
    <row r="2344" spans="1:11" x14ac:dyDescent="0.2">
      <c r="A2344" s="329"/>
      <c r="B2344" s="330"/>
      <c r="C2344" s="329"/>
      <c r="D2344" s="330"/>
      <c r="E2344" s="331" t="s">
        <v>1266</v>
      </c>
      <c r="F2344" s="306" t="s">
        <v>1267</v>
      </c>
      <c r="G2344" s="306">
        <v>0.25</v>
      </c>
      <c r="H2344" s="496">
        <v>4.32</v>
      </c>
      <c r="I2344" s="309">
        <f t="shared" si="114"/>
        <v>58866.48</v>
      </c>
      <c r="J2344" s="310" t="s">
        <v>703</v>
      </c>
      <c r="K2344" s="311" t="s">
        <v>953</v>
      </c>
    </row>
    <row r="2345" spans="1:11" x14ac:dyDescent="0.2">
      <c r="A2345" s="329"/>
      <c r="B2345" s="330"/>
      <c r="C2345" s="329"/>
      <c r="D2345" s="330"/>
      <c r="E2345" s="331" t="s">
        <v>2265</v>
      </c>
      <c r="F2345" s="306" t="s">
        <v>1901</v>
      </c>
      <c r="G2345" s="306">
        <v>0.1</v>
      </c>
      <c r="H2345" s="496">
        <v>15</v>
      </c>
      <c r="I2345" s="309">
        <f t="shared" si="114"/>
        <v>81759</v>
      </c>
      <c r="J2345" s="310" t="s">
        <v>703</v>
      </c>
      <c r="K2345" s="311" t="s">
        <v>953</v>
      </c>
    </row>
    <row r="2346" spans="1:11" x14ac:dyDescent="0.2">
      <c r="A2346" s="329"/>
      <c r="B2346" s="330"/>
      <c r="C2346" s="329"/>
      <c r="D2346" s="330"/>
      <c r="E2346" s="331" t="s">
        <v>2267</v>
      </c>
      <c r="F2346" s="306" t="s">
        <v>1157</v>
      </c>
      <c r="G2346" s="306">
        <v>0.05</v>
      </c>
      <c r="H2346" s="496">
        <v>5.25</v>
      </c>
      <c r="I2346" s="309">
        <f t="shared" si="114"/>
        <v>14307.825000000001</v>
      </c>
      <c r="J2346" s="310" t="s">
        <v>703</v>
      </c>
      <c r="K2346" s="311" t="s">
        <v>953</v>
      </c>
    </row>
    <row r="2347" spans="1:11" x14ac:dyDescent="0.2">
      <c r="A2347" s="329"/>
      <c r="B2347" s="330"/>
      <c r="C2347" s="329"/>
      <c r="D2347" s="330"/>
      <c r="E2347" s="331" t="s">
        <v>2269</v>
      </c>
      <c r="F2347" s="306" t="s">
        <v>1157</v>
      </c>
      <c r="G2347" s="306">
        <v>0.1</v>
      </c>
      <c r="H2347" s="496">
        <v>7</v>
      </c>
      <c r="I2347" s="309">
        <f t="shared" si="114"/>
        <v>38154.200000000004</v>
      </c>
      <c r="J2347" s="310" t="s">
        <v>703</v>
      </c>
      <c r="K2347" s="311" t="s">
        <v>953</v>
      </c>
    </row>
    <row r="2348" spans="1:11" x14ac:dyDescent="0.2">
      <c r="A2348" s="329"/>
      <c r="B2348" s="330"/>
      <c r="C2348" s="329"/>
      <c r="D2348" s="330"/>
      <c r="E2348" s="331" t="s">
        <v>2271</v>
      </c>
      <c r="F2348" s="306" t="s">
        <v>1260</v>
      </c>
      <c r="G2348" s="306">
        <v>0.1</v>
      </c>
      <c r="H2348" s="496">
        <v>27</v>
      </c>
      <c r="I2348" s="309">
        <f t="shared" si="114"/>
        <v>147166.20000000001</v>
      </c>
      <c r="J2348" s="310" t="s">
        <v>703</v>
      </c>
      <c r="K2348" s="311" t="s">
        <v>953</v>
      </c>
    </row>
    <row r="2349" spans="1:11" x14ac:dyDescent="0.2">
      <c r="A2349" s="329"/>
      <c r="B2349" s="330"/>
      <c r="C2349" s="329"/>
      <c r="D2349" s="330"/>
      <c r="E2349" s="331" t="s">
        <v>2233</v>
      </c>
      <c r="F2349" s="306" t="s">
        <v>748</v>
      </c>
      <c r="G2349" s="306">
        <v>5.0000000000000001E-3</v>
      </c>
      <c r="H2349" s="496">
        <v>9.5500000000000007</v>
      </c>
      <c r="I2349" s="309">
        <f t="shared" si="114"/>
        <v>2602.6615000000006</v>
      </c>
      <c r="J2349" s="310" t="s">
        <v>703</v>
      </c>
      <c r="K2349" s="311" t="s">
        <v>953</v>
      </c>
    </row>
    <row r="2350" spans="1:11" x14ac:dyDescent="0.2">
      <c r="A2350" s="329"/>
      <c r="B2350" s="330"/>
      <c r="C2350" s="329"/>
      <c r="D2350" s="330"/>
      <c r="E2350" s="331" t="s">
        <v>2503</v>
      </c>
      <c r="F2350" s="306" t="s">
        <v>2103</v>
      </c>
      <c r="G2350" s="306">
        <v>0.1</v>
      </c>
      <c r="H2350" s="496">
        <v>245.44</v>
      </c>
      <c r="I2350" s="309">
        <f t="shared" si="114"/>
        <v>1337795.264</v>
      </c>
      <c r="J2350" s="310" t="s">
        <v>703</v>
      </c>
      <c r="K2350" s="311" t="s">
        <v>953</v>
      </c>
    </row>
    <row r="2351" spans="1:11" x14ac:dyDescent="0.2">
      <c r="A2351" s="329"/>
      <c r="B2351" s="330"/>
      <c r="C2351" s="329"/>
      <c r="D2351" s="330"/>
      <c r="E2351" s="331" t="s">
        <v>2276</v>
      </c>
      <c r="F2351" s="306" t="s">
        <v>2277</v>
      </c>
      <c r="G2351" s="306">
        <v>1E-3</v>
      </c>
      <c r="H2351" s="496">
        <v>10</v>
      </c>
      <c r="I2351" s="309">
        <f t="shared" si="114"/>
        <v>545.05999999999995</v>
      </c>
      <c r="J2351" s="310" t="s">
        <v>456</v>
      </c>
      <c r="K2351" s="311" t="s">
        <v>953</v>
      </c>
    </row>
    <row r="2352" spans="1:11" x14ac:dyDescent="0.2">
      <c r="A2352" s="329"/>
      <c r="B2352" s="330"/>
      <c r="C2352" s="329"/>
      <c r="D2352" s="330"/>
      <c r="E2352" s="488" t="s">
        <v>2504</v>
      </c>
      <c r="F2352" s="306" t="s">
        <v>1754</v>
      </c>
      <c r="G2352" s="306">
        <v>1E-3</v>
      </c>
      <c r="H2352" s="510">
        <v>75</v>
      </c>
      <c r="I2352" s="309">
        <f t="shared" si="114"/>
        <v>4087.95</v>
      </c>
      <c r="J2352" s="310" t="s">
        <v>540</v>
      </c>
      <c r="K2352" s="311" t="s">
        <v>953</v>
      </c>
    </row>
    <row r="2353" spans="1:11" x14ac:dyDescent="0.2">
      <c r="A2353" s="329"/>
      <c r="B2353" s="330"/>
      <c r="C2353" s="329"/>
      <c r="D2353" s="330"/>
      <c r="E2353" s="488" t="s">
        <v>2278</v>
      </c>
      <c r="F2353" s="306" t="s">
        <v>1754</v>
      </c>
      <c r="G2353" s="306">
        <v>1.0000000000000001E-5</v>
      </c>
      <c r="H2353" s="510">
        <v>7040</v>
      </c>
      <c r="I2353" s="309">
        <f t="shared" si="114"/>
        <v>3837.2224000000006</v>
      </c>
      <c r="J2353" s="310" t="s">
        <v>540</v>
      </c>
      <c r="K2353" s="311" t="s">
        <v>953</v>
      </c>
    </row>
    <row r="2354" spans="1:11" x14ac:dyDescent="0.2">
      <c r="A2354" s="329"/>
      <c r="B2354" s="330"/>
      <c r="C2354" s="329"/>
      <c r="D2354" s="330"/>
      <c r="E2354" s="488" t="s">
        <v>2284</v>
      </c>
      <c r="F2354" s="306" t="s">
        <v>1754</v>
      </c>
      <c r="G2354" s="306">
        <v>1E-4</v>
      </c>
      <c r="H2354" s="510">
        <v>400</v>
      </c>
      <c r="I2354" s="309">
        <f t="shared" si="114"/>
        <v>2180.2400000000002</v>
      </c>
      <c r="J2354" s="310" t="s">
        <v>540</v>
      </c>
      <c r="K2354" s="311" t="s">
        <v>953</v>
      </c>
    </row>
    <row r="2355" spans="1:11" x14ac:dyDescent="0.2">
      <c r="A2355" s="329"/>
      <c r="B2355" s="330"/>
      <c r="C2355" s="329"/>
      <c r="D2355" s="330"/>
      <c r="E2355" s="488" t="s">
        <v>2285</v>
      </c>
      <c r="F2355" s="306" t="s">
        <v>1754</v>
      </c>
      <c r="G2355" s="306">
        <v>1.0000000000000001E-5</v>
      </c>
      <c r="H2355" s="510">
        <v>18266</v>
      </c>
      <c r="I2355" s="309">
        <f t="shared" si="114"/>
        <v>9956.0659600000017</v>
      </c>
      <c r="J2355" s="310" t="s">
        <v>540</v>
      </c>
      <c r="K2355" s="311" t="s">
        <v>953</v>
      </c>
    </row>
    <row r="2356" spans="1:11" x14ac:dyDescent="0.2">
      <c r="A2356" s="329"/>
      <c r="B2356" s="330"/>
      <c r="C2356" s="329"/>
      <c r="D2356" s="330"/>
      <c r="E2356" s="488" t="s">
        <v>2286</v>
      </c>
      <c r="F2356" s="306" t="s">
        <v>1754</v>
      </c>
      <c r="G2356" s="306">
        <v>1E-3</v>
      </c>
      <c r="H2356" s="510">
        <v>8.3780000000000001</v>
      </c>
      <c r="I2356" s="309">
        <f t="shared" si="114"/>
        <v>456.65126800000002</v>
      </c>
      <c r="J2356" s="310" t="s">
        <v>540</v>
      </c>
      <c r="K2356" s="311" t="s">
        <v>953</v>
      </c>
    </row>
    <row r="2357" spans="1:11" x14ac:dyDescent="0.2">
      <c r="A2357" s="329"/>
      <c r="B2357" s="330"/>
      <c r="C2357" s="329"/>
      <c r="D2357" s="330"/>
      <c r="E2357" s="488" t="s">
        <v>2287</v>
      </c>
      <c r="F2357" s="306" t="s">
        <v>1754</v>
      </c>
      <c r="G2357" s="306">
        <v>1E-3</v>
      </c>
      <c r="H2357" s="510">
        <v>6.23</v>
      </c>
      <c r="I2357" s="309">
        <f t="shared" si="114"/>
        <v>339.57238000000001</v>
      </c>
      <c r="J2357" s="310" t="s">
        <v>703</v>
      </c>
      <c r="K2357" s="311" t="s">
        <v>953</v>
      </c>
    </row>
    <row r="2358" spans="1:11" x14ac:dyDescent="0.2">
      <c r="A2358" s="329"/>
      <c r="B2358" s="330"/>
      <c r="C2358" s="329"/>
      <c r="D2358" s="330"/>
      <c r="E2358" s="488" t="s">
        <v>2288</v>
      </c>
      <c r="F2358" s="306" t="s">
        <v>1754</v>
      </c>
      <c r="G2358" s="306">
        <v>1E-3</v>
      </c>
      <c r="H2358" s="510">
        <v>6.23</v>
      </c>
      <c r="I2358" s="309">
        <f t="shared" si="114"/>
        <v>339.57238000000001</v>
      </c>
      <c r="J2358" s="310" t="s">
        <v>703</v>
      </c>
      <c r="K2358" s="311" t="s">
        <v>953</v>
      </c>
    </row>
    <row r="2359" spans="1:11" x14ac:dyDescent="0.2">
      <c r="A2359" s="329"/>
      <c r="B2359" s="330"/>
      <c r="C2359" s="329"/>
      <c r="D2359" s="330"/>
      <c r="E2359" s="488" t="s">
        <v>2289</v>
      </c>
      <c r="F2359" s="306" t="s">
        <v>1754</v>
      </c>
      <c r="G2359" s="306">
        <v>1E-3</v>
      </c>
      <c r="H2359" s="510">
        <v>6.23</v>
      </c>
      <c r="I2359" s="309">
        <f t="shared" si="114"/>
        <v>339.57238000000001</v>
      </c>
      <c r="J2359" s="310" t="s">
        <v>703</v>
      </c>
      <c r="K2359" s="311" t="s">
        <v>953</v>
      </c>
    </row>
    <row r="2360" spans="1:11" x14ac:dyDescent="0.2">
      <c r="A2360" s="329"/>
      <c r="B2360" s="330"/>
      <c r="C2360" s="329"/>
      <c r="D2360" s="330"/>
      <c r="E2360" s="488" t="s">
        <v>2290</v>
      </c>
      <c r="F2360" s="306" t="s">
        <v>1754</v>
      </c>
      <c r="G2360" s="306">
        <v>1E-3</v>
      </c>
      <c r="H2360" s="510">
        <v>0.94990000000000008</v>
      </c>
      <c r="I2360" s="309">
        <f t="shared" si="114"/>
        <v>51.775249400000007</v>
      </c>
      <c r="J2360" s="310" t="s">
        <v>703</v>
      </c>
      <c r="K2360" s="311" t="s">
        <v>953</v>
      </c>
    </row>
    <row r="2361" spans="1:11" x14ac:dyDescent="0.2">
      <c r="A2361" s="329"/>
      <c r="B2361" s="330"/>
      <c r="C2361" s="329"/>
      <c r="D2361" s="330"/>
      <c r="E2361" s="488" t="s">
        <v>2291</v>
      </c>
      <c r="F2361" s="306" t="s">
        <v>1754</v>
      </c>
      <c r="G2361" s="306">
        <v>1E-3</v>
      </c>
      <c r="H2361" s="510">
        <v>6.3</v>
      </c>
      <c r="I2361" s="309">
        <f t="shared" si="114"/>
        <v>343.38779999999997</v>
      </c>
      <c r="J2361" s="310" t="s">
        <v>703</v>
      </c>
      <c r="K2361" s="311" t="s">
        <v>953</v>
      </c>
    </row>
    <row r="2362" spans="1:11" x14ac:dyDescent="0.2">
      <c r="A2362" s="329"/>
      <c r="B2362" s="330"/>
      <c r="C2362" s="329"/>
      <c r="D2362" s="330"/>
      <c r="E2362" s="488" t="s">
        <v>2292</v>
      </c>
      <c r="F2362" s="306" t="s">
        <v>1754</v>
      </c>
      <c r="G2362" s="306">
        <v>1E-3</v>
      </c>
      <c r="H2362" s="510">
        <v>6.3</v>
      </c>
      <c r="I2362" s="309">
        <f t="shared" si="114"/>
        <v>343.38779999999997</v>
      </c>
      <c r="J2362" s="310" t="s">
        <v>703</v>
      </c>
      <c r="K2362" s="311" t="s">
        <v>953</v>
      </c>
    </row>
    <row r="2363" spans="1:11" x14ac:dyDescent="0.2">
      <c r="A2363" s="329"/>
      <c r="B2363" s="330"/>
      <c r="C2363" s="329"/>
      <c r="D2363" s="330"/>
      <c r="E2363" s="488" t="s">
        <v>2293</v>
      </c>
      <c r="F2363" s="306" t="s">
        <v>1754</v>
      </c>
      <c r="G2363" s="306">
        <v>1.0000000000000001E-5</v>
      </c>
      <c r="H2363" s="510">
        <v>7100</v>
      </c>
      <c r="I2363" s="309">
        <f t="shared" si="114"/>
        <v>3869.9260000000008</v>
      </c>
      <c r="J2363" s="310" t="s">
        <v>540</v>
      </c>
      <c r="K2363" s="311" t="s">
        <v>953</v>
      </c>
    </row>
    <row r="2364" spans="1:11" x14ac:dyDescent="0.2">
      <c r="A2364" s="329"/>
      <c r="B2364" s="330"/>
      <c r="C2364" s="329"/>
      <c r="D2364" s="330"/>
      <c r="E2364" s="488" t="s">
        <v>2294</v>
      </c>
      <c r="F2364" s="306" t="s">
        <v>1754</v>
      </c>
      <c r="G2364" s="306">
        <v>1.0000000000000001E-5</v>
      </c>
      <c r="H2364" s="510">
        <v>413</v>
      </c>
      <c r="I2364" s="309">
        <f t="shared" si="114"/>
        <v>225.10978000000003</v>
      </c>
      <c r="J2364" s="310" t="s">
        <v>514</v>
      </c>
      <c r="K2364" s="311" t="s">
        <v>953</v>
      </c>
    </row>
    <row r="2365" spans="1:11" x14ac:dyDescent="0.2">
      <c r="A2365" s="329"/>
      <c r="B2365" s="330"/>
      <c r="C2365" s="329"/>
      <c r="D2365" s="330"/>
      <c r="E2365" s="488" t="s">
        <v>2410</v>
      </c>
      <c r="F2365" s="306" t="s">
        <v>1754</v>
      </c>
      <c r="G2365" s="306">
        <v>1.0000000000000001E-5</v>
      </c>
      <c r="H2365" s="510">
        <v>11200</v>
      </c>
      <c r="I2365" s="309">
        <f t="shared" si="114"/>
        <v>6104.6720000000014</v>
      </c>
      <c r="J2365" s="310" t="s">
        <v>540</v>
      </c>
      <c r="K2365" s="311" t="s">
        <v>953</v>
      </c>
    </row>
    <row r="2366" spans="1:11" x14ac:dyDescent="0.2">
      <c r="A2366" s="329"/>
      <c r="B2366" s="330"/>
      <c r="C2366" s="329"/>
      <c r="D2366" s="330"/>
      <c r="E2366" s="488" t="s">
        <v>2431</v>
      </c>
      <c r="F2366" s="306" t="s">
        <v>1754</v>
      </c>
      <c r="G2366" s="306">
        <v>1.0000000000000001E-5</v>
      </c>
      <c r="H2366" s="510">
        <v>16300</v>
      </c>
      <c r="I2366" s="309">
        <f t="shared" si="114"/>
        <v>8884.478000000001</v>
      </c>
      <c r="J2366" s="310" t="s">
        <v>540</v>
      </c>
      <c r="K2366" s="311" t="s">
        <v>953</v>
      </c>
    </row>
    <row r="2367" spans="1:11" x14ac:dyDescent="0.2">
      <c r="A2367" s="329"/>
      <c r="B2367" s="330"/>
      <c r="C2367" s="329"/>
      <c r="D2367" s="330"/>
      <c r="E2367" s="488" t="s">
        <v>2432</v>
      </c>
      <c r="F2367" s="306" t="s">
        <v>1754</v>
      </c>
      <c r="G2367" s="306">
        <v>1.0000000000000001E-5</v>
      </c>
      <c r="H2367" s="510">
        <v>15270</v>
      </c>
      <c r="I2367" s="309">
        <f t="shared" si="114"/>
        <v>8323.0662000000011</v>
      </c>
      <c r="J2367" s="310" t="s">
        <v>540</v>
      </c>
      <c r="K2367" s="311" t="s">
        <v>953</v>
      </c>
    </row>
    <row r="2368" spans="1:11" x14ac:dyDescent="0.2">
      <c r="A2368" s="329"/>
      <c r="B2368" s="330"/>
      <c r="C2368" s="329"/>
      <c r="D2368" s="330"/>
      <c r="E2368" s="488" t="s">
        <v>2295</v>
      </c>
      <c r="F2368" s="306" t="s">
        <v>1754</v>
      </c>
      <c r="G2368" s="306">
        <v>1.0000000000000001E-5</v>
      </c>
      <c r="H2368" s="510">
        <v>357</v>
      </c>
      <c r="I2368" s="309">
        <f t="shared" si="114"/>
        <v>194.58642000000003</v>
      </c>
      <c r="J2368" s="310" t="s">
        <v>540</v>
      </c>
      <c r="K2368" s="311" t="s">
        <v>953</v>
      </c>
    </row>
    <row r="2369" spans="1:11" x14ac:dyDescent="0.2">
      <c r="A2369" s="329"/>
      <c r="B2369" s="330"/>
      <c r="C2369" s="329"/>
      <c r="D2369" s="330"/>
      <c r="E2369" s="488" t="s">
        <v>2296</v>
      </c>
      <c r="F2369" s="306" t="s">
        <v>1754</v>
      </c>
      <c r="G2369" s="306">
        <v>1.0000000000000001E-5</v>
      </c>
      <c r="H2369" s="510">
        <v>357</v>
      </c>
      <c r="I2369" s="309">
        <f t="shared" si="114"/>
        <v>194.58642000000003</v>
      </c>
      <c r="J2369" s="310" t="s">
        <v>540</v>
      </c>
      <c r="K2369" s="311" t="s">
        <v>953</v>
      </c>
    </row>
    <row r="2370" spans="1:11" x14ac:dyDescent="0.2">
      <c r="A2370" s="329"/>
      <c r="B2370" s="330"/>
      <c r="C2370" s="329"/>
      <c r="D2370" s="330"/>
      <c r="E2370" s="488" t="s">
        <v>2297</v>
      </c>
      <c r="F2370" s="306" t="s">
        <v>1754</v>
      </c>
      <c r="G2370" s="306">
        <v>1.0000000000000001E-5</v>
      </c>
      <c r="H2370" s="510">
        <v>500</v>
      </c>
      <c r="I2370" s="309">
        <f t="shared" si="114"/>
        <v>272.53000000000003</v>
      </c>
      <c r="J2370" s="310" t="s">
        <v>540</v>
      </c>
      <c r="K2370" s="311" t="s">
        <v>953</v>
      </c>
    </row>
    <row r="2371" spans="1:11" x14ac:dyDescent="0.2">
      <c r="A2371" s="329"/>
      <c r="B2371" s="330"/>
      <c r="C2371" s="329"/>
      <c r="D2371" s="330"/>
      <c r="E2371" s="488" t="s">
        <v>2298</v>
      </c>
      <c r="F2371" s="306" t="s">
        <v>1754</v>
      </c>
      <c r="G2371" s="306">
        <v>1.0000000000000001E-5</v>
      </c>
      <c r="H2371" s="510">
        <v>500</v>
      </c>
      <c r="I2371" s="309">
        <f t="shared" si="114"/>
        <v>272.53000000000003</v>
      </c>
      <c r="J2371" s="310" t="s">
        <v>540</v>
      </c>
      <c r="K2371" s="311" t="s">
        <v>953</v>
      </c>
    </row>
    <row r="2372" spans="1:11" x14ac:dyDescent="0.2">
      <c r="A2372" s="329"/>
      <c r="B2372" s="330"/>
      <c r="C2372" s="329"/>
      <c r="D2372" s="330"/>
      <c r="E2372" s="488" t="s">
        <v>2433</v>
      </c>
      <c r="F2372" s="306" t="s">
        <v>1754</v>
      </c>
      <c r="G2372" s="306">
        <v>1.0000000000000001E-5</v>
      </c>
      <c r="H2372" s="510">
        <v>520</v>
      </c>
      <c r="I2372" s="309">
        <f t="shared" si="114"/>
        <v>283.43120000000005</v>
      </c>
      <c r="J2372" s="310" t="s">
        <v>540</v>
      </c>
      <c r="K2372" s="311" t="s">
        <v>953</v>
      </c>
    </row>
    <row r="2373" spans="1:11" x14ac:dyDescent="0.2">
      <c r="A2373" s="329"/>
      <c r="B2373" s="330"/>
      <c r="C2373" s="329"/>
      <c r="D2373" s="330"/>
      <c r="E2373" s="488" t="s">
        <v>2299</v>
      </c>
      <c r="F2373" s="306" t="s">
        <v>1754</v>
      </c>
      <c r="G2373" s="306">
        <v>1.0000000000000001E-5</v>
      </c>
      <c r="H2373" s="510">
        <v>625</v>
      </c>
      <c r="I2373" s="309">
        <f t="shared" si="114"/>
        <v>340.66250000000008</v>
      </c>
      <c r="J2373" s="310" t="s">
        <v>540</v>
      </c>
      <c r="K2373" s="311" t="s">
        <v>953</v>
      </c>
    </row>
    <row r="2374" spans="1:11" x14ac:dyDescent="0.2">
      <c r="A2374" s="329"/>
      <c r="B2374" s="330"/>
      <c r="C2374" s="329"/>
      <c r="D2374" s="330"/>
      <c r="E2374" s="488" t="s">
        <v>2434</v>
      </c>
      <c r="F2374" s="306" t="s">
        <v>1754</v>
      </c>
      <c r="G2374" s="306">
        <v>1E-3</v>
      </c>
      <c r="H2374" s="510">
        <v>6.38</v>
      </c>
      <c r="I2374" s="309">
        <f t="shared" si="114"/>
        <v>347.74828000000002</v>
      </c>
      <c r="J2374" s="310" t="s">
        <v>540</v>
      </c>
      <c r="K2374" s="311" t="s">
        <v>953</v>
      </c>
    </row>
    <row r="2375" spans="1:11" x14ac:dyDescent="0.2">
      <c r="A2375" s="329"/>
      <c r="B2375" s="330"/>
      <c r="C2375" s="329"/>
      <c r="D2375" s="330"/>
      <c r="E2375" s="488" t="s">
        <v>2300</v>
      </c>
      <c r="F2375" s="306" t="s">
        <v>1754</v>
      </c>
      <c r="G2375" s="306">
        <v>1E-3</v>
      </c>
      <c r="H2375" s="510">
        <v>6.38</v>
      </c>
      <c r="I2375" s="309">
        <f t="shared" si="114"/>
        <v>347.74828000000002</v>
      </c>
      <c r="J2375" s="310" t="s">
        <v>540</v>
      </c>
      <c r="K2375" s="311" t="s">
        <v>953</v>
      </c>
    </row>
    <row r="2376" spans="1:11" x14ac:dyDescent="0.2">
      <c r="A2376" s="329"/>
      <c r="B2376" s="330"/>
      <c r="C2376" s="329"/>
      <c r="D2376" s="330"/>
      <c r="E2376" s="488" t="s">
        <v>2301</v>
      </c>
      <c r="F2376" s="306" t="s">
        <v>1754</v>
      </c>
      <c r="G2376" s="306">
        <v>1E-3</v>
      </c>
      <c r="H2376" s="510">
        <v>6.38</v>
      </c>
      <c r="I2376" s="309">
        <f t="shared" si="114"/>
        <v>347.74828000000002</v>
      </c>
      <c r="J2376" s="310" t="s">
        <v>540</v>
      </c>
      <c r="K2376" s="311" t="s">
        <v>953</v>
      </c>
    </row>
    <row r="2377" spans="1:11" x14ac:dyDescent="0.2">
      <c r="A2377" s="329"/>
      <c r="B2377" s="330"/>
      <c r="C2377" s="329"/>
      <c r="D2377" s="330"/>
      <c r="E2377" s="488" t="s">
        <v>2302</v>
      </c>
      <c r="F2377" s="306" t="s">
        <v>1754</v>
      </c>
      <c r="G2377" s="306">
        <v>1.0000000000000001E-5</v>
      </c>
      <c r="H2377" s="510">
        <v>7040</v>
      </c>
      <c r="I2377" s="309">
        <f t="shared" si="114"/>
        <v>3837.2224000000006</v>
      </c>
      <c r="J2377" s="310" t="s">
        <v>540</v>
      </c>
      <c r="K2377" s="311" t="s">
        <v>953</v>
      </c>
    </row>
    <row r="2378" spans="1:11" x14ac:dyDescent="0.2">
      <c r="A2378" s="329"/>
      <c r="B2378" s="330"/>
      <c r="C2378" s="329"/>
      <c r="D2378" s="330"/>
      <c r="E2378" s="488" t="s">
        <v>2303</v>
      </c>
      <c r="F2378" s="306" t="s">
        <v>1754</v>
      </c>
      <c r="G2378" s="306">
        <v>1.0000000000000001E-5</v>
      </c>
      <c r="H2378" s="510">
        <v>26115</v>
      </c>
      <c r="I2378" s="309">
        <f t="shared" si="114"/>
        <v>14234.241900000003</v>
      </c>
      <c r="J2378" s="310" t="s">
        <v>540</v>
      </c>
      <c r="K2378" s="311" t="s">
        <v>953</v>
      </c>
    </row>
    <row r="2379" spans="1:11" x14ac:dyDescent="0.2">
      <c r="A2379" s="329"/>
      <c r="B2379" s="330"/>
      <c r="C2379" s="329"/>
      <c r="D2379" s="330"/>
      <c r="E2379" s="488" t="s">
        <v>2304</v>
      </c>
      <c r="F2379" s="306" t="s">
        <v>1754</v>
      </c>
      <c r="G2379" s="306">
        <v>1.0000000000000001E-5</v>
      </c>
      <c r="H2379" s="510">
        <v>8215</v>
      </c>
      <c r="I2379" s="309">
        <f t="shared" si="114"/>
        <v>4477.6679000000004</v>
      </c>
      <c r="J2379" s="310" t="s">
        <v>540</v>
      </c>
      <c r="K2379" s="311" t="s">
        <v>953</v>
      </c>
    </row>
    <row r="2380" spans="1:11" x14ac:dyDescent="0.2">
      <c r="A2380" s="329"/>
      <c r="B2380" s="330"/>
      <c r="C2380" s="329"/>
      <c r="D2380" s="330"/>
      <c r="E2380" s="488" t="s">
        <v>2305</v>
      </c>
      <c r="F2380" s="306" t="s">
        <v>1754</v>
      </c>
      <c r="G2380" s="306">
        <v>1.0000000000000001E-5</v>
      </c>
      <c r="H2380" s="510">
        <v>850</v>
      </c>
      <c r="I2380" s="309">
        <f t="shared" si="114"/>
        <v>463.3010000000001</v>
      </c>
      <c r="J2380" s="310" t="s">
        <v>540</v>
      </c>
      <c r="K2380" s="311" t="s">
        <v>953</v>
      </c>
    </row>
    <row r="2381" spans="1:11" x14ac:dyDescent="0.2">
      <c r="A2381" s="329"/>
      <c r="B2381" s="330"/>
      <c r="C2381" s="329"/>
      <c r="D2381" s="330"/>
      <c r="E2381" s="488" t="s">
        <v>2505</v>
      </c>
      <c r="F2381" s="306" t="s">
        <v>1754</v>
      </c>
      <c r="G2381" s="306">
        <v>1E-3</v>
      </c>
      <c r="H2381" s="510">
        <v>75</v>
      </c>
      <c r="I2381" s="309">
        <f t="shared" si="114"/>
        <v>4087.95</v>
      </c>
      <c r="J2381" s="310" t="s">
        <v>540</v>
      </c>
      <c r="K2381" s="311" t="s">
        <v>953</v>
      </c>
    </row>
    <row r="2382" spans="1:11" x14ac:dyDescent="0.2">
      <c r="A2382" s="329"/>
      <c r="B2382" s="330"/>
      <c r="C2382" s="329"/>
      <c r="D2382" s="330"/>
      <c r="E2382" s="488" t="s">
        <v>2306</v>
      </c>
      <c r="F2382" s="306" t="s">
        <v>748</v>
      </c>
      <c r="G2382" s="306">
        <v>1E-3</v>
      </c>
      <c r="H2382" s="510">
        <v>8.1419999999999995</v>
      </c>
      <c r="I2382" s="309">
        <f t="shared" si="114"/>
        <v>443.78785199999999</v>
      </c>
      <c r="J2382" s="310" t="s">
        <v>540</v>
      </c>
      <c r="K2382" s="311" t="s">
        <v>953</v>
      </c>
    </row>
    <row r="2383" spans="1:11" x14ac:dyDescent="0.2">
      <c r="A2383" s="329"/>
      <c r="B2383" s="330"/>
      <c r="C2383" s="329"/>
      <c r="D2383" s="330"/>
      <c r="E2383" s="488" t="s">
        <v>2307</v>
      </c>
      <c r="F2383" s="306" t="s">
        <v>748</v>
      </c>
      <c r="G2383" s="306">
        <v>1E-3</v>
      </c>
      <c r="H2383" s="510">
        <v>1.34</v>
      </c>
      <c r="I2383" s="309">
        <f t="shared" si="114"/>
        <v>73.038040000000009</v>
      </c>
      <c r="J2383" s="310" t="s">
        <v>703</v>
      </c>
      <c r="K2383" s="311" t="s">
        <v>953</v>
      </c>
    </row>
    <row r="2384" spans="1:11" x14ac:dyDescent="0.2">
      <c r="A2384" s="329"/>
      <c r="B2384" s="330"/>
      <c r="C2384" s="329"/>
      <c r="D2384" s="330"/>
      <c r="E2384" s="488" t="s">
        <v>2308</v>
      </c>
      <c r="F2384" s="306" t="s">
        <v>748</v>
      </c>
      <c r="G2384" s="306">
        <v>1E-3</v>
      </c>
      <c r="H2384" s="510">
        <v>8.4</v>
      </c>
      <c r="I2384" s="309">
        <f t="shared" si="114"/>
        <v>457.85040000000004</v>
      </c>
      <c r="J2384" s="310" t="s">
        <v>703</v>
      </c>
      <c r="K2384" s="311" t="s">
        <v>953</v>
      </c>
    </row>
    <row r="2385" spans="1:11" x14ac:dyDescent="0.2">
      <c r="A2385" s="329"/>
      <c r="B2385" s="330"/>
      <c r="C2385" s="329"/>
      <c r="D2385" s="330"/>
      <c r="E2385" s="488" t="s">
        <v>2309</v>
      </c>
      <c r="F2385" s="306" t="s">
        <v>748</v>
      </c>
      <c r="G2385" s="306">
        <v>1E-3</v>
      </c>
      <c r="H2385" s="510">
        <v>8</v>
      </c>
      <c r="I2385" s="309">
        <f t="shared" si="114"/>
        <v>436.048</v>
      </c>
      <c r="J2385" s="310" t="s">
        <v>703</v>
      </c>
      <c r="K2385" s="311" t="s">
        <v>953</v>
      </c>
    </row>
    <row r="2386" spans="1:11" x14ac:dyDescent="0.2">
      <c r="A2386" s="329"/>
      <c r="B2386" s="330"/>
      <c r="C2386" s="329"/>
      <c r="D2386" s="330"/>
      <c r="E2386" s="488" t="s">
        <v>2310</v>
      </c>
      <c r="F2386" s="306" t="s">
        <v>748</v>
      </c>
      <c r="G2386" s="306">
        <v>1E-3</v>
      </c>
      <c r="H2386" s="510">
        <v>7.8</v>
      </c>
      <c r="I2386" s="309">
        <f t="shared" si="114"/>
        <v>425.14679999999998</v>
      </c>
      <c r="J2386" s="310" t="s">
        <v>703</v>
      </c>
      <c r="K2386" s="311" t="s">
        <v>953</v>
      </c>
    </row>
    <row r="2387" spans="1:11" x14ac:dyDescent="0.2">
      <c r="A2387" s="329"/>
      <c r="B2387" s="330"/>
      <c r="C2387" s="329"/>
      <c r="D2387" s="330"/>
      <c r="E2387" s="488" t="s">
        <v>2311</v>
      </c>
      <c r="F2387" s="306" t="s">
        <v>748</v>
      </c>
      <c r="G2387" s="306">
        <v>1E-3</v>
      </c>
      <c r="H2387" s="510">
        <v>1.4159999999999999</v>
      </c>
      <c r="I2387" s="309">
        <f t="shared" si="114"/>
        <v>77.180495999999991</v>
      </c>
      <c r="J2387" s="310" t="s">
        <v>540</v>
      </c>
      <c r="K2387" s="311" t="s">
        <v>953</v>
      </c>
    </row>
    <row r="2388" spans="1:11" x14ac:dyDescent="0.2">
      <c r="A2388" s="329"/>
      <c r="B2388" s="330"/>
      <c r="C2388" s="329"/>
      <c r="D2388" s="330"/>
      <c r="E2388" s="488" t="s">
        <v>2312</v>
      </c>
      <c r="F2388" s="306" t="s">
        <v>1157</v>
      </c>
      <c r="G2388" s="306">
        <v>1E-3</v>
      </c>
      <c r="H2388" s="510">
        <v>0.53100000000000003</v>
      </c>
      <c r="I2388" s="309">
        <f t="shared" si="114"/>
        <v>28.942686000000002</v>
      </c>
      <c r="J2388" s="310" t="s">
        <v>703</v>
      </c>
      <c r="K2388" s="311" t="s">
        <v>953</v>
      </c>
    </row>
    <row r="2389" spans="1:11" x14ac:dyDescent="0.2">
      <c r="A2389" s="329"/>
      <c r="B2389" s="330"/>
      <c r="C2389" s="329"/>
      <c r="D2389" s="330"/>
      <c r="E2389" s="488" t="s">
        <v>2313</v>
      </c>
      <c r="F2389" s="306" t="s">
        <v>2314</v>
      </c>
      <c r="G2389" s="306">
        <v>1E-3</v>
      </c>
      <c r="H2389" s="510">
        <v>0.41299999999999998</v>
      </c>
      <c r="I2389" s="309">
        <f t="shared" si="114"/>
        <v>22.510977999999998</v>
      </c>
      <c r="J2389" s="310" t="s">
        <v>703</v>
      </c>
      <c r="K2389" s="311" t="s">
        <v>953</v>
      </c>
    </row>
    <row r="2390" spans="1:11" x14ac:dyDescent="0.2">
      <c r="A2390" s="329"/>
      <c r="B2390" s="330"/>
      <c r="C2390" s="329"/>
      <c r="D2390" s="330"/>
      <c r="E2390" s="488" t="s">
        <v>2315</v>
      </c>
      <c r="F2390" s="306" t="s">
        <v>296</v>
      </c>
      <c r="G2390" s="306">
        <v>1.0000000000000001E-5</v>
      </c>
      <c r="H2390" s="510">
        <v>7100</v>
      </c>
      <c r="I2390" s="309">
        <f t="shared" si="114"/>
        <v>3869.9260000000008</v>
      </c>
      <c r="J2390" s="310" t="s">
        <v>540</v>
      </c>
      <c r="K2390" s="311" t="s">
        <v>953</v>
      </c>
    </row>
    <row r="2391" spans="1:11" x14ac:dyDescent="0.2">
      <c r="A2391" s="329"/>
      <c r="B2391" s="330"/>
      <c r="C2391" s="329"/>
      <c r="D2391" s="330"/>
      <c r="E2391" s="488" t="s">
        <v>2293</v>
      </c>
      <c r="F2391" s="306" t="s">
        <v>296</v>
      </c>
      <c r="G2391" s="306">
        <v>1.0000000000000001E-5</v>
      </c>
      <c r="H2391" s="510">
        <v>7100</v>
      </c>
      <c r="I2391" s="309">
        <f t="shared" si="114"/>
        <v>3869.9260000000008</v>
      </c>
      <c r="J2391" s="310" t="s">
        <v>540</v>
      </c>
      <c r="K2391" s="311" t="s">
        <v>953</v>
      </c>
    </row>
    <row r="2392" spans="1:11" x14ac:dyDescent="0.2">
      <c r="A2392" s="329"/>
      <c r="B2392" s="330"/>
      <c r="C2392" s="329"/>
      <c r="D2392" s="330"/>
      <c r="E2392" s="488" t="s">
        <v>2316</v>
      </c>
      <c r="F2392" s="306" t="s">
        <v>296</v>
      </c>
      <c r="G2392" s="306">
        <v>1.0000000000000001E-5</v>
      </c>
      <c r="H2392" s="510">
        <v>8335</v>
      </c>
      <c r="I2392" s="309">
        <f t="shared" si="114"/>
        <v>4543.0751000000009</v>
      </c>
      <c r="J2392" s="310" t="s">
        <v>540</v>
      </c>
      <c r="K2392" s="311" t="s">
        <v>953</v>
      </c>
    </row>
    <row r="2393" spans="1:11" x14ac:dyDescent="0.2">
      <c r="A2393" s="329"/>
      <c r="B2393" s="330"/>
      <c r="C2393" s="329"/>
      <c r="D2393" s="330"/>
      <c r="E2393" s="488" t="s">
        <v>2317</v>
      </c>
      <c r="F2393" s="306" t="s">
        <v>1257</v>
      </c>
      <c r="G2393" s="306">
        <v>1.0000000000000001E-5</v>
      </c>
      <c r="H2393" s="510">
        <v>3100</v>
      </c>
      <c r="I2393" s="309">
        <f t="shared" si="114"/>
        <v>1689.6860000000004</v>
      </c>
      <c r="J2393" s="310" t="s">
        <v>540</v>
      </c>
      <c r="K2393" s="311" t="s">
        <v>953</v>
      </c>
    </row>
    <row r="2394" spans="1:11" x14ac:dyDescent="0.2">
      <c r="A2394" s="329"/>
      <c r="B2394" s="330"/>
      <c r="C2394" s="329"/>
      <c r="D2394" s="330"/>
      <c r="E2394" s="488" t="s">
        <v>2318</v>
      </c>
      <c r="F2394" s="306" t="s">
        <v>1257</v>
      </c>
      <c r="G2394" s="306">
        <v>1.0000000000000001E-5</v>
      </c>
      <c r="H2394" s="510">
        <v>4300</v>
      </c>
      <c r="I2394" s="309">
        <f t="shared" si="114"/>
        <v>2343.7580000000003</v>
      </c>
      <c r="J2394" s="310" t="s">
        <v>540</v>
      </c>
      <c r="K2394" s="311" t="s">
        <v>953</v>
      </c>
    </row>
    <row r="2395" spans="1:11" x14ac:dyDescent="0.2">
      <c r="A2395" s="329"/>
      <c r="B2395" s="330"/>
      <c r="C2395" s="329"/>
      <c r="D2395" s="330"/>
      <c r="E2395" s="488" t="s">
        <v>2319</v>
      </c>
      <c r="F2395" s="306" t="s">
        <v>1754</v>
      </c>
      <c r="G2395" s="306">
        <v>1.0000000000000001E-5</v>
      </c>
      <c r="H2395" s="510">
        <v>750</v>
      </c>
      <c r="I2395" s="309">
        <f t="shared" si="114"/>
        <v>408.79500000000007</v>
      </c>
      <c r="J2395" s="310" t="s">
        <v>540</v>
      </c>
      <c r="K2395" s="311" t="s">
        <v>953</v>
      </c>
    </row>
    <row r="2396" spans="1:11" x14ac:dyDescent="0.2">
      <c r="A2396" s="329"/>
      <c r="B2396" s="330"/>
      <c r="C2396" s="329"/>
      <c r="D2396" s="330"/>
      <c r="E2396" s="488" t="s">
        <v>2320</v>
      </c>
      <c r="F2396" s="306" t="s">
        <v>748</v>
      </c>
      <c r="G2396" s="306">
        <v>1.0000000000000001E-5</v>
      </c>
      <c r="H2396" s="510">
        <v>22.026666666588</v>
      </c>
      <c r="I2396" s="309">
        <f t="shared" si="114"/>
        <v>12.005854933290458</v>
      </c>
      <c r="J2396" s="310" t="s">
        <v>540</v>
      </c>
      <c r="K2396" s="311" t="s">
        <v>953</v>
      </c>
    </row>
    <row r="2397" spans="1:11" x14ac:dyDescent="0.2">
      <c r="A2397" s="329"/>
      <c r="B2397" s="330"/>
      <c r="C2397" s="329"/>
      <c r="D2397" s="330"/>
      <c r="E2397" s="488" t="s">
        <v>2321</v>
      </c>
      <c r="F2397" s="306" t="s">
        <v>1754</v>
      </c>
      <c r="G2397" s="306">
        <v>1.0000000000000001E-5</v>
      </c>
      <c r="H2397" s="510">
        <v>11839</v>
      </c>
      <c r="I2397" s="309">
        <f t="shared" si="114"/>
        <v>6452.9653400000016</v>
      </c>
      <c r="J2397" s="310" t="s">
        <v>540</v>
      </c>
      <c r="K2397" s="311" t="s">
        <v>953</v>
      </c>
    </row>
    <row r="2398" spans="1:11" x14ac:dyDescent="0.2">
      <c r="A2398" s="329"/>
      <c r="B2398" s="330"/>
      <c r="C2398" s="329"/>
      <c r="D2398" s="330"/>
      <c r="E2398" s="488" t="s">
        <v>2322</v>
      </c>
      <c r="F2398" s="306" t="s">
        <v>748</v>
      </c>
      <c r="G2398" s="306">
        <v>1E-3</v>
      </c>
      <c r="H2398" s="510">
        <v>7185.02</v>
      </c>
      <c r="I2398" s="309">
        <f t="shared" si="114"/>
        <v>391626.70012000005</v>
      </c>
      <c r="J2398" s="310" t="s">
        <v>703</v>
      </c>
      <c r="K2398" s="311" t="s">
        <v>953</v>
      </c>
    </row>
    <row r="2399" spans="1:11" x14ac:dyDescent="0.2">
      <c r="A2399" s="329"/>
      <c r="B2399" s="330"/>
      <c r="C2399" s="329"/>
      <c r="D2399" s="330"/>
      <c r="E2399" s="488" t="s">
        <v>2323</v>
      </c>
      <c r="F2399" s="306" t="s">
        <v>1754</v>
      </c>
      <c r="G2399" s="306">
        <v>1E-3</v>
      </c>
      <c r="H2399" s="510">
        <v>7703</v>
      </c>
      <c r="I2399" s="309">
        <f t="shared" ref="I2399:I2462" si="115">+$G$2333*G2399*H2399</f>
        <v>419859.71799999999</v>
      </c>
      <c r="J2399" s="310" t="s">
        <v>703</v>
      </c>
      <c r="K2399" s="311" t="s">
        <v>953</v>
      </c>
    </row>
    <row r="2400" spans="1:11" x14ac:dyDescent="0.2">
      <c r="A2400" s="329"/>
      <c r="B2400" s="330"/>
      <c r="C2400" s="329"/>
      <c r="D2400" s="330"/>
      <c r="E2400" s="488" t="s">
        <v>2324</v>
      </c>
      <c r="F2400" s="306" t="s">
        <v>748</v>
      </c>
      <c r="G2400" s="306">
        <v>1E-3</v>
      </c>
      <c r="H2400" s="510">
        <v>19680</v>
      </c>
      <c r="I2400" s="309">
        <f t="shared" si="115"/>
        <v>1072678.08</v>
      </c>
      <c r="J2400" s="310" t="s">
        <v>703</v>
      </c>
      <c r="K2400" s="311" t="s">
        <v>953</v>
      </c>
    </row>
    <row r="2401" spans="1:11" x14ac:dyDescent="0.2">
      <c r="A2401" s="329"/>
      <c r="B2401" s="330"/>
      <c r="C2401" s="329"/>
      <c r="D2401" s="330"/>
      <c r="E2401" s="488" t="s">
        <v>2325</v>
      </c>
      <c r="F2401" s="306" t="s">
        <v>296</v>
      </c>
      <c r="G2401" s="306">
        <v>1E-3</v>
      </c>
      <c r="H2401" s="510">
        <v>112</v>
      </c>
      <c r="I2401" s="309">
        <f t="shared" si="115"/>
        <v>6104.6720000000005</v>
      </c>
      <c r="J2401" s="310" t="s">
        <v>703</v>
      </c>
      <c r="K2401" s="311" t="s">
        <v>953</v>
      </c>
    </row>
    <row r="2402" spans="1:11" x14ac:dyDescent="0.2">
      <c r="A2402" s="329"/>
      <c r="B2402" s="330"/>
      <c r="C2402" s="329"/>
      <c r="D2402" s="330"/>
      <c r="E2402" s="488" t="s">
        <v>2326</v>
      </c>
      <c r="F2402" s="306" t="s">
        <v>748</v>
      </c>
      <c r="G2402" s="306">
        <v>1E-3</v>
      </c>
      <c r="H2402" s="510">
        <v>6962</v>
      </c>
      <c r="I2402" s="309">
        <f t="shared" si="115"/>
        <v>379470.772</v>
      </c>
      <c r="J2402" s="310" t="s">
        <v>703</v>
      </c>
      <c r="K2402" s="311" t="s">
        <v>953</v>
      </c>
    </row>
    <row r="2403" spans="1:11" x14ac:dyDescent="0.2">
      <c r="A2403" s="329"/>
      <c r="B2403" s="330"/>
      <c r="C2403" s="329"/>
      <c r="D2403" s="330"/>
      <c r="E2403" s="488" t="s">
        <v>2327</v>
      </c>
      <c r="F2403" s="306" t="s">
        <v>1754</v>
      </c>
      <c r="G2403" s="306">
        <v>1E-3</v>
      </c>
      <c r="H2403" s="510">
        <v>18266</v>
      </c>
      <c r="I2403" s="309">
        <f t="shared" si="115"/>
        <v>995606.59600000002</v>
      </c>
      <c r="J2403" s="310" t="s">
        <v>703</v>
      </c>
      <c r="K2403" s="311" t="s">
        <v>953</v>
      </c>
    </row>
    <row r="2404" spans="1:11" x14ac:dyDescent="0.2">
      <c r="A2404" s="329"/>
      <c r="B2404" s="330"/>
      <c r="C2404" s="329"/>
      <c r="D2404" s="330"/>
      <c r="E2404" s="488" t="s">
        <v>2440</v>
      </c>
      <c r="F2404" s="306" t="s">
        <v>1754</v>
      </c>
      <c r="G2404" s="306">
        <v>1E-3</v>
      </c>
      <c r="H2404" s="510">
        <v>55</v>
      </c>
      <c r="I2404" s="309">
        <f t="shared" si="115"/>
        <v>2997.83</v>
      </c>
      <c r="J2404" s="310" t="s">
        <v>540</v>
      </c>
      <c r="K2404" s="311" t="s">
        <v>953</v>
      </c>
    </row>
    <row r="2405" spans="1:11" x14ac:dyDescent="0.2">
      <c r="A2405" s="329"/>
      <c r="B2405" s="330"/>
      <c r="C2405" s="329"/>
      <c r="D2405" s="330"/>
      <c r="E2405" s="488" t="s">
        <v>2328</v>
      </c>
      <c r="F2405" s="306" t="s">
        <v>748</v>
      </c>
      <c r="G2405" s="306">
        <v>1E-3</v>
      </c>
      <c r="H2405" s="510">
        <v>7.9</v>
      </c>
      <c r="I2405" s="309">
        <f t="shared" si="115"/>
        <v>430.59739999999999</v>
      </c>
      <c r="J2405" s="310" t="s">
        <v>703</v>
      </c>
      <c r="K2405" s="311" t="s">
        <v>953</v>
      </c>
    </row>
    <row r="2406" spans="1:11" x14ac:dyDescent="0.2">
      <c r="A2406" s="329"/>
      <c r="B2406" s="330"/>
      <c r="C2406" s="329"/>
      <c r="D2406" s="330"/>
      <c r="E2406" s="488" t="s">
        <v>2329</v>
      </c>
      <c r="F2406" s="306" t="s">
        <v>748</v>
      </c>
      <c r="G2406" s="306">
        <v>1E-3</v>
      </c>
      <c r="H2406" s="510">
        <v>10.86</v>
      </c>
      <c r="I2406" s="309">
        <f t="shared" si="115"/>
        <v>591.93516</v>
      </c>
      <c r="J2406" s="310" t="s">
        <v>703</v>
      </c>
      <c r="K2406" s="311" t="s">
        <v>953</v>
      </c>
    </row>
    <row r="2407" spans="1:11" x14ac:dyDescent="0.2">
      <c r="A2407" s="329"/>
      <c r="B2407" s="330"/>
      <c r="C2407" s="329"/>
      <c r="D2407" s="330"/>
      <c r="E2407" s="488" t="s">
        <v>2330</v>
      </c>
      <c r="F2407" s="306" t="s">
        <v>748</v>
      </c>
      <c r="G2407" s="306">
        <v>1E-3</v>
      </c>
      <c r="H2407" s="510">
        <v>2.5694444444000002</v>
      </c>
      <c r="I2407" s="309">
        <f t="shared" si="115"/>
        <v>140.05013888646641</v>
      </c>
      <c r="J2407" s="310" t="s">
        <v>703</v>
      </c>
      <c r="K2407" s="311" t="s">
        <v>953</v>
      </c>
    </row>
    <row r="2408" spans="1:11" x14ac:dyDescent="0.2">
      <c r="A2408" s="329"/>
      <c r="B2408" s="330"/>
      <c r="C2408" s="329"/>
      <c r="D2408" s="330"/>
      <c r="E2408" s="488" t="s">
        <v>2331</v>
      </c>
      <c r="F2408" s="306" t="s">
        <v>1754</v>
      </c>
      <c r="G2408" s="306">
        <v>1E-3</v>
      </c>
      <c r="H2408" s="510">
        <v>4.95</v>
      </c>
      <c r="I2408" s="309">
        <f t="shared" si="115"/>
        <v>269.80470000000003</v>
      </c>
      <c r="J2408" s="310" t="s">
        <v>703</v>
      </c>
      <c r="K2408" s="311" t="s">
        <v>953</v>
      </c>
    </row>
    <row r="2409" spans="1:11" x14ac:dyDescent="0.2">
      <c r="A2409" s="329"/>
      <c r="B2409" s="330"/>
      <c r="C2409" s="329"/>
      <c r="D2409" s="330"/>
      <c r="E2409" s="488" t="s">
        <v>2441</v>
      </c>
      <c r="F2409" s="306" t="s">
        <v>1754</v>
      </c>
      <c r="G2409" s="306">
        <v>1E-3</v>
      </c>
      <c r="H2409" s="510">
        <v>59</v>
      </c>
      <c r="I2409" s="309">
        <f t="shared" si="115"/>
        <v>3215.8539999999998</v>
      </c>
      <c r="J2409" s="310" t="s">
        <v>540</v>
      </c>
      <c r="K2409" s="311" t="s">
        <v>953</v>
      </c>
    </row>
    <row r="2410" spans="1:11" x14ac:dyDescent="0.2">
      <c r="A2410" s="329"/>
      <c r="B2410" s="330"/>
      <c r="C2410" s="329"/>
      <c r="D2410" s="330"/>
      <c r="E2410" s="488" t="s">
        <v>2442</v>
      </c>
      <c r="F2410" s="306" t="s">
        <v>1754</v>
      </c>
      <c r="G2410" s="306">
        <v>1E-3</v>
      </c>
      <c r="H2410" s="510">
        <v>55</v>
      </c>
      <c r="I2410" s="309">
        <f t="shared" si="115"/>
        <v>2997.83</v>
      </c>
      <c r="J2410" s="310" t="s">
        <v>540</v>
      </c>
      <c r="K2410" s="311" t="s">
        <v>953</v>
      </c>
    </row>
    <row r="2411" spans="1:11" x14ac:dyDescent="0.2">
      <c r="A2411" s="329"/>
      <c r="B2411" s="330"/>
      <c r="C2411" s="329"/>
      <c r="D2411" s="330"/>
      <c r="E2411" s="488" t="s">
        <v>2443</v>
      </c>
      <c r="F2411" s="306" t="s">
        <v>1754</v>
      </c>
      <c r="G2411" s="306">
        <v>1E-3</v>
      </c>
      <c r="H2411" s="510">
        <v>40</v>
      </c>
      <c r="I2411" s="309">
        <f t="shared" si="115"/>
        <v>2180.2399999999998</v>
      </c>
      <c r="J2411" s="310" t="s">
        <v>540</v>
      </c>
      <c r="K2411" s="311" t="s">
        <v>953</v>
      </c>
    </row>
    <row r="2412" spans="1:11" x14ac:dyDescent="0.2">
      <c r="A2412" s="329"/>
      <c r="B2412" s="330"/>
      <c r="C2412" s="329"/>
      <c r="D2412" s="330"/>
      <c r="E2412" s="500" t="s">
        <v>2335</v>
      </c>
      <c r="F2412" s="306" t="s">
        <v>1754</v>
      </c>
      <c r="G2412" s="306">
        <v>1.0000000000000001E-5</v>
      </c>
      <c r="H2412" s="510">
        <v>11940</v>
      </c>
      <c r="I2412" s="309">
        <f t="shared" si="115"/>
        <v>6508.0164000000013</v>
      </c>
      <c r="J2412" s="310" t="s">
        <v>540</v>
      </c>
      <c r="K2412" s="311" t="s">
        <v>953</v>
      </c>
    </row>
    <row r="2413" spans="1:11" x14ac:dyDescent="0.2">
      <c r="A2413" s="329"/>
      <c r="B2413" s="330"/>
      <c r="C2413" s="329"/>
      <c r="D2413" s="330"/>
      <c r="E2413" s="502" t="s">
        <v>2336</v>
      </c>
      <c r="F2413" s="306" t="s">
        <v>1754</v>
      </c>
      <c r="G2413" s="306">
        <v>1.0000000000000001E-5</v>
      </c>
      <c r="H2413" s="510">
        <v>12850</v>
      </c>
      <c r="I2413" s="309">
        <f t="shared" si="115"/>
        <v>7004.0210000000015</v>
      </c>
      <c r="J2413" s="310" t="s">
        <v>540</v>
      </c>
      <c r="K2413" s="311" t="s">
        <v>953</v>
      </c>
    </row>
    <row r="2414" spans="1:11" x14ac:dyDescent="0.2">
      <c r="A2414" s="329"/>
      <c r="B2414" s="330"/>
      <c r="C2414" s="329"/>
      <c r="D2414" s="330"/>
      <c r="E2414" s="500" t="s">
        <v>2444</v>
      </c>
      <c r="F2414" s="306" t="s">
        <v>1754</v>
      </c>
      <c r="G2414" s="306">
        <v>1.0000000000000001E-5</v>
      </c>
      <c r="H2414" s="510">
        <v>17500</v>
      </c>
      <c r="I2414" s="309">
        <f t="shared" si="115"/>
        <v>9538.5500000000011</v>
      </c>
      <c r="J2414" s="310" t="s">
        <v>540</v>
      </c>
      <c r="K2414" s="311" t="s">
        <v>953</v>
      </c>
    </row>
    <row r="2415" spans="1:11" x14ac:dyDescent="0.2">
      <c r="A2415" s="329"/>
      <c r="B2415" s="330"/>
      <c r="C2415" s="329"/>
      <c r="D2415" s="330"/>
      <c r="E2415" s="500" t="s">
        <v>2445</v>
      </c>
      <c r="F2415" s="306" t="s">
        <v>1754</v>
      </c>
      <c r="G2415" s="306">
        <v>1.0000000000000001E-5</v>
      </c>
      <c r="H2415" s="510">
        <v>17500</v>
      </c>
      <c r="I2415" s="309">
        <f t="shared" si="115"/>
        <v>9538.5500000000011</v>
      </c>
      <c r="J2415" s="310" t="s">
        <v>540</v>
      </c>
      <c r="K2415" s="311" t="s">
        <v>953</v>
      </c>
    </row>
    <row r="2416" spans="1:11" x14ac:dyDescent="0.2">
      <c r="A2416" s="329"/>
      <c r="B2416" s="330"/>
      <c r="C2416" s="329"/>
      <c r="D2416" s="330"/>
      <c r="E2416" s="500" t="s">
        <v>2446</v>
      </c>
      <c r="F2416" s="306" t="s">
        <v>1754</v>
      </c>
      <c r="G2416" s="306">
        <v>1.0000000000000001E-5</v>
      </c>
      <c r="H2416" s="510">
        <v>11650</v>
      </c>
      <c r="I2416" s="309">
        <f t="shared" si="115"/>
        <v>6349.9490000000014</v>
      </c>
      <c r="J2416" s="310" t="s">
        <v>540</v>
      </c>
      <c r="K2416" s="311" t="s">
        <v>953</v>
      </c>
    </row>
    <row r="2417" spans="1:11" x14ac:dyDescent="0.2">
      <c r="A2417" s="329"/>
      <c r="B2417" s="330"/>
      <c r="C2417" s="329"/>
      <c r="D2417" s="330"/>
      <c r="E2417" s="500" t="s">
        <v>2447</v>
      </c>
      <c r="F2417" s="306" t="s">
        <v>1754</v>
      </c>
      <c r="G2417" s="306">
        <v>1.0000000000000001E-5</v>
      </c>
      <c r="H2417" s="510">
        <v>11200</v>
      </c>
      <c r="I2417" s="309">
        <f t="shared" si="115"/>
        <v>6104.6720000000014</v>
      </c>
      <c r="J2417" s="310" t="s">
        <v>540</v>
      </c>
      <c r="K2417" s="311" t="s">
        <v>953</v>
      </c>
    </row>
    <row r="2418" spans="1:11" x14ac:dyDescent="0.2">
      <c r="A2418" s="329"/>
      <c r="B2418" s="330"/>
      <c r="C2418" s="329"/>
      <c r="D2418" s="330"/>
      <c r="E2418" s="500" t="s">
        <v>2448</v>
      </c>
      <c r="F2418" s="306" t="s">
        <v>1754</v>
      </c>
      <c r="G2418" s="306">
        <v>1.0000000000000001E-5</v>
      </c>
      <c r="H2418" s="510">
        <v>11700</v>
      </c>
      <c r="I2418" s="309">
        <f t="shared" si="115"/>
        <v>6377.2020000000011</v>
      </c>
      <c r="J2418" s="310" t="s">
        <v>540</v>
      </c>
      <c r="K2418" s="311" t="s">
        <v>953</v>
      </c>
    </row>
    <row r="2419" spans="1:11" x14ac:dyDescent="0.2">
      <c r="A2419" s="329"/>
      <c r="B2419" s="330"/>
      <c r="C2419" s="329"/>
      <c r="D2419" s="330"/>
      <c r="E2419" s="500" t="s">
        <v>2449</v>
      </c>
      <c r="F2419" s="306" t="s">
        <v>1754</v>
      </c>
      <c r="G2419" s="306">
        <v>1E-3</v>
      </c>
      <c r="H2419" s="510">
        <v>57</v>
      </c>
      <c r="I2419" s="309">
        <f t="shared" si="115"/>
        <v>3106.8420000000001</v>
      </c>
      <c r="J2419" s="310" t="s">
        <v>540</v>
      </c>
      <c r="K2419" s="311" t="s">
        <v>953</v>
      </c>
    </row>
    <row r="2420" spans="1:11" x14ac:dyDescent="0.2">
      <c r="A2420" s="329"/>
      <c r="B2420" s="330"/>
      <c r="C2420" s="329"/>
      <c r="D2420" s="330"/>
      <c r="E2420" s="500" t="s">
        <v>2450</v>
      </c>
      <c r="F2420" s="306" t="s">
        <v>1754</v>
      </c>
      <c r="G2420" s="306">
        <v>1E-3</v>
      </c>
      <c r="H2420" s="510">
        <v>40</v>
      </c>
      <c r="I2420" s="309">
        <f t="shared" si="115"/>
        <v>2180.2399999999998</v>
      </c>
      <c r="J2420" s="310" t="s">
        <v>540</v>
      </c>
      <c r="K2420" s="311" t="s">
        <v>953</v>
      </c>
    </row>
    <row r="2421" spans="1:11" x14ac:dyDescent="0.2">
      <c r="A2421" s="329"/>
      <c r="B2421" s="330"/>
      <c r="C2421" s="329"/>
      <c r="D2421" s="330"/>
      <c r="E2421" s="500" t="s">
        <v>2451</v>
      </c>
      <c r="F2421" s="306" t="s">
        <v>1754</v>
      </c>
      <c r="G2421" s="306">
        <v>1E-3</v>
      </c>
      <c r="H2421" s="510">
        <v>60</v>
      </c>
      <c r="I2421" s="309">
        <f t="shared" si="115"/>
        <v>3270.36</v>
      </c>
      <c r="J2421" s="310" t="s">
        <v>540</v>
      </c>
      <c r="K2421" s="311" t="s">
        <v>953</v>
      </c>
    </row>
    <row r="2422" spans="1:11" x14ac:dyDescent="0.2">
      <c r="A2422" s="329"/>
      <c r="B2422" s="330"/>
      <c r="C2422" s="329"/>
      <c r="D2422" s="330"/>
      <c r="E2422" s="488" t="s">
        <v>2452</v>
      </c>
      <c r="F2422" s="306" t="s">
        <v>1754</v>
      </c>
      <c r="G2422" s="306">
        <v>1E-3</v>
      </c>
      <c r="H2422" s="510">
        <v>150</v>
      </c>
      <c r="I2422" s="309">
        <f t="shared" si="115"/>
        <v>8175.9</v>
      </c>
      <c r="J2422" s="310" t="s">
        <v>540</v>
      </c>
      <c r="K2422" s="311" t="s">
        <v>953</v>
      </c>
    </row>
    <row r="2423" spans="1:11" x14ac:dyDescent="0.2">
      <c r="A2423" s="329"/>
      <c r="B2423" s="330"/>
      <c r="C2423" s="329"/>
      <c r="D2423" s="330"/>
      <c r="E2423" s="488" t="s">
        <v>2506</v>
      </c>
      <c r="F2423" s="306" t="s">
        <v>1754</v>
      </c>
      <c r="G2423" s="306">
        <v>1E-3</v>
      </c>
      <c r="H2423" s="510">
        <v>74.25</v>
      </c>
      <c r="I2423" s="309">
        <f t="shared" si="115"/>
        <v>4047.0704999999998</v>
      </c>
      <c r="J2423" s="310" t="s">
        <v>540</v>
      </c>
      <c r="K2423" s="311" t="s">
        <v>953</v>
      </c>
    </row>
    <row r="2424" spans="1:11" x14ac:dyDescent="0.2">
      <c r="A2424" s="329"/>
      <c r="B2424" s="330"/>
      <c r="C2424" s="329"/>
      <c r="D2424" s="330"/>
      <c r="E2424" s="488" t="s">
        <v>2507</v>
      </c>
      <c r="F2424" s="306" t="s">
        <v>1754</v>
      </c>
      <c r="G2424" s="306">
        <v>1E-3</v>
      </c>
      <c r="H2424" s="510">
        <v>94.325000000000003</v>
      </c>
      <c r="I2424" s="309">
        <f t="shared" si="115"/>
        <v>5141.2784499999998</v>
      </c>
      <c r="J2424" s="310" t="s">
        <v>540</v>
      </c>
      <c r="K2424" s="311" t="s">
        <v>953</v>
      </c>
    </row>
    <row r="2425" spans="1:11" x14ac:dyDescent="0.2">
      <c r="A2425" s="329"/>
      <c r="B2425" s="330"/>
      <c r="C2425" s="329"/>
      <c r="D2425" s="330"/>
      <c r="E2425" s="488" t="s">
        <v>2508</v>
      </c>
      <c r="F2425" s="306" t="s">
        <v>1754</v>
      </c>
      <c r="G2425" s="306">
        <v>1E-3</v>
      </c>
      <c r="H2425" s="510">
        <v>70</v>
      </c>
      <c r="I2425" s="309">
        <f t="shared" si="115"/>
        <v>3815.42</v>
      </c>
      <c r="J2425" s="310" t="s">
        <v>540</v>
      </c>
      <c r="K2425" s="311" t="s">
        <v>953</v>
      </c>
    </row>
    <row r="2426" spans="1:11" x14ac:dyDescent="0.2">
      <c r="A2426" s="329"/>
      <c r="B2426" s="330"/>
      <c r="C2426" s="329"/>
      <c r="D2426" s="330"/>
      <c r="E2426" s="488" t="s">
        <v>2307</v>
      </c>
      <c r="F2426" s="306" t="s">
        <v>748</v>
      </c>
      <c r="G2426" s="306">
        <v>1E-3</v>
      </c>
      <c r="H2426" s="510">
        <v>13.4</v>
      </c>
      <c r="I2426" s="309">
        <f t="shared" si="115"/>
        <v>730.38040000000001</v>
      </c>
      <c r="J2426" s="310" t="s">
        <v>540</v>
      </c>
      <c r="K2426" s="311" t="s">
        <v>953</v>
      </c>
    </row>
    <row r="2427" spans="1:11" x14ac:dyDescent="0.2">
      <c r="A2427" s="329"/>
      <c r="B2427" s="330"/>
      <c r="C2427" s="329"/>
      <c r="D2427" s="330"/>
      <c r="E2427" s="488" t="s">
        <v>2337</v>
      </c>
      <c r="F2427" s="306" t="s">
        <v>1754</v>
      </c>
      <c r="G2427" s="306">
        <v>1.0000000000000001E-5</v>
      </c>
      <c r="H2427" s="510">
        <v>5000</v>
      </c>
      <c r="I2427" s="309">
        <f t="shared" si="115"/>
        <v>2725.3000000000006</v>
      </c>
      <c r="J2427" s="310" t="s">
        <v>540</v>
      </c>
      <c r="K2427" s="311" t="s">
        <v>953</v>
      </c>
    </row>
    <row r="2428" spans="1:11" x14ac:dyDescent="0.2">
      <c r="A2428" s="329"/>
      <c r="B2428" s="330"/>
      <c r="C2428" s="329"/>
      <c r="D2428" s="330"/>
      <c r="E2428" s="500" t="s">
        <v>2449</v>
      </c>
      <c r="F2428" s="306" t="s">
        <v>1754</v>
      </c>
      <c r="G2428" s="306">
        <v>1E-3</v>
      </c>
      <c r="H2428" s="510">
        <v>57</v>
      </c>
      <c r="I2428" s="309">
        <f t="shared" si="115"/>
        <v>3106.8420000000001</v>
      </c>
      <c r="J2428" s="310" t="s">
        <v>540</v>
      </c>
      <c r="K2428" s="311" t="s">
        <v>953</v>
      </c>
    </row>
    <row r="2429" spans="1:11" x14ac:dyDescent="0.2">
      <c r="A2429" s="329"/>
      <c r="B2429" s="330"/>
      <c r="C2429" s="329"/>
      <c r="D2429" s="330"/>
      <c r="E2429" s="488" t="s">
        <v>2338</v>
      </c>
      <c r="F2429" s="306" t="s">
        <v>1754</v>
      </c>
      <c r="G2429" s="306">
        <v>1E-3</v>
      </c>
      <c r="H2429" s="510">
        <v>8.1419999999999995</v>
      </c>
      <c r="I2429" s="309">
        <f t="shared" si="115"/>
        <v>443.78785199999999</v>
      </c>
      <c r="J2429" s="310" t="s">
        <v>703</v>
      </c>
      <c r="K2429" s="311" t="s">
        <v>953</v>
      </c>
    </row>
    <row r="2430" spans="1:11" x14ac:dyDescent="0.2">
      <c r="A2430" s="329"/>
      <c r="B2430" s="330"/>
      <c r="C2430" s="329"/>
      <c r="D2430" s="330"/>
      <c r="E2430" s="488" t="s">
        <v>2339</v>
      </c>
      <c r="F2430" s="306" t="s">
        <v>1754</v>
      </c>
      <c r="G2430" s="306">
        <v>1.0000000000000001E-5</v>
      </c>
      <c r="H2430" s="510">
        <v>28095</v>
      </c>
      <c r="I2430" s="309">
        <f t="shared" si="115"/>
        <v>15313.460700000003</v>
      </c>
      <c r="J2430" s="310" t="s">
        <v>540</v>
      </c>
      <c r="K2430" s="311" t="s">
        <v>953</v>
      </c>
    </row>
    <row r="2431" spans="1:11" x14ac:dyDescent="0.2">
      <c r="A2431" s="329"/>
      <c r="B2431" s="330"/>
      <c r="C2431" s="329"/>
      <c r="D2431" s="330"/>
      <c r="E2431" s="488" t="s">
        <v>2340</v>
      </c>
      <c r="F2431" s="306" t="s">
        <v>1754</v>
      </c>
      <c r="G2431" s="306">
        <v>1.0000000000000001E-5</v>
      </c>
      <c r="H2431" s="510">
        <v>24425</v>
      </c>
      <c r="I2431" s="309">
        <f t="shared" si="115"/>
        <v>13313.090500000002</v>
      </c>
      <c r="J2431" s="310" t="s">
        <v>540</v>
      </c>
      <c r="K2431" s="311" t="s">
        <v>953</v>
      </c>
    </row>
    <row r="2432" spans="1:11" x14ac:dyDescent="0.2">
      <c r="A2432" s="329"/>
      <c r="B2432" s="330"/>
      <c r="C2432" s="329"/>
      <c r="D2432" s="330"/>
      <c r="E2432" s="488" t="s">
        <v>2341</v>
      </c>
      <c r="F2432" s="306" t="s">
        <v>1754</v>
      </c>
      <c r="G2432" s="306">
        <v>1.0000000000000001E-5</v>
      </c>
      <c r="H2432" s="510">
        <v>33120</v>
      </c>
      <c r="I2432" s="309">
        <f t="shared" si="115"/>
        <v>18052.387200000005</v>
      </c>
      <c r="J2432" s="310" t="s">
        <v>540</v>
      </c>
      <c r="K2432" s="311" t="s">
        <v>953</v>
      </c>
    </row>
    <row r="2433" spans="1:11" x14ac:dyDescent="0.2">
      <c r="A2433" s="329"/>
      <c r="B2433" s="330"/>
      <c r="C2433" s="329"/>
      <c r="D2433" s="330"/>
      <c r="E2433" s="488" t="s">
        <v>2342</v>
      </c>
      <c r="F2433" s="306" t="s">
        <v>1754</v>
      </c>
      <c r="G2433" s="306">
        <v>1.0000000000000001E-5</v>
      </c>
      <c r="H2433" s="510">
        <v>675</v>
      </c>
      <c r="I2433" s="309">
        <f t="shared" si="115"/>
        <v>367.91550000000007</v>
      </c>
      <c r="J2433" s="310" t="s">
        <v>540</v>
      </c>
      <c r="K2433" s="311" t="s">
        <v>953</v>
      </c>
    </row>
    <row r="2434" spans="1:11" x14ac:dyDescent="0.2">
      <c r="A2434" s="329"/>
      <c r="B2434" s="330"/>
      <c r="C2434" s="329"/>
      <c r="D2434" s="330"/>
      <c r="E2434" s="488" t="s">
        <v>2343</v>
      </c>
      <c r="F2434" s="306" t="s">
        <v>1754</v>
      </c>
      <c r="G2434" s="306">
        <v>1.0000000000000001E-5</v>
      </c>
      <c r="H2434" s="510">
        <v>5660</v>
      </c>
      <c r="I2434" s="309">
        <f t="shared" si="115"/>
        <v>3085.0396000000005</v>
      </c>
      <c r="J2434" s="310" t="s">
        <v>540</v>
      </c>
      <c r="K2434" s="311" t="s">
        <v>953</v>
      </c>
    </row>
    <row r="2435" spans="1:11" x14ac:dyDescent="0.2">
      <c r="A2435" s="329"/>
      <c r="B2435" s="330"/>
      <c r="C2435" s="329"/>
      <c r="D2435" s="330"/>
      <c r="E2435" s="488" t="s">
        <v>2454</v>
      </c>
      <c r="F2435" s="306" t="s">
        <v>1754</v>
      </c>
      <c r="G2435" s="306">
        <v>1.0000000000000001E-5</v>
      </c>
      <c r="H2435" s="510">
        <v>3593.1</v>
      </c>
      <c r="I2435" s="309">
        <f t="shared" si="115"/>
        <v>1958.4550860000004</v>
      </c>
      <c r="J2435" s="310" t="s">
        <v>540</v>
      </c>
      <c r="K2435" s="311" t="s">
        <v>953</v>
      </c>
    </row>
    <row r="2436" spans="1:11" x14ac:dyDescent="0.2">
      <c r="A2436" s="329"/>
      <c r="B2436" s="330"/>
      <c r="C2436" s="329"/>
      <c r="D2436" s="330"/>
      <c r="E2436" s="500" t="s">
        <v>2509</v>
      </c>
      <c r="F2436" s="306" t="s">
        <v>1754</v>
      </c>
      <c r="G2436" s="306">
        <v>1.0000000000000001E-5</v>
      </c>
      <c r="H2436" s="510">
        <v>15270</v>
      </c>
      <c r="I2436" s="309">
        <f t="shared" si="115"/>
        <v>8323.0662000000011</v>
      </c>
      <c r="J2436" s="310" t="s">
        <v>540</v>
      </c>
      <c r="K2436" s="311" t="s">
        <v>953</v>
      </c>
    </row>
    <row r="2437" spans="1:11" x14ac:dyDescent="0.2">
      <c r="A2437" s="329"/>
      <c r="B2437" s="330"/>
      <c r="C2437" s="329"/>
      <c r="D2437" s="330"/>
      <c r="E2437" s="581" t="s">
        <v>2448</v>
      </c>
      <c r="F2437" s="306" t="s">
        <v>1754</v>
      </c>
      <c r="G2437" s="306">
        <v>1.0000000000000001E-5</v>
      </c>
      <c r="H2437" s="510">
        <v>16300</v>
      </c>
      <c r="I2437" s="309">
        <f t="shared" si="115"/>
        <v>8884.478000000001</v>
      </c>
      <c r="J2437" s="310" t="s">
        <v>540</v>
      </c>
      <c r="K2437" s="311" t="s">
        <v>953</v>
      </c>
    </row>
    <row r="2438" spans="1:11" x14ac:dyDescent="0.2">
      <c r="A2438" s="329"/>
      <c r="B2438" s="330"/>
      <c r="C2438" s="329"/>
      <c r="D2438" s="330"/>
      <c r="E2438" s="581" t="s">
        <v>2410</v>
      </c>
      <c r="F2438" s="306" t="s">
        <v>1754</v>
      </c>
      <c r="G2438" s="306">
        <v>1.0000000000000001E-5</v>
      </c>
      <c r="H2438" s="510">
        <v>11200</v>
      </c>
      <c r="I2438" s="309">
        <f t="shared" si="115"/>
        <v>6104.6720000000014</v>
      </c>
      <c r="J2438" s="310" t="s">
        <v>540</v>
      </c>
      <c r="K2438" s="311" t="s">
        <v>953</v>
      </c>
    </row>
    <row r="2439" spans="1:11" x14ac:dyDescent="0.2">
      <c r="A2439" s="329"/>
      <c r="B2439" s="330"/>
      <c r="C2439" s="329"/>
      <c r="D2439" s="330"/>
      <c r="E2439" s="581" t="s">
        <v>2344</v>
      </c>
      <c r="F2439" s="306" t="s">
        <v>1754</v>
      </c>
      <c r="G2439" s="306">
        <v>1.0000000000000001E-5</v>
      </c>
      <c r="H2439" s="510">
        <v>680</v>
      </c>
      <c r="I2439" s="309">
        <f t="shared" si="115"/>
        <v>370.64080000000007</v>
      </c>
      <c r="J2439" s="310" t="s">
        <v>540</v>
      </c>
      <c r="K2439" s="311" t="s">
        <v>953</v>
      </c>
    </row>
    <row r="2440" spans="1:11" x14ac:dyDescent="0.2">
      <c r="A2440" s="329"/>
      <c r="B2440" s="330"/>
      <c r="C2440" s="329"/>
      <c r="D2440" s="330"/>
      <c r="E2440" s="502" t="s">
        <v>2345</v>
      </c>
      <c r="F2440" s="306" t="s">
        <v>1754</v>
      </c>
      <c r="G2440" s="306">
        <v>1.0000000000000001E-5</v>
      </c>
      <c r="H2440" s="510">
        <v>8215</v>
      </c>
      <c r="I2440" s="309">
        <f t="shared" si="115"/>
        <v>4477.6679000000004</v>
      </c>
      <c r="J2440" s="310" t="s">
        <v>540</v>
      </c>
      <c r="K2440" s="311" t="s">
        <v>953</v>
      </c>
    </row>
    <row r="2441" spans="1:11" x14ac:dyDescent="0.2">
      <c r="A2441" s="329"/>
      <c r="B2441" s="330"/>
      <c r="C2441" s="329"/>
      <c r="D2441" s="330"/>
      <c r="E2441" s="502" t="s">
        <v>2345</v>
      </c>
      <c r="F2441" s="306" t="s">
        <v>1754</v>
      </c>
      <c r="G2441" s="306">
        <v>1.0000000000000001E-5</v>
      </c>
      <c r="H2441" s="510">
        <v>8215</v>
      </c>
      <c r="I2441" s="309">
        <f t="shared" si="115"/>
        <v>4477.6679000000004</v>
      </c>
      <c r="J2441" s="310" t="s">
        <v>540</v>
      </c>
      <c r="K2441" s="311" t="s">
        <v>953</v>
      </c>
    </row>
    <row r="2442" spans="1:11" x14ac:dyDescent="0.2">
      <c r="A2442" s="329"/>
      <c r="B2442" s="330"/>
      <c r="C2442" s="329"/>
      <c r="D2442" s="330"/>
      <c r="E2442" s="500" t="s">
        <v>2455</v>
      </c>
      <c r="F2442" s="306" t="s">
        <v>1754</v>
      </c>
      <c r="G2442" s="306">
        <v>1.0000000000000001E-5</v>
      </c>
      <c r="H2442" s="510">
        <v>17500</v>
      </c>
      <c r="I2442" s="309">
        <f t="shared" si="115"/>
        <v>9538.5500000000011</v>
      </c>
      <c r="J2442" s="310" t="s">
        <v>540</v>
      </c>
      <c r="K2442" s="311" t="s">
        <v>953</v>
      </c>
    </row>
    <row r="2443" spans="1:11" x14ac:dyDescent="0.2">
      <c r="A2443" s="329"/>
      <c r="B2443" s="330"/>
      <c r="C2443" s="329"/>
      <c r="D2443" s="330"/>
      <c r="E2443" s="504" t="s">
        <v>2316</v>
      </c>
      <c r="F2443" s="306" t="s">
        <v>296</v>
      </c>
      <c r="G2443" s="306">
        <v>1.0000000000000001E-5</v>
      </c>
      <c r="H2443" s="510">
        <v>8335</v>
      </c>
      <c r="I2443" s="309">
        <f t="shared" si="115"/>
        <v>4543.0751000000009</v>
      </c>
      <c r="J2443" s="310" t="s">
        <v>540</v>
      </c>
      <c r="K2443" s="311" t="s">
        <v>953</v>
      </c>
    </row>
    <row r="2444" spans="1:11" x14ac:dyDescent="0.2">
      <c r="A2444" s="329"/>
      <c r="B2444" s="330"/>
      <c r="C2444" s="329"/>
      <c r="D2444" s="330"/>
      <c r="E2444" s="488" t="s">
        <v>2351</v>
      </c>
      <c r="F2444" s="306" t="s">
        <v>296</v>
      </c>
      <c r="G2444" s="306">
        <v>1.0000000000000001E-5</v>
      </c>
      <c r="H2444" s="510">
        <v>850</v>
      </c>
      <c r="I2444" s="309">
        <f t="shared" si="115"/>
        <v>463.3010000000001</v>
      </c>
      <c r="J2444" s="310" t="s">
        <v>540</v>
      </c>
      <c r="K2444" s="311" t="s">
        <v>953</v>
      </c>
    </row>
    <row r="2445" spans="1:11" x14ac:dyDescent="0.2">
      <c r="A2445" s="329"/>
      <c r="B2445" s="330"/>
      <c r="C2445" s="329"/>
      <c r="D2445" s="330"/>
      <c r="E2445" s="581" t="s">
        <v>2352</v>
      </c>
      <c r="F2445" s="306" t="s">
        <v>1754</v>
      </c>
      <c r="G2445" s="306">
        <v>1E-3</v>
      </c>
      <c r="H2445" s="510">
        <v>2179</v>
      </c>
      <c r="I2445" s="309">
        <f t="shared" si="115"/>
        <v>118768.57399999999</v>
      </c>
      <c r="J2445" s="310" t="s">
        <v>703</v>
      </c>
      <c r="K2445" s="311" t="s">
        <v>953</v>
      </c>
    </row>
    <row r="2446" spans="1:11" x14ac:dyDescent="0.2">
      <c r="A2446" s="329"/>
      <c r="B2446" s="330"/>
      <c r="C2446" s="329"/>
      <c r="D2446" s="330"/>
      <c r="E2446" s="488" t="s">
        <v>2457</v>
      </c>
      <c r="F2446" s="306" t="s">
        <v>1754</v>
      </c>
      <c r="G2446" s="306">
        <v>1E-3</v>
      </c>
      <c r="H2446" s="510">
        <v>1539.9</v>
      </c>
      <c r="I2446" s="309">
        <f t="shared" si="115"/>
        <v>83933.789400000009</v>
      </c>
      <c r="J2446" s="310" t="s">
        <v>540</v>
      </c>
      <c r="K2446" s="311" t="s">
        <v>953</v>
      </c>
    </row>
    <row r="2447" spans="1:11" x14ac:dyDescent="0.2">
      <c r="A2447" s="329"/>
      <c r="B2447" s="330"/>
      <c r="C2447" s="329"/>
      <c r="D2447" s="330"/>
      <c r="E2447" s="581" t="s">
        <v>2353</v>
      </c>
      <c r="F2447" s="306" t="s">
        <v>1754</v>
      </c>
      <c r="G2447" s="306">
        <v>1E-3</v>
      </c>
      <c r="H2447" s="510">
        <v>11.174600000000002</v>
      </c>
      <c r="I2447" s="309">
        <f t="shared" si="115"/>
        <v>609.08274760000006</v>
      </c>
      <c r="J2447" s="310" t="s">
        <v>540</v>
      </c>
      <c r="K2447" s="311" t="s">
        <v>953</v>
      </c>
    </row>
    <row r="2448" spans="1:11" x14ac:dyDescent="0.2">
      <c r="A2448" s="329"/>
      <c r="B2448" s="330"/>
      <c r="C2448" s="329"/>
      <c r="D2448" s="330"/>
      <c r="E2448" s="488" t="s">
        <v>2354</v>
      </c>
      <c r="F2448" s="306" t="s">
        <v>1754</v>
      </c>
      <c r="G2448" s="306">
        <v>1E-4</v>
      </c>
      <c r="H2448" s="510">
        <v>18266</v>
      </c>
      <c r="I2448" s="309">
        <f t="shared" si="115"/>
        <v>99560.659600000014</v>
      </c>
      <c r="J2448" s="310" t="s">
        <v>540</v>
      </c>
      <c r="K2448" s="311" t="s">
        <v>953</v>
      </c>
    </row>
    <row r="2449" spans="1:11" x14ac:dyDescent="0.2">
      <c r="A2449" s="329"/>
      <c r="B2449" s="330"/>
      <c r="C2449" s="329"/>
      <c r="D2449" s="330"/>
      <c r="E2449" s="500" t="s">
        <v>2355</v>
      </c>
      <c r="F2449" s="306" t="s">
        <v>1754</v>
      </c>
      <c r="G2449" s="306">
        <v>1E-4</v>
      </c>
      <c r="H2449" s="510">
        <v>17500</v>
      </c>
      <c r="I2449" s="309">
        <f t="shared" si="115"/>
        <v>95385.500000000015</v>
      </c>
      <c r="J2449" s="310" t="s">
        <v>540</v>
      </c>
      <c r="K2449" s="311" t="s">
        <v>953</v>
      </c>
    </row>
    <row r="2450" spans="1:11" x14ac:dyDescent="0.2">
      <c r="A2450" s="329"/>
      <c r="B2450" s="330"/>
      <c r="C2450" s="329"/>
      <c r="D2450" s="330"/>
      <c r="E2450" s="500" t="s">
        <v>2356</v>
      </c>
      <c r="F2450" s="306" t="s">
        <v>1754</v>
      </c>
      <c r="G2450" s="306">
        <v>1E-3</v>
      </c>
      <c r="H2450" s="510">
        <v>25</v>
      </c>
      <c r="I2450" s="309">
        <f t="shared" si="115"/>
        <v>1362.65</v>
      </c>
      <c r="J2450" s="310" t="s">
        <v>540</v>
      </c>
      <c r="K2450" s="311" t="s">
        <v>953</v>
      </c>
    </row>
    <row r="2451" spans="1:11" x14ac:dyDescent="0.2">
      <c r="A2451" s="329"/>
      <c r="B2451" s="330"/>
      <c r="C2451" s="329"/>
      <c r="D2451" s="330"/>
      <c r="E2451" s="488" t="s">
        <v>2357</v>
      </c>
      <c r="F2451" s="306" t="s">
        <v>1754</v>
      </c>
      <c r="G2451" s="306">
        <v>1E-3</v>
      </c>
      <c r="H2451" s="510">
        <v>55</v>
      </c>
      <c r="I2451" s="309">
        <f t="shared" si="115"/>
        <v>2997.83</v>
      </c>
      <c r="J2451" s="310" t="s">
        <v>540</v>
      </c>
      <c r="K2451" s="311" t="s">
        <v>953</v>
      </c>
    </row>
    <row r="2452" spans="1:11" x14ac:dyDescent="0.2">
      <c r="A2452" s="329"/>
      <c r="B2452" s="330"/>
      <c r="C2452" s="329"/>
      <c r="D2452" s="330"/>
      <c r="E2452" s="488" t="s">
        <v>2358</v>
      </c>
      <c r="F2452" s="306" t="s">
        <v>1754</v>
      </c>
      <c r="G2452" s="306">
        <v>1E-3</v>
      </c>
      <c r="H2452" s="510">
        <v>40</v>
      </c>
      <c r="I2452" s="309">
        <f t="shared" si="115"/>
        <v>2180.2399999999998</v>
      </c>
      <c r="J2452" s="310" t="s">
        <v>540</v>
      </c>
      <c r="K2452" s="311" t="s">
        <v>953</v>
      </c>
    </row>
    <row r="2453" spans="1:11" x14ac:dyDescent="0.2">
      <c r="A2453" s="329"/>
      <c r="B2453" s="330"/>
      <c r="C2453" s="329"/>
      <c r="D2453" s="330"/>
      <c r="E2453" s="488" t="s">
        <v>2359</v>
      </c>
      <c r="F2453" s="306" t="s">
        <v>1754</v>
      </c>
      <c r="G2453" s="306">
        <v>1E-3</v>
      </c>
      <c r="H2453" s="510">
        <v>111</v>
      </c>
      <c r="I2453" s="309">
        <f t="shared" si="115"/>
        <v>6050.1660000000002</v>
      </c>
      <c r="J2453" s="310" t="s">
        <v>540</v>
      </c>
      <c r="K2453" s="311" t="s">
        <v>953</v>
      </c>
    </row>
    <row r="2454" spans="1:11" x14ac:dyDescent="0.2">
      <c r="A2454" s="329"/>
      <c r="B2454" s="330"/>
      <c r="C2454" s="329"/>
      <c r="D2454" s="330"/>
      <c r="E2454" s="488" t="s">
        <v>2360</v>
      </c>
      <c r="F2454" s="306" t="s">
        <v>1754</v>
      </c>
      <c r="G2454" s="306">
        <v>1E-3</v>
      </c>
      <c r="H2454" s="510">
        <v>43</v>
      </c>
      <c r="I2454" s="309">
        <f t="shared" si="115"/>
        <v>2343.7579999999998</v>
      </c>
      <c r="J2454" s="310" t="s">
        <v>540</v>
      </c>
      <c r="K2454" s="311" t="s">
        <v>953</v>
      </c>
    </row>
    <row r="2455" spans="1:11" x14ac:dyDescent="0.2">
      <c r="A2455" s="329"/>
      <c r="B2455" s="330"/>
      <c r="C2455" s="329"/>
      <c r="D2455" s="330"/>
      <c r="E2455" s="488" t="s">
        <v>2361</v>
      </c>
      <c r="F2455" s="306" t="s">
        <v>1754</v>
      </c>
      <c r="G2455" s="306">
        <v>1E-3</v>
      </c>
      <c r="H2455" s="510">
        <v>30.09</v>
      </c>
      <c r="I2455" s="309">
        <f t="shared" si="115"/>
        <v>1640.08554</v>
      </c>
      <c r="J2455" s="310" t="s">
        <v>514</v>
      </c>
      <c r="K2455" s="311" t="s">
        <v>953</v>
      </c>
    </row>
    <row r="2456" spans="1:11" x14ac:dyDescent="0.2">
      <c r="A2456" s="329"/>
      <c r="B2456" s="330"/>
      <c r="C2456" s="329"/>
      <c r="D2456" s="330"/>
      <c r="E2456" s="488" t="s">
        <v>2364</v>
      </c>
      <c r="F2456" s="306" t="s">
        <v>1754</v>
      </c>
      <c r="G2456" s="306">
        <v>1E-3</v>
      </c>
      <c r="H2456" s="510">
        <v>40</v>
      </c>
      <c r="I2456" s="309">
        <f t="shared" si="115"/>
        <v>2180.2399999999998</v>
      </c>
      <c r="J2456" s="310" t="s">
        <v>540</v>
      </c>
      <c r="K2456" s="311" t="s">
        <v>953</v>
      </c>
    </row>
    <row r="2457" spans="1:11" x14ac:dyDescent="0.2">
      <c r="A2457" s="329"/>
      <c r="B2457" s="330"/>
      <c r="C2457" s="329"/>
      <c r="D2457" s="330"/>
      <c r="E2457" s="488" t="s">
        <v>2365</v>
      </c>
      <c r="F2457" s="306" t="s">
        <v>1754</v>
      </c>
      <c r="G2457" s="306">
        <v>1E-3</v>
      </c>
      <c r="H2457" s="510">
        <v>43</v>
      </c>
      <c r="I2457" s="309">
        <f t="shared" si="115"/>
        <v>2343.7579999999998</v>
      </c>
      <c r="J2457" s="310" t="s">
        <v>540</v>
      </c>
      <c r="K2457" s="311" t="s">
        <v>953</v>
      </c>
    </row>
    <row r="2458" spans="1:11" x14ac:dyDescent="0.2">
      <c r="A2458" s="329"/>
      <c r="B2458" s="330"/>
      <c r="C2458" s="329"/>
      <c r="D2458" s="330"/>
      <c r="E2458" s="488" t="s">
        <v>2366</v>
      </c>
      <c r="F2458" s="306" t="s">
        <v>748</v>
      </c>
      <c r="G2458" s="306">
        <v>1E-3</v>
      </c>
      <c r="H2458" s="510">
        <v>8.26</v>
      </c>
      <c r="I2458" s="309">
        <f t="shared" si="115"/>
        <v>450.21956</v>
      </c>
      <c r="J2458" s="310" t="s">
        <v>703</v>
      </c>
      <c r="K2458" s="311" t="s">
        <v>953</v>
      </c>
    </row>
    <row r="2459" spans="1:11" x14ac:dyDescent="0.2">
      <c r="A2459" s="329"/>
      <c r="B2459" s="330"/>
      <c r="C2459" s="329"/>
      <c r="D2459" s="330"/>
      <c r="E2459" s="488" t="s">
        <v>2510</v>
      </c>
      <c r="F2459" s="306" t="s">
        <v>1754</v>
      </c>
      <c r="G2459" s="306">
        <v>1E-3</v>
      </c>
      <c r="H2459" s="510">
        <v>40</v>
      </c>
      <c r="I2459" s="309">
        <f t="shared" si="115"/>
        <v>2180.2399999999998</v>
      </c>
      <c r="J2459" s="310" t="s">
        <v>540</v>
      </c>
      <c r="K2459" s="311" t="s">
        <v>953</v>
      </c>
    </row>
    <row r="2460" spans="1:11" x14ac:dyDescent="0.2">
      <c r="A2460" s="329"/>
      <c r="B2460" s="330"/>
      <c r="C2460" s="329"/>
      <c r="D2460" s="330"/>
      <c r="E2460" s="488" t="s">
        <v>2511</v>
      </c>
      <c r="F2460" s="306" t="s">
        <v>1754</v>
      </c>
      <c r="G2460" s="306">
        <v>1E-3</v>
      </c>
      <c r="H2460" s="510">
        <v>54</v>
      </c>
      <c r="I2460" s="309">
        <f t="shared" si="115"/>
        <v>2943.3240000000001</v>
      </c>
      <c r="J2460" s="310" t="s">
        <v>540</v>
      </c>
      <c r="K2460" s="311" t="s">
        <v>953</v>
      </c>
    </row>
    <row r="2461" spans="1:11" x14ac:dyDescent="0.2">
      <c r="A2461" s="329"/>
      <c r="B2461" s="330"/>
      <c r="C2461" s="329"/>
      <c r="D2461" s="330"/>
      <c r="E2461" s="488" t="s">
        <v>2365</v>
      </c>
      <c r="F2461" s="306" t="s">
        <v>1754</v>
      </c>
      <c r="G2461" s="306">
        <v>1E-3</v>
      </c>
      <c r="H2461" s="510">
        <v>43</v>
      </c>
      <c r="I2461" s="309">
        <f t="shared" si="115"/>
        <v>2343.7579999999998</v>
      </c>
      <c r="J2461" s="310" t="s">
        <v>540</v>
      </c>
      <c r="K2461" s="311" t="s">
        <v>953</v>
      </c>
    </row>
    <row r="2462" spans="1:11" x14ac:dyDescent="0.2">
      <c r="A2462" s="329"/>
      <c r="B2462" s="330"/>
      <c r="C2462" s="329"/>
      <c r="D2462" s="330"/>
      <c r="E2462" s="488" t="s">
        <v>2512</v>
      </c>
      <c r="F2462" s="306" t="s">
        <v>1754</v>
      </c>
      <c r="G2462" s="306">
        <v>1E-3</v>
      </c>
      <c r="H2462" s="510">
        <v>59</v>
      </c>
      <c r="I2462" s="309">
        <f t="shared" si="115"/>
        <v>3215.8539999999998</v>
      </c>
      <c r="J2462" s="310" t="s">
        <v>540</v>
      </c>
      <c r="K2462" s="311" t="s">
        <v>953</v>
      </c>
    </row>
    <row r="2463" spans="1:11" x14ac:dyDescent="0.2">
      <c r="A2463" s="329"/>
      <c r="B2463" s="330"/>
      <c r="C2463" s="329"/>
      <c r="D2463" s="330"/>
      <c r="E2463" s="488" t="s">
        <v>2367</v>
      </c>
      <c r="F2463" s="306" t="s">
        <v>1754</v>
      </c>
      <c r="G2463" s="306">
        <v>1E-4</v>
      </c>
      <c r="H2463" s="510">
        <v>28866.34</v>
      </c>
      <c r="I2463" s="309">
        <f t="shared" ref="I2463:I2499" si="116">+$G$2333*G2463*H2463</f>
        <v>157338.87280400001</v>
      </c>
      <c r="J2463" s="310" t="s">
        <v>540</v>
      </c>
      <c r="K2463" s="311" t="s">
        <v>953</v>
      </c>
    </row>
    <row r="2464" spans="1:11" x14ac:dyDescent="0.2">
      <c r="A2464" s="329"/>
      <c r="B2464" s="330"/>
      <c r="C2464" s="329"/>
      <c r="D2464" s="330"/>
      <c r="E2464" s="488" t="s">
        <v>2368</v>
      </c>
      <c r="F2464" s="306" t="s">
        <v>1754</v>
      </c>
      <c r="G2464" s="306">
        <v>1E-4</v>
      </c>
      <c r="H2464" s="510">
        <v>31261.739999999998</v>
      </c>
      <c r="I2464" s="309">
        <f t="shared" si="116"/>
        <v>170395.24004400001</v>
      </c>
      <c r="J2464" s="310" t="s">
        <v>540</v>
      </c>
      <c r="K2464" s="311" t="s">
        <v>953</v>
      </c>
    </row>
    <row r="2465" spans="1:11" x14ac:dyDescent="0.2">
      <c r="A2465" s="329"/>
      <c r="B2465" s="330"/>
      <c r="C2465" s="329"/>
      <c r="D2465" s="330"/>
      <c r="E2465" s="488" t="s">
        <v>2369</v>
      </c>
      <c r="F2465" s="306" t="s">
        <v>1754</v>
      </c>
      <c r="G2465" s="306">
        <v>1E-3</v>
      </c>
      <c r="H2465" s="510">
        <v>14338.18</v>
      </c>
      <c r="I2465" s="309">
        <f t="shared" si="116"/>
        <v>781516.83908000006</v>
      </c>
      <c r="J2465" s="310" t="s">
        <v>540</v>
      </c>
      <c r="K2465" s="311" t="s">
        <v>953</v>
      </c>
    </row>
    <row r="2466" spans="1:11" x14ac:dyDescent="0.2">
      <c r="A2466" s="329"/>
      <c r="B2466" s="330"/>
      <c r="C2466" s="329"/>
      <c r="D2466" s="330"/>
      <c r="E2466" s="488" t="s">
        <v>2285</v>
      </c>
      <c r="F2466" s="306" t="s">
        <v>1754</v>
      </c>
      <c r="G2466" s="306">
        <v>1E-4</v>
      </c>
      <c r="H2466" s="510">
        <v>18375</v>
      </c>
      <c r="I2466" s="309">
        <f t="shared" si="116"/>
        <v>100154.77500000001</v>
      </c>
      <c r="J2466" s="310" t="s">
        <v>540</v>
      </c>
      <c r="K2466" s="311" t="s">
        <v>953</v>
      </c>
    </row>
    <row r="2467" spans="1:11" x14ac:dyDescent="0.2">
      <c r="A2467" s="329"/>
      <c r="B2467" s="330"/>
      <c r="C2467" s="329"/>
      <c r="D2467" s="330"/>
      <c r="E2467" s="488" t="s">
        <v>2370</v>
      </c>
      <c r="F2467" s="306" t="s">
        <v>1754</v>
      </c>
      <c r="G2467" s="306">
        <v>1E-3</v>
      </c>
      <c r="H2467" s="510">
        <v>5159</v>
      </c>
      <c r="I2467" s="309">
        <f t="shared" si="116"/>
        <v>281196.45400000003</v>
      </c>
      <c r="J2467" s="310" t="s">
        <v>540</v>
      </c>
      <c r="K2467" s="311" t="s">
        <v>953</v>
      </c>
    </row>
    <row r="2468" spans="1:11" x14ac:dyDescent="0.2">
      <c r="A2468" s="329"/>
      <c r="B2468" s="330"/>
      <c r="C2468" s="329"/>
      <c r="D2468" s="330"/>
      <c r="E2468" s="488" t="s">
        <v>2371</v>
      </c>
      <c r="F2468" s="306" t="s">
        <v>1754</v>
      </c>
      <c r="G2468" s="306">
        <v>1E-4</v>
      </c>
      <c r="H2468" s="510">
        <v>7688</v>
      </c>
      <c r="I2468" s="309">
        <f t="shared" si="116"/>
        <v>41904.212800000001</v>
      </c>
      <c r="J2468" s="310" t="s">
        <v>540</v>
      </c>
      <c r="K2468" s="311" t="s">
        <v>953</v>
      </c>
    </row>
    <row r="2469" spans="1:11" x14ac:dyDescent="0.2">
      <c r="A2469" s="329"/>
      <c r="B2469" s="330"/>
      <c r="C2469" s="329"/>
      <c r="D2469" s="330"/>
      <c r="E2469" s="488" t="s">
        <v>2372</v>
      </c>
      <c r="F2469" s="306" t="s">
        <v>1754</v>
      </c>
      <c r="G2469" s="306">
        <v>1E-3</v>
      </c>
      <c r="H2469" s="510">
        <v>1489</v>
      </c>
      <c r="I2469" s="309">
        <f t="shared" si="116"/>
        <v>81159.433999999994</v>
      </c>
      <c r="J2469" s="310" t="s">
        <v>540</v>
      </c>
      <c r="K2469" s="311" t="s">
        <v>953</v>
      </c>
    </row>
    <row r="2470" spans="1:11" x14ac:dyDescent="0.2">
      <c r="A2470" s="329"/>
      <c r="B2470" s="330"/>
      <c r="C2470" s="329"/>
      <c r="D2470" s="330"/>
      <c r="E2470" s="488" t="s">
        <v>2373</v>
      </c>
      <c r="F2470" s="306" t="s">
        <v>1754</v>
      </c>
      <c r="G2470" s="306">
        <v>1E-3</v>
      </c>
      <c r="H2470" s="510">
        <v>11.38</v>
      </c>
      <c r="I2470" s="309">
        <f t="shared" si="116"/>
        <v>620.27828</v>
      </c>
      <c r="J2470" s="310" t="s">
        <v>540</v>
      </c>
      <c r="K2470" s="311" t="s">
        <v>953</v>
      </c>
    </row>
    <row r="2471" spans="1:11" x14ac:dyDescent="0.2">
      <c r="A2471" s="329"/>
      <c r="B2471" s="330"/>
      <c r="C2471" s="329"/>
      <c r="D2471" s="330"/>
      <c r="E2471" s="488" t="s">
        <v>2374</v>
      </c>
      <c r="F2471" s="306" t="s">
        <v>748</v>
      </c>
      <c r="G2471" s="306">
        <v>1E-3</v>
      </c>
      <c r="H2471" s="510">
        <v>1083.24</v>
      </c>
      <c r="I2471" s="309">
        <f t="shared" si="116"/>
        <v>59043.079440000001</v>
      </c>
      <c r="J2471" s="310" t="s">
        <v>540</v>
      </c>
      <c r="K2471" s="311" t="s">
        <v>953</v>
      </c>
    </row>
    <row r="2472" spans="1:11" x14ac:dyDescent="0.2">
      <c r="A2472" s="329"/>
      <c r="B2472" s="330"/>
      <c r="C2472" s="329"/>
      <c r="D2472" s="330"/>
      <c r="E2472" s="488" t="s">
        <v>2376</v>
      </c>
      <c r="F2472" s="306" t="s">
        <v>1754</v>
      </c>
      <c r="G2472" s="306">
        <v>1E-3</v>
      </c>
      <c r="H2472" s="510">
        <v>8610</v>
      </c>
      <c r="I2472" s="309">
        <f t="shared" si="116"/>
        <v>469296.66</v>
      </c>
      <c r="J2472" s="310" t="s">
        <v>540</v>
      </c>
      <c r="K2472" s="311" t="s">
        <v>953</v>
      </c>
    </row>
    <row r="2473" spans="1:11" x14ac:dyDescent="0.2">
      <c r="A2473" s="329"/>
      <c r="B2473" s="330"/>
      <c r="C2473" s="329"/>
      <c r="D2473" s="330"/>
      <c r="E2473" s="503" t="s">
        <v>2377</v>
      </c>
      <c r="F2473" s="306" t="s">
        <v>2378</v>
      </c>
      <c r="G2473" s="306">
        <v>1E-3</v>
      </c>
      <c r="H2473" s="510">
        <v>60.652000000000001</v>
      </c>
      <c r="I2473" s="309">
        <f t="shared" si="116"/>
        <v>3305.8979119999999</v>
      </c>
      <c r="J2473" s="310" t="s">
        <v>703</v>
      </c>
      <c r="K2473" s="311" t="s">
        <v>953</v>
      </c>
    </row>
    <row r="2474" spans="1:11" x14ac:dyDescent="0.2">
      <c r="A2474" s="329"/>
      <c r="B2474" s="330"/>
      <c r="C2474" s="329"/>
      <c r="D2474" s="330"/>
      <c r="E2474" s="488" t="s">
        <v>2379</v>
      </c>
      <c r="F2474" s="306" t="s">
        <v>296</v>
      </c>
      <c r="G2474" s="306">
        <v>1E-4</v>
      </c>
      <c r="H2474" s="510">
        <v>125</v>
      </c>
      <c r="I2474" s="309">
        <f t="shared" si="116"/>
        <v>681.32500000000005</v>
      </c>
      <c r="J2474" s="310" t="s">
        <v>540</v>
      </c>
      <c r="K2474" s="311" t="s">
        <v>953</v>
      </c>
    </row>
    <row r="2475" spans="1:11" x14ac:dyDescent="0.2">
      <c r="A2475" s="329"/>
      <c r="B2475" s="330"/>
      <c r="C2475" s="329"/>
      <c r="D2475" s="330"/>
      <c r="E2475" s="488" t="s">
        <v>2380</v>
      </c>
      <c r="F2475" s="306" t="s">
        <v>1754</v>
      </c>
      <c r="G2475" s="306">
        <v>1E-4</v>
      </c>
      <c r="H2475" s="510">
        <v>6200</v>
      </c>
      <c r="I2475" s="309">
        <f t="shared" si="116"/>
        <v>33793.72</v>
      </c>
      <c r="J2475" s="310" t="s">
        <v>540</v>
      </c>
      <c r="K2475" s="311" t="s">
        <v>953</v>
      </c>
    </row>
    <row r="2476" spans="1:11" x14ac:dyDescent="0.2">
      <c r="A2476" s="329"/>
      <c r="B2476" s="330"/>
      <c r="C2476" s="329"/>
      <c r="D2476" s="330"/>
      <c r="E2476" s="500" t="s">
        <v>2471</v>
      </c>
      <c r="F2476" s="306" t="s">
        <v>1754</v>
      </c>
      <c r="G2476" s="306">
        <v>1E-4</v>
      </c>
      <c r="H2476" s="510">
        <v>8215</v>
      </c>
      <c r="I2476" s="309">
        <f t="shared" si="116"/>
        <v>44776.679000000004</v>
      </c>
      <c r="J2476" s="310" t="s">
        <v>540</v>
      </c>
      <c r="K2476" s="311" t="s">
        <v>953</v>
      </c>
    </row>
    <row r="2477" spans="1:11" x14ac:dyDescent="0.2">
      <c r="A2477" s="329"/>
      <c r="B2477" s="330"/>
      <c r="C2477" s="329"/>
      <c r="D2477" s="330"/>
      <c r="E2477" s="500" t="s">
        <v>2472</v>
      </c>
      <c r="F2477" s="306" t="s">
        <v>1754</v>
      </c>
      <c r="G2477" s="306">
        <v>1E-4</v>
      </c>
      <c r="H2477" s="510">
        <v>8215</v>
      </c>
      <c r="I2477" s="309">
        <f t="shared" si="116"/>
        <v>44776.679000000004</v>
      </c>
      <c r="J2477" s="310" t="s">
        <v>540</v>
      </c>
      <c r="K2477" s="311" t="s">
        <v>953</v>
      </c>
    </row>
    <row r="2478" spans="1:11" x14ac:dyDescent="0.2">
      <c r="A2478" s="329"/>
      <c r="B2478" s="330"/>
      <c r="C2478" s="329"/>
      <c r="D2478" s="330"/>
      <c r="E2478" s="500" t="s">
        <v>2381</v>
      </c>
      <c r="F2478" s="306" t="s">
        <v>296</v>
      </c>
      <c r="G2478" s="306">
        <v>1E-4</v>
      </c>
      <c r="H2478" s="510">
        <v>850</v>
      </c>
      <c r="I2478" s="309">
        <f t="shared" si="116"/>
        <v>4633.01</v>
      </c>
      <c r="J2478" s="310" t="s">
        <v>540</v>
      </c>
      <c r="K2478" s="311" t="s">
        <v>953</v>
      </c>
    </row>
    <row r="2479" spans="1:11" x14ac:dyDescent="0.2">
      <c r="A2479" s="329"/>
      <c r="B2479" s="330"/>
      <c r="C2479" s="329"/>
      <c r="D2479" s="330"/>
      <c r="E2479" s="500" t="s">
        <v>2382</v>
      </c>
      <c r="F2479" s="306" t="s">
        <v>1754</v>
      </c>
      <c r="G2479" s="306">
        <v>1E-4</v>
      </c>
      <c r="H2479" s="510">
        <v>4550</v>
      </c>
      <c r="I2479" s="309">
        <f t="shared" si="116"/>
        <v>24800.230000000003</v>
      </c>
      <c r="J2479" s="310" t="s">
        <v>540</v>
      </c>
      <c r="K2479" s="311" t="s">
        <v>953</v>
      </c>
    </row>
    <row r="2480" spans="1:11" x14ac:dyDescent="0.2">
      <c r="A2480" s="329"/>
      <c r="B2480" s="330"/>
      <c r="C2480" s="329"/>
      <c r="D2480" s="330"/>
      <c r="E2480" s="500" t="s">
        <v>2383</v>
      </c>
      <c r="F2480" s="306" t="s">
        <v>1754</v>
      </c>
      <c r="G2480" s="306">
        <v>1E-4</v>
      </c>
      <c r="H2480" s="510">
        <v>3150</v>
      </c>
      <c r="I2480" s="309">
        <f t="shared" si="116"/>
        <v>17169.390000000003</v>
      </c>
      <c r="J2480" s="310" t="s">
        <v>540</v>
      </c>
      <c r="K2480" s="311" t="s">
        <v>953</v>
      </c>
    </row>
    <row r="2481" spans="1:11" x14ac:dyDescent="0.2">
      <c r="A2481" s="329"/>
      <c r="B2481" s="330"/>
      <c r="C2481" s="329"/>
      <c r="D2481" s="330"/>
      <c r="E2481" s="500" t="s">
        <v>2384</v>
      </c>
      <c r="F2481" s="306" t="s">
        <v>1754</v>
      </c>
      <c r="G2481" s="306">
        <v>1.0000000000000001E-5</v>
      </c>
      <c r="H2481" s="510">
        <v>25250</v>
      </c>
      <c r="I2481" s="309">
        <f t="shared" si="116"/>
        <v>13762.765000000003</v>
      </c>
      <c r="J2481" s="310" t="s">
        <v>540</v>
      </c>
      <c r="K2481" s="311" t="s">
        <v>953</v>
      </c>
    </row>
    <row r="2482" spans="1:11" x14ac:dyDescent="0.2">
      <c r="A2482" s="329"/>
      <c r="B2482" s="330"/>
      <c r="C2482" s="329"/>
      <c r="D2482" s="330"/>
      <c r="E2482" s="500" t="s">
        <v>2385</v>
      </c>
      <c r="F2482" s="306" t="s">
        <v>1754</v>
      </c>
      <c r="G2482" s="306">
        <v>1E-4</v>
      </c>
      <c r="H2482" s="510">
        <v>17935</v>
      </c>
      <c r="I2482" s="309">
        <f t="shared" si="116"/>
        <v>97756.511000000013</v>
      </c>
      <c r="J2482" s="310" t="s">
        <v>540</v>
      </c>
      <c r="K2482" s="311" t="s">
        <v>953</v>
      </c>
    </row>
    <row r="2483" spans="1:11" x14ac:dyDescent="0.2">
      <c r="A2483" s="329"/>
      <c r="B2483" s="330"/>
      <c r="C2483" s="329"/>
      <c r="D2483" s="330"/>
      <c r="E2483" s="500" t="s">
        <v>2386</v>
      </c>
      <c r="F2483" s="306" t="s">
        <v>1754</v>
      </c>
      <c r="G2483" s="306">
        <v>1E-4</v>
      </c>
      <c r="H2483" s="510">
        <v>7190</v>
      </c>
      <c r="I2483" s="309">
        <f t="shared" si="116"/>
        <v>39189.814000000006</v>
      </c>
      <c r="J2483" s="310" t="s">
        <v>540</v>
      </c>
      <c r="K2483" s="311" t="s">
        <v>953</v>
      </c>
    </row>
    <row r="2484" spans="1:11" x14ac:dyDescent="0.2">
      <c r="A2484" s="329"/>
      <c r="B2484" s="330"/>
      <c r="C2484" s="329"/>
      <c r="D2484" s="330"/>
      <c r="E2484" s="500" t="s">
        <v>2387</v>
      </c>
      <c r="F2484" s="306" t="s">
        <v>2314</v>
      </c>
      <c r="G2484" s="306">
        <v>1E-3</v>
      </c>
      <c r="H2484" s="510">
        <v>0.61360000000000003</v>
      </c>
      <c r="I2484" s="309">
        <f t="shared" si="116"/>
        <v>33.444881600000002</v>
      </c>
      <c r="J2484" s="310" t="s">
        <v>540</v>
      </c>
      <c r="K2484" s="311" t="s">
        <v>953</v>
      </c>
    </row>
    <row r="2485" spans="1:11" x14ac:dyDescent="0.2">
      <c r="A2485" s="329"/>
      <c r="B2485" s="330"/>
      <c r="C2485" s="329"/>
      <c r="D2485" s="330"/>
      <c r="E2485" s="504" t="s">
        <v>2388</v>
      </c>
      <c r="F2485" s="306" t="s">
        <v>2314</v>
      </c>
      <c r="G2485" s="306">
        <v>1E-3</v>
      </c>
      <c r="H2485" s="510">
        <v>0.73750000000000004</v>
      </c>
      <c r="I2485" s="309">
        <f t="shared" si="116"/>
        <v>40.198174999999999</v>
      </c>
      <c r="J2485" s="310" t="s">
        <v>540</v>
      </c>
      <c r="K2485" s="311" t="s">
        <v>953</v>
      </c>
    </row>
    <row r="2486" spans="1:11" x14ac:dyDescent="0.2">
      <c r="A2486" s="329"/>
      <c r="B2486" s="330"/>
      <c r="C2486" s="329"/>
      <c r="D2486" s="330"/>
      <c r="E2486" s="488" t="s">
        <v>2389</v>
      </c>
      <c r="F2486" s="306" t="s">
        <v>296</v>
      </c>
      <c r="G2486" s="306">
        <v>1.0000000000000001E-5</v>
      </c>
      <c r="H2486" s="510">
        <v>8100</v>
      </c>
      <c r="I2486" s="309">
        <f t="shared" si="116"/>
        <v>4414.9860000000008</v>
      </c>
      <c r="J2486" s="310" t="s">
        <v>540</v>
      </c>
      <c r="K2486" s="311" t="s">
        <v>953</v>
      </c>
    </row>
    <row r="2487" spans="1:11" x14ac:dyDescent="0.2">
      <c r="A2487" s="329"/>
      <c r="B2487" s="330"/>
      <c r="C2487" s="329"/>
      <c r="D2487" s="330"/>
      <c r="E2487" s="488" t="s">
        <v>2390</v>
      </c>
      <c r="F2487" s="306" t="s">
        <v>296</v>
      </c>
      <c r="G2487" s="306">
        <v>1E-4</v>
      </c>
      <c r="H2487" s="510">
        <v>125</v>
      </c>
      <c r="I2487" s="309">
        <f t="shared" si="116"/>
        <v>681.32500000000005</v>
      </c>
      <c r="J2487" s="310" t="s">
        <v>540</v>
      </c>
      <c r="K2487" s="311" t="s">
        <v>953</v>
      </c>
    </row>
    <row r="2488" spans="1:11" x14ac:dyDescent="0.2">
      <c r="A2488" s="329"/>
      <c r="B2488" s="330"/>
      <c r="C2488" s="329"/>
      <c r="D2488" s="330"/>
      <c r="E2488" s="488" t="s">
        <v>2391</v>
      </c>
      <c r="F2488" s="306" t="s">
        <v>1754</v>
      </c>
      <c r="G2488" s="306">
        <v>1E-4</v>
      </c>
      <c r="H2488" s="510">
        <v>339</v>
      </c>
      <c r="I2488" s="309">
        <f t="shared" si="116"/>
        <v>1847.7534000000003</v>
      </c>
      <c r="J2488" s="310" t="s">
        <v>540</v>
      </c>
      <c r="K2488" s="311" t="s">
        <v>953</v>
      </c>
    </row>
    <row r="2489" spans="1:11" x14ac:dyDescent="0.2">
      <c r="A2489" s="329"/>
      <c r="B2489" s="330"/>
      <c r="C2489" s="329"/>
      <c r="D2489" s="330"/>
      <c r="E2489" s="488" t="s">
        <v>2273</v>
      </c>
      <c r="F2489" s="306" t="s">
        <v>296</v>
      </c>
      <c r="G2489" s="306">
        <v>1E-4</v>
      </c>
      <c r="H2489" s="510">
        <v>604.16</v>
      </c>
      <c r="I2489" s="309">
        <f t="shared" si="116"/>
        <v>3293.0344960000002</v>
      </c>
      <c r="J2489" s="310" t="s">
        <v>540</v>
      </c>
      <c r="K2489" s="311" t="s">
        <v>953</v>
      </c>
    </row>
    <row r="2490" spans="1:11" x14ac:dyDescent="0.2">
      <c r="A2490" s="329"/>
      <c r="B2490" s="330"/>
      <c r="C2490" s="329"/>
      <c r="D2490" s="330"/>
      <c r="E2490" s="488" t="s">
        <v>2275</v>
      </c>
      <c r="F2490" s="306" t="s">
        <v>748</v>
      </c>
      <c r="G2490" s="306">
        <v>1E-4</v>
      </c>
      <c r="H2490" s="510">
        <v>80.239999999999995</v>
      </c>
      <c r="I2490" s="309">
        <f t="shared" si="116"/>
        <v>437.35614400000003</v>
      </c>
      <c r="J2490" s="310" t="s">
        <v>540</v>
      </c>
      <c r="K2490" s="311" t="s">
        <v>953</v>
      </c>
    </row>
    <row r="2491" spans="1:11" x14ac:dyDescent="0.2">
      <c r="A2491" s="329"/>
      <c r="B2491" s="330"/>
      <c r="C2491" s="329"/>
      <c r="D2491" s="330"/>
      <c r="E2491" s="500" t="s">
        <v>2473</v>
      </c>
      <c r="F2491" s="306" t="s">
        <v>1754</v>
      </c>
      <c r="G2491" s="306">
        <v>1E-4</v>
      </c>
      <c r="H2491" s="510">
        <v>339</v>
      </c>
      <c r="I2491" s="309">
        <f t="shared" si="116"/>
        <v>1847.7534000000003</v>
      </c>
      <c r="J2491" s="310" t="s">
        <v>540</v>
      </c>
      <c r="K2491" s="311" t="s">
        <v>953</v>
      </c>
    </row>
    <row r="2492" spans="1:11" x14ac:dyDescent="0.2">
      <c r="A2492" s="329"/>
      <c r="B2492" s="330"/>
      <c r="C2492" s="329"/>
      <c r="D2492" s="330"/>
      <c r="E2492" s="500" t="s">
        <v>2392</v>
      </c>
      <c r="F2492" s="306" t="s">
        <v>1754</v>
      </c>
      <c r="G2492" s="306">
        <v>1E-4</v>
      </c>
      <c r="H2492" s="510">
        <v>382</v>
      </c>
      <c r="I2492" s="309">
        <f t="shared" si="116"/>
        <v>2082.1292000000003</v>
      </c>
      <c r="J2492" s="310" t="s">
        <v>540</v>
      </c>
      <c r="K2492" s="311" t="s">
        <v>953</v>
      </c>
    </row>
    <row r="2493" spans="1:11" x14ac:dyDescent="0.2">
      <c r="A2493" s="329"/>
      <c r="B2493" s="330"/>
      <c r="C2493" s="329"/>
      <c r="D2493" s="330"/>
      <c r="E2493" s="500" t="s">
        <v>2273</v>
      </c>
      <c r="F2493" s="306" t="s">
        <v>296</v>
      </c>
      <c r="G2493" s="306">
        <v>1E-4</v>
      </c>
      <c r="H2493" s="510">
        <v>604.16</v>
      </c>
      <c r="I2493" s="309">
        <f t="shared" si="116"/>
        <v>3293.0344960000002</v>
      </c>
      <c r="J2493" s="310" t="s">
        <v>540</v>
      </c>
      <c r="K2493" s="311" t="s">
        <v>953</v>
      </c>
    </row>
    <row r="2494" spans="1:11" x14ac:dyDescent="0.2">
      <c r="A2494" s="329"/>
      <c r="B2494" s="330"/>
      <c r="C2494" s="329"/>
      <c r="D2494" s="330"/>
      <c r="E2494" s="500" t="s">
        <v>2275</v>
      </c>
      <c r="F2494" s="306" t="s">
        <v>748</v>
      </c>
      <c r="G2494" s="306">
        <v>1E-4</v>
      </c>
      <c r="H2494" s="510">
        <v>80.239999999999995</v>
      </c>
      <c r="I2494" s="309">
        <f t="shared" si="116"/>
        <v>437.35614400000003</v>
      </c>
      <c r="J2494" s="310" t="s">
        <v>540</v>
      </c>
      <c r="K2494" s="311" t="s">
        <v>953</v>
      </c>
    </row>
    <row r="2495" spans="1:11" x14ac:dyDescent="0.2">
      <c r="A2495" s="329"/>
      <c r="B2495" s="330"/>
      <c r="C2495" s="329"/>
      <c r="D2495" s="330"/>
      <c r="E2495" s="502" t="s">
        <v>2513</v>
      </c>
      <c r="F2495" s="306" t="s">
        <v>1754</v>
      </c>
      <c r="G2495" s="306">
        <v>1E-4</v>
      </c>
      <c r="H2495" s="510">
        <v>10.95</v>
      </c>
      <c r="I2495" s="309">
        <f t="shared" si="116"/>
        <v>59.684070000000006</v>
      </c>
      <c r="J2495" s="310" t="s">
        <v>540</v>
      </c>
      <c r="K2495" s="311" t="s">
        <v>953</v>
      </c>
    </row>
    <row r="2496" spans="1:11" x14ac:dyDescent="0.2">
      <c r="A2496" s="329"/>
      <c r="B2496" s="330"/>
      <c r="C2496" s="329"/>
      <c r="D2496" s="330"/>
      <c r="E2496" s="500" t="s">
        <v>2474</v>
      </c>
      <c r="F2496" s="306" t="s">
        <v>1754</v>
      </c>
      <c r="G2496" s="306">
        <v>1E-4</v>
      </c>
      <c r="H2496" s="510">
        <v>9.84</v>
      </c>
      <c r="I2496" s="309">
        <f t="shared" si="116"/>
        <v>53.633904000000008</v>
      </c>
      <c r="J2496" s="310" t="s">
        <v>540</v>
      </c>
      <c r="K2496" s="311" t="s">
        <v>953</v>
      </c>
    </row>
    <row r="2497" spans="1:11" x14ac:dyDescent="0.2">
      <c r="A2497" s="329"/>
      <c r="B2497" s="330"/>
      <c r="C2497" s="329"/>
      <c r="D2497" s="330"/>
      <c r="E2497" s="500" t="s">
        <v>2475</v>
      </c>
      <c r="F2497" s="306" t="s">
        <v>1754</v>
      </c>
      <c r="G2497" s="306">
        <v>1E-4</v>
      </c>
      <c r="H2497" s="510">
        <v>12.18</v>
      </c>
      <c r="I2497" s="309">
        <f t="shared" si="116"/>
        <v>66.388308000000009</v>
      </c>
      <c r="J2497" s="310" t="s">
        <v>540</v>
      </c>
      <c r="K2497" s="311" t="s">
        <v>953</v>
      </c>
    </row>
    <row r="2498" spans="1:11" x14ac:dyDescent="0.2">
      <c r="A2498" s="329"/>
      <c r="B2498" s="330"/>
      <c r="C2498" s="329"/>
      <c r="D2498" s="330"/>
      <c r="E2498" s="500" t="s">
        <v>2514</v>
      </c>
      <c r="F2498" s="306" t="s">
        <v>1754</v>
      </c>
      <c r="G2498" s="306">
        <v>1E-4</v>
      </c>
      <c r="H2498" s="510">
        <v>43</v>
      </c>
      <c r="I2498" s="309">
        <f t="shared" si="116"/>
        <v>234.37580000000003</v>
      </c>
      <c r="J2498" s="310" t="s">
        <v>540</v>
      </c>
      <c r="K2498" s="311" t="s">
        <v>953</v>
      </c>
    </row>
    <row r="2499" spans="1:11" x14ac:dyDescent="0.2">
      <c r="A2499" s="329"/>
      <c r="B2499" s="330"/>
      <c r="C2499" s="329"/>
      <c r="D2499" s="330"/>
      <c r="E2499" s="500" t="s">
        <v>2476</v>
      </c>
      <c r="F2499" s="306" t="s">
        <v>1754</v>
      </c>
      <c r="G2499" s="306">
        <v>1E-4</v>
      </c>
      <c r="H2499" s="510">
        <v>278.10000000000002</v>
      </c>
      <c r="I2499" s="309">
        <f t="shared" si="116"/>
        <v>1515.8118600000003</v>
      </c>
      <c r="J2499" s="310" t="s">
        <v>540</v>
      </c>
      <c r="K2499" s="311" t="s">
        <v>953</v>
      </c>
    </row>
    <row r="2500" spans="1:11" x14ac:dyDescent="0.2">
      <c r="A2500" s="329"/>
      <c r="B2500" s="330"/>
      <c r="C2500" s="329"/>
      <c r="D2500" s="330"/>
      <c r="E2500" s="500"/>
      <c r="F2500" s="306"/>
      <c r="G2500" s="306"/>
      <c r="H2500" s="510"/>
      <c r="I2500" s="309"/>
      <c r="J2500" s="310"/>
      <c r="K2500" s="311"/>
    </row>
    <row r="2501" spans="1:11" x14ac:dyDescent="0.2">
      <c r="A2501" s="329"/>
      <c r="B2501" s="330"/>
      <c r="C2501" s="304">
        <v>55102</v>
      </c>
      <c r="D2501" s="509" t="s">
        <v>2515</v>
      </c>
      <c r="E2501" s="500"/>
      <c r="F2501" s="306"/>
      <c r="G2501" s="322">
        <f>C2501</f>
        <v>55102</v>
      </c>
      <c r="H2501" s="510"/>
      <c r="I2501" s="309"/>
      <c r="J2501" s="310"/>
      <c r="K2501" s="311"/>
    </row>
    <row r="2502" spans="1:11" x14ac:dyDescent="0.2">
      <c r="A2502" s="329"/>
      <c r="B2502" s="330"/>
      <c r="C2502" s="329"/>
      <c r="D2502" s="330" t="s">
        <v>2516</v>
      </c>
      <c r="E2502" s="331" t="s">
        <v>2244</v>
      </c>
      <c r="F2502" s="306" t="s">
        <v>2245</v>
      </c>
      <c r="G2502" s="306">
        <v>1</v>
      </c>
      <c r="H2502" s="496">
        <v>4.41</v>
      </c>
      <c r="I2502" s="309">
        <f>+$G$2501*G2502*H2502</f>
        <v>242999.82</v>
      </c>
      <c r="J2502" s="310" t="s">
        <v>703</v>
      </c>
      <c r="K2502" s="311" t="s">
        <v>953</v>
      </c>
    </row>
    <row r="2503" spans="1:11" x14ac:dyDescent="0.2">
      <c r="A2503" s="329"/>
      <c r="B2503" s="330"/>
      <c r="C2503" s="329"/>
      <c r="D2503" s="330" t="s">
        <v>2517</v>
      </c>
      <c r="E2503" s="331" t="s">
        <v>1170</v>
      </c>
      <c r="F2503" s="306" t="s">
        <v>1814</v>
      </c>
      <c r="G2503" s="306">
        <v>1</v>
      </c>
      <c r="H2503" s="496">
        <v>5</v>
      </c>
      <c r="I2503" s="309">
        <f t="shared" ref="I2503:I2566" si="117">+$G$2501*G2503*H2503</f>
        <v>275510</v>
      </c>
      <c r="J2503" s="310" t="s">
        <v>703</v>
      </c>
      <c r="K2503" s="311" t="s">
        <v>953</v>
      </c>
    </row>
    <row r="2504" spans="1:11" x14ac:dyDescent="0.2">
      <c r="A2504" s="329"/>
      <c r="B2504" s="330"/>
      <c r="C2504" s="329"/>
      <c r="D2504" s="330"/>
      <c r="E2504" s="331" t="s">
        <v>2248</v>
      </c>
      <c r="F2504" s="306" t="s">
        <v>296</v>
      </c>
      <c r="G2504" s="306">
        <v>1</v>
      </c>
      <c r="H2504" s="496">
        <v>4</v>
      </c>
      <c r="I2504" s="309">
        <f t="shared" si="117"/>
        <v>220408</v>
      </c>
      <c r="J2504" s="310" t="s">
        <v>703</v>
      </c>
      <c r="K2504" s="311" t="s">
        <v>953</v>
      </c>
    </row>
    <row r="2505" spans="1:11" x14ac:dyDescent="0.2">
      <c r="A2505" s="329"/>
      <c r="B2505" s="330"/>
      <c r="C2505" s="329"/>
      <c r="D2505" s="330"/>
      <c r="E2505" s="331" t="s">
        <v>2250</v>
      </c>
      <c r="F2505" s="306" t="s">
        <v>1157</v>
      </c>
      <c r="G2505" s="306">
        <v>1</v>
      </c>
      <c r="H2505" s="496">
        <v>1</v>
      </c>
      <c r="I2505" s="309">
        <f t="shared" si="117"/>
        <v>55102</v>
      </c>
      <c r="J2505" s="310" t="s">
        <v>703</v>
      </c>
      <c r="K2505" s="311" t="s">
        <v>953</v>
      </c>
    </row>
    <row r="2506" spans="1:11" x14ac:dyDescent="0.2">
      <c r="A2506" s="329"/>
      <c r="B2506" s="330"/>
      <c r="C2506" s="329"/>
      <c r="D2506" s="330"/>
      <c r="E2506" s="331" t="s">
        <v>2252</v>
      </c>
      <c r="F2506" s="306" t="s">
        <v>748</v>
      </c>
      <c r="G2506" s="306">
        <v>0.5</v>
      </c>
      <c r="H2506" s="496">
        <v>1.53</v>
      </c>
      <c r="I2506" s="309">
        <f t="shared" si="117"/>
        <v>42153.03</v>
      </c>
      <c r="J2506" s="310" t="s">
        <v>703</v>
      </c>
      <c r="K2506" s="311" t="s">
        <v>953</v>
      </c>
    </row>
    <row r="2507" spans="1:11" x14ac:dyDescent="0.2">
      <c r="A2507" s="329"/>
      <c r="B2507" s="330"/>
      <c r="C2507" s="329"/>
      <c r="D2507" s="330"/>
      <c r="E2507" s="331" t="s">
        <v>2254</v>
      </c>
      <c r="F2507" s="306" t="s">
        <v>748</v>
      </c>
      <c r="G2507" s="306">
        <v>0.5</v>
      </c>
      <c r="H2507" s="496">
        <v>4.6399999999999997</v>
      </c>
      <c r="I2507" s="309">
        <f t="shared" si="117"/>
        <v>127836.63999999998</v>
      </c>
      <c r="J2507" s="310" t="s">
        <v>703</v>
      </c>
      <c r="K2507" s="311" t="s">
        <v>953</v>
      </c>
    </row>
    <row r="2508" spans="1:11" x14ac:dyDescent="0.2">
      <c r="A2508" s="329"/>
      <c r="B2508" s="330"/>
      <c r="C2508" s="329"/>
      <c r="D2508" s="330"/>
      <c r="E2508" s="331" t="s">
        <v>2256</v>
      </c>
      <c r="F2508" s="306" t="s">
        <v>748</v>
      </c>
      <c r="G2508" s="306">
        <v>0.5</v>
      </c>
      <c r="H2508" s="496">
        <v>4.8499999999999996</v>
      </c>
      <c r="I2508" s="309">
        <f t="shared" si="117"/>
        <v>133622.34999999998</v>
      </c>
      <c r="J2508" s="310" t="s">
        <v>703</v>
      </c>
      <c r="K2508" s="311" t="s">
        <v>953</v>
      </c>
    </row>
    <row r="2509" spans="1:11" x14ac:dyDescent="0.2">
      <c r="A2509" s="329"/>
      <c r="B2509" s="330"/>
      <c r="C2509" s="329"/>
      <c r="D2509" s="330"/>
      <c r="E2509" s="331" t="s">
        <v>2258</v>
      </c>
      <c r="F2509" s="306" t="s">
        <v>748</v>
      </c>
      <c r="G2509" s="306">
        <v>0.5</v>
      </c>
      <c r="H2509" s="496">
        <v>4.99</v>
      </c>
      <c r="I2509" s="309">
        <f t="shared" si="117"/>
        <v>137479.49000000002</v>
      </c>
      <c r="J2509" s="310" t="s">
        <v>703</v>
      </c>
      <c r="K2509" s="311" t="s">
        <v>953</v>
      </c>
    </row>
    <row r="2510" spans="1:11" x14ac:dyDescent="0.2">
      <c r="A2510" s="329"/>
      <c r="B2510" s="330"/>
      <c r="C2510" s="329"/>
      <c r="D2510" s="330"/>
      <c r="E2510" s="331" t="s">
        <v>2260</v>
      </c>
      <c r="F2510" s="306" t="s">
        <v>1157</v>
      </c>
      <c r="G2510" s="306">
        <v>0.5</v>
      </c>
      <c r="H2510" s="496">
        <v>0.99</v>
      </c>
      <c r="I2510" s="309">
        <f t="shared" si="117"/>
        <v>27275.489999999998</v>
      </c>
      <c r="J2510" s="310" t="s">
        <v>703</v>
      </c>
      <c r="K2510" s="311" t="s">
        <v>953</v>
      </c>
    </row>
    <row r="2511" spans="1:11" x14ac:dyDescent="0.2">
      <c r="A2511" s="329"/>
      <c r="B2511" s="330"/>
      <c r="C2511" s="329"/>
      <c r="D2511" s="330"/>
      <c r="E2511" s="331" t="s">
        <v>2262</v>
      </c>
      <c r="F2511" s="306" t="s">
        <v>1212</v>
      </c>
      <c r="G2511" s="306">
        <v>0.25</v>
      </c>
      <c r="H2511" s="496">
        <v>4.46</v>
      </c>
      <c r="I2511" s="309">
        <f t="shared" si="117"/>
        <v>61438.729999999996</v>
      </c>
      <c r="J2511" s="310" t="s">
        <v>703</v>
      </c>
      <c r="K2511" s="311" t="s">
        <v>953</v>
      </c>
    </row>
    <row r="2512" spans="1:11" x14ac:dyDescent="0.2">
      <c r="A2512" s="329"/>
      <c r="B2512" s="330"/>
      <c r="C2512" s="329"/>
      <c r="D2512" s="330"/>
      <c r="E2512" s="331" t="s">
        <v>1266</v>
      </c>
      <c r="F2512" s="306" t="s">
        <v>1267</v>
      </c>
      <c r="G2512" s="306">
        <v>0.25</v>
      </c>
      <c r="H2512" s="496">
        <v>4.32</v>
      </c>
      <c r="I2512" s="309">
        <f t="shared" si="117"/>
        <v>59510.16</v>
      </c>
      <c r="J2512" s="310" t="s">
        <v>703</v>
      </c>
      <c r="K2512" s="311" t="s">
        <v>953</v>
      </c>
    </row>
    <row r="2513" spans="1:11" x14ac:dyDescent="0.2">
      <c r="A2513" s="329"/>
      <c r="B2513" s="330"/>
      <c r="C2513" s="329"/>
      <c r="D2513" s="330"/>
      <c r="E2513" s="331" t="s">
        <v>2265</v>
      </c>
      <c r="F2513" s="306" t="s">
        <v>1901</v>
      </c>
      <c r="G2513" s="306">
        <v>0.1</v>
      </c>
      <c r="H2513" s="496">
        <v>15</v>
      </c>
      <c r="I2513" s="309">
        <f t="shared" si="117"/>
        <v>82653.000000000015</v>
      </c>
      <c r="J2513" s="310" t="s">
        <v>703</v>
      </c>
      <c r="K2513" s="311" t="s">
        <v>953</v>
      </c>
    </row>
    <row r="2514" spans="1:11" x14ac:dyDescent="0.2">
      <c r="A2514" s="329"/>
      <c r="B2514" s="330"/>
      <c r="C2514" s="329"/>
      <c r="D2514" s="330"/>
      <c r="E2514" s="331" t="s">
        <v>2267</v>
      </c>
      <c r="F2514" s="306" t="s">
        <v>1157</v>
      </c>
      <c r="G2514" s="306">
        <v>0.05</v>
      </c>
      <c r="H2514" s="496">
        <v>5.25</v>
      </c>
      <c r="I2514" s="309">
        <f t="shared" si="117"/>
        <v>14464.275000000001</v>
      </c>
      <c r="J2514" s="310" t="s">
        <v>703</v>
      </c>
      <c r="K2514" s="311" t="s">
        <v>953</v>
      </c>
    </row>
    <row r="2515" spans="1:11" x14ac:dyDescent="0.2">
      <c r="A2515" s="329"/>
      <c r="B2515" s="330"/>
      <c r="C2515" s="329"/>
      <c r="D2515" s="330"/>
      <c r="E2515" s="331" t="s">
        <v>2269</v>
      </c>
      <c r="F2515" s="306" t="s">
        <v>1157</v>
      </c>
      <c r="G2515" s="306">
        <v>0.1</v>
      </c>
      <c r="H2515" s="496">
        <v>7</v>
      </c>
      <c r="I2515" s="309">
        <f t="shared" si="117"/>
        <v>38571.400000000009</v>
      </c>
      <c r="J2515" s="310" t="s">
        <v>703</v>
      </c>
      <c r="K2515" s="311" t="s">
        <v>953</v>
      </c>
    </row>
    <row r="2516" spans="1:11" x14ac:dyDescent="0.2">
      <c r="A2516" s="329"/>
      <c r="B2516" s="330"/>
      <c r="C2516" s="329"/>
      <c r="D2516" s="330"/>
      <c r="E2516" s="331" t="s">
        <v>2271</v>
      </c>
      <c r="F2516" s="306" t="s">
        <v>1260</v>
      </c>
      <c r="G2516" s="306">
        <v>0.1</v>
      </c>
      <c r="H2516" s="496">
        <v>27</v>
      </c>
      <c r="I2516" s="309">
        <f t="shared" si="117"/>
        <v>148775.40000000002</v>
      </c>
      <c r="J2516" s="310" t="s">
        <v>703</v>
      </c>
      <c r="K2516" s="311" t="s">
        <v>953</v>
      </c>
    </row>
    <row r="2517" spans="1:11" x14ac:dyDescent="0.2">
      <c r="A2517" s="329"/>
      <c r="B2517" s="330"/>
      <c r="C2517" s="329"/>
      <c r="D2517" s="330"/>
      <c r="E2517" s="331" t="s">
        <v>2233</v>
      </c>
      <c r="F2517" s="306" t="s">
        <v>748</v>
      </c>
      <c r="G2517" s="306">
        <v>5.0000000000000001E-3</v>
      </c>
      <c r="H2517" s="496">
        <v>9.5500000000000007</v>
      </c>
      <c r="I2517" s="309">
        <f t="shared" si="117"/>
        <v>2631.1205</v>
      </c>
      <c r="J2517" s="310" t="s">
        <v>703</v>
      </c>
      <c r="K2517" s="311" t="s">
        <v>953</v>
      </c>
    </row>
    <row r="2518" spans="1:11" x14ac:dyDescent="0.2">
      <c r="A2518" s="329"/>
      <c r="B2518" s="330"/>
      <c r="C2518" s="329"/>
      <c r="D2518" s="330"/>
      <c r="E2518" s="331" t="s">
        <v>2503</v>
      </c>
      <c r="F2518" s="306" t="s">
        <v>2103</v>
      </c>
      <c r="G2518" s="306">
        <v>0.01</v>
      </c>
      <c r="H2518" s="496">
        <v>245.44</v>
      </c>
      <c r="I2518" s="309">
        <f t="shared" si="117"/>
        <v>135242.34880000001</v>
      </c>
      <c r="J2518" s="310" t="s">
        <v>703</v>
      </c>
      <c r="K2518" s="311" t="s">
        <v>953</v>
      </c>
    </row>
    <row r="2519" spans="1:11" x14ac:dyDescent="0.2">
      <c r="A2519" s="329"/>
      <c r="B2519" s="330"/>
      <c r="C2519" s="329"/>
      <c r="D2519" s="330"/>
      <c r="E2519" s="331" t="s">
        <v>2276</v>
      </c>
      <c r="F2519" s="306" t="s">
        <v>2277</v>
      </c>
      <c r="G2519" s="306">
        <v>1E-3</v>
      </c>
      <c r="H2519" s="496">
        <v>10</v>
      </c>
      <c r="I2519" s="309">
        <f t="shared" si="117"/>
        <v>551.02</v>
      </c>
      <c r="J2519" s="310" t="s">
        <v>456</v>
      </c>
      <c r="K2519" s="311" t="s">
        <v>953</v>
      </c>
    </row>
    <row r="2520" spans="1:11" x14ac:dyDescent="0.2">
      <c r="A2520" s="329"/>
      <c r="B2520" s="330"/>
      <c r="C2520" s="329"/>
      <c r="D2520" s="330"/>
      <c r="E2520" s="488" t="s">
        <v>2414</v>
      </c>
      <c r="F2520" s="306" t="s">
        <v>1754</v>
      </c>
      <c r="G2520" s="306">
        <v>1E-3</v>
      </c>
      <c r="H2520" s="510">
        <v>541.66666666599997</v>
      </c>
      <c r="I2520" s="309">
        <f t="shared" si="117"/>
        <v>29846.916666629932</v>
      </c>
      <c r="J2520" s="310" t="s">
        <v>540</v>
      </c>
      <c r="K2520" s="311" t="s">
        <v>953</v>
      </c>
    </row>
    <row r="2521" spans="1:11" x14ac:dyDescent="0.2">
      <c r="A2521" s="329"/>
      <c r="B2521" s="330"/>
      <c r="C2521" s="329"/>
      <c r="D2521" s="330"/>
      <c r="E2521" s="488" t="s">
        <v>2286</v>
      </c>
      <c r="F2521" s="306" t="s">
        <v>1754</v>
      </c>
      <c r="G2521" s="306">
        <v>1E-3</v>
      </c>
      <c r="H2521" s="510">
        <v>8.3780000000000001</v>
      </c>
      <c r="I2521" s="309">
        <f t="shared" si="117"/>
        <v>461.64455600000002</v>
      </c>
      <c r="J2521" s="310" t="s">
        <v>540</v>
      </c>
      <c r="K2521" s="311" t="s">
        <v>953</v>
      </c>
    </row>
    <row r="2522" spans="1:11" x14ac:dyDescent="0.2">
      <c r="A2522" s="329"/>
      <c r="B2522" s="330"/>
      <c r="C2522" s="329"/>
      <c r="D2522" s="330"/>
      <c r="E2522" s="488" t="s">
        <v>2287</v>
      </c>
      <c r="F2522" s="306" t="s">
        <v>1754</v>
      </c>
      <c r="G2522" s="306">
        <v>1E-3</v>
      </c>
      <c r="H2522" s="510">
        <v>6.23</v>
      </c>
      <c r="I2522" s="309">
        <f t="shared" si="117"/>
        <v>343.28546000000006</v>
      </c>
      <c r="J2522" s="310" t="s">
        <v>703</v>
      </c>
      <c r="K2522" s="311" t="s">
        <v>953</v>
      </c>
    </row>
    <row r="2523" spans="1:11" x14ac:dyDescent="0.2">
      <c r="A2523" s="329"/>
      <c r="B2523" s="330"/>
      <c r="C2523" s="329"/>
      <c r="D2523" s="330"/>
      <c r="E2523" s="488" t="s">
        <v>2288</v>
      </c>
      <c r="F2523" s="306" t="s">
        <v>1754</v>
      </c>
      <c r="G2523" s="306">
        <v>1E-3</v>
      </c>
      <c r="H2523" s="510">
        <v>6.23</v>
      </c>
      <c r="I2523" s="309">
        <f t="shared" si="117"/>
        <v>343.28546000000006</v>
      </c>
      <c r="J2523" s="310" t="s">
        <v>703</v>
      </c>
      <c r="K2523" s="311" t="s">
        <v>953</v>
      </c>
    </row>
    <row r="2524" spans="1:11" x14ac:dyDescent="0.2">
      <c r="A2524" s="329"/>
      <c r="B2524" s="330"/>
      <c r="C2524" s="329"/>
      <c r="D2524" s="330"/>
      <c r="E2524" s="488" t="s">
        <v>2289</v>
      </c>
      <c r="F2524" s="306" t="s">
        <v>1754</v>
      </c>
      <c r="G2524" s="306">
        <v>1E-3</v>
      </c>
      <c r="H2524" s="510">
        <v>6.23</v>
      </c>
      <c r="I2524" s="309">
        <f t="shared" si="117"/>
        <v>343.28546000000006</v>
      </c>
      <c r="J2524" s="310" t="s">
        <v>703</v>
      </c>
      <c r="K2524" s="311" t="s">
        <v>953</v>
      </c>
    </row>
    <row r="2525" spans="1:11" x14ac:dyDescent="0.2">
      <c r="A2525" s="329"/>
      <c r="B2525" s="330"/>
      <c r="C2525" s="329"/>
      <c r="D2525" s="330"/>
      <c r="E2525" s="488" t="s">
        <v>2290</v>
      </c>
      <c r="F2525" s="306" t="s">
        <v>1754</v>
      </c>
      <c r="G2525" s="306">
        <v>1E-3</v>
      </c>
      <c r="H2525" s="510">
        <v>0.94990000000000008</v>
      </c>
      <c r="I2525" s="309">
        <f t="shared" si="117"/>
        <v>52.341389800000009</v>
      </c>
      <c r="J2525" s="310" t="s">
        <v>703</v>
      </c>
      <c r="K2525" s="311" t="s">
        <v>953</v>
      </c>
    </row>
    <row r="2526" spans="1:11" x14ac:dyDescent="0.2">
      <c r="A2526" s="329"/>
      <c r="B2526" s="330"/>
      <c r="C2526" s="329"/>
      <c r="D2526" s="330"/>
      <c r="E2526" s="488" t="s">
        <v>2291</v>
      </c>
      <c r="F2526" s="306" t="s">
        <v>1754</v>
      </c>
      <c r="G2526" s="306">
        <v>1E-3</v>
      </c>
      <c r="H2526" s="510">
        <v>6.3</v>
      </c>
      <c r="I2526" s="309">
        <f t="shared" si="117"/>
        <v>347.14260000000002</v>
      </c>
      <c r="J2526" s="310" t="s">
        <v>703</v>
      </c>
      <c r="K2526" s="311" t="s">
        <v>953</v>
      </c>
    </row>
    <row r="2527" spans="1:11" x14ac:dyDescent="0.2">
      <c r="A2527" s="329"/>
      <c r="B2527" s="330"/>
      <c r="C2527" s="329"/>
      <c r="D2527" s="330"/>
      <c r="E2527" s="488" t="s">
        <v>2292</v>
      </c>
      <c r="F2527" s="306" t="s">
        <v>1754</v>
      </c>
      <c r="G2527" s="306">
        <v>1E-3</v>
      </c>
      <c r="H2527" s="510">
        <v>6.3</v>
      </c>
      <c r="I2527" s="309">
        <f t="shared" si="117"/>
        <v>347.14260000000002</v>
      </c>
      <c r="J2527" s="310" t="s">
        <v>703</v>
      </c>
      <c r="K2527" s="311" t="s">
        <v>953</v>
      </c>
    </row>
    <row r="2528" spans="1:11" x14ac:dyDescent="0.2">
      <c r="A2528" s="329"/>
      <c r="B2528" s="330"/>
      <c r="C2528" s="329"/>
      <c r="D2528" s="330"/>
      <c r="E2528" s="488" t="s">
        <v>2293</v>
      </c>
      <c r="F2528" s="306" t="s">
        <v>1754</v>
      </c>
      <c r="G2528" s="306">
        <v>1E-3</v>
      </c>
      <c r="H2528" s="510">
        <v>7100</v>
      </c>
      <c r="I2528" s="309">
        <f t="shared" si="117"/>
        <v>391224.2</v>
      </c>
      <c r="J2528" s="310" t="s">
        <v>540</v>
      </c>
      <c r="K2528" s="311" t="s">
        <v>953</v>
      </c>
    </row>
    <row r="2529" spans="1:11" x14ac:dyDescent="0.2">
      <c r="A2529" s="329"/>
      <c r="B2529" s="330"/>
      <c r="C2529" s="329"/>
      <c r="D2529" s="330"/>
      <c r="E2529" s="488" t="s">
        <v>2294</v>
      </c>
      <c r="F2529" s="306" t="s">
        <v>1754</v>
      </c>
      <c r="G2529" s="306">
        <v>1E-3</v>
      </c>
      <c r="H2529" s="510">
        <v>413</v>
      </c>
      <c r="I2529" s="309">
        <f t="shared" si="117"/>
        <v>22757.126</v>
      </c>
      <c r="J2529" s="310" t="s">
        <v>514</v>
      </c>
      <c r="K2529" s="311" t="s">
        <v>953</v>
      </c>
    </row>
    <row r="2530" spans="1:11" x14ac:dyDescent="0.2">
      <c r="A2530" s="329"/>
      <c r="B2530" s="330"/>
      <c r="C2530" s="329"/>
      <c r="D2530" s="330"/>
      <c r="E2530" s="488" t="s">
        <v>2306</v>
      </c>
      <c r="F2530" s="306" t="s">
        <v>748</v>
      </c>
      <c r="G2530" s="306">
        <v>1E-3</v>
      </c>
      <c r="H2530" s="510">
        <v>8.1419999999999995</v>
      </c>
      <c r="I2530" s="309">
        <f t="shared" si="117"/>
        <v>448.64048400000001</v>
      </c>
      <c r="J2530" s="310" t="s">
        <v>540</v>
      </c>
      <c r="K2530" s="311" t="s">
        <v>953</v>
      </c>
    </row>
    <row r="2531" spans="1:11" x14ac:dyDescent="0.2">
      <c r="A2531" s="329"/>
      <c r="B2531" s="330"/>
      <c r="C2531" s="329"/>
      <c r="D2531" s="330"/>
      <c r="E2531" s="488" t="s">
        <v>2307</v>
      </c>
      <c r="F2531" s="306" t="s">
        <v>748</v>
      </c>
      <c r="G2531" s="306">
        <v>1E-3</v>
      </c>
      <c r="H2531" s="510">
        <v>1.34</v>
      </c>
      <c r="I2531" s="309">
        <f t="shared" si="117"/>
        <v>73.836680000000015</v>
      </c>
      <c r="J2531" s="310" t="s">
        <v>703</v>
      </c>
      <c r="K2531" s="311" t="s">
        <v>953</v>
      </c>
    </row>
    <row r="2532" spans="1:11" x14ac:dyDescent="0.2">
      <c r="A2532" s="329"/>
      <c r="B2532" s="330"/>
      <c r="C2532" s="329"/>
      <c r="D2532" s="330"/>
      <c r="E2532" s="488" t="s">
        <v>2308</v>
      </c>
      <c r="F2532" s="306" t="s">
        <v>748</v>
      </c>
      <c r="G2532" s="306">
        <v>1E-3</v>
      </c>
      <c r="H2532" s="510">
        <v>8.4</v>
      </c>
      <c r="I2532" s="309">
        <f t="shared" si="117"/>
        <v>462.85680000000008</v>
      </c>
      <c r="J2532" s="310" t="s">
        <v>703</v>
      </c>
      <c r="K2532" s="311" t="s">
        <v>953</v>
      </c>
    </row>
    <row r="2533" spans="1:11" x14ac:dyDescent="0.2">
      <c r="A2533" s="329"/>
      <c r="B2533" s="330"/>
      <c r="C2533" s="329"/>
      <c r="D2533" s="330"/>
      <c r="E2533" s="488" t="s">
        <v>2309</v>
      </c>
      <c r="F2533" s="306" t="s">
        <v>748</v>
      </c>
      <c r="G2533" s="306">
        <v>1E-3</v>
      </c>
      <c r="H2533" s="510">
        <v>8</v>
      </c>
      <c r="I2533" s="309">
        <f t="shared" si="117"/>
        <v>440.81600000000003</v>
      </c>
      <c r="J2533" s="310" t="s">
        <v>703</v>
      </c>
      <c r="K2533" s="311" t="s">
        <v>953</v>
      </c>
    </row>
    <row r="2534" spans="1:11" x14ac:dyDescent="0.2">
      <c r="A2534" s="329"/>
      <c r="B2534" s="330"/>
      <c r="C2534" s="329"/>
      <c r="D2534" s="330"/>
      <c r="E2534" s="488" t="s">
        <v>2310</v>
      </c>
      <c r="F2534" s="306" t="s">
        <v>748</v>
      </c>
      <c r="G2534" s="306">
        <v>1E-3</v>
      </c>
      <c r="H2534" s="510">
        <v>7.8</v>
      </c>
      <c r="I2534" s="309">
        <f t="shared" si="117"/>
        <v>429.79560000000004</v>
      </c>
      <c r="J2534" s="310" t="s">
        <v>703</v>
      </c>
      <c r="K2534" s="311" t="s">
        <v>953</v>
      </c>
    </row>
    <row r="2535" spans="1:11" x14ac:dyDescent="0.2">
      <c r="A2535" s="329"/>
      <c r="B2535" s="330"/>
      <c r="C2535" s="329"/>
      <c r="D2535" s="330"/>
      <c r="E2535" s="488" t="s">
        <v>2311</v>
      </c>
      <c r="F2535" s="306" t="s">
        <v>748</v>
      </c>
      <c r="G2535" s="306">
        <v>1E-3</v>
      </c>
      <c r="H2535" s="510">
        <v>1.4159999999999999</v>
      </c>
      <c r="I2535" s="309">
        <f t="shared" si="117"/>
        <v>78.024432000000004</v>
      </c>
      <c r="J2535" s="310" t="s">
        <v>540</v>
      </c>
      <c r="K2535" s="311" t="s">
        <v>953</v>
      </c>
    </row>
    <row r="2536" spans="1:11" x14ac:dyDescent="0.2">
      <c r="A2536" s="329"/>
      <c r="B2536" s="330"/>
      <c r="C2536" s="329"/>
      <c r="D2536" s="330"/>
      <c r="E2536" s="488" t="s">
        <v>2312</v>
      </c>
      <c r="F2536" s="306" t="s">
        <v>1157</v>
      </c>
      <c r="G2536" s="306">
        <v>1E-3</v>
      </c>
      <c r="H2536" s="510">
        <v>0.53100000000000003</v>
      </c>
      <c r="I2536" s="309">
        <f t="shared" si="117"/>
        <v>29.259162000000003</v>
      </c>
      <c r="J2536" s="310" t="s">
        <v>703</v>
      </c>
      <c r="K2536" s="311" t="s">
        <v>953</v>
      </c>
    </row>
    <row r="2537" spans="1:11" x14ac:dyDescent="0.2">
      <c r="A2537" s="329"/>
      <c r="B2537" s="330"/>
      <c r="C2537" s="329"/>
      <c r="D2537" s="330"/>
      <c r="E2537" s="488" t="s">
        <v>2313</v>
      </c>
      <c r="F2537" s="306" t="s">
        <v>2314</v>
      </c>
      <c r="G2537" s="306">
        <v>1E-3</v>
      </c>
      <c r="H2537" s="510">
        <v>0.41299999999999998</v>
      </c>
      <c r="I2537" s="309">
        <f t="shared" si="117"/>
        <v>22.757126</v>
      </c>
      <c r="J2537" s="310" t="s">
        <v>703</v>
      </c>
      <c r="K2537" s="311" t="s">
        <v>953</v>
      </c>
    </row>
    <row r="2538" spans="1:11" x14ac:dyDescent="0.2">
      <c r="A2538" s="329"/>
      <c r="B2538" s="330"/>
      <c r="C2538" s="329"/>
      <c r="D2538" s="330"/>
      <c r="E2538" s="488" t="s">
        <v>2315</v>
      </c>
      <c r="F2538" s="306" t="s">
        <v>296</v>
      </c>
      <c r="G2538" s="306">
        <v>1.0000000000000001E-5</v>
      </c>
      <c r="H2538" s="510">
        <v>7100</v>
      </c>
      <c r="I2538" s="309">
        <f t="shared" si="117"/>
        <v>3912.2420000000006</v>
      </c>
      <c r="J2538" s="310" t="s">
        <v>540</v>
      </c>
      <c r="K2538" s="311" t="s">
        <v>953</v>
      </c>
    </row>
    <row r="2539" spans="1:11" x14ac:dyDescent="0.2">
      <c r="A2539" s="329"/>
      <c r="B2539" s="330"/>
      <c r="C2539" s="329"/>
      <c r="D2539" s="330"/>
      <c r="E2539" s="488" t="s">
        <v>2293</v>
      </c>
      <c r="F2539" s="306" t="s">
        <v>296</v>
      </c>
      <c r="G2539" s="306">
        <v>1.0000000000000001E-5</v>
      </c>
      <c r="H2539" s="510">
        <v>7100</v>
      </c>
      <c r="I2539" s="309">
        <f t="shared" si="117"/>
        <v>3912.2420000000006</v>
      </c>
      <c r="J2539" s="310" t="s">
        <v>540</v>
      </c>
      <c r="K2539" s="311" t="s">
        <v>953</v>
      </c>
    </row>
    <row r="2540" spans="1:11" x14ac:dyDescent="0.2">
      <c r="A2540" s="329"/>
      <c r="B2540" s="330"/>
      <c r="C2540" s="329"/>
      <c r="D2540" s="330"/>
      <c r="E2540" s="488" t="s">
        <v>2316</v>
      </c>
      <c r="F2540" s="306" t="s">
        <v>296</v>
      </c>
      <c r="G2540" s="306">
        <v>1.0000000000000001E-5</v>
      </c>
      <c r="H2540" s="510">
        <v>8335</v>
      </c>
      <c r="I2540" s="309">
        <f t="shared" si="117"/>
        <v>4592.7517000000007</v>
      </c>
      <c r="J2540" s="310" t="s">
        <v>540</v>
      </c>
      <c r="K2540" s="311" t="s">
        <v>953</v>
      </c>
    </row>
    <row r="2541" spans="1:11" x14ac:dyDescent="0.2">
      <c r="A2541" s="329"/>
      <c r="B2541" s="330"/>
      <c r="C2541" s="329"/>
      <c r="D2541" s="330"/>
      <c r="E2541" s="488" t="s">
        <v>2317</v>
      </c>
      <c r="F2541" s="306" t="s">
        <v>1257</v>
      </c>
      <c r="G2541" s="306">
        <v>1.0000000000000001E-5</v>
      </c>
      <c r="H2541" s="510">
        <v>3100</v>
      </c>
      <c r="I2541" s="309">
        <f t="shared" si="117"/>
        <v>1708.1620000000003</v>
      </c>
      <c r="J2541" s="310" t="s">
        <v>540</v>
      </c>
      <c r="K2541" s="311" t="s">
        <v>953</v>
      </c>
    </row>
    <row r="2542" spans="1:11" x14ac:dyDescent="0.2">
      <c r="A2542" s="329"/>
      <c r="B2542" s="330"/>
      <c r="C2542" s="329"/>
      <c r="D2542" s="330"/>
      <c r="E2542" s="488" t="s">
        <v>2318</v>
      </c>
      <c r="F2542" s="306" t="s">
        <v>1257</v>
      </c>
      <c r="G2542" s="306">
        <v>1.0000000000000001E-5</v>
      </c>
      <c r="H2542" s="510">
        <v>4300</v>
      </c>
      <c r="I2542" s="309">
        <f t="shared" si="117"/>
        <v>2369.3860000000004</v>
      </c>
      <c r="J2542" s="310" t="s">
        <v>540</v>
      </c>
      <c r="K2542" s="311" t="s">
        <v>953</v>
      </c>
    </row>
    <row r="2543" spans="1:11" x14ac:dyDescent="0.2">
      <c r="A2543" s="329"/>
      <c r="B2543" s="330"/>
      <c r="C2543" s="329"/>
      <c r="D2543" s="330"/>
      <c r="E2543" s="488" t="s">
        <v>2322</v>
      </c>
      <c r="F2543" s="306" t="s">
        <v>748</v>
      </c>
      <c r="G2543" s="306">
        <v>1.0000000000000001E-5</v>
      </c>
      <c r="H2543" s="510">
        <v>7185.02</v>
      </c>
      <c r="I2543" s="309">
        <f t="shared" si="117"/>
        <v>3959.0897204000007</v>
      </c>
      <c r="J2543" s="310" t="s">
        <v>703</v>
      </c>
      <c r="K2543" s="311" t="s">
        <v>953</v>
      </c>
    </row>
    <row r="2544" spans="1:11" x14ac:dyDescent="0.2">
      <c r="A2544" s="329"/>
      <c r="B2544" s="330"/>
      <c r="C2544" s="329"/>
      <c r="D2544" s="330"/>
      <c r="E2544" s="488" t="s">
        <v>2325</v>
      </c>
      <c r="F2544" s="306" t="s">
        <v>296</v>
      </c>
      <c r="G2544" s="306">
        <v>1E-3</v>
      </c>
      <c r="H2544" s="510">
        <v>112</v>
      </c>
      <c r="I2544" s="309">
        <f t="shared" si="117"/>
        <v>6171.4240000000009</v>
      </c>
      <c r="J2544" s="310" t="s">
        <v>703</v>
      </c>
      <c r="K2544" s="311" t="s">
        <v>953</v>
      </c>
    </row>
    <row r="2545" spans="1:11" x14ac:dyDescent="0.2">
      <c r="A2545" s="329"/>
      <c r="B2545" s="330"/>
      <c r="C2545" s="329"/>
      <c r="D2545" s="330"/>
      <c r="E2545" s="488" t="s">
        <v>2326</v>
      </c>
      <c r="F2545" s="306" t="s">
        <v>748</v>
      </c>
      <c r="G2545" s="306">
        <v>1.0000000000000001E-5</v>
      </c>
      <c r="H2545" s="510">
        <v>6962</v>
      </c>
      <c r="I2545" s="309">
        <f t="shared" si="117"/>
        <v>3836.2012400000003</v>
      </c>
      <c r="J2545" s="310" t="s">
        <v>703</v>
      </c>
      <c r="K2545" s="311" t="s">
        <v>953</v>
      </c>
    </row>
    <row r="2546" spans="1:11" x14ac:dyDescent="0.2">
      <c r="A2546" s="329"/>
      <c r="B2546" s="330"/>
      <c r="C2546" s="329"/>
      <c r="D2546" s="330"/>
      <c r="E2546" s="488" t="s">
        <v>2327</v>
      </c>
      <c r="F2546" s="306" t="s">
        <v>1754</v>
      </c>
      <c r="G2546" s="306">
        <v>1.0000000000000001E-5</v>
      </c>
      <c r="H2546" s="510">
        <v>18266</v>
      </c>
      <c r="I2546" s="309">
        <f t="shared" si="117"/>
        <v>10064.931320000002</v>
      </c>
      <c r="J2546" s="310" t="s">
        <v>703</v>
      </c>
      <c r="K2546" s="311" t="s">
        <v>953</v>
      </c>
    </row>
    <row r="2547" spans="1:11" x14ac:dyDescent="0.2">
      <c r="A2547" s="329"/>
      <c r="B2547" s="330"/>
      <c r="C2547" s="329"/>
      <c r="D2547" s="330"/>
      <c r="E2547" s="488" t="s">
        <v>2328</v>
      </c>
      <c r="F2547" s="306" t="s">
        <v>748</v>
      </c>
      <c r="G2547" s="306">
        <v>1E-3</v>
      </c>
      <c r="H2547" s="510">
        <v>7.9</v>
      </c>
      <c r="I2547" s="309">
        <f t="shared" si="117"/>
        <v>435.30580000000003</v>
      </c>
      <c r="J2547" s="310" t="s">
        <v>703</v>
      </c>
      <c r="K2547" s="311" t="s">
        <v>953</v>
      </c>
    </row>
    <row r="2548" spans="1:11" x14ac:dyDescent="0.2">
      <c r="A2548" s="329"/>
      <c r="B2548" s="330"/>
      <c r="C2548" s="329"/>
      <c r="D2548" s="330"/>
      <c r="E2548" s="488" t="s">
        <v>2329</v>
      </c>
      <c r="F2548" s="306" t="s">
        <v>748</v>
      </c>
      <c r="G2548" s="306">
        <v>1E-3</v>
      </c>
      <c r="H2548" s="510">
        <v>10.86</v>
      </c>
      <c r="I2548" s="309">
        <f t="shared" si="117"/>
        <v>598.40772000000004</v>
      </c>
      <c r="J2548" s="310" t="s">
        <v>703</v>
      </c>
      <c r="K2548" s="311" t="s">
        <v>953</v>
      </c>
    </row>
    <row r="2549" spans="1:11" x14ac:dyDescent="0.2">
      <c r="A2549" s="329"/>
      <c r="B2549" s="330"/>
      <c r="C2549" s="329"/>
      <c r="D2549" s="330"/>
      <c r="E2549" s="488" t="s">
        <v>2330</v>
      </c>
      <c r="F2549" s="306" t="s">
        <v>748</v>
      </c>
      <c r="G2549" s="306">
        <v>1E-3</v>
      </c>
      <c r="H2549" s="510">
        <v>2.5694444444000002</v>
      </c>
      <c r="I2549" s="309">
        <f t="shared" si="117"/>
        <v>141.58152777532882</v>
      </c>
      <c r="J2549" s="310" t="s">
        <v>703</v>
      </c>
      <c r="K2549" s="311" t="s">
        <v>953</v>
      </c>
    </row>
    <row r="2550" spans="1:11" x14ac:dyDescent="0.2">
      <c r="A2550" s="329"/>
      <c r="B2550" s="330"/>
      <c r="C2550" s="329"/>
      <c r="D2550" s="330"/>
      <c r="E2550" s="488" t="s">
        <v>2331</v>
      </c>
      <c r="F2550" s="306" t="s">
        <v>1754</v>
      </c>
      <c r="G2550" s="306">
        <v>1E-3</v>
      </c>
      <c r="H2550" s="510">
        <v>4.95</v>
      </c>
      <c r="I2550" s="309">
        <f t="shared" si="117"/>
        <v>272.75490000000002</v>
      </c>
      <c r="J2550" s="310" t="s">
        <v>703</v>
      </c>
      <c r="K2550" s="311" t="s">
        <v>953</v>
      </c>
    </row>
    <row r="2551" spans="1:11" x14ac:dyDescent="0.2">
      <c r="A2551" s="329"/>
      <c r="B2551" s="330"/>
      <c r="C2551" s="329"/>
      <c r="D2551" s="330"/>
      <c r="E2551" s="488" t="s">
        <v>2307</v>
      </c>
      <c r="F2551" s="306" t="s">
        <v>748</v>
      </c>
      <c r="G2551" s="306">
        <v>1E-3</v>
      </c>
      <c r="H2551" s="510">
        <v>13.4</v>
      </c>
      <c r="I2551" s="309">
        <f t="shared" si="117"/>
        <v>738.36680000000013</v>
      </c>
      <c r="J2551" s="310" t="s">
        <v>540</v>
      </c>
      <c r="K2551" s="311" t="s">
        <v>953</v>
      </c>
    </row>
    <row r="2552" spans="1:11" x14ac:dyDescent="0.2">
      <c r="A2552" s="329"/>
      <c r="B2552" s="330"/>
      <c r="C2552" s="329"/>
      <c r="D2552" s="330"/>
      <c r="E2552" s="488" t="s">
        <v>2338</v>
      </c>
      <c r="F2552" s="306" t="s">
        <v>1754</v>
      </c>
      <c r="G2552" s="306">
        <v>1E-3</v>
      </c>
      <c r="H2552" s="510">
        <v>8.1419999999999995</v>
      </c>
      <c r="I2552" s="309">
        <f t="shared" si="117"/>
        <v>448.64048400000001</v>
      </c>
      <c r="J2552" s="310" t="s">
        <v>703</v>
      </c>
      <c r="K2552" s="311" t="s">
        <v>953</v>
      </c>
    </row>
    <row r="2553" spans="1:11" x14ac:dyDescent="0.2">
      <c r="A2553" s="329"/>
      <c r="B2553" s="330"/>
      <c r="C2553" s="329"/>
      <c r="D2553" s="330"/>
      <c r="E2553" s="503" t="s">
        <v>2353</v>
      </c>
      <c r="F2553" s="306" t="s">
        <v>1754</v>
      </c>
      <c r="G2553" s="306">
        <v>1E-3</v>
      </c>
      <c r="H2553" s="510">
        <v>11.174600000000002</v>
      </c>
      <c r="I2553" s="309">
        <f t="shared" si="117"/>
        <v>615.74280920000012</v>
      </c>
      <c r="J2553" s="310" t="s">
        <v>540</v>
      </c>
      <c r="K2553" s="311" t="s">
        <v>953</v>
      </c>
    </row>
    <row r="2554" spans="1:11" x14ac:dyDescent="0.2">
      <c r="A2554" s="329"/>
      <c r="B2554" s="330"/>
      <c r="C2554" s="329"/>
      <c r="D2554" s="330"/>
      <c r="E2554" s="488" t="s">
        <v>2354</v>
      </c>
      <c r="F2554" s="306" t="s">
        <v>1754</v>
      </c>
      <c r="G2554" s="306">
        <v>1.0000000000000001E-5</v>
      </c>
      <c r="H2554" s="510">
        <v>18266</v>
      </c>
      <c r="I2554" s="309">
        <f t="shared" si="117"/>
        <v>10064.931320000002</v>
      </c>
      <c r="J2554" s="310" t="s">
        <v>540</v>
      </c>
      <c r="K2554" s="311" t="s">
        <v>953</v>
      </c>
    </row>
    <row r="2555" spans="1:11" x14ac:dyDescent="0.2">
      <c r="A2555" s="329"/>
      <c r="B2555" s="330"/>
      <c r="C2555" s="329"/>
      <c r="D2555" s="330"/>
      <c r="E2555" s="488" t="s">
        <v>2364</v>
      </c>
      <c r="F2555" s="306" t="s">
        <v>1754</v>
      </c>
      <c r="G2555" s="306">
        <v>1E-3</v>
      </c>
      <c r="H2555" s="510">
        <v>40</v>
      </c>
      <c r="I2555" s="309">
        <f t="shared" si="117"/>
        <v>2204.08</v>
      </c>
      <c r="J2555" s="310" t="s">
        <v>540</v>
      </c>
      <c r="K2555" s="311" t="s">
        <v>953</v>
      </c>
    </row>
    <row r="2556" spans="1:11" x14ac:dyDescent="0.2">
      <c r="A2556" s="329"/>
      <c r="B2556" s="330"/>
      <c r="C2556" s="329"/>
      <c r="D2556" s="330"/>
      <c r="E2556" s="488" t="s">
        <v>2366</v>
      </c>
      <c r="F2556" s="306" t="s">
        <v>748</v>
      </c>
      <c r="G2556" s="306">
        <v>1E-3</v>
      </c>
      <c r="H2556" s="510">
        <v>8.26</v>
      </c>
      <c r="I2556" s="309">
        <f t="shared" si="117"/>
        <v>455.14252000000005</v>
      </c>
      <c r="J2556" s="310" t="s">
        <v>703</v>
      </c>
      <c r="K2556" s="311" t="s">
        <v>953</v>
      </c>
    </row>
    <row r="2557" spans="1:11" x14ac:dyDescent="0.2">
      <c r="A2557" s="329"/>
      <c r="B2557" s="330"/>
      <c r="C2557" s="329"/>
      <c r="D2557" s="330"/>
      <c r="E2557" s="488" t="s">
        <v>2374</v>
      </c>
      <c r="F2557" s="306" t="s">
        <v>748</v>
      </c>
      <c r="G2557" s="306">
        <v>1E-4</v>
      </c>
      <c r="H2557" s="510">
        <v>1083.24</v>
      </c>
      <c r="I2557" s="309">
        <f t="shared" si="117"/>
        <v>5968.8690480000005</v>
      </c>
      <c r="J2557" s="310" t="s">
        <v>540</v>
      </c>
      <c r="K2557" s="311" t="s">
        <v>953</v>
      </c>
    </row>
    <row r="2558" spans="1:11" x14ac:dyDescent="0.2">
      <c r="A2558" s="329"/>
      <c r="B2558" s="330"/>
      <c r="C2558" s="329"/>
      <c r="D2558" s="330"/>
      <c r="E2558" s="488" t="s">
        <v>2379</v>
      </c>
      <c r="F2558" s="306" t="s">
        <v>296</v>
      </c>
      <c r="G2558" s="306">
        <v>1E-3</v>
      </c>
      <c r="H2558" s="510">
        <v>125</v>
      </c>
      <c r="I2558" s="309">
        <f t="shared" si="117"/>
        <v>6887.7500000000009</v>
      </c>
      <c r="J2558" s="310" t="s">
        <v>540</v>
      </c>
      <c r="K2558" s="311" t="s">
        <v>953</v>
      </c>
    </row>
    <row r="2559" spans="1:11" x14ac:dyDescent="0.2">
      <c r="A2559" s="329"/>
      <c r="B2559" s="330"/>
      <c r="C2559" s="329"/>
      <c r="D2559" s="330"/>
      <c r="E2559" s="488" t="s">
        <v>2380</v>
      </c>
      <c r="F2559" s="306" t="s">
        <v>1754</v>
      </c>
      <c r="G2559" s="306">
        <v>1.0000000000000001E-5</v>
      </c>
      <c r="H2559" s="510">
        <v>6200</v>
      </c>
      <c r="I2559" s="309">
        <f t="shared" si="117"/>
        <v>3416.3240000000005</v>
      </c>
      <c r="J2559" s="310" t="s">
        <v>540</v>
      </c>
      <c r="K2559" s="311" t="s">
        <v>953</v>
      </c>
    </row>
    <row r="2560" spans="1:11" x14ac:dyDescent="0.2">
      <c r="A2560" s="329"/>
      <c r="B2560" s="330"/>
      <c r="C2560" s="329"/>
      <c r="D2560" s="330"/>
      <c r="E2560" s="488" t="s">
        <v>2463</v>
      </c>
      <c r="F2560" s="306" t="s">
        <v>1754</v>
      </c>
      <c r="G2560" s="306">
        <v>1.0000000000000001E-5</v>
      </c>
      <c r="H2560" s="510">
        <v>18800</v>
      </c>
      <c r="I2560" s="309">
        <f t="shared" si="117"/>
        <v>10359.176000000001</v>
      </c>
      <c r="J2560" s="310" t="s">
        <v>540</v>
      </c>
      <c r="K2560" s="311" t="s">
        <v>953</v>
      </c>
    </row>
    <row r="2561" spans="1:11" x14ac:dyDescent="0.2">
      <c r="A2561" s="329"/>
      <c r="B2561" s="330"/>
      <c r="C2561" s="329"/>
      <c r="D2561" s="330"/>
      <c r="E2561" s="500" t="s">
        <v>2387</v>
      </c>
      <c r="F2561" s="306" t="s">
        <v>2314</v>
      </c>
      <c r="G2561" s="306">
        <v>1E-3</v>
      </c>
      <c r="H2561" s="510">
        <v>0.61360000000000003</v>
      </c>
      <c r="I2561" s="309">
        <f t="shared" si="117"/>
        <v>33.810587200000008</v>
      </c>
      <c r="J2561" s="310" t="s">
        <v>540</v>
      </c>
      <c r="K2561" s="311" t="s">
        <v>953</v>
      </c>
    </row>
    <row r="2562" spans="1:11" x14ac:dyDescent="0.2">
      <c r="A2562" s="329"/>
      <c r="B2562" s="330"/>
      <c r="C2562" s="329"/>
      <c r="D2562" s="330"/>
      <c r="E2562" s="504" t="s">
        <v>2388</v>
      </c>
      <c r="F2562" s="306" t="s">
        <v>2314</v>
      </c>
      <c r="G2562" s="306">
        <v>1E-3</v>
      </c>
      <c r="H2562" s="510">
        <v>0.73750000000000004</v>
      </c>
      <c r="I2562" s="309">
        <f t="shared" si="117"/>
        <v>40.637725000000003</v>
      </c>
      <c r="J2562" s="310" t="s">
        <v>540</v>
      </c>
      <c r="K2562" s="311" t="s">
        <v>953</v>
      </c>
    </row>
    <row r="2563" spans="1:11" x14ac:dyDescent="0.2">
      <c r="A2563" s="329"/>
      <c r="B2563" s="330"/>
      <c r="C2563" s="329"/>
      <c r="D2563" s="330"/>
      <c r="E2563" s="488" t="s">
        <v>2389</v>
      </c>
      <c r="F2563" s="306" t="s">
        <v>296</v>
      </c>
      <c r="G2563" s="306">
        <v>1.0000000000000001E-5</v>
      </c>
      <c r="H2563" s="510">
        <v>8100</v>
      </c>
      <c r="I2563" s="309">
        <f t="shared" si="117"/>
        <v>4463.2620000000006</v>
      </c>
      <c r="J2563" s="310" t="s">
        <v>540</v>
      </c>
      <c r="K2563" s="311" t="s">
        <v>953</v>
      </c>
    </row>
    <row r="2564" spans="1:11" x14ac:dyDescent="0.2">
      <c r="A2564" s="329"/>
      <c r="B2564" s="330"/>
      <c r="C2564" s="329"/>
      <c r="D2564" s="330"/>
      <c r="E2564" s="488" t="s">
        <v>2390</v>
      </c>
      <c r="F2564" s="306" t="s">
        <v>296</v>
      </c>
      <c r="G2564" s="306">
        <v>1E-3</v>
      </c>
      <c r="H2564" s="510">
        <v>125</v>
      </c>
      <c r="I2564" s="309">
        <f t="shared" si="117"/>
        <v>6887.7500000000009</v>
      </c>
      <c r="J2564" s="310" t="s">
        <v>540</v>
      </c>
      <c r="K2564" s="311" t="s">
        <v>953</v>
      </c>
    </row>
    <row r="2565" spans="1:11" x14ac:dyDescent="0.2">
      <c r="A2565" s="329"/>
      <c r="B2565" s="330"/>
      <c r="C2565" s="329"/>
      <c r="D2565" s="330"/>
      <c r="E2565" s="488" t="s">
        <v>2391</v>
      </c>
      <c r="F2565" s="306" t="s">
        <v>1754</v>
      </c>
      <c r="G2565" s="306">
        <v>1E-3</v>
      </c>
      <c r="H2565" s="510">
        <v>339</v>
      </c>
      <c r="I2565" s="309">
        <f t="shared" si="117"/>
        <v>18679.578000000001</v>
      </c>
      <c r="J2565" s="310" t="s">
        <v>540</v>
      </c>
      <c r="K2565" s="311" t="s">
        <v>953</v>
      </c>
    </row>
    <row r="2566" spans="1:11" x14ac:dyDescent="0.2">
      <c r="A2566" s="329"/>
      <c r="B2566" s="330"/>
      <c r="C2566" s="329"/>
      <c r="D2566" s="330"/>
      <c r="E2566" s="488" t="s">
        <v>2273</v>
      </c>
      <c r="F2566" s="306" t="s">
        <v>296</v>
      </c>
      <c r="G2566" s="306">
        <v>1E-3</v>
      </c>
      <c r="H2566" s="510">
        <v>604.16</v>
      </c>
      <c r="I2566" s="309">
        <f t="shared" si="117"/>
        <v>33290.424319999998</v>
      </c>
      <c r="J2566" s="310" t="s">
        <v>540</v>
      </c>
      <c r="K2566" s="311" t="s">
        <v>953</v>
      </c>
    </row>
    <row r="2567" spans="1:11" x14ac:dyDescent="0.2">
      <c r="A2567" s="329"/>
      <c r="B2567" s="330"/>
      <c r="C2567" s="329"/>
      <c r="D2567" s="330"/>
      <c r="E2567" s="488" t="s">
        <v>2275</v>
      </c>
      <c r="F2567" s="306" t="s">
        <v>748</v>
      </c>
      <c r="G2567" s="306">
        <v>1E-3</v>
      </c>
      <c r="H2567" s="510">
        <v>80.239999999999995</v>
      </c>
      <c r="I2567" s="309">
        <f>+$G$2501*G2567*H2567</f>
        <v>4421.3844799999997</v>
      </c>
      <c r="J2567" s="310" t="s">
        <v>540</v>
      </c>
      <c r="K2567" s="311" t="s">
        <v>953</v>
      </c>
    </row>
    <row r="2568" spans="1:11" x14ac:dyDescent="0.2">
      <c r="A2568" s="329"/>
      <c r="B2568" s="330"/>
      <c r="C2568" s="329"/>
      <c r="D2568" s="330"/>
      <c r="E2568" s="500" t="s">
        <v>2473</v>
      </c>
      <c r="F2568" s="306" t="s">
        <v>1754</v>
      </c>
      <c r="G2568" s="306">
        <v>1E-3</v>
      </c>
      <c r="H2568" s="510">
        <v>339</v>
      </c>
      <c r="I2568" s="309">
        <f>+$G$2501*G2568*H2568</f>
        <v>18679.578000000001</v>
      </c>
      <c r="J2568" s="310" t="s">
        <v>540</v>
      </c>
      <c r="K2568" s="311" t="s">
        <v>953</v>
      </c>
    </row>
    <row r="2569" spans="1:11" x14ac:dyDescent="0.2">
      <c r="A2569" s="329"/>
      <c r="B2569" s="330"/>
      <c r="C2569" s="329"/>
      <c r="D2569" s="330"/>
      <c r="E2569" s="500" t="s">
        <v>2392</v>
      </c>
      <c r="F2569" s="306" t="s">
        <v>1754</v>
      </c>
      <c r="G2569" s="306">
        <v>1E-3</v>
      </c>
      <c r="H2569" s="510">
        <v>382</v>
      </c>
      <c r="I2569" s="309">
        <f>+$G$2501*G2569*H2569</f>
        <v>21048.964</v>
      </c>
      <c r="J2569" s="310" t="s">
        <v>540</v>
      </c>
      <c r="K2569" s="311" t="s">
        <v>953</v>
      </c>
    </row>
    <row r="2570" spans="1:11" x14ac:dyDescent="0.2">
      <c r="A2570" s="329"/>
      <c r="B2570" s="330"/>
      <c r="C2570" s="329"/>
      <c r="D2570" s="330"/>
      <c r="E2570" s="500" t="s">
        <v>2273</v>
      </c>
      <c r="F2570" s="306" t="s">
        <v>296</v>
      </c>
      <c r="G2570" s="306">
        <v>1E-3</v>
      </c>
      <c r="H2570" s="510">
        <v>604.16</v>
      </c>
      <c r="I2570" s="309">
        <f>+$G$2501*G2570*H2570</f>
        <v>33290.424319999998</v>
      </c>
      <c r="J2570" s="310" t="s">
        <v>540</v>
      </c>
      <c r="K2570" s="311" t="s">
        <v>953</v>
      </c>
    </row>
    <row r="2571" spans="1:11" x14ac:dyDescent="0.2">
      <c r="A2571" s="329"/>
      <c r="B2571" s="330"/>
      <c r="C2571" s="329"/>
      <c r="D2571" s="330"/>
      <c r="E2571" s="500" t="s">
        <v>2275</v>
      </c>
      <c r="F2571" s="306" t="s">
        <v>748</v>
      </c>
      <c r="G2571" s="306">
        <v>1E-3</v>
      </c>
      <c r="H2571" s="510">
        <v>80.239999999999995</v>
      </c>
      <c r="I2571" s="309">
        <f>+$G$2501*G2571*H2571</f>
        <v>4421.3844799999997</v>
      </c>
      <c r="J2571" s="310" t="s">
        <v>540</v>
      </c>
      <c r="K2571" s="311" t="s">
        <v>953</v>
      </c>
    </row>
    <row r="2572" spans="1:11" x14ac:dyDescent="0.2">
      <c r="A2572" s="329"/>
      <c r="B2572" s="330"/>
      <c r="C2572" s="329"/>
      <c r="D2572" s="330"/>
      <c r="E2572" s="488"/>
      <c r="F2572" s="306"/>
      <c r="G2572" s="306"/>
      <c r="H2572" s="501"/>
      <c r="I2572" s="309"/>
      <c r="J2572" s="310"/>
      <c r="K2572" s="311"/>
    </row>
    <row r="2573" spans="1:11" x14ac:dyDescent="0.2">
      <c r="A2573" s="329"/>
      <c r="B2573" s="330"/>
      <c r="C2573" s="304">
        <v>29453</v>
      </c>
      <c r="D2573" s="509" t="s">
        <v>2518</v>
      </c>
      <c r="E2573" s="488"/>
      <c r="F2573" s="306"/>
      <c r="G2573" s="322">
        <f>C2573</f>
        <v>29453</v>
      </c>
      <c r="H2573" s="501"/>
      <c r="I2573" s="309"/>
      <c r="J2573" s="310"/>
      <c r="K2573" s="311"/>
    </row>
    <row r="2574" spans="1:11" x14ac:dyDescent="0.2">
      <c r="A2574" s="329"/>
      <c r="B2574" s="330"/>
      <c r="C2574" s="329"/>
      <c r="D2574" s="330" t="s">
        <v>2519</v>
      </c>
      <c r="E2574" s="331" t="s">
        <v>2244</v>
      </c>
      <c r="F2574" s="306" t="s">
        <v>2245</v>
      </c>
      <c r="G2574" s="306">
        <v>1</v>
      </c>
      <c r="H2574" s="496">
        <v>4.41</v>
      </c>
      <c r="I2574" s="309">
        <f>+$G$2573*G2574*H2574</f>
        <v>129887.73000000001</v>
      </c>
      <c r="J2574" s="310" t="s">
        <v>703</v>
      </c>
      <c r="K2574" s="311" t="s">
        <v>953</v>
      </c>
    </row>
    <row r="2575" spans="1:11" x14ac:dyDescent="0.2">
      <c r="A2575" s="329"/>
      <c r="B2575" s="330"/>
      <c r="C2575" s="329"/>
      <c r="D2575" s="330" t="s">
        <v>2520</v>
      </c>
      <c r="E2575" s="331" t="s">
        <v>1170</v>
      </c>
      <c r="F2575" s="306" t="s">
        <v>1814</v>
      </c>
      <c r="G2575" s="306">
        <v>1</v>
      </c>
      <c r="H2575" s="496">
        <v>5</v>
      </c>
      <c r="I2575" s="309">
        <f t="shared" ref="I2575:I2638" si="118">+$G$2573*G2575*H2575</f>
        <v>147265</v>
      </c>
      <c r="J2575" s="310" t="s">
        <v>703</v>
      </c>
      <c r="K2575" s="311" t="s">
        <v>953</v>
      </c>
    </row>
    <row r="2576" spans="1:11" x14ac:dyDescent="0.2">
      <c r="A2576" s="329"/>
      <c r="B2576" s="330"/>
      <c r="C2576" s="329"/>
      <c r="D2576" s="330" t="s">
        <v>2521</v>
      </c>
      <c r="E2576" s="331" t="s">
        <v>2248</v>
      </c>
      <c r="F2576" s="306" t="s">
        <v>296</v>
      </c>
      <c r="G2576" s="306">
        <v>1</v>
      </c>
      <c r="H2576" s="496">
        <v>4</v>
      </c>
      <c r="I2576" s="309">
        <f t="shared" si="118"/>
        <v>117812</v>
      </c>
      <c r="J2576" s="310" t="s">
        <v>703</v>
      </c>
      <c r="K2576" s="311" t="s">
        <v>953</v>
      </c>
    </row>
    <row r="2577" spans="1:11" x14ac:dyDescent="0.2">
      <c r="A2577" s="329"/>
      <c r="B2577" s="330"/>
      <c r="C2577" s="329"/>
      <c r="D2577" s="330"/>
      <c r="E2577" s="331" t="s">
        <v>2250</v>
      </c>
      <c r="F2577" s="306" t="s">
        <v>1157</v>
      </c>
      <c r="G2577" s="306">
        <v>1</v>
      </c>
      <c r="H2577" s="496">
        <v>1</v>
      </c>
      <c r="I2577" s="309">
        <f t="shared" si="118"/>
        <v>29453</v>
      </c>
      <c r="J2577" s="310" t="s">
        <v>703</v>
      </c>
      <c r="K2577" s="311" t="s">
        <v>953</v>
      </c>
    </row>
    <row r="2578" spans="1:11" x14ac:dyDescent="0.2">
      <c r="A2578" s="329"/>
      <c r="B2578" s="330"/>
      <c r="C2578" s="329"/>
      <c r="D2578" s="330"/>
      <c r="E2578" s="331" t="s">
        <v>2252</v>
      </c>
      <c r="F2578" s="306" t="s">
        <v>748</v>
      </c>
      <c r="G2578" s="306">
        <v>0.5</v>
      </c>
      <c r="H2578" s="496">
        <v>1.53</v>
      </c>
      <c r="I2578" s="309">
        <f t="shared" si="118"/>
        <v>22531.545000000002</v>
      </c>
      <c r="J2578" s="310" t="s">
        <v>703</v>
      </c>
      <c r="K2578" s="311" t="s">
        <v>953</v>
      </c>
    </row>
    <row r="2579" spans="1:11" x14ac:dyDescent="0.2">
      <c r="A2579" s="329"/>
      <c r="B2579" s="330"/>
      <c r="C2579" s="329"/>
      <c r="D2579" s="330"/>
      <c r="E2579" s="331" t="s">
        <v>2254</v>
      </c>
      <c r="F2579" s="306" t="s">
        <v>748</v>
      </c>
      <c r="G2579" s="306">
        <v>0.5</v>
      </c>
      <c r="H2579" s="496">
        <v>4.6399999999999997</v>
      </c>
      <c r="I2579" s="309">
        <f t="shared" si="118"/>
        <v>68330.959999999992</v>
      </c>
      <c r="J2579" s="310" t="s">
        <v>703</v>
      </c>
      <c r="K2579" s="311" t="s">
        <v>953</v>
      </c>
    </row>
    <row r="2580" spans="1:11" x14ac:dyDescent="0.2">
      <c r="A2580" s="329"/>
      <c r="B2580" s="330"/>
      <c r="C2580" s="329"/>
      <c r="D2580" s="330"/>
      <c r="E2580" s="331" t="s">
        <v>2256</v>
      </c>
      <c r="F2580" s="306" t="s">
        <v>748</v>
      </c>
      <c r="G2580" s="306">
        <v>0.5</v>
      </c>
      <c r="H2580" s="496">
        <v>4.8499999999999996</v>
      </c>
      <c r="I2580" s="309">
        <f t="shared" si="118"/>
        <v>71423.524999999994</v>
      </c>
      <c r="J2580" s="310" t="s">
        <v>703</v>
      </c>
      <c r="K2580" s="311" t="s">
        <v>953</v>
      </c>
    </row>
    <row r="2581" spans="1:11" x14ac:dyDescent="0.2">
      <c r="A2581" s="329"/>
      <c r="B2581" s="330"/>
      <c r="C2581" s="329"/>
      <c r="D2581" s="330"/>
      <c r="E2581" s="331" t="s">
        <v>2258</v>
      </c>
      <c r="F2581" s="306" t="s">
        <v>748</v>
      </c>
      <c r="G2581" s="306">
        <v>0.5</v>
      </c>
      <c r="H2581" s="496">
        <v>4.99</v>
      </c>
      <c r="I2581" s="309">
        <f t="shared" si="118"/>
        <v>73485.235000000001</v>
      </c>
      <c r="J2581" s="310" t="s">
        <v>703</v>
      </c>
      <c r="K2581" s="311" t="s">
        <v>953</v>
      </c>
    </row>
    <row r="2582" spans="1:11" x14ac:dyDescent="0.2">
      <c r="A2582" s="329"/>
      <c r="B2582" s="330"/>
      <c r="C2582" s="329"/>
      <c r="D2582" s="330"/>
      <c r="E2582" s="331" t="s">
        <v>2260</v>
      </c>
      <c r="F2582" s="306" t="s">
        <v>1157</v>
      </c>
      <c r="G2582" s="306">
        <v>0.5</v>
      </c>
      <c r="H2582" s="496">
        <v>0.99</v>
      </c>
      <c r="I2582" s="309">
        <f t="shared" si="118"/>
        <v>14579.235000000001</v>
      </c>
      <c r="J2582" s="310" t="s">
        <v>703</v>
      </c>
      <c r="K2582" s="311" t="s">
        <v>953</v>
      </c>
    </row>
    <row r="2583" spans="1:11" x14ac:dyDescent="0.2">
      <c r="A2583" s="329"/>
      <c r="B2583" s="330"/>
      <c r="C2583" s="329"/>
      <c r="D2583" s="330"/>
      <c r="E2583" s="331" t="s">
        <v>2262</v>
      </c>
      <c r="F2583" s="306" t="s">
        <v>1212</v>
      </c>
      <c r="G2583" s="306">
        <v>0.25</v>
      </c>
      <c r="H2583" s="496">
        <v>4.46</v>
      </c>
      <c r="I2583" s="309">
        <f t="shared" si="118"/>
        <v>32840.095000000001</v>
      </c>
      <c r="J2583" s="310" t="s">
        <v>703</v>
      </c>
      <c r="K2583" s="311" t="s">
        <v>953</v>
      </c>
    </row>
    <row r="2584" spans="1:11" x14ac:dyDescent="0.2">
      <c r="A2584" s="329"/>
      <c r="B2584" s="330"/>
      <c r="C2584" s="329"/>
      <c r="D2584" s="330"/>
      <c r="E2584" s="331" t="s">
        <v>1266</v>
      </c>
      <c r="F2584" s="306" t="s">
        <v>1267</v>
      </c>
      <c r="G2584" s="306">
        <v>0.25</v>
      </c>
      <c r="H2584" s="496">
        <v>4.32</v>
      </c>
      <c r="I2584" s="309">
        <f t="shared" si="118"/>
        <v>31809.24</v>
      </c>
      <c r="J2584" s="310" t="s">
        <v>703</v>
      </c>
      <c r="K2584" s="311" t="s">
        <v>953</v>
      </c>
    </row>
    <row r="2585" spans="1:11" x14ac:dyDescent="0.2">
      <c r="A2585" s="329"/>
      <c r="B2585" s="330"/>
      <c r="C2585" s="329"/>
      <c r="D2585" s="330"/>
      <c r="E2585" s="331" t="s">
        <v>2265</v>
      </c>
      <c r="F2585" s="306" t="s">
        <v>1901</v>
      </c>
      <c r="G2585" s="306">
        <v>0.1</v>
      </c>
      <c r="H2585" s="496">
        <v>15</v>
      </c>
      <c r="I2585" s="309">
        <f t="shared" si="118"/>
        <v>44179.5</v>
      </c>
      <c r="J2585" s="310" t="s">
        <v>703</v>
      </c>
      <c r="K2585" s="311" t="s">
        <v>953</v>
      </c>
    </row>
    <row r="2586" spans="1:11" x14ac:dyDescent="0.2">
      <c r="A2586" s="329"/>
      <c r="B2586" s="330"/>
      <c r="C2586" s="329"/>
      <c r="D2586" s="330"/>
      <c r="E2586" s="331" t="s">
        <v>2267</v>
      </c>
      <c r="F2586" s="306" t="s">
        <v>1157</v>
      </c>
      <c r="G2586" s="306">
        <v>0.05</v>
      </c>
      <c r="H2586" s="496">
        <v>5.25</v>
      </c>
      <c r="I2586" s="309">
        <f t="shared" si="118"/>
        <v>7731.4125000000004</v>
      </c>
      <c r="J2586" s="310" t="s">
        <v>703</v>
      </c>
      <c r="K2586" s="311" t="s">
        <v>953</v>
      </c>
    </row>
    <row r="2587" spans="1:11" x14ac:dyDescent="0.2">
      <c r="A2587" s="329"/>
      <c r="B2587" s="330"/>
      <c r="C2587" s="329"/>
      <c r="D2587" s="330"/>
      <c r="E2587" s="331" t="s">
        <v>2269</v>
      </c>
      <c r="F2587" s="306" t="s">
        <v>1157</v>
      </c>
      <c r="G2587" s="306">
        <v>0.1</v>
      </c>
      <c r="H2587" s="496">
        <v>7</v>
      </c>
      <c r="I2587" s="309">
        <f t="shared" si="118"/>
        <v>20617.100000000002</v>
      </c>
      <c r="J2587" s="310" t="s">
        <v>703</v>
      </c>
      <c r="K2587" s="311" t="s">
        <v>953</v>
      </c>
    </row>
    <row r="2588" spans="1:11" x14ac:dyDescent="0.2">
      <c r="A2588" s="329"/>
      <c r="B2588" s="330"/>
      <c r="C2588" s="329"/>
      <c r="D2588" s="330"/>
      <c r="E2588" s="331" t="s">
        <v>2271</v>
      </c>
      <c r="F2588" s="306" t="s">
        <v>1260</v>
      </c>
      <c r="G2588" s="306">
        <v>0.1</v>
      </c>
      <c r="H2588" s="496">
        <v>27</v>
      </c>
      <c r="I2588" s="309">
        <f t="shared" si="118"/>
        <v>79523.100000000006</v>
      </c>
      <c r="J2588" s="310" t="s">
        <v>703</v>
      </c>
      <c r="K2588" s="311" t="s">
        <v>953</v>
      </c>
    </row>
    <row r="2589" spans="1:11" x14ac:dyDescent="0.2">
      <c r="A2589" s="329"/>
      <c r="B2589" s="330"/>
      <c r="C2589" s="329"/>
      <c r="D2589" s="330"/>
      <c r="E2589" s="331" t="s">
        <v>2276</v>
      </c>
      <c r="F2589" s="306" t="s">
        <v>2277</v>
      </c>
      <c r="G2589" s="306">
        <v>1E-3</v>
      </c>
      <c r="H2589" s="496">
        <v>10</v>
      </c>
      <c r="I2589" s="309">
        <f t="shared" si="118"/>
        <v>294.52999999999997</v>
      </c>
      <c r="J2589" s="310" t="s">
        <v>456</v>
      </c>
      <c r="K2589" s="311" t="s">
        <v>953</v>
      </c>
    </row>
    <row r="2590" spans="1:11" x14ac:dyDescent="0.2">
      <c r="A2590" s="329"/>
      <c r="B2590" s="330"/>
      <c r="C2590" s="329"/>
      <c r="D2590" s="330"/>
      <c r="E2590" s="488" t="s">
        <v>2284</v>
      </c>
      <c r="F2590" s="306" t="s">
        <v>1754</v>
      </c>
      <c r="G2590" s="306">
        <v>1E-3</v>
      </c>
      <c r="H2590" s="510">
        <v>400</v>
      </c>
      <c r="I2590" s="309">
        <f t="shared" si="118"/>
        <v>11781.199999999999</v>
      </c>
      <c r="J2590" s="310" t="s">
        <v>540</v>
      </c>
      <c r="K2590" s="311" t="s">
        <v>953</v>
      </c>
    </row>
    <row r="2591" spans="1:11" x14ac:dyDescent="0.2">
      <c r="A2591" s="329"/>
      <c r="B2591" s="330"/>
      <c r="C2591" s="329"/>
      <c r="D2591" s="330"/>
      <c r="E2591" s="488" t="s">
        <v>2285</v>
      </c>
      <c r="F2591" s="306" t="s">
        <v>1754</v>
      </c>
      <c r="G2591" s="306">
        <v>1.0000000000000001E-5</v>
      </c>
      <c r="H2591" s="510">
        <v>18266</v>
      </c>
      <c r="I2591" s="309">
        <f t="shared" si="118"/>
        <v>5379.8849799999998</v>
      </c>
      <c r="J2591" s="310" t="s">
        <v>540</v>
      </c>
      <c r="K2591" s="311" t="s">
        <v>953</v>
      </c>
    </row>
    <row r="2592" spans="1:11" x14ac:dyDescent="0.2">
      <c r="A2592" s="329"/>
      <c r="B2592" s="330"/>
      <c r="C2592" s="329"/>
      <c r="D2592" s="330"/>
      <c r="E2592" s="488" t="s">
        <v>2286</v>
      </c>
      <c r="F2592" s="306" t="s">
        <v>1754</v>
      </c>
      <c r="G2592" s="306">
        <v>1E-3</v>
      </c>
      <c r="H2592" s="510">
        <v>8.3780000000000001</v>
      </c>
      <c r="I2592" s="309">
        <f t="shared" si="118"/>
        <v>246.75723400000001</v>
      </c>
      <c r="J2592" s="310" t="s">
        <v>540</v>
      </c>
      <c r="K2592" s="311" t="s">
        <v>953</v>
      </c>
    </row>
    <row r="2593" spans="1:11" x14ac:dyDescent="0.2">
      <c r="A2593" s="329"/>
      <c r="B2593" s="330"/>
      <c r="C2593" s="329"/>
      <c r="D2593" s="330"/>
      <c r="E2593" s="488" t="s">
        <v>2287</v>
      </c>
      <c r="F2593" s="306" t="s">
        <v>1754</v>
      </c>
      <c r="G2593" s="306">
        <v>1E-3</v>
      </c>
      <c r="H2593" s="510">
        <v>6.23</v>
      </c>
      <c r="I2593" s="309">
        <f t="shared" si="118"/>
        <v>183.49219000000002</v>
      </c>
      <c r="J2593" s="310" t="s">
        <v>703</v>
      </c>
      <c r="K2593" s="311" t="s">
        <v>953</v>
      </c>
    </row>
    <row r="2594" spans="1:11" x14ac:dyDescent="0.2">
      <c r="A2594" s="329"/>
      <c r="B2594" s="330"/>
      <c r="C2594" s="329"/>
      <c r="D2594" s="330"/>
      <c r="E2594" s="488" t="s">
        <v>2288</v>
      </c>
      <c r="F2594" s="306" t="s">
        <v>1754</v>
      </c>
      <c r="G2594" s="306">
        <v>1E-3</v>
      </c>
      <c r="H2594" s="510">
        <v>6.23</v>
      </c>
      <c r="I2594" s="309">
        <f t="shared" si="118"/>
        <v>183.49219000000002</v>
      </c>
      <c r="J2594" s="310" t="s">
        <v>703</v>
      </c>
      <c r="K2594" s="311" t="s">
        <v>953</v>
      </c>
    </row>
    <row r="2595" spans="1:11" x14ac:dyDescent="0.2">
      <c r="A2595" s="329"/>
      <c r="B2595" s="330"/>
      <c r="C2595" s="329"/>
      <c r="D2595" s="330"/>
      <c r="E2595" s="488" t="s">
        <v>2289</v>
      </c>
      <c r="F2595" s="306" t="s">
        <v>1754</v>
      </c>
      <c r="G2595" s="306">
        <v>1E-3</v>
      </c>
      <c r="H2595" s="510">
        <v>6.23</v>
      </c>
      <c r="I2595" s="309">
        <f t="shared" si="118"/>
        <v>183.49219000000002</v>
      </c>
      <c r="J2595" s="310" t="s">
        <v>703</v>
      </c>
      <c r="K2595" s="311" t="s">
        <v>953</v>
      </c>
    </row>
    <row r="2596" spans="1:11" x14ac:dyDescent="0.2">
      <c r="A2596" s="329"/>
      <c r="B2596" s="330"/>
      <c r="C2596" s="329"/>
      <c r="D2596" s="330"/>
      <c r="E2596" s="488" t="s">
        <v>2290</v>
      </c>
      <c r="F2596" s="306" t="s">
        <v>1754</v>
      </c>
      <c r="G2596" s="306">
        <v>1E-3</v>
      </c>
      <c r="H2596" s="510">
        <v>0.94990000000000008</v>
      </c>
      <c r="I2596" s="309">
        <f t="shared" si="118"/>
        <v>27.977404700000001</v>
      </c>
      <c r="J2596" s="310" t="s">
        <v>703</v>
      </c>
      <c r="K2596" s="311" t="s">
        <v>953</v>
      </c>
    </row>
    <row r="2597" spans="1:11" x14ac:dyDescent="0.2">
      <c r="A2597" s="329"/>
      <c r="B2597" s="330"/>
      <c r="C2597" s="329"/>
      <c r="D2597" s="330"/>
      <c r="E2597" s="488" t="s">
        <v>2291</v>
      </c>
      <c r="F2597" s="306" t="s">
        <v>1754</v>
      </c>
      <c r="G2597" s="306">
        <v>1E-3</v>
      </c>
      <c r="H2597" s="510">
        <v>6.3</v>
      </c>
      <c r="I2597" s="309">
        <f t="shared" si="118"/>
        <v>185.5539</v>
      </c>
      <c r="J2597" s="310" t="s">
        <v>703</v>
      </c>
      <c r="K2597" s="311" t="s">
        <v>953</v>
      </c>
    </row>
    <row r="2598" spans="1:11" x14ac:dyDescent="0.2">
      <c r="A2598" s="329"/>
      <c r="B2598" s="330"/>
      <c r="C2598" s="329"/>
      <c r="D2598" s="330"/>
      <c r="E2598" s="488" t="s">
        <v>2292</v>
      </c>
      <c r="F2598" s="306" t="s">
        <v>1754</v>
      </c>
      <c r="G2598" s="306">
        <v>1E-3</v>
      </c>
      <c r="H2598" s="510">
        <v>6.3</v>
      </c>
      <c r="I2598" s="309">
        <f t="shared" si="118"/>
        <v>185.5539</v>
      </c>
      <c r="J2598" s="310" t="s">
        <v>703</v>
      </c>
      <c r="K2598" s="311" t="s">
        <v>953</v>
      </c>
    </row>
    <row r="2599" spans="1:11" x14ac:dyDescent="0.2">
      <c r="A2599" s="329"/>
      <c r="B2599" s="330"/>
      <c r="C2599" s="329"/>
      <c r="D2599" s="330"/>
      <c r="E2599" s="488" t="s">
        <v>2293</v>
      </c>
      <c r="F2599" s="306" t="s">
        <v>1754</v>
      </c>
      <c r="G2599" s="306">
        <v>1.0000000000000001E-5</v>
      </c>
      <c r="H2599" s="510">
        <v>7100</v>
      </c>
      <c r="I2599" s="309">
        <f t="shared" si="118"/>
        <v>2091.163</v>
      </c>
      <c r="J2599" s="310" t="s">
        <v>540</v>
      </c>
      <c r="K2599" s="311" t="s">
        <v>953</v>
      </c>
    </row>
    <row r="2600" spans="1:11" x14ac:dyDescent="0.2">
      <c r="A2600" s="329"/>
      <c r="B2600" s="330"/>
      <c r="C2600" s="329"/>
      <c r="D2600" s="330"/>
      <c r="E2600" s="488" t="s">
        <v>2294</v>
      </c>
      <c r="F2600" s="306" t="s">
        <v>1754</v>
      </c>
      <c r="G2600" s="306">
        <v>1E-3</v>
      </c>
      <c r="H2600" s="510">
        <v>413</v>
      </c>
      <c r="I2600" s="309">
        <f t="shared" si="118"/>
        <v>12164.089</v>
      </c>
      <c r="J2600" s="310" t="s">
        <v>514</v>
      </c>
      <c r="K2600" s="311" t="s">
        <v>953</v>
      </c>
    </row>
    <row r="2601" spans="1:11" x14ac:dyDescent="0.2">
      <c r="A2601" s="329"/>
      <c r="B2601" s="330"/>
      <c r="C2601" s="329"/>
      <c r="D2601" s="330"/>
      <c r="E2601" s="488" t="s">
        <v>2522</v>
      </c>
      <c r="F2601" s="306" t="s">
        <v>1754</v>
      </c>
      <c r="G2601" s="306">
        <v>1E-3</v>
      </c>
      <c r="H2601" s="510">
        <v>10</v>
      </c>
      <c r="I2601" s="309">
        <f t="shared" si="118"/>
        <v>294.52999999999997</v>
      </c>
      <c r="J2601" s="310" t="s">
        <v>540</v>
      </c>
      <c r="K2601" s="311" t="s">
        <v>953</v>
      </c>
    </row>
    <row r="2602" spans="1:11" x14ac:dyDescent="0.2">
      <c r="A2602" s="329"/>
      <c r="B2602" s="330"/>
      <c r="C2602" s="329"/>
      <c r="D2602" s="330"/>
      <c r="E2602" s="488" t="s">
        <v>2302</v>
      </c>
      <c r="F2602" s="306" t="s">
        <v>1754</v>
      </c>
      <c r="G2602" s="306">
        <v>1E-4</v>
      </c>
      <c r="H2602" s="510">
        <v>7040</v>
      </c>
      <c r="I2602" s="309">
        <f t="shared" si="118"/>
        <v>20734.912</v>
      </c>
      <c r="J2602" s="310" t="s">
        <v>540</v>
      </c>
      <c r="K2602" s="311" t="s">
        <v>953</v>
      </c>
    </row>
    <row r="2603" spans="1:11" x14ac:dyDescent="0.2">
      <c r="A2603" s="329"/>
      <c r="B2603" s="330"/>
      <c r="C2603" s="329"/>
      <c r="D2603" s="330"/>
      <c r="E2603" s="488" t="s">
        <v>2303</v>
      </c>
      <c r="F2603" s="306" t="s">
        <v>1754</v>
      </c>
      <c r="G2603" s="306">
        <v>1.0000000000000001E-5</v>
      </c>
      <c r="H2603" s="510">
        <v>26115</v>
      </c>
      <c r="I2603" s="309">
        <f t="shared" si="118"/>
        <v>7691.6509500000002</v>
      </c>
      <c r="J2603" s="310" t="s">
        <v>540</v>
      </c>
      <c r="K2603" s="311" t="s">
        <v>953</v>
      </c>
    </row>
    <row r="2604" spans="1:11" x14ac:dyDescent="0.2">
      <c r="A2604" s="329"/>
      <c r="B2604" s="330"/>
      <c r="C2604" s="329"/>
      <c r="D2604" s="330"/>
      <c r="E2604" s="488" t="s">
        <v>2306</v>
      </c>
      <c r="F2604" s="306" t="s">
        <v>748</v>
      </c>
      <c r="G2604" s="306">
        <v>1E-3</v>
      </c>
      <c r="H2604" s="510">
        <v>8.1419999999999995</v>
      </c>
      <c r="I2604" s="309">
        <f t="shared" si="118"/>
        <v>239.80632599999998</v>
      </c>
      <c r="J2604" s="310" t="s">
        <v>540</v>
      </c>
      <c r="K2604" s="311" t="s">
        <v>953</v>
      </c>
    </row>
    <row r="2605" spans="1:11" x14ac:dyDescent="0.2">
      <c r="A2605" s="329"/>
      <c r="B2605" s="330"/>
      <c r="C2605" s="329"/>
      <c r="D2605" s="330"/>
      <c r="E2605" s="488" t="s">
        <v>2307</v>
      </c>
      <c r="F2605" s="306" t="s">
        <v>748</v>
      </c>
      <c r="G2605" s="306">
        <v>1E-3</v>
      </c>
      <c r="H2605" s="510">
        <v>1.34</v>
      </c>
      <c r="I2605" s="309">
        <f t="shared" si="118"/>
        <v>39.467020000000005</v>
      </c>
      <c r="J2605" s="310" t="s">
        <v>703</v>
      </c>
      <c r="K2605" s="311" t="s">
        <v>953</v>
      </c>
    </row>
    <row r="2606" spans="1:11" x14ac:dyDescent="0.2">
      <c r="A2606" s="329"/>
      <c r="B2606" s="330"/>
      <c r="C2606" s="329"/>
      <c r="D2606" s="330"/>
      <c r="E2606" s="488" t="s">
        <v>2308</v>
      </c>
      <c r="F2606" s="306" t="s">
        <v>748</v>
      </c>
      <c r="G2606" s="306">
        <v>1E-3</v>
      </c>
      <c r="H2606" s="510">
        <v>8.4</v>
      </c>
      <c r="I2606" s="309">
        <f t="shared" si="118"/>
        <v>247.40520000000001</v>
      </c>
      <c r="J2606" s="310" t="s">
        <v>703</v>
      </c>
      <c r="K2606" s="311" t="s">
        <v>953</v>
      </c>
    </row>
    <row r="2607" spans="1:11" x14ac:dyDescent="0.2">
      <c r="A2607" s="329"/>
      <c r="B2607" s="330"/>
      <c r="C2607" s="329"/>
      <c r="D2607" s="330"/>
      <c r="E2607" s="488" t="s">
        <v>2309</v>
      </c>
      <c r="F2607" s="306" t="s">
        <v>748</v>
      </c>
      <c r="G2607" s="306">
        <v>1E-3</v>
      </c>
      <c r="H2607" s="510">
        <v>8</v>
      </c>
      <c r="I2607" s="309">
        <f t="shared" si="118"/>
        <v>235.624</v>
      </c>
      <c r="J2607" s="310" t="s">
        <v>703</v>
      </c>
      <c r="K2607" s="311" t="s">
        <v>953</v>
      </c>
    </row>
    <row r="2608" spans="1:11" x14ac:dyDescent="0.2">
      <c r="A2608" s="329"/>
      <c r="B2608" s="330"/>
      <c r="C2608" s="329"/>
      <c r="D2608" s="330"/>
      <c r="E2608" s="488" t="s">
        <v>2310</v>
      </c>
      <c r="F2608" s="306" t="s">
        <v>748</v>
      </c>
      <c r="G2608" s="306">
        <v>1E-3</v>
      </c>
      <c r="H2608" s="510">
        <v>7.8</v>
      </c>
      <c r="I2608" s="309">
        <f t="shared" si="118"/>
        <v>229.73339999999999</v>
      </c>
      <c r="J2608" s="310" t="s">
        <v>703</v>
      </c>
      <c r="K2608" s="311" t="s">
        <v>953</v>
      </c>
    </row>
    <row r="2609" spans="1:11" x14ac:dyDescent="0.2">
      <c r="A2609" s="329"/>
      <c r="B2609" s="330"/>
      <c r="C2609" s="329"/>
      <c r="D2609" s="330"/>
      <c r="E2609" s="488" t="s">
        <v>2311</v>
      </c>
      <c r="F2609" s="306" t="s">
        <v>748</v>
      </c>
      <c r="G2609" s="306">
        <v>1E-3</v>
      </c>
      <c r="H2609" s="510">
        <v>1.4159999999999999</v>
      </c>
      <c r="I2609" s="309">
        <f t="shared" si="118"/>
        <v>41.705447999999997</v>
      </c>
      <c r="J2609" s="310" t="s">
        <v>540</v>
      </c>
      <c r="K2609" s="311" t="s">
        <v>953</v>
      </c>
    </row>
    <row r="2610" spans="1:11" x14ac:dyDescent="0.2">
      <c r="A2610" s="329"/>
      <c r="B2610" s="330"/>
      <c r="C2610" s="329"/>
      <c r="D2610" s="330"/>
      <c r="E2610" s="488" t="s">
        <v>2312</v>
      </c>
      <c r="F2610" s="306" t="s">
        <v>1157</v>
      </c>
      <c r="G2610" s="306">
        <v>1E-3</v>
      </c>
      <c r="H2610" s="510">
        <v>0.53100000000000003</v>
      </c>
      <c r="I2610" s="309">
        <f t="shared" si="118"/>
        <v>15.639543</v>
      </c>
      <c r="J2610" s="310" t="s">
        <v>703</v>
      </c>
      <c r="K2610" s="311" t="s">
        <v>953</v>
      </c>
    </row>
    <row r="2611" spans="1:11" x14ac:dyDescent="0.2">
      <c r="A2611" s="329"/>
      <c r="B2611" s="330"/>
      <c r="C2611" s="329"/>
      <c r="D2611" s="330"/>
      <c r="E2611" s="488" t="s">
        <v>2313</v>
      </c>
      <c r="F2611" s="306" t="s">
        <v>2314</v>
      </c>
      <c r="G2611" s="306">
        <v>1E-3</v>
      </c>
      <c r="H2611" s="510">
        <v>0.41299999999999998</v>
      </c>
      <c r="I2611" s="309">
        <f t="shared" si="118"/>
        <v>12.164088999999999</v>
      </c>
      <c r="J2611" s="310" t="s">
        <v>703</v>
      </c>
      <c r="K2611" s="311" t="s">
        <v>953</v>
      </c>
    </row>
    <row r="2612" spans="1:11" x14ac:dyDescent="0.2">
      <c r="A2612" s="329"/>
      <c r="B2612" s="330"/>
      <c r="C2612" s="329"/>
      <c r="D2612" s="330"/>
      <c r="E2612" s="488" t="s">
        <v>2315</v>
      </c>
      <c r="F2612" s="306" t="s">
        <v>296</v>
      </c>
      <c r="G2612" s="306">
        <v>1.0000000000000001E-5</v>
      </c>
      <c r="H2612" s="510">
        <v>7100</v>
      </c>
      <c r="I2612" s="309">
        <f t="shared" si="118"/>
        <v>2091.163</v>
      </c>
      <c r="J2612" s="310" t="s">
        <v>540</v>
      </c>
      <c r="K2612" s="311" t="s">
        <v>953</v>
      </c>
    </row>
    <row r="2613" spans="1:11" x14ac:dyDescent="0.2">
      <c r="A2613" s="329"/>
      <c r="B2613" s="330"/>
      <c r="C2613" s="329"/>
      <c r="D2613" s="330"/>
      <c r="E2613" s="488" t="s">
        <v>2293</v>
      </c>
      <c r="F2613" s="306" t="s">
        <v>296</v>
      </c>
      <c r="G2613" s="306">
        <v>1.0000000000000001E-5</v>
      </c>
      <c r="H2613" s="510">
        <v>7100</v>
      </c>
      <c r="I2613" s="309">
        <f t="shared" si="118"/>
        <v>2091.163</v>
      </c>
      <c r="J2613" s="310" t="s">
        <v>540</v>
      </c>
      <c r="K2613" s="311" t="s">
        <v>953</v>
      </c>
    </row>
    <row r="2614" spans="1:11" x14ac:dyDescent="0.2">
      <c r="A2614" s="329"/>
      <c r="B2614" s="330"/>
      <c r="C2614" s="329"/>
      <c r="D2614" s="330"/>
      <c r="E2614" s="488" t="s">
        <v>2316</v>
      </c>
      <c r="F2614" s="306" t="s">
        <v>296</v>
      </c>
      <c r="G2614" s="306">
        <v>1.0000000000000001E-5</v>
      </c>
      <c r="H2614" s="510">
        <v>8335</v>
      </c>
      <c r="I2614" s="309">
        <f t="shared" si="118"/>
        <v>2454.9075499999999</v>
      </c>
      <c r="J2614" s="310" t="s">
        <v>540</v>
      </c>
      <c r="K2614" s="311" t="s">
        <v>953</v>
      </c>
    </row>
    <row r="2615" spans="1:11" x14ac:dyDescent="0.2">
      <c r="A2615" s="329"/>
      <c r="B2615" s="330"/>
      <c r="C2615" s="329"/>
      <c r="D2615" s="330"/>
      <c r="E2615" s="488" t="s">
        <v>2321</v>
      </c>
      <c r="F2615" s="306" t="s">
        <v>1754</v>
      </c>
      <c r="G2615" s="306">
        <v>1.0000000000000001E-5</v>
      </c>
      <c r="H2615" s="510">
        <v>11839</v>
      </c>
      <c r="I2615" s="309">
        <f t="shared" si="118"/>
        <v>3486.94067</v>
      </c>
      <c r="J2615" s="310" t="s">
        <v>540</v>
      </c>
      <c r="K2615" s="311" t="s">
        <v>953</v>
      </c>
    </row>
    <row r="2616" spans="1:11" x14ac:dyDescent="0.2">
      <c r="A2616" s="329"/>
      <c r="B2616" s="330"/>
      <c r="C2616" s="329"/>
      <c r="D2616" s="330"/>
      <c r="E2616" s="488" t="s">
        <v>2322</v>
      </c>
      <c r="F2616" s="306" t="s">
        <v>748</v>
      </c>
      <c r="G2616" s="306">
        <v>1E-3</v>
      </c>
      <c r="H2616" s="510">
        <v>7185.02</v>
      </c>
      <c r="I2616" s="309">
        <f t="shared" si="118"/>
        <v>211620.39406000002</v>
      </c>
      <c r="J2616" s="310" t="s">
        <v>703</v>
      </c>
      <c r="K2616" s="311" t="s">
        <v>953</v>
      </c>
    </row>
    <row r="2617" spans="1:11" x14ac:dyDescent="0.2">
      <c r="A2617" s="329"/>
      <c r="B2617" s="330"/>
      <c r="C2617" s="329"/>
      <c r="D2617" s="330"/>
      <c r="E2617" s="488" t="s">
        <v>2323</v>
      </c>
      <c r="F2617" s="306" t="s">
        <v>1754</v>
      </c>
      <c r="G2617" s="306">
        <v>1E-3</v>
      </c>
      <c r="H2617" s="510">
        <v>7703</v>
      </c>
      <c r="I2617" s="309">
        <f t="shared" si="118"/>
        <v>226876.459</v>
      </c>
      <c r="J2617" s="310" t="s">
        <v>703</v>
      </c>
      <c r="K2617" s="311" t="s">
        <v>953</v>
      </c>
    </row>
    <row r="2618" spans="1:11" x14ac:dyDescent="0.2">
      <c r="A2618" s="329"/>
      <c r="B2618" s="330"/>
      <c r="C2618" s="329"/>
      <c r="D2618" s="330"/>
      <c r="E2618" s="488" t="s">
        <v>2324</v>
      </c>
      <c r="F2618" s="306" t="s">
        <v>748</v>
      </c>
      <c r="G2618" s="306">
        <v>1E-3</v>
      </c>
      <c r="H2618" s="510">
        <v>19680</v>
      </c>
      <c r="I2618" s="309">
        <f t="shared" si="118"/>
        <v>579635.04</v>
      </c>
      <c r="J2618" s="310" t="s">
        <v>703</v>
      </c>
      <c r="K2618" s="311" t="s">
        <v>953</v>
      </c>
    </row>
    <row r="2619" spans="1:11" x14ac:dyDescent="0.2">
      <c r="A2619" s="329"/>
      <c r="B2619" s="330"/>
      <c r="C2619" s="329"/>
      <c r="D2619" s="330"/>
      <c r="E2619" s="488" t="s">
        <v>2325</v>
      </c>
      <c r="F2619" s="306" t="s">
        <v>296</v>
      </c>
      <c r="G2619" s="306">
        <v>1E-3</v>
      </c>
      <c r="H2619" s="510">
        <v>112</v>
      </c>
      <c r="I2619" s="309">
        <f t="shared" si="118"/>
        <v>3298.7359999999999</v>
      </c>
      <c r="J2619" s="310" t="s">
        <v>703</v>
      </c>
      <c r="K2619" s="311" t="s">
        <v>953</v>
      </c>
    </row>
    <row r="2620" spans="1:11" x14ac:dyDescent="0.2">
      <c r="A2620" s="329"/>
      <c r="B2620" s="330"/>
      <c r="C2620" s="329"/>
      <c r="D2620" s="330"/>
      <c r="E2620" s="488" t="s">
        <v>2326</v>
      </c>
      <c r="F2620" s="306" t="s">
        <v>748</v>
      </c>
      <c r="G2620" s="306">
        <v>1E-3</v>
      </c>
      <c r="H2620" s="510">
        <v>6962</v>
      </c>
      <c r="I2620" s="309">
        <f t="shared" si="118"/>
        <v>205051.78599999999</v>
      </c>
      <c r="J2620" s="310" t="s">
        <v>703</v>
      </c>
      <c r="K2620" s="311" t="s">
        <v>953</v>
      </c>
    </row>
    <row r="2621" spans="1:11" x14ac:dyDescent="0.2">
      <c r="A2621" s="329"/>
      <c r="B2621" s="330"/>
      <c r="C2621" s="329"/>
      <c r="D2621" s="330"/>
      <c r="E2621" s="488" t="s">
        <v>2327</v>
      </c>
      <c r="F2621" s="306" t="s">
        <v>1754</v>
      </c>
      <c r="G2621" s="306">
        <v>1E-3</v>
      </c>
      <c r="H2621" s="510">
        <v>18266</v>
      </c>
      <c r="I2621" s="309">
        <f t="shared" si="118"/>
        <v>537988.49800000002</v>
      </c>
      <c r="J2621" s="310" t="s">
        <v>703</v>
      </c>
      <c r="K2621" s="311" t="s">
        <v>953</v>
      </c>
    </row>
    <row r="2622" spans="1:11" x14ac:dyDescent="0.2">
      <c r="A2622" s="329"/>
      <c r="B2622" s="330"/>
      <c r="C2622" s="329"/>
      <c r="D2622" s="330"/>
      <c r="E2622" s="488" t="s">
        <v>2440</v>
      </c>
      <c r="F2622" s="306" t="s">
        <v>1754</v>
      </c>
      <c r="G2622" s="306">
        <v>1E-3</v>
      </c>
      <c r="H2622" s="510">
        <v>55</v>
      </c>
      <c r="I2622" s="309">
        <f t="shared" si="118"/>
        <v>1619.915</v>
      </c>
      <c r="J2622" s="310" t="s">
        <v>540</v>
      </c>
      <c r="K2622" s="311" t="s">
        <v>953</v>
      </c>
    </row>
    <row r="2623" spans="1:11" x14ac:dyDescent="0.2">
      <c r="A2623" s="329"/>
      <c r="B2623" s="330"/>
      <c r="C2623" s="329"/>
      <c r="D2623" s="330"/>
      <c r="E2623" s="488" t="s">
        <v>2328</v>
      </c>
      <c r="F2623" s="306" t="s">
        <v>748</v>
      </c>
      <c r="G2623" s="306">
        <v>1E-3</v>
      </c>
      <c r="H2623" s="510">
        <v>7.9</v>
      </c>
      <c r="I2623" s="309">
        <f t="shared" si="118"/>
        <v>232.67869999999999</v>
      </c>
      <c r="J2623" s="310" t="s">
        <v>703</v>
      </c>
      <c r="K2623" s="311" t="s">
        <v>953</v>
      </c>
    </row>
    <row r="2624" spans="1:11" x14ac:dyDescent="0.2">
      <c r="A2624" s="329"/>
      <c r="B2624" s="330"/>
      <c r="C2624" s="329"/>
      <c r="D2624" s="330"/>
      <c r="E2624" s="488" t="s">
        <v>2329</v>
      </c>
      <c r="F2624" s="306" t="s">
        <v>748</v>
      </c>
      <c r="G2624" s="306">
        <v>1E-3</v>
      </c>
      <c r="H2624" s="510">
        <v>10.86</v>
      </c>
      <c r="I2624" s="309">
        <f t="shared" si="118"/>
        <v>319.85957999999999</v>
      </c>
      <c r="J2624" s="310" t="s">
        <v>703</v>
      </c>
      <c r="K2624" s="311" t="s">
        <v>953</v>
      </c>
    </row>
    <row r="2625" spans="1:11" x14ac:dyDescent="0.2">
      <c r="A2625" s="329"/>
      <c r="B2625" s="330"/>
      <c r="C2625" s="329"/>
      <c r="D2625" s="330"/>
      <c r="E2625" s="488" t="s">
        <v>2330</v>
      </c>
      <c r="F2625" s="306" t="s">
        <v>748</v>
      </c>
      <c r="G2625" s="306">
        <v>1E-3</v>
      </c>
      <c r="H2625" s="510">
        <v>2.5694444444000002</v>
      </c>
      <c r="I2625" s="309">
        <f t="shared" si="118"/>
        <v>75.677847220913208</v>
      </c>
      <c r="J2625" s="310" t="s">
        <v>703</v>
      </c>
      <c r="K2625" s="311" t="s">
        <v>953</v>
      </c>
    </row>
    <row r="2626" spans="1:11" x14ac:dyDescent="0.2">
      <c r="A2626" s="329"/>
      <c r="B2626" s="330"/>
      <c r="C2626" s="329"/>
      <c r="D2626" s="330"/>
      <c r="E2626" s="488" t="s">
        <v>2331</v>
      </c>
      <c r="F2626" s="306" t="s">
        <v>1754</v>
      </c>
      <c r="G2626" s="306">
        <v>1E-3</v>
      </c>
      <c r="H2626" s="510">
        <v>4.95</v>
      </c>
      <c r="I2626" s="309">
        <f t="shared" si="118"/>
        <v>145.79235</v>
      </c>
      <c r="J2626" s="310" t="s">
        <v>703</v>
      </c>
      <c r="K2626" s="311" t="s">
        <v>953</v>
      </c>
    </row>
    <row r="2627" spans="1:11" x14ac:dyDescent="0.2">
      <c r="A2627" s="329"/>
      <c r="B2627" s="330"/>
      <c r="C2627" s="329"/>
      <c r="D2627" s="330"/>
      <c r="E2627" s="488" t="s">
        <v>2307</v>
      </c>
      <c r="F2627" s="306" t="s">
        <v>748</v>
      </c>
      <c r="G2627" s="306">
        <v>1E-3</v>
      </c>
      <c r="H2627" s="510">
        <v>13.4</v>
      </c>
      <c r="I2627" s="309">
        <f t="shared" si="118"/>
        <v>394.67020000000002</v>
      </c>
      <c r="J2627" s="310" t="s">
        <v>540</v>
      </c>
      <c r="K2627" s="311" t="s">
        <v>953</v>
      </c>
    </row>
    <row r="2628" spans="1:11" x14ac:dyDescent="0.2">
      <c r="A2628" s="329"/>
      <c r="B2628" s="330"/>
      <c r="C2628" s="329"/>
      <c r="D2628" s="330"/>
      <c r="E2628" s="500" t="s">
        <v>2349</v>
      </c>
      <c r="F2628" s="306" t="s">
        <v>296</v>
      </c>
      <c r="G2628" s="306">
        <v>1.0000000000000001E-5</v>
      </c>
      <c r="H2628" s="510">
        <v>7040</v>
      </c>
      <c r="I2628" s="309">
        <f t="shared" si="118"/>
        <v>2073.4911999999999</v>
      </c>
      <c r="J2628" s="310" t="s">
        <v>540</v>
      </c>
      <c r="K2628" s="311" t="s">
        <v>953</v>
      </c>
    </row>
    <row r="2629" spans="1:11" x14ac:dyDescent="0.2">
      <c r="A2629" s="329"/>
      <c r="B2629" s="330"/>
      <c r="C2629" s="329"/>
      <c r="D2629" s="330"/>
      <c r="E2629" s="500" t="s">
        <v>2350</v>
      </c>
      <c r="F2629" s="306" t="s">
        <v>296</v>
      </c>
      <c r="G2629" s="306">
        <v>1.0000000000000001E-5</v>
      </c>
      <c r="H2629" s="510">
        <v>7040</v>
      </c>
      <c r="I2629" s="309">
        <f t="shared" si="118"/>
        <v>2073.4911999999999</v>
      </c>
      <c r="J2629" s="310" t="s">
        <v>540</v>
      </c>
      <c r="K2629" s="311" t="s">
        <v>953</v>
      </c>
    </row>
    <row r="2630" spans="1:11" x14ac:dyDescent="0.2">
      <c r="A2630" s="329"/>
      <c r="B2630" s="330"/>
      <c r="C2630" s="329"/>
      <c r="D2630" s="330"/>
      <c r="E2630" s="504" t="s">
        <v>2316</v>
      </c>
      <c r="F2630" s="306" t="s">
        <v>296</v>
      </c>
      <c r="G2630" s="306">
        <v>1.0000000000000001E-5</v>
      </c>
      <c r="H2630" s="510">
        <v>8335</v>
      </c>
      <c r="I2630" s="309">
        <f t="shared" si="118"/>
        <v>2454.9075499999999</v>
      </c>
      <c r="J2630" s="310" t="s">
        <v>540</v>
      </c>
      <c r="K2630" s="311" t="s">
        <v>953</v>
      </c>
    </row>
    <row r="2631" spans="1:11" x14ac:dyDescent="0.2">
      <c r="A2631" s="329"/>
      <c r="B2631" s="330"/>
      <c r="C2631" s="329"/>
      <c r="D2631" s="330"/>
      <c r="E2631" s="488" t="s">
        <v>2351</v>
      </c>
      <c r="F2631" s="306" t="s">
        <v>296</v>
      </c>
      <c r="G2631" s="306">
        <v>1E-3</v>
      </c>
      <c r="H2631" s="510">
        <v>850</v>
      </c>
      <c r="I2631" s="309">
        <f t="shared" si="118"/>
        <v>25035.05</v>
      </c>
      <c r="J2631" s="310" t="s">
        <v>540</v>
      </c>
      <c r="K2631" s="311" t="s">
        <v>953</v>
      </c>
    </row>
    <row r="2632" spans="1:11" x14ac:dyDescent="0.2">
      <c r="A2632" s="329"/>
      <c r="B2632" s="330"/>
      <c r="C2632" s="329"/>
      <c r="D2632" s="330"/>
      <c r="E2632" s="581" t="s">
        <v>2352</v>
      </c>
      <c r="F2632" s="306" t="s">
        <v>1754</v>
      </c>
      <c r="G2632" s="306">
        <v>1E-3</v>
      </c>
      <c r="H2632" s="510">
        <v>2179</v>
      </c>
      <c r="I2632" s="309">
        <f t="shared" si="118"/>
        <v>64178.087</v>
      </c>
      <c r="J2632" s="310" t="s">
        <v>703</v>
      </c>
      <c r="K2632" s="311" t="s">
        <v>953</v>
      </c>
    </row>
    <row r="2633" spans="1:11" x14ac:dyDescent="0.2">
      <c r="A2633" s="329"/>
      <c r="B2633" s="330"/>
      <c r="C2633" s="329"/>
      <c r="D2633" s="330"/>
      <c r="E2633" s="488" t="s">
        <v>2373</v>
      </c>
      <c r="F2633" s="306" t="s">
        <v>1754</v>
      </c>
      <c r="G2633" s="306">
        <v>1E-3</v>
      </c>
      <c r="H2633" s="510">
        <v>11.38</v>
      </c>
      <c r="I2633" s="309">
        <f t="shared" si="118"/>
        <v>335.17514</v>
      </c>
      <c r="J2633" s="310" t="s">
        <v>540</v>
      </c>
      <c r="K2633" s="311" t="s">
        <v>953</v>
      </c>
    </row>
    <row r="2634" spans="1:11" x14ac:dyDescent="0.2">
      <c r="A2634" s="329"/>
      <c r="B2634" s="330"/>
      <c r="C2634" s="329"/>
      <c r="D2634" s="330"/>
      <c r="E2634" s="488" t="s">
        <v>2374</v>
      </c>
      <c r="F2634" s="306" t="s">
        <v>748</v>
      </c>
      <c r="G2634" s="306">
        <v>1E-3</v>
      </c>
      <c r="H2634" s="510">
        <v>1083.24</v>
      </c>
      <c r="I2634" s="309">
        <f t="shared" si="118"/>
        <v>31904.667720000001</v>
      </c>
      <c r="J2634" s="310" t="s">
        <v>540</v>
      </c>
      <c r="K2634" s="311" t="s">
        <v>953</v>
      </c>
    </row>
    <row r="2635" spans="1:11" x14ac:dyDescent="0.2">
      <c r="A2635" s="329"/>
      <c r="B2635" s="330"/>
      <c r="C2635" s="329"/>
      <c r="D2635" s="330"/>
      <c r="E2635" s="488" t="s">
        <v>2375</v>
      </c>
      <c r="F2635" s="306" t="s">
        <v>1754</v>
      </c>
      <c r="G2635" s="306">
        <v>1E-3</v>
      </c>
      <c r="H2635" s="510">
        <v>167.56</v>
      </c>
      <c r="I2635" s="309">
        <f t="shared" si="118"/>
        <v>4935.1446800000003</v>
      </c>
      <c r="J2635" s="310" t="s">
        <v>540</v>
      </c>
      <c r="K2635" s="311" t="s">
        <v>953</v>
      </c>
    </row>
    <row r="2636" spans="1:11" x14ac:dyDescent="0.2">
      <c r="A2636" s="329"/>
      <c r="B2636" s="330"/>
      <c r="C2636" s="329"/>
      <c r="D2636" s="330"/>
      <c r="E2636" s="488" t="s">
        <v>2376</v>
      </c>
      <c r="F2636" s="306" t="s">
        <v>1754</v>
      </c>
      <c r="G2636" s="306">
        <v>1E-3</v>
      </c>
      <c r="H2636" s="510">
        <v>8610</v>
      </c>
      <c r="I2636" s="309">
        <f t="shared" si="118"/>
        <v>253590.33</v>
      </c>
      <c r="J2636" s="310" t="s">
        <v>540</v>
      </c>
      <c r="K2636" s="311" t="s">
        <v>953</v>
      </c>
    </row>
    <row r="2637" spans="1:11" x14ac:dyDescent="0.2">
      <c r="A2637" s="329"/>
      <c r="B2637" s="330"/>
      <c r="C2637" s="329"/>
      <c r="D2637" s="330"/>
      <c r="E2637" s="581" t="s">
        <v>2377</v>
      </c>
      <c r="F2637" s="306" t="s">
        <v>2378</v>
      </c>
      <c r="G2637" s="306">
        <v>1E-3</v>
      </c>
      <c r="H2637" s="510">
        <v>60.652000000000001</v>
      </c>
      <c r="I2637" s="309">
        <f t="shared" si="118"/>
        <v>1786.383356</v>
      </c>
      <c r="J2637" s="310" t="s">
        <v>703</v>
      </c>
      <c r="K2637" s="311" t="s">
        <v>953</v>
      </c>
    </row>
    <row r="2638" spans="1:11" x14ac:dyDescent="0.2">
      <c r="A2638" s="329"/>
      <c r="B2638" s="330"/>
      <c r="C2638" s="329"/>
      <c r="D2638" s="330"/>
      <c r="E2638" s="488" t="s">
        <v>2379</v>
      </c>
      <c r="F2638" s="306" t="s">
        <v>296</v>
      </c>
      <c r="G2638" s="306">
        <v>1E-3</v>
      </c>
      <c r="H2638" s="510">
        <v>125</v>
      </c>
      <c r="I2638" s="309">
        <f t="shared" si="118"/>
        <v>3681.625</v>
      </c>
      <c r="J2638" s="310" t="s">
        <v>540</v>
      </c>
      <c r="K2638" s="311" t="s">
        <v>953</v>
      </c>
    </row>
    <row r="2639" spans="1:11" x14ac:dyDescent="0.2">
      <c r="A2639" s="329"/>
      <c r="B2639" s="330"/>
      <c r="C2639" s="329"/>
      <c r="D2639" s="330"/>
      <c r="E2639" s="488" t="s">
        <v>2380</v>
      </c>
      <c r="F2639" s="306" t="s">
        <v>1754</v>
      </c>
      <c r="G2639" s="306">
        <v>1.0000000000000001E-5</v>
      </c>
      <c r="H2639" s="510">
        <v>6200</v>
      </c>
      <c r="I2639" s="309">
        <f t="shared" ref="I2639:I2663" si="119">+$G$2573*G2639*H2639</f>
        <v>1826.086</v>
      </c>
      <c r="J2639" s="310" t="s">
        <v>540</v>
      </c>
      <c r="K2639" s="311" t="s">
        <v>953</v>
      </c>
    </row>
    <row r="2640" spans="1:11" x14ac:dyDescent="0.2">
      <c r="A2640" s="329"/>
      <c r="B2640" s="330"/>
      <c r="C2640" s="329"/>
      <c r="D2640" s="330"/>
      <c r="E2640" s="488" t="s">
        <v>2463</v>
      </c>
      <c r="F2640" s="306" t="s">
        <v>1754</v>
      </c>
      <c r="G2640" s="306">
        <v>1.0000000000000001E-5</v>
      </c>
      <c r="H2640" s="510">
        <v>18800</v>
      </c>
      <c r="I2640" s="309">
        <f t="shared" si="119"/>
        <v>5537.1640000000007</v>
      </c>
      <c r="J2640" s="310" t="s">
        <v>540</v>
      </c>
      <c r="K2640" s="311" t="s">
        <v>953</v>
      </c>
    </row>
    <row r="2641" spans="1:11" x14ac:dyDescent="0.2">
      <c r="A2641" s="329"/>
      <c r="B2641" s="330"/>
      <c r="C2641" s="329"/>
      <c r="D2641" s="330"/>
      <c r="E2641" s="488" t="s">
        <v>2464</v>
      </c>
      <c r="F2641" s="306" t="s">
        <v>1754</v>
      </c>
      <c r="G2641" s="306">
        <v>1.0000000000000001E-5</v>
      </c>
      <c r="H2641" s="510">
        <v>7425</v>
      </c>
      <c r="I2641" s="309">
        <f t="shared" si="119"/>
        <v>2186.8852500000003</v>
      </c>
      <c r="J2641" s="310" t="s">
        <v>540</v>
      </c>
      <c r="K2641" s="311" t="s">
        <v>953</v>
      </c>
    </row>
    <row r="2642" spans="1:11" x14ac:dyDescent="0.2">
      <c r="A2642" s="329"/>
      <c r="B2642" s="330"/>
      <c r="C2642" s="329"/>
      <c r="D2642" s="330"/>
      <c r="E2642" s="488" t="s">
        <v>2465</v>
      </c>
      <c r="F2642" s="306" t="s">
        <v>1754</v>
      </c>
      <c r="G2642" s="306">
        <v>1.0000000000000001E-5</v>
      </c>
      <c r="H2642" s="510">
        <v>7250</v>
      </c>
      <c r="I2642" s="309">
        <f t="shared" si="119"/>
        <v>2135.3425000000002</v>
      </c>
      <c r="J2642" s="310" t="s">
        <v>540</v>
      </c>
      <c r="K2642" s="311" t="s">
        <v>953</v>
      </c>
    </row>
    <row r="2643" spans="1:11" x14ac:dyDescent="0.2">
      <c r="A2643" s="329"/>
      <c r="B2643" s="330"/>
      <c r="C2643" s="329"/>
      <c r="D2643" s="330"/>
      <c r="E2643" s="488" t="s">
        <v>2464</v>
      </c>
      <c r="F2643" s="306" t="s">
        <v>1754</v>
      </c>
      <c r="G2643" s="306">
        <v>1.0000000000000001E-5</v>
      </c>
      <c r="H2643" s="510">
        <v>7425</v>
      </c>
      <c r="I2643" s="309">
        <f t="shared" si="119"/>
        <v>2186.8852500000003</v>
      </c>
      <c r="J2643" s="310" t="s">
        <v>540</v>
      </c>
      <c r="K2643" s="311" t="s">
        <v>953</v>
      </c>
    </row>
    <row r="2644" spans="1:11" x14ac:dyDescent="0.2">
      <c r="A2644" s="329"/>
      <c r="B2644" s="330"/>
      <c r="C2644" s="329"/>
      <c r="D2644" s="330"/>
      <c r="E2644" s="500" t="s">
        <v>2466</v>
      </c>
      <c r="F2644" s="306" t="s">
        <v>1754</v>
      </c>
      <c r="G2644" s="306">
        <v>1.0000000000000001E-5</v>
      </c>
      <c r="H2644" s="510">
        <v>5950</v>
      </c>
      <c r="I2644" s="309">
        <f t="shared" si="119"/>
        <v>1752.4535000000001</v>
      </c>
      <c r="J2644" s="310" t="s">
        <v>540</v>
      </c>
      <c r="K2644" s="311" t="s">
        <v>953</v>
      </c>
    </row>
    <row r="2645" spans="1:11" x14ac:dyDescent="0.2">
      <c r="A2645" s="329"/>
      <c r="B2645" s="330"/>
      <c r="C2645" s="329"/>
      <c r="D2645" s="330"/>
      <c r="E2645" s="500" t="s">
        <v>2467</v>
      </c>
      <c r="F2645" s="306" t="s">
        <v>1754</v>
      </c>
      <c r="G2645" s="306">
        <v>1.0000000000000001E-5</v>
      </c>
      <c r="H2645" s="510">
        <v>15550</v>
      </c>
      <c r="I2645" s="309">
        <f t="shared" si="119"/>
        <v>4579.9414999999999</v>
      </c>
      <c r="J2645" s="310" t="s">
        <v>540</v>
      </c>
      <c r="K2645" s="311" t="s">
        <v>953</v>
      </c>
    </row>
    <row r="2646" spans="1:11" x14ac:dyDescent="0.2">
      <c r="A2646" s="329"/>
      <c r="B2646" s="330"/>
      <c r="C2646" s="329"/>
      <c r="D2646" s="330"/>
      <c r="E2646" s="500" t="s">
        <v>2468</v>
      </c>
      <c r="F2646" s="306" t="s">
        <v>1754</v>
      </c>
      <c r="G2646" s="306">
        <v>1.0000000000000001E-5</v>
      </c>
      <c r="H2646" s="510">
        <v>8750</v>
      </c>
      <c r="I2646" s="309">
        <f t="shared" si="119"/>
        <v>2577.1375000000003</v>
      </c>
      <c r="J2646" s="310" t="s">
        <v>540</v>
      </c>
      <c r="K2646" s="311" t="s">
        <v>953</v>
      </c>
    </row>
    <row r="2647" spans="1:11" x14ac:dyDescent="0.2">
      <c r="A2647" s="329"/>
      <c r="B2647" s="330"/>
      <c r="C2647" s="329"/>
      <c r="D2647" s="330"/>
      <c r="E2647" s="500" t="s">
        <v>2469</v>
      </c>
      <c r="F2647" s="306" t="s">
        <v>1754</v>
      </c>
      <c r="G2647" s="306">
        <v>1.0000000000000001E-5</v>
      </c>
      <c r="H2647" s="510">
        <v>13850</v>
      </c>
      <c r="I2647" s="309">
        <f t="shared" si="119"/>
        <v>4079.2405000000003</v>
      </c>
      <c r="J2647" s="310" t="s">
        <v>540</v>
      </c>
      <c r="K2647" s="311" t="s">
        <v>953</v>
      </c>
    </row>
    <row r="2648" spans="1:11" x14ac:dyDescent="0.2">
      <c r="A2648" s="329"/>
      <c r="B2648" s="330"/>
      <c r="C2648" s="329"/>
      <c r="D2648" s="330"/>
      <c r="E2648" s="502" t="s">
        <v>2470</v>
      </c>
      <c r="F2648" s="306" t="s">
        <v>1754</v>
      </c>
      <c r="G2648" s="306">
        <v>1.0000000000000001E-5</v>
      </c>
      <c r="H2648" s="510">
        <v>26115</v>
      </c>
      <c r="I2648" s="309">
        <f t="shared" si="119"/>
        <v>7691.6509500000002</v>
      </c>
      <c r="J2648" s="310" t="s">
        <v>540</v>
      </c>
      <c r="K2648" s="311" t="s">
        <v>953</v>
      </c>
    </row>
    <row r="2649" spans="1:11" x14ac:dyDescent="0.2">
      <c r="A2649" s="329"/>
      <c r="B2649" s="330"/>
      <c r="C2649" s="329"/>
      <c r="D2649" s="330"/>
      <c r="E2649" s="500" t="s">
        <v>2471</v>
      </c>
      <c r="F2649" s="306" t="s">
        <v>1754</v>
      </c>
      <c r="G2649" s="306">
        <v>1.0000000000000001E-5</v>
      </c>
      <c r="H2649" s="510">
        <v>8215</v>
      </c>
      <c r="I2649" s="309">
        <f t="shared" si="119"/>
        <v>2419.5639500000002</v>
      </c>
      <c r="J2649" s="310" t="s">
        <v>540</v>
      </c>
      <c r="K2649" s="311" t="s">
        <v>953</v>
      </c>
    </row>
    <row r="2650" spans="1:11" x14ac:dyDescent="0.2">
      <c r="A2650" s="329"/>
      <c r="B2650" s="330"/>
      <c r="C2650" s="329"/>
      <c r="D2650" s="330"/>
      <c r="E2650" s="500" t="s">
        <v>2472</v>
      </c>
      <c r="F2650" s="306" t="s">
        <v>1754</v>
      </c>
      <c r="G2650" s="306">
        <v>1.0000000000000001E-5</v>
      </c>
      <c r="H2650" s="510">
        <v>8215</v>
      </c>
      <c r="I2650" s="309">
        <f t="shared" si="119"/>
        <v>2419.5639500000002</v>
      </c>
      <c r="J2650" s="310" t="s">
        <v>540</v>
      </c>
      <c r="K2650" s="311" t="s">
        <v>953</v>
      </c>
    </row>
    <row r="2651" spans="1:11" x14ac:dyDescent="0.2">
      <c r="A2651" s="329"/>
      <c r="B2651" s="330"/>
      <c r="C2651" s="329"/>
      <c r="D2651" s="330"/>
      <c r="E2651" s="500" t="s">
        <v>2381</v>
      </c>
      <c r="F2651" s="306" t="s">
        <v>296</v>
      </c>
      <c r="G2651" s="306">
        <v>1E-4</v>
      </c>
      <c r="H2651" s="510">
        <v>850</v>
      </c>
      <c r="I2651" s="309">
        <f t="shared" si="119"/>
        <v>2503.5050000000001</v>
      </c>
      <c r="J2651" s="310" t="s">
        <v>540</v>
      </c>
      <c r="K2651" s="311" t="s">
        <v>953</v>
      </c>
    </row>
    <row r="2652" spans="1:11" x14ac:dyDescent="0.2">
      <c r="A2652" s="329"/>
      <c r="B2652" s="330"/>
      <c r="C2652" s="329"/>
      <c r="D2652" s="330"/>
      <c r="E2652" s="500" t="s">
        <v>2382</v>
      </c>
      <c r="F2652" s="306" t="s">
        <v>1754</v>
      </c>
      <c r="G2652" s="306">
        <v>1.0000000000000001E-5</v>
      </c>
      <c r="H2652" s="510">
        <v>4550</v>
      </c>
      <c r="I2652" s="309">
        <f t="shared" si="119"/>
        <v>1340.1115</v>
      </c>
      <c r="J2652" s="310" t="s">
        <v>540</v>
      </c>
      <c r="K2652" s="311" t="s">
        <v>953</v>
      </c>
    </row>
    <row r="2653" spans="1:11" x14ac:dyDescent="0.2">
      <c r="A2653" s="329"/>
      <c r="B2653" s="330"/>
      <c r="C2653" s="329"/>
      <c r="D2653" s="330"/>
      <c r="E2653" s="500" t="s">
        <v>2383</v>
      </c>
      <c r="F2653" s="306" t="s">
        <v>1754</v>
      </c>
      <c r="G2653" s="306">
        <v>1.0000000000000001E-5</v>
      </c>
      <c r="H2653" s="510">
        <v>3150</v>
      </c>
      <c r="I2653" s="309">
        <f t="shared" si="119"/>
        <v>927.76949999999999</v>
      </c>
      <c r="J2653" s="310" t="s">
        <v>540</v>
      </c>
      <c r="K2653" s="311" t="s">
        <v>953</v>
      </c>
    </row>
    <row r="2654" spans="1:11" x14ac:dyDescent="0.2">
      <c r="A2654" s="329"/>
      <c r="B2654" s="330"/>
      <c r="C2654" s="329"/>
      <c r="D2654" s="330"/>
      <c r="E2654" s="500" t="s">
        <v>2384</v>
      </c>
      <c r="F2654" s="306" t="s">
        <v>1754</v>
      </c>
      <c r="G2654" s="306">
        <v>1.0000000000000001E-5</v>
      </c>
      <c r="H2654" s="510">
        <v>25250</v>
      </c>
      <c r="I2654" s="309">
        <f t="shared" si="119"/>
        <v>7436.8825000000006</v>
      </c>
      <c r="J2654" s="310" t="s">
        <v>540</v>
      </c>
      <c r="K2654" s="311" t="s">
        <v>953</v>
      </c>
    </row>
    <row r="2655" spans="1:11" x14ac:dyDescent="0.2">
      <c r="A2655" s="329"/>
      <c r="B2655" s="330"/>
      <c r="C2655" s="329"/>
      <c r="D2655" s="330"/>
      <c r="E2655" s="500" t="s">
        <v>2385</v>
      </c>
      <c r="F2655" s="306" t="s">
        <v>1754</v>
      </c>
      <c r="G2655" s="306">
        <v>1.0000000000000001E-5</v>
      </c>
      <c r="H2655" s="510">
        <v>17935</v>
      </c>
      <c r="I2655" s="309">
        <f t="shared" si="119"/>
        <v>5282.3955500000002</v>
      </c>
      <c r="J2655" s="310" t="s">
        <v>540</v>
      </c>
      <c r="K2655" s="311" t="s">
        <v>953</v>
      </c>
    </row>
    <row r="2656" spans="1:11" x14ac:dyDescent="0.2">
      <c r="A2656" s="329"/>
      <c r="B2656" s="330"/>
      <c r="C2656" s="329"/>
      <c r="D2656" s="330"/>
      <c r="E2656" s="500" t="s">
        <v>2386</v>
      </c>
      <c r="F2656" s="306" t="s">
        <v>1754</v>
      </c>
      <c r="G2656" s="306">
        <v>1.0000000000000001E-5</v>
      </c>
      <c r="H2656" s="510">
        <v>7190</v>
      </c>
      <c r="I2656" s="309">
        <f t="shared" si="119"/>
        <v>2117.6707000000001</v>
      </c>
      <c r="J2656" s="310" t="s">
        <v>540</v>
      </c>
      <c r="K2656" s="311" t="s">
        <v>953</v>
      </c>
    </row>
    <row r="2657" spans="1:11" x14ac:dyDescent="0.2">
      <c r="A2657" s="329"/>
      <c r="B2657" s="330"/>
      <c r="C2657" s="329"/>
      <c r="D2657" s="330"/>
      <c r="E2657" s="500" t="s">
        <v>2387</v>
      </c>
      <c r="F2657" s="306" t="s">
        <v>2314</v>
      </c>
      <c r="G2657" s="306">
        <v>1E-3</v>
      </c>
      <c r="H2657" s="510">
        <v>0.61360000000000003</v>
      </c>
      <c r="I2657" s="309">
        <f t="shared" si="119"/>
        <v>18.072360800000002</v>
      </c>
      <c r="J2657" s="310" t="s">
        <v>540</v>
      </c>
      <c r="K2657" s="311" t="s">
        <v>953</v>
      </c>
    </row>
    <row r="2658" spans="1:11" x14ac:dyDescent="0.2">
      <c r="A2658" s="329"/>
      <c r="B2658" s="330"/>
      <c r="C2658" s="329"/>
      <c r="D2658" s="330"/>
      <c r="E2658" s="504" t="s">
        <v>2388</v>
      </c>
      <c r="F2658" s="306" t="s">
        <v>2314</v>
      </c>
      <c r="G2658" s="306">
        <v>1E-3</v>
      </c>
      <c r="H2658" s="510">
        <v>0.73750000000000004</v>
      </c>
      <c r="I2658" s="309">
        <f t="shared" si="119"/>
        <v>21.721587500000002</v>
      </c>
      <c r="J2658" s="310" t="s">
        <v>540</v>
      </c>
      <c r="K2658" s="311" t="s">
        <v>953</v>
      </c>
    </row>
    <row r="2659" spans="1:11" x14ac:dyDescent="0.2">
      <c r="A2659" s="329"/>
      <c r="B2659" s="330"/>
      <c r="C2659" s="329"/>
      <c r="D2659" s="330"/>
      <c r="E2659" s="488" t="s">
        <v>2389</v>
      </c>
      <c r="F2659" s="306" t="s">
        <v>296</v>
      </c>
      <c r="G2659" s="306">
        <v>1.0000000000000001E-5</v>
      </c>
      <c r="H2659" s="510">
        <v>8100</v>
      </c>
      <c r="I2659" s="309">
        <f t="shared" si="119"/>
        <v>2385.6930000000002</v>
      </c>
      <c r="J2659" s="310" t="s">
        <v>540</v>
      </c>
      <c r="K2659" s="311" t="s">
        <v>953</v>
      </c>
    </row>
    <row r="2660" spans="1:11" x14ac:dyDescent="0.2">
      <c r="A2660" s="329"/>
      <c r="B2660" s="330"/>
      <c r="C2660" s="329"/>
      <c r="D2660" s="330"/>
      <c r="E2660" s="488" t="s">
        <v>2390</v>
      </c>
      <c r="F2660" s="306" t="s">
        <v>296</v>
      </c>
      <c r="G2660" s="306">
        <v>1E-3</v>
      </c>
      <c r="H2660" s="510">
        <v>125</v>
      </c>
      <c r="I2660" s="309">
        <f t="shared" si="119"/>
        <v>3681.625</v>
      </c>
      <c r="J2660" s="310" t="s">
        <v>540</v>
      </c>
      <c r="K2660" s="311" t="s">
        <v>953</v>
      </c>
    </row>
    <row r="2661" spans="1:11" x14ac:dyDescent="0.2">
      <c r="A2661" s="329"/>
      <c r="B2661" s="330"/>
      <c r="C2661" s="329"/>
      <c r="D2661" s="330"/>
      <c r="E2661" s="488" t="s">
        <v>2391</v>
      </c>
      <c r="F2661" s="306" t="s">
        <v>1754</v>
      </c>
      <c r="G2661" s="306">
        <v>1E-3</v>
      </c>
      <c r="H2661" s="510">
        <v>339</v>
      </c>
      <c r="I2661" s="309">
        <f t="shared" si="119"/>
        <v>9984.5669999999991</v>
      </c>
      <c r="J2661" s="310" t="s">
        <v>540</v>
      </c>
      <c r="K2661" s="311" t="s">
        <v>953</v>
      </c>
    </row>
    <row r="2662" spans="1:11" x14ac:dyDescent="0.2">
      <c r="A2662" s="329"/>
      <c r="B2662" s="330"/>
      <c r="C2662" s="329"/>
      <c r="D2662" s="330"/>
      <c r="E2662" s="488" t="s">
        <v>2273</v>
      </c>
      <c r="F2662" s="306" t="s">
        <v>296</v>
      </c>
      <c r="G2662" s="306">
        <v>1E-4</v>
      </c>
      <c r="H2662" s="510">
        <v>604.16</v>
      </c>
      <c r="I2662" s="309">
        <f t="shared" si="119"/>
        <v>1779.432448</v>
      </c>
      <c r="J2662" s="310" t="s">
        <v>540</v>
      </c>
      <c r="K2662" s="311" t="s">
        <v>953</v>
      </c>
    </row>
    <row r="2663" spans="1:11" x14ac:dyDescent="0.2">
      <c r="A2663" s="329"/>
      <c r="B2663" s="330"/>
      <c r="C2663" s="329"/>
      <c r="D2663" s="329"/>
      <c r="E2663" s="487" t="s">
        <v>2275</v>
      </c>
      <c r="F2663" s="306" t="s">
        <v>748</v>
      </c>
      <c r="G2663" s="306">
        <v>1E-3</v>
      </c>
      <c r="H2663" s="510">
        <v>80.239999999999995</v>
      </c>
      <c r="I2663" s="309">
        <f t="shared" si="119"/>
        <v>2363.30872</v>
      </c>
      <c r="J2663" s="310" t="s">
        <v>540</v>
      </c>
      <c r="K2663" s="311" t="s">
        <v>953</v>
      </c>
    </row>
    <row r="2664" spans="1:11" x14ac:dyDescent="0.2">
      <c r="A2664" s="329"/>
      <c r="B2664" s="330"/>
      <c r="C2664" s="329"/>
      <c r="D2664" s="329"/>
      <c r="E2664" s="487"/>
      <c r="F2664" s="306"/>
      <c r="G2664" s="306"/>
      <c r="H2664" s="332"/>
      <c r="I2664" s="309"/>
      <c r="J2664" s="310"/>
      <c r="K2664" s="311"/>
    </row>
    <row r="2665" spans="1:11" x14ac:dyDescent="0.2">
      <c r="A2665" s="329"/>
      <c r="B2665" s="330"/>
      <c r="C2665" s="329"/>
      <c r="D2665" s="511"/>
      <c r="E2665" s="400"/>
      <c r="F2665" s="306"/>
      <c r="G2665" s="306"/>
      <c r="H2665" s="332"/>
      <c r="I2665" s="309"/>
      <c r="J2665" s="310"/>
      <c r="K2665" s="311"/>
    </row>
    <row r="2666" spans="1:11" x14ac:dyDescent="0.2">
      <c r="A2666" s="329"/>
      <c r="B2666" s="330"/>
      <c r="C2666" s="329"/>
      <c r="D2666" s="329" t="s">
        <v>2523</v>
      </c>
      <c r="E2666" s="400" t="s">
        <v>1153</v>
      </c>
      <c r="F2666" s="306" t="s">
        <v>936</v>
      </c>
      <c r="G2666" s="306">
        <v>2</v>
      </c>
      <c r="H2666" s="332">
        <v>0.04</v>
      </c>
      <c r="I2666" s="309">
        <f>+$G$1879*G2666*H2666</f>
        <v>49108.08</v>
      </c>
      <c r="J2666" s="310" t="s">
        <v>937</v>
      </c>
      <c r="K2666" s="311" t="s">
        <v>953</v>
      </c>
    </row>
    <row r="2667" spans="1:11" x14ac:dyDescent="0.2">
      <c r="A2667" s="329"/>
      <c r="B2667" s="330"/>
      <c r="C2667" s="329"/>
      <c r="D2667" s="329"/>
      <c r="E2667" s="306" t="s">
        <v>1077</v>
      </c>
      <c r="F2667" s="306" t="s">
        <v>1154</v>
      </c>
      <c r="G2667" s="306">
        <v>1E-3</v>
      </c>
      <c r="H2667" s="332">
        <v>3.06</v>
      </c>
      <c r="I2667" s="309">
        <f t="shared" ref="I2667:I2673" si="120">+$G$1879*G2667*H2667</f>
        <v>1878.3840600000001</v>
      </c>
      <c r="J2667" s="310" t="s">
        <v>937</v>
      </c>
      <c r="K2667" s="311" t="s">
        <v>953</v>
      </c>
    </row>
    <row r="2668" spans="1:11" x14ac:dyDescent="0.2">
      <c r="A2668" s="329"/>
      <c r="B2668" s="330"/>
      <c r="C2668" s="329"/>
      <c r="D2668" s="329"/>
      <c r="E2668" s="400" t="s">
        <v>970</v>
      </c>
      <c r="F2668" s="306" t="s">
        <v>1155</v>
      </c>
      <c r="G2668" s="306">
        <v>1E-3</v>
      </c>
      <c r="H2668" s="332">
        <v>6.84</v>
      </c>
      <c r="I2668" s="309">
        <f t="shared" si="120"/>
        <v>4198.7408399999995</v>
      </c>
      <c r="J2668" s="310" t="s">
        <v>937</v>
      </c>
      <c r="K2668" s="311" t="s">
        <v>953</v>
      </c>
    </row>
    <row r="2669" spans="1:11" x14ac:dyDescent="0.2">
      <c r="A2669" s="329"/>
      <c r="B2669" s="330"/>
      <c r="C2669" s="329"/>
      <c r="D2669" s="329"/>
      <c r="E2669" s="400" t="s">
        <v>2524</v>
      </c>
      <c r="F2669" s="306" t="s">
        <v>1157</v>
      </c>
      <c r="G2669" s="306">
        <v>1E-3</v>
      </c>
      <c r="H2669" s="332">
        <v>1.5</v>
      </c>
      <c r="I2669" s="309">
        <f t="shared" si="120"/>
        <v>920.77649999999994</v>
      </c>
      <c r="J2669" s="310" t="s">
        <v>937</v>
      </c>
      <c r="K2669" s="311" t="s">
        <v>953</v>
      </c>
    </row>
    <row r="2670" spans="1:11" x14ac:dyDescent="0.2">
      <c r="A2670" s="329"/>
      <c r="B2670" s="330"/>
      <c r="C2670" s="329"/>
      <c r="D2670" s="329"/>
      <c r="E2670" s="400" t="s">
        <v>1158</v>
      </c>
      <c r="F2670" s="306" t="s">
        <v>1154</v>
      </c>
      <c r="G2670" s="306">
        <v>1E-3</v>
      </c>
      <c r="H2670" s="332">
        <v>3.06</v>
      </c>
      <c r="I2670" s="309">
        <f t="shared" si="120"/>
        <v>1878.3840600000001</v>
      </c>
      <c r="J2670" s="310" t="s">
        <v>937</v>
      </c>
      <c r="K2670" s="311" t="s">
        <v>953</v>
      </c>
    </row>
    <row r="2671" spans="1:11" x14ac:dyDescent="0.2">
      <c r="A2671" s="329"/>
      <c r="B2671" s="330"/>
      <c r="C2671" s="329"/>
      <c r="D2671" s="329"/>
      <c r="E2671" s="400" t="s">
        <v>1159</v>
      </c>
      <c r="F2671" s="306" t="s">
        <v>1154</v>
      </c>
      <c r="G2671" s="306">
        <v>1E-3</v>
      </c>
      <c r="H2671" s="332">
        <v>3.06</v>
      </c>
      <c r="I2671" s="309">
        <f t="shared" si="120"/>
        <v>1878.3840600000001</v>
      </c>
      <c r="J2671" s="310" t="s">
        <v>937</v>
      </c>
      <c r="K2671" s="311" t="s">
        <v>953</v>
      </c>
    </row>
    <row r="2672" spans="1:11" x14ac:dyDescent="0.2">
      <c r="A2672" s="329"/>
      <c r="B2672" s="330"/>
      <c r="C2672" s="329"/>
      <c r="D2672" s="329"/>
      <c r="E2672" s="306" t="s">
        <v>966</v>
      </c>
      <c r="F2672" s="306" t="s">
        <v>1154</v>
      </c>
      <c r="G2672" s="306">
        <v>1E-3</v>
      </c>
      <c r="H2672" s="332">
        <v>3.06</v>
      </c>
      <c r="I2672" s="309">
        <f t="shared" si="120"/>
        <v>1878.3840600000001</v>
      </c>
      <c r="J2672" s="310" t="s">
        <v>937</v>
      </c>
      <c r="K2672" s="311" t="s">
        <v>953</v>
      </c>
    </row>
    <row r="2673" spans="1:11" x14ac:dyDescent="0.2">
      <c r="A2673" s="329"/>
      <c r="B2673" s="330"/>
      <c r="C2673" s="329"/>
      <c r="D2673" s="329"/>
      <c r="E2673" s="306" t="s">
        <v>2525</v>
      </c>
      <c r="F2673" s="306" t="s">
        <v>1267</v>
      </c>
      <c r="G2673" s="306">
        <v>1E-3</v>
      </c>
      <c r="H2673" s="332">
        <v>1.5</v>
      </c>
      <c r="I2673" s="309">
        <f t="shared" si="120"/>
        <v>920.77649999999994</v>
      </c>
      <c r="J2673" s="310" t="s">
        <v>937</v>
      </c>
      <c r="K2673" s="311" t="s">
        <v>953</v>
      </c>
    </row>
    <row r="2674" spans="1:11" x14ac:dyDescent="0.2">
      <c r="A2674" s="329"/>
      <c r="B2674" s="330"/>
      <c r="C2674" s="329"/>
      <c r="D2674" s="329"/>
      <c r="E2674" s="306" t="s">
        <v>2526</v>
      </c>
      <c r="F2674" s="334" t="s">
        <v>974</v>
      </c>
      <c r="G2674" s="334">
        <v>5</v>
      </c>
      <c r="H2674" s="402">
        <v>195</v>
      </c>
      <c r="I2674" s="391">
        <f t="shared" ref="I2674:I2680" si="121">G2674*H2674</f>
        <v>975</v>
      </c>
      <c r="J2674" s="347" t="s">
        <v>441</v>
      </c>
      <c r="K2674" s="449" t="s">
        <v>953</v>
      </c>
    </row>
    <row r="2675" spans="1:11" x14ac:dyDescent="0.2">
      <c r="A2675" s="329"/>
      <c r="B2675" s="330"/>
      <c r="C2675" s="329"/>
      <c r="D2675" s="329"/>
      <c r="E2675" s="306" t="s">
        <v>2527</v>
      </c>
      <c r="F2675" s="334" t="s">
        <v>974</v>
      </c>
      <c r="G2675" s="334">
        <v>5</v>
      </c>
      <c r="H2675" s="402">
        <v>195</v>
      </c>
      <c r="I2675" s="391">
        <f t="shared" si="121"/>
        <v>975</v>
      </c>
      <c r="J2675" s="347" t="s">
        <v>441</v>
      </c>
      <c r="K2675" s="449" t="s">
        <v>953</v>
      </c>
    </row>
    <row r="2676" spans="1:11" x14ac:dyDescent="0.2">
      <c r="A2676" s="329"/>
      <c r="B2676" s="330"/>
      <c r="C2676" s="329"/>
      <c r="D2676" s="329"/>
      <c r="E2676" s="306" t="s">
        <v>2528</v>
      </c>
      <c r="F2676" s="334" t="s">
        <v>974</v>
      </c>
      <c r="G2676" s="334">
        <v>5</v>
      </c>
      <c r="H2676" s="402">
        <v>195</v>
      </c>
      <c r="I2676" s="391">
        <f t="shared" si="121"/>
        <v>975</v>
      </c>
      <c r="J2676" s="347" t="s">
        <v>441</v>
      </c>
      <c r="K2676" s="449" t="s">
        <v>953</v>
      </c>
    </row>
    <row r="2677" spans="1:11" x14ac:dyDescent="0.2">
      <c r="A2677" s="329"/>
      <c r="B2677" s="330"/>
      <c r="C2677" s="329"/>
      <c r="D2677" s="511"/>
      <c r="E2677" s="306" t="s">
        <v>2529</v>
      </c>
      <c r="F2677" s="334" t="s">
        <v>974</v>
      </c>
      <c r="G2677" s="334">
        <v>5</v>
      </c>
      <c r="H2677" s="402">
        <v>195</v>
      </c>
      <c r="I2677" s="391">
        <f t="shared" si="121"/>
        <v>975</v>
      </c>
      <c r="J2677" s="347" t="s">
        <v>441</v>
      </c>
      <c r="K2677" s="449" t="s">
        <v>953</v>
      </c>
    </row>
    <row r="2678" spans="1:11" x14ac:dyDescent="0.2">
      <c r="A2678" s="329"/>
      <c r="B2678" s="330"/>
      <c r="C2678" s="329"/>
      <c r="D2678" s="329"/>
      <c r="E2678" s="306" t="s">
        <v>2530</v>
      </c>
      <c r="F2678" s="334" t="s">
        <v>974</v>
      </c>
      <c r="G2678" s="334">
        <v>5</v>
      </c>
      <c r="H2678" s="402">
        <v>195</v>
      </c>
      <c r="I2678" s="391">
        <f t="shared" si="121"/>
        <v>975</v>
      </c>
      <c r="J2678" s="347" t="s">
        <v>441</v>
      </c>
      <c r="K2678" s="449" t="s">
        <v>953</v>
      </c>
    </row>
    <row r="2679" spans="1:11" x14ac:dyDescent="0.2">
      <c r="A2679" s="329"/>
      <c r="B2679" s="330"/>
      <c r="C2679" s="329"/>
      <c r="D2679" s="329"/>
      <c r="E2679" s="306" t="s">
        <v>2531</v>
      </c>
      <c r="F2679" s="334" t="s">
        <v>974</v>
      </c>
      <c r="G2679" s="334">
        <v>5</v>
      </c>
      <c r="H2679" s="402">
        <v>195</v>
      </c>
      <c r="I2679" s="391">
        <f t="shared" si="121"/>
        <v>975</v>
      </c>
      <c r="J2679" s="347" t="s">
        <v>441</v>
      </c>
      <c r="K2679" s="449" t="s">
        <v>953</v>
      </c>
    </row>
    <row r="2680" spans="1:11" x14ac:dyDescent="0.2">
      <c r="A2680" s="329"/>
      <c r="B2680" s="330"/>
      <c r="C2680" s="329"/>
      <c r="D2680" s="329"/>
      <c r="E2680" s="306" t="s">
        <v>2532</v>
      </c>
      <c r="F2680" s="334" t="s">
        <v>1161</v>
      </c>
      <c r="G2680" s="334">
        <v>5</v>
      </c>
      <c r="H2680" s="402">
        <v>153</v>
      </c>
      <c r="I2680" s="391">
        <f t="shared" si="121"/>
        <v>765</v>
      </c>
      <c r="J2680" s="347" t="s">
        <v>441</v>
      </c>
      <c r="K2680" s="449" t="s">
        <v>953</v>
      </c>
    </row>
    <row r="2681" spans="1:11" x14ac:dyDescent="0.2">
      <c r="A2681" s="329"/>
      <c r="B2681" s="330"/>
      <c r="C2681" s="329"/>
      <c r="D2681" s="329"/>
      <c r="E2681" s="306"/>
      <c r="F2681" s="306"/>
      <c r="G2681" s="306"/>
      <c r="H2681" s="332"/>
      <c r="I2681" s="309"/>
      <c r="J2681" s="310"/>
      <c r="K2681" s="311"/>
    </row>
    <row r="2682" spans="1:11" ht="15.75" x14ac:dyDescent="0.2">
      <c r="A2682" s="329"/>
      <c r="B2682" s="330"/>
      <c r="C2682" s="329"/>
      <c r="D2682" s="473" t="s">
        <v>1110</v>
      </c>
      <c r="E2682" s="452" t="s">
        <v>1355</v>
      </c>
      <c r="F2682" s="334" t="s">
        <v>987</v>
      </c>
      <c r="G2682" s="334">
        <v>12</v>
      </c>
      <c r="H2682" s="345">
        <v>19016.55</v>
      </c>
      <c r="I2682" s="346">
        <f>G2682*H2682</f>
        <v>228198.59999999998</v>
      </c>
      <c r="J2682" s="347" t="s">
        <v>988</v>
      </c>
      <c r="K2682" s="381" t="s">
        <v>938</v>
      </c>
    </row>
    <row r="2683" spans="1:11" x14ac:dyDescent="0.2">
      <c r="A2683" s="329"/>
      <c r="B2683" s="330"/>
      <c r="C2683" s="329"/>
      <c r="D2683" s="329"/>
      <c r="E2683" s="334"/>
      <c r="F2683" s="334"/>
      <c r="G2683" s="334"/>
      <c r="H2683" s="345"/>
      <c r="I2683" s="346"/>
      <c r="J2683" s="347"/>
      <c r="K2683" s="311"/>
    </row>
    <row r="2684" spans="1:11" x14ac:dyDescent="0.2">
      <c r="A2684" s="329"/>
      <c r="B2684" s="330"/>
      <c r="C2684" s="329"/>
      <c r="D2684" s="329"/>
      <c r="E2684" s="334" t="s">
        <v>995</v>
      </c>
      <c r="F2684" s="334" t="s">
        <v>987</v>
      </c>
      <c r="G2684" s="334">
        <v>12</v>
      </c>
      <c r="H2684" s="345">
        <v>1000</v>
      </c>
      <c r="I2684" s="346">
        <f>G2684*H2684</f>
        <v>12000</v>
      </c>
      <c r="J2684" s="347" t="s">
        <v>996</v>
      </c>
      <c r="K2684" s="376" t="s">
        <v>953</v>
      </c>
    </row>
    <row r="2685" spans="1:11" x14ac:dyDescent="0.2">
      <c r="A2685" s="329"/>
      <c r="B2685" s="330"/>
      <c r="C2685" s="329"/>
      <c r="D2685" s="329"/>
      <c r="E2685" s="334"/>
      <c r="F2685" s="334"/>
      <c r="G2685" s="334"/>
      <c r="H2685" s="345"/>
      <c r="I2685" s="346"/>
      <c r="J2685" s="347"/>
      <c r="K2685" s="376"/>
    </row>
    <row r="2686" spans="1:11" x14ac:dyDescent="0.2">
      <c r="A2686" s="329"/>
      <c r="B2686" s="330"/>
      <c r="C2686" s="329"/>
      <c r="D2686" s="329"/>
      <c r="E2686" s="334" t="s">
        <v>999</v>
      </c>
      <c r="F2686" s="334" t="s">
        <v>987</v>
      </c>
      <c r="G2686" s="334">
        <v>12</v>
      </c>
      <c r="H2686" s="345">
        <v>395.47</v>
      </c>
      <c r="I2686" s="346">
        <f>G2686*H2686</f>
        <v>4745.6400000000003</v>
      </c>
      <c r="J2686" s="347" t="s">
        <v>1000</v>
      </c>
      <c r="K2686" s="376" t="s">
        <v>953</v>
      </c>
    </row>
    <row r="2687" spans="1:11" x14ac:dyDescent="0.2">
      <c r="A2687" s="329"/>
      <c r="B2687" s="330"/>
      <c r="C2687" s="329"/>
      <c r="D2687" s="329"/>
      <c r="E2687" s="334"/>
      <c r="F2687" s="334"/>
      <c r="G2687" s="334"/>
      <c r="H2687" s="345"/>
      <c r="I2687" s="346"/>
      <c r="J2687" s="347"/>
      <c r="K2687" s="380"/>
    </row>
    <row r="2688" spans="1:11" ht="25.5" x14ac:dyDescent="0.2">
      <c r="A2688" s="329"/>
      <c r="B2688" s="330"/>
      <c r="C2688" s="329"/>
      <c r="D2688" s="473" t="s">
        <v>1004</v>
      </c>
      <c r="E2688" s="334" t="s">
        <v>2121</v>
      </c>
      <c r="F2688" s="334" t="s">
        <v>987</v>
      </c>
      <c r="G2688" s="334">
        <v>12</v>
      </c>
      <c r="H2688" s="362">
        <v>6000</v>
      </c>
      <c r="I2688" s="346">
        <f>G2688*H2688</f>
        <v>72000</v>
      </c>
      <c r="J2688" s="347" t="s">
        <v>297</v>
      </c>
      <c r="K2688" s="376" t="s">
        <v>953</v>
      </c>
    </row>
    <row r="2689" spans="1:11" x14ac:dyDescent="0.2">
      <c r="A2689" s="329"/>
      <c r="B2689" s="330"/>
      <c r="C2689" s="329"/>
      <c r="D2689" s="329"/>
      <c r="E2689" s="334"/>
      <c r="F2689" s="334"/>
      <c r="G2689" s="334"/>
      <c r="H2689" s="345"/>
      <c r="I2689" s="346"/>
      <c r="J2689" s="347"/>
      <c r="K2689" s="380"/>
    </row>
    <row r="2690" spans="1:11" x14ac:dyDescent="0.2">
      <c r="A2690" s="329"/>
      <c r="B2690" s="330"/>
      <c r="C2690" s="329"/>
      <c r="D2690" s="329"/>
      <c r="E2690" s="334" t="s">
        <v>1906</v>
      </c>
      <c r="F2690" s="334" t="s">
        <v>987</v>
      </c>
      <c r="G2690" s="334">
        <v>12</v>
      </c>
      <c r="H2690" s="362">
        <v>7500</v>
      </c>
      <c r="I2690" s="346">
        <f>G2690*H2690</f>
        <v>90000</v>
      </c>
      <c r="J2690" s="347" t="s">
        <v>1010</v>
      </c>
      <c r="K2690" s="376" t="s">
        <v>953</v>
      </c>
    </row>
    <row r="2691" spans="1:11" x14ac:dyDescent="0.2">
      <c r="A2691" s="329"/>
      <c r="B2691" s="330"/>
      <c r="C2691" s="329"/>
      <c r="D2691" s="329"/>
      <c r="E2691" s="487"/>
      <c r="F2691" s="306"/>
      <c r="G2691" s="306"/>
      <c r="H2691" s="332"/>
      <c r="I2691" s="309"/>
      <c r="J2691" s="310"/>
      <c r="K2691" s="311"/>
    </row>
    <row r="2692" spans="1:11" x14ac:dyDescent="0.2">
      <c r="A2692" s="340"/>
      <c r="B2692" s="341"/>
      <c r="C2692" s="473"/>
      <c r="D2692" s="512"/>
      <c r="E2692" s="334"/>
      <c r="F2692" s="334"/>
      <c r="G2692" s="334"/>
      <c r="H2692" s="362"/>
      <c r="I2692" s="346"/>
      <c r="J2692" s="347"/>
      <c r="K2692" s="376"/>
    </row>
    <row r="2693" spans="1:11" ht="24" x14ac:dyDescent="0.2">
      <c r="A2693" s="349"/>
      <c r="B2693" s="350"/>
      <c r="C2693" s="342"/>
      <c r="D2693" s="473" t="s">
        <v>1907</v>
      </c>
      <c r="E2693" s="452" t="s">
        <v>2533</v>
      </c>
      <c r="F2693" s="334" t="s">
        <v>1016</v>
      </c>
      <c r="G2693" s="334">
        <v>12</v>
      </c>
      <c r="H2693" s="362">
        <v>2092540</v>
      </c>
      <c r="I2693" s="346">
        <f>G2693*H2693</f>
        <v>25110480</v>
      </c>
      <c r="J2693" s="347" t="s">
        <v>989</v>
      </c>
      <c r="K2693" s="376" t="s">
        <v>1017</v>
      </c>
    </row>
    <row r="2694" spans="1:11" x14ac:dyDescent="0.2">
      <c r="A2694" s="349"/>
      <c r="B2694" s="350"/>
      <c r="C2694" s="357"/>
      <c r="D2694" s="357"/>
      <c r="E2694" s="334"/>
      <c r="F2694" s="334"/>
      <c r="G2694" s="334"/>
      <c r="H2694" s="362"/>
      <c r="I2694" s="346"/>
      <c r="J2694" s="347"/>
      <c r="K2694" s="376"/>
    </row>
    <row r="2695" spans="1:11" x14ac:dyDescent="0.2">
      <c r="A2695" s="329"/>
      <c r="B2695" s="330"/>
      <c r="C2695" s="329"/>
      <c r="D2695" s="329"/>
      <c r="E2695" s="334" t="s">
        <v>1127</v>
      </c>
      <c r="F2695" s="334" t="s">
        <v>1016</v>
      </c>
      <c r="G2695" s="334">
        <v>1</v>
      </c>
      <c r="H2695" s="362">
        <f>H2693</f>
        <v>2092540</v>
      </c>
      <c r="I2695" s="346">
        <f>G2695*H2695</f>
        <v>2092540</v>
      </c>
      <c r="J2695" s="347" t="s">
        <v>1011</v>
      </c>
      <c r="K2695" s="376" t="s">
        <v>1017</v>
      </c>
    </row>
    <row r="2696" spans="1:11" x14ac:dyDescent="0.2">
      <c r="A2696" s="351"/>
      <c r="B2696" s="355"/>
      <c r="C2696" s="325"/>
      <c r="D2696" s="325"/>
      <c r="E2696" s="334"/>
      <c r="F2696" s="334"/>
      <c r="G2696" s="334"/>
      <c r="H2696" s="362"/>
      <c r="I2696" s="346"/>
      <c r="J2696" s="347"/>
      <c r="K2696" s="376"/>
    </row>
    <row r="2697" spans="1:11" x14ac:dyDescent="0.2">
      <c r="A2697" s="351"/>
      <c r="B2697" s="355"/>
      <c r="C2697" s="357"/>
      <c r="D2697" s="357"/>
      <c r="E2697" s="334" t="s">
        <v>1027</v>
      </c>
      <c r="F2697" s="334" t="s">
        <v>1028</v>
      </c>
      <c r="G2697" s="334">
        <v>1</v>
      </c>
      <c r="H2697" s="362">
        <v>26000</v>
      </c>
      <c r="I2697" s="346">
        <f>G2697*H2697</f>
        <v>26000</v>
      </c>
      <c r="J2697" s="347" t="s">
        <v>993</v>
      </c>
      <c r="K2697" s="376" t="s">
        <v>1017</v>
      </c>
    </row>
    <row r="2698" spans="1:11" x14ac:dyDescent="0.2">
      <c r="A2698" s="351"/>
      <c r="B2698" s="355"/>
      <c r="C2698" s="359"/>
      <c r="D2698" s="359"/>
      <c r="E2698" s="334"/>
      <c r="F2698" s="334"/>
      <c r="G2698" s="334"/>
      <c r="H2698" s="362"/>
      <c r="I2698" s="346"/>
      <c r="J2698" s="347"/>
      <c r="K2698" s="376"/>
    </row>
    <row r="2699" spans="1:11" x14ac:dyDescent="0.2">
      <c r="A2699" s="349"/>
      <c r="B2699" s="350"/>
      <c r="C2699" s="325"/>
      <c r="D2699" s="325"/>
      <c r="E2699" s="334" t="s">
        <v>1031</v>
      </c>
      <c r="F2699" s="334" t="s">
        <v>1016</v>
      </c>
      <c r="G2699" s="334">
        <v>2</v>
      </c>
      <c r="H2699" s="362">
        <v>1000000</v>
      </c>
      <c r="I2699" s="346">
        <f>G2699*H2699</f>
        <v>2000000</v>
      </c>
      <c r="J2699" s="347" t="s">
        <v>1032</v>
      </c>
      <c r="K2699" s="376" t="s">
        <v>953</v>
      </c>
    </row>
    <row r="2700" spans="1:11" x14ac:dyDescent="0.2">
      <c r="A2700" s="351"/>
      <c r="B2700" s="355"/>
      <c r="C2700" s="361"/>
      <c r="D2700" s="511"/>
      <c r="E2700" s="334"/>
      <c r="F2700" s="334"/>
      <c r="G2700" s="334"/>
      <c r="H2700" s="362"/>
      <c r="I2700" s="346"/>
      <c r="J2700" s="347"/>
      <c r="K2700" s="376"/>
    </row>
    <row r="2701" spans="1:11" x14ac:dyDescent="0.2">
      <c r="A2701" s="349"/>
      <c r="B2701" s="350"/>
      <c r="C2701" s="325"/>
      <c r="D2701" s="325"/>
      <c r="E2701" s="334" t="s">
        <v>1035</v>
      </c>
      <c r="F2701" s="334" t="s">
        <v>1016</v>
      </c>
      <c r="G2701" s="334">
        <v>1</v>
      </c>
      <c r="H2701" s="362">
        <v>75000</v>
      </c>
      <c r="I2701" s="346">
        <f>G2701*H2701</f>
        <v>75000</v>
      </c>
      <c r="J2701" s="347" t="s">
        <v>1019</v>
      </c>
      <c r="K2701" s="376" t="s">
        <v>1017</v>
      </c>
    </row>
    <row r="2702" spans="1:11" x14ac:dyDescent="0.2">
      <c r="A2702" s="351"/>
      <c r="B2702" s="355"/>
      <c r="C2702" s="361"/>
      <c r="D2702" s="361"/>
      <c r="E2702" s="334"/>
      <c r="F2702" s="334"/>
      <c r="G2702" s="334"/>
      <c r="H2702" s="362"/>
      <c r="I2702" s="346"/>
      <c r="J2702" s="347"/>
      <c r="K2702" s="376"/>
    </row>
    <row r="2703" spans="1:11" x14ac:dyDescent="0.2">
      <c r="A2703" s="329"/>
      <c r="B2703" s="330"/>
      <c r="C2703" s="329"/>
      <c r="D2703" s="329"/>
      <c r="E2703" s="334" t="s">
        <v>1038</v>
      </c>
      <c r="F2703" s="334" t="s">
        <v>1016</v>
      </c>
      <c r="G2703" s="334">
        <v>1</v>
      </c>
      <c r="H2703" s="362">
        <v>200000</v>
      </c>
      <c r="I2703" s="346">
        <f>G2703*H2703</f>
        <v>200000</v>
      </c>
      <c r="J2703" s="347" t="s">
        <v>1020</v>
      </c>
      <c r="K2703" s="376" t="s">
        <v>1017</v>
      </c>
    </row>
    <row r="2704" spans="1:11" x14ac:dyDescent="0.2">
      <c r="A2704" s="351"/>
      <c r="B2704" s="355"/>
      <c r="C2704" s="325"/>
      <c r="D2704" s="325"/>
      <c r="E2704" s="334"/>
      <c r="F2704" s="334"/>
      <c r="G2704" s="334"/>
      <c r="H2704" s="362"/>
      <c r="I2704" s="346"/>
      <c r="J2704" s="347"/>
      <c r="K2704" s="376"/>
    </row>
    <row r="2705" spans="1:11" x14ac:dyDescent="0.2">
      <c r="A2705" s="340"/>
      <c r="B2705" s="341"/>
      <c r="C2705" s="359"/>
      <c r="D2705" s="511"/>
      <c r="E2705" s="334" t="s">
        <v>1042</v>
      </c>
      <c r="F2705" s="334" t="s">
        <v>987</v>
      </c>
      <c r="G2705" s="334">
        <v>6</v>
      </c>
      <c r="H2705" s="362">
        <v>500</v>
      </c>
      <c r="I2705" s="346">
        <f>G2705*H2705</f>
        <v>3000</v>
      </c>
      <c r="J2705" s="347" t="s">
        <v>1043</v>
      </c>
      <c r="K2705" s="376" t="s">
        <v>953</v>
      </c>
    </row>
    <row r="2706" spans="1:11" x14ac:dyDescent="0.2">
      <c r="A2706" s="351"/>
      <c r="B2706" s="355"/>
      <c r="C2706" s="363"/>
      <c r="D2706" s="363"/>
      <c r="E2706" s="334"/>
      <c r="F2706" s="334"/>
      <c r="G2706" s="334"/>
      <c r="H2706" s="362"/>
      <c r="I2706" s="346"/>
      <c r="J2706" s="347"/>
      <c r="K2706" s="376"/>
    </row>
    <row r="2707" spans="1:11" x14ac:dyDescent="0.2">
      <c r="A2707" s="351"/>
      <c r="B2707" s="355"/>
      <c r="C2707" s="325"/>
      <c r="D2707" s="325"/>
      <c r="E2707" s="334" t="s">
        <v>1045</v>
      </c>
      <c r="F2707" s="334" t="s">
        <v>987</v>
      </c>
      <c r="G2707" s="334">
        <v>6</v>
      </c>
      <c r="H2707" s="362">
        <v>1500</v>
      </c>
      <c r="I2707" s="346">
        <f>G2707*H2707</f>
        <v>9000</v>
      </c>
      <c r="J2707" s="347" t="s">
        <v>1046</v>
      </c>
      <c r="K2707" s="376" t="s">
        <v>953</v>
      </c>
    </row>
    <row r="2708" spans="1:11" x14ac:dyDescent="0.2">
      <c r="A2708" s="351"/>
      <c r="B2708" s="355"/>
      <c r="C2708" s="363"/>
      <c r="D2708" s="363"/>
      <c r="E2708" s="334"/>
      <c r="F2708" s="334"/>
      <c r="G2708" s="334"/>
      <c r="H2708" s="362"/>
      <c r="I2708" s="346"/>
      <c r="J2708" s="347"/>
      <c r="K2708" s="376"/>
    </row>
    <row r="2709" spans="1:11" x14ac:dyDescent="0.2">
      <c r="A2709" s="351"/>
      <c r="B2709" s="355"/>
      <c r="C2709" s="325"/>
      <c r="D2709" s="325"/>
      <c r="E2709" s="334" t="s">
        <v>1048</v>
      </c>
      <c r="F2709" s="334" t="s">
        <v>987</v>
      </c>
      <c r="G2709" s="334">
        <v>12</v>
      </c>
      <c r="H2709" s="362">
        <v>1000</v>
      </c>
      <c r="I2709" s="346">
        <f>G2709*H2709</f>
        <v>12000</v>
      </c>
      <c r="J2709" s="347" t="s">
        <v>1049</v>
      </c>
      <c r="K2709" s="376" t="s">
        <v>953</v>
      </c>
    </row>
    <row r="2710" spans="1:11" x14ac:dyDescent="0.2">
      <c r="A2710" s="351"/>
      <c r="B2710" s="355"/>
      <c r="C2710" s="363"/>
      <c r="D2710" s="363"/>
      <c r="E2710" s="334"/>
      <c r="F2710" s="334"/>
      <c r="G2710" s="334"/>
      <c r="H2710" s="362"/>
      <c r="I2710" s="346"/>
      <c r="J2710" s="347"/>
      <c r="K2710" s="376"/>
    </row>
    <row r="2711" spans="1:11" x14ac:dyDescent="0.2">
      <c r="A2711" s="351"/>
      <c r="B2711" s="355"/>
      <c r="C2711" s="325"/>
      <c r="D2711" s="325"/>
      <c r="E2711" s="334" t="s">
        <v>1052</v>
      </c>
      <c r="F2711" s="334" t="s">
        <v>987</v>
      </c>
      <c r="G2711" s="334">
        <v>12</v>
      </c>
      <c r="H2711" s="362">
        <v>2000</v>
      </c>
      <c r="I2711" s="346">
        <f>G2711*H2711</f>
        <v>24000</v>
      </c>
      <c r="J2711" s="347" t="s">
        <v>1053</v>
      </c>
      <c r="K2711" s="376" t="s">
        <v>953</v>
      </c>
    </row>
    <row r="2712" spans="1:11" x14ac:dyDescent="0.2">
      <c r="A2712" s="351"/>
      <c r="B2712" s="355"/>
      <c r="C2712" s="363"/>
      <c r="D2712" s="363"/>
      <c r="E2712" s="334"/>
      <c r="F2712" s="334"/>
      <c r="G2712" s="334"/>
      <c r="H2712" s="362"/>
      <c r="I2712" s="346"/>
      <c r="J2712" s="347"/>
      <c r="K2712" s="376"/>
    </row>
    <row r="2713" spans="1:11" x14ac:dyDescent="0.2">
      <c r="A2713" s="351"/>
      <c r="B2713" s="355"/>
      <c r="C2713" s="325"/>
      <c r="D2713" s="325"/>
      <c r="E2713" s="334" t="s">
        <v>1391</v>
      </c>
      <c r="F2713" s="334" t="s">
        <v>987</v>
      </c>
      <c r="G2713" s="334">
        <v>6</v>
      </c>
      <c r="H2713" s="362">
        <v>1000</v>
      </c>
      <c r="I2713" s="346">
        <f>G2713*H2713</f>
        <v>6000</v>
      </c>
      <c r="J2713" s="347" t="s">
        <v>1325</v>
      </c>
      <c r="K2713" s="376" t="s">
        <v>953</v>
      </c>
    </row>
    <row r="2714" spans="1:11" x14ac:dyDescent="0.2">
      <c r="A2714" s="351"/>
      <c r="B2714" s="355"/>
      <c r="C2714" s="363"/>
      <c r="D2714" s="363"/>
      <c r="E2714" s="334"/>
      <c r="F2714" s="334"/>
      <c r="G2714" s="334"/>
      <c r="H2714" s="362"/>
      <c r="I2714" s="346"/>
      <c r="J2714" s="347"/>
      <c r="K2714" s="376"/>
    </row>
    <row r="2715" spans="1:11" x14ac:dyDescent="0.2">
      <c r="A2715" s="351"/>
      <c r="B2715" s="355"/>
      <c r="C2715" s="325"/>
      <c r="D2715" s="325"/>
      <c r="E2715" s="334" t="s">
        <v>1040</v>
      </c>
      <c r="F2715" s="334" t="s">
        <v>987</v>
      </c>
      <c r="G2715" s="334">
        <v>12</v>
      </c>
      <c r="H2715" s="362">
        <v>25000</v>
      </c>
      <c r="I2715" s="346">
        <f>G2715*H2715</f>
        <v>300000</v>
      </c>
      <c r="J2715" s="347" t="s">
        <v>1041</v>
      </c>
      <c r="K2715" s="376" t="s">
        <v>953</v>
      </c>
    </row>
    <row r="2716" spans="1:11" x14ac:dyDescent="0.2">
      <c r="A2716" s="351"/>
      <c r="B2716" s="355"/>
      <c r="C2716" s="363"/>
      <c r="D2716" s="363"/>
      <c r="E2716" s="334"/>
      <c r="F2716" s="334"/>
      <c r="G2716" s="334"/>
      <c r="H2716" s="362"/>
      <c r="I2716" s="346"/>
      <c r="J2716" s="347"/>
      <c r="K2716" s="376"/>
    </row>
    <row r="2717" spans="1:11" x14ac:dyDescent="0.2">
      <c r="A2717" s="351"/>
      <c r="B2717" s="355"/>
      <c r="C2717" s="325"/>
      <c r="D2717" s="325"/>
      <c r="E2717" s="334" t="s">
        <v>1055</v>
      </c>
      <c r="F2717" s="334" t="s">
        <v>1016</v>
      </c>
      <c r="G2717" s="334">
        <v>12</v>
      </c>
      <c r="H2717" s="362">
        <f>H2695*7.09/100</f>
        <v>148361.08600000001</v>
      </c>
      <c r="I2717" s="346">
        <f>G2717*H2717</f>
        <v>1780333.0320000001</v>
      </c>
      <c r="J2717" s="347" t="s">
        <v>1056</v>
      </c>
      <c r="K2717" s="376" t="s">
        <v>1017</v>
      </c>
    </row>
    <row r="2718" spans="1:11" x14ac:dyDescent="0.2">
      <c r="A2718" s="351"/>
      <c r="B2718" s="355"/>
      <c r="C2718" s="325"/>
      <c r="D2718" s="325"/>
      <c r="E2718" s="334"/>
      <c r="F2718" s="334"/>
      <c r="G2718" s="334"/>
      <c r="H2718" s="362"/>
      <c r="I2718" s="346"/>
      <c r="J2718" s="347"/>
      <c r="K2718" s="376"/>
    </row>
    <row r="2719" spans="1:11" x14ac:dyDescent="0.2">
      <c r="A2719" s="351"/>
      <c r="B2719" s="355"/>
      <c r="C2719" s="325"/>
      <c r="D2719" s="325"/>
      <c r="E2719" s="334" t="s">
        <v>1059</v>
      </c>
      <c r="F2719" s="334" t="s">
        <v>1016</v>
      </c>
      <c r="G2719" s="334">
        <v>12</v>
      </c>
      <c r="H2719" s="362">
        <f>H2695*7.1/100</f>
        <v>148570.34</v>
      </c>
      <c r="I2719" s="346">
        <f>G2719*H2719</f>
        <v>1782844.08</v>
      </c>
      <c r="J2719" s="347" t="s">
        <v>1060</v>
      </c>
      <c r="K2719" s="376" t="s">
        <v>1017</v>
      </c>
    </row>
    <row r="2720" spans="1:11" x14ac:dyDescent="0.2">
      <c r="A2720" s="351"/>
      <c r="B2720" s="355"/>
      <c r="C2720" s="325"/>
      <c r="D2720" s="325"/>
      <c r="E2720" s="334"/>
      <c r="F2720" s="334"/>
      <c r="G2720" s="334"/>
      <c r="H2720" s="362"/>
      <c r="I2720" s="346"/>
      <c r="J2720" s="347"/>
      <c r="K2720" s="376"/>
    </row>
    <row r="2721" spans="1:11" x14ac:dyDescent="0.2">
      <c r="A2721" s="351"/>
      <c r="B2721" s="355"/>
      <c r="C2721" s="325"/>
      <c r="D2721" s="325"/>
      <c r="E2721" s="334" t="s">
        <v>1062</v>
      </c>
      <c r="F2721" s="334" t="s">
        <v>1016</v>
      </c>
      <c r="G2721" s="334">
        <v>12</v>
      </c>
      <c r="H2721" s="362">
        <f>H2695*1.2/100</f>
        <v>25110.48</v>
      </c>
      <c r="I2721" s="346">
        <f>G2721*H2721</f>
        <v>301325.76</v>
      </c>
      <c r="J2721" s="347" t="s">
        <v>1063</v>
      </c>
      <c r="K2721" s="376" t="s">
        <v>1017</v>
      </c>
    </row>
    <row r="2722" spans="1:11" x14ac:dyDescent="0.2">
      <c r="A2722" s="351"/>
      <c r="B2722" s="355"/>
      <c r="C2722" s="325"/>
      <c r="D2722" s="325"/>
      <c r="E2722" s="334"/>
      <c r="F2722" s="334"/>
      <c r="G2722" s="334"/>
      <c r="H2722" s="362"/>
      <c r="I2722" s="346"/>
      <c r="J2722" s="347"/>
      <c r="K2722" s="376"/>
    </row>
    <row r="2723" spans="1:11" x14ac:dyDescent="0.2">
      <c r="A2723" s="351"/>
      <c r="B2723" s="355"/>
      <c r="C2723" s="325"/>
      <c r="D2723" s="325"/>
      <c r="E2723" s="334" t="s">
        <v>2534</v>
      </c>
      <c r="F2723" s="334" t="s">
        <v>987</v>
      </c>
      <c r="G2723" s="334">
        <v>12</v>
      </c>
      <c r="H2723" s="362">
        <v>250000</v>
      </c>
      <c r="I2723" s="346">
        <f>G2723*H2723</f>
        <v>3000000</v>
      </c>
      <c r="J2723" s="347" t="s">
        <v>1291</v>
      </c>
      <c r="K2723" s="376" t="s">
        <v>953</v>
      </c>
    </row>
    <row r="2724" spans="1:11" x14ac:dyDescent="0.2">
      <c r="A2724" s="351"/>
      <c r="B2724" s="355"/>
      <c r="C2724" s="325"/>
      <c r="D2724" s="325"/>
      <c r="E2724" s="334"/>
      <c r="F2724" s="334"/>
      <c r="G2724" s="334"/>
      <c r="H2724" s="362"/>
      <c r="I2724" s="346"/>
      <c r="J2724" s="347"/>
      <c r="K2724" s="376"/>
    </row>
    <row r="2725" spans="1:11" x14ac:dyDescent="0.2">
      <c r="A2725" s="351"/>
      <c r="B2725" s="355"/>
      <c r="C2725" s="325"/>
      <c r="D2725" s="325"/>
      <c r="E2725" s="452" t="s">
        <v>3234</v>
      </c>
      <c r="F2725" s="334" t="s">
        <v>987</v>
      </c>
      <c r="G2725" s="334">
        <v>12</v>
      </c>
      <c r="H2725" s="362">
        <v>350000</v>
      </c>
      <c r="I2725" s="346">
        <f>G2725*H2725</f>
        <v>4200000</v>
      </c>
      <c r="J2725" s="347" t="s">
        <v>1701</v>
      </c>
      <c r="K2725" s="376" t="s">
        <v>953</v>
      </c>
    </row>
    <row r="2726" spans="1:11" x14ac:dyDescent="0.2">
      <c r="A2726" s="351"/>
      <c r="B2726" s="355"/>
      <c r="C2726" s="325"/>
      <c r="D2726" s="325"/>
      <c r="E2726" s="334"/>
      <c r="F2726" s="334"/>
      <c r="G2726" s="334"/>
      <c r="H2726" s="362"/>
      <c r="I2726" s="346"/>
      <c r="J2726" s="347"/>
      <c r="K2726" s="376"/>
    </row>
    <row r="2727" spans="1:11" x14ac:dyDescent="0.2">
      <c r="A2727" s="351"/>
      <c r="B2727" s="355"/>
      <c r="C2727" s="325"/>
      <c r="D2727" s="325"/>
      <c r="E2727" s="334" t="s">
        <v>1065</v>
      </c>
      <c r="F2727" s="334" t="s">
        <v>987</v>
      </c>
      <c r="G2727" s="334">
        <v>71</v>
      </c>
      <c r="H2727" s="362">
        <v>700</v>
      </c>
      <c r="I2727" s="346">
        <f>G2727*H2727</f>
        <v>49700</v>
      </c>
      <c r="J2727" s="347" t="s">
        <v>1066</v>
      </c>
      <c r="K2727" s="376" t="s">
        <v>953</v>
      </c>
    </row>
    <row r="2728" spans="1:11" x14ac:dyDescent="0.2">
      <c r="A2728" s="351"/>
      <c r="B2728" s="355"/>
      <c r="C2728" s="325"/>
      <c r="D2728" s="325"/>
      <c r="E2728" s="334"/>
      <c r="F2728" s="334"/>
      <c r="G2728" s="334"/>
      <c r="H2728" s="362"/>
      <c r="I2728" s="346"/>
      <c r="J2728" s="347"/>
      <c r="K2728" s="376"/>
    </row>
    <row r="2729" spans="1:11" x14ac:dyDescent="0.2">
      <c r="A2729" s="453"/>
      <c r="B2729" s="454"/>
      <c r="C2729" s="329"/>
      <c r="D2729" s="329"/>
      <c r="E2729" s="389"/>
      <c r="F2729" s="389"/>
      <c r="G2729" s="389"/>
      <c r="H2729" s="416"/>
      <c r="I2729" s="391"/>
      <c r="J2729" s="347"/>
      <c r="K2729" s="449"/>
    </row>
    <row r="2730" spans="1:11" x14ac:dyDescent="0.2">
      <c r="A2730" s="453"/>
      <c r="B2730" s="454"/>
      <c r="C2730" s="329"/>
      <c r="D2730" s="513" t="s">
        <v>2535</v>
      </c>
      <c r="E2730" s="412" t="s">
        <v>1402</v>
      </c>
      <c r="F2730" s="412" t="s">
        <v>1403</v>
      </c>
      <c r="G2730" s="389">
        <v>4</v>
      </c>
      <c r="H2730" s="390">
        <v>1083.21</v>
      </c>
      <c r="I2730" s="391">
        <f t="shared" ref="I2730:I2793" si="122">G2730*H2730</f>
        <v>4332.84</v>
      </c>
      <c r="J2730" s="347" t="s">
        <v>375</v>
      </c>
      <c r="K2730" s="449" t="s">
        <v>953</v>
      </c>
    </row>
    <row r="2731" spans="1:11" x14ac:dyDescent="0.2">
      <c r="A2731" s="453"/>
      <c r="B2731" s="454"/>
      <c r="C2731" s="329"/>
      <c r="D2731" s="329"/>
      <c r="E2731" s="412" t="s">
        <v>1405</v>
      </c>
      <c r="F2731" s="412" t="s">
        <v>1406</v>
      </c>
      <c r="G2731" s="389">
        <v>4</v>
      </c>
      <c r="H2731" s="390">
        <v>600</v>
      </c>
      <c r="I2731" s="391">
        <f t="shared" si="122"/>
        <v>2400</v>
      </c>
      <c r="J2731" s="347" t="s">
        <v>375</v>
      </c>
      <c r="K2731" s="449" t="s">
        <v>953</v>
      </c>
    </row>
    <row r="2732" spans="1:11" x14ac:dyDescent="0.2">
      <c r="A2732" s="453"/>
      <c r="B2732" s="454"/>
      <c r="C2732" s="329"/>
      <c r="D2732" s="329"/>
      <c r="E2732" s="412" t="s">
        <v>1407</v>
      </c>
      <c r="F2732" s="412" t="s">
        <v>1406</v>
      </c>
      <c r="G2732" s="389">
        <v>4</v>
      </c>
      <c r="H2732" s="390">
        <v>588.25</v>
      </c>
      <c r="I2732" s="391">
        <f t="shared" si="122"/>
        <v>2353</v>
      </c>
      <c r="J2732" s="347" t="s">
        <v>375</v>
      </c>
      <c r="K2732" s="449" t="s">
        <v>953</v>
      </c>
    </row>
    <row r="2733" spans="1:11" x14ac:dyDescent="0.2">
      <c r="A2733" s="453"/>
      <c r="B2733" s="454"/>
      <c r="C2733" s="329"/>
      <c r="D2733" s="329"/>
      <c r="E2733" s="412" t="s">
        <v>1409</v>
      </c>
      <c r="F2733" s="412" t="s">
        <v>1406</v>
      </c>
      <c r="G2733" s="389">
        <v>8</v>
      </c>
      <c r="H2733" s="390">
        <v>600</v>
      </c>
      <c r="I2733" s="391">
        <f t="shared" si="122"/>
        <v>4800</v>
      </c>
      <c r="J2733" s="347" t="s">
        <v>375</v>
      </c>
      <c r="K2733" s="449" t="s">
        <v>953</v>
      </c>
    </row>
    <row r="2734" spans="1:11" x14ac:dyDescent="0.2">
      <c r="A2734" s="455"/>
      <c r="B2734" s="456"/>
      <c r="C2734" s="329"/>
      <c r="D2734" s="329"/>
      <c r="E2734" s="412" t="s">
        <v>1411</v>
      </c>
      <c r="F2734" s="412" t="s">
        <v>1406</v>
      </c>
      <c r="G2734" s="389">
        <v>8</v>
      </c>
      <c r="H2734" s="390">
        <v>4130</v>
      </c>
      <c r="I2734" s="391">
        <f t="shared" si="122"/>
        <v>33040</v>
      </c>
      <c r="J2734" s="347" t="s">
        <v>375</v>
      </c>
      <c r="K2734" s="449" t="s">
        <v>953</v>
      </c>
    </row>
    <row r="2735" spans="1:11" x14ac:dyDescent="0.2">
      <c r="A2735" s="453"/>
      <c r="B2735" s="454"/>
      <c r="C2735" s="514"/>
      <c r="D2735" s="514"/>
      <c r="E2735" s="412" t="s">
        <v>1413</v>
      </c>
      <c r="F2735" s="412" t="s">
        <v>1414</v>
      </c>
      <c r="G2735" s="389">
        <v>40</v>
      </c>
      <c r="H2735" s="390">
        <v>1338</v>
      </c>
      <c r="I2735" s="391">
        <f t="shared" si="122"/>
        <v>53520</v>
      </c>
      <c r="J2735" s="347" t="s">
        <v>375</v>
      </c>
      <c r="K2735" s="449" t="s">
        <v>953</v>
      </c>
    </row>
    <row r="2736" spans="1:11" x14ac:dyDescent="0.2">
      <c r="A2736" s="453"/>
      <c r="B2736" s="454"/>
      <c r="C2736" s="514"/>
      <c r="D2736" s="514"/>
      <c r="E2736" s="412" t="s">
        <v>1416</v>
      </c>
      <c r="F2736" s="412" t="s">
        <v>748</v>
      </c>
      <c r="G2736" s="389">
        <v>80</v>
      </c>
      <c r="H2736" s="390">
        <v>32.4</v>
      </c>
      <c r="I2736" s="391">
        <f t="shared" si="122"/>
        <v>2592</v>
      </c>
      <c r="J2736" s="347" t="s">
        <v>375</v>
      </c>
      <c r="K2736" s="449" t="s">
        <v>953</v>
      </c>
    </row>
    <row r="2737" spans="1:11" x14ac:dyDescent="0.2">
      <c r="A2737" s="453"/>
      <c r="B2737" s="454"/>
      <c r="C2737" s="514"/>
      <c r="D2737" s="514"/>
      <c r="E2737" s="412" t="s">
        <v>1418</v>
      </c>
      <c r="F2737" s="412" t="s">
        <v>1419</v>
      </c>
      <c r="G2737" s="389">
        <v>20</v>
      </c>
      <c r="H2737" s="390">
        <v>2118.61</v>
      </c>
      <c r="I2737" s="391">
        <f t="shared" si="122"/>
        <v>42372.200000000004</v>
      </c>
      <c r="J2737" s="347" t="s">
        <v>375</v>
      </c>
      <c r="K2737" s="449" t="s">
        <v>953</v>
      </c>
    </row>
    <row r="2738" spans="1:11" x14ac:dyDescent="0.2">
      <c r="A2738" s="453"/>
      <c r="B2738" s="454"/>
      <c r="C2738" s="329"/>
      <c r="D2738" s="329"/>
      <c r="E2738" s="412" t="s">
        <v>1421</v>
      </c>
      <c r="F2738" s="412" t="s">
        <v>1419</v>
      </c>
      <c r="G2738" s="389">
        <v>20</v>
      </c>
      <c r="H2738" s="390">
        <v>1018.99</v>
      </c>
      <c r="I2738" s="391">
        <f t="shared" si="122"/>
        <v>20379.8</v>
      </c>
      <c r="J2738" s="347" t="s">
        <v>375</v>
      </c>
      <c r="K2738" s="449" t="s">
        <v>953</v>
      </c>
    </row>
    <row r="2739" spans="1:11" x14ac:dyDescent="0.2">
      <c r="A2739" s="453"/>
      <c r="B2739" s="454"/>
      <c r="C2739" s="329"/>
      <c r="D2739" s="329"/>
      <c r="E2739" s="412" t="s">
        <v>1422</v>
      </c>
      <c r="F2739" s="412" t="s">
        <v>1406</v>
      </c>
      <c r="G2739" s="389">
        <v>24</v>
      </c>
      <c r="H2739" s="390">
        <v>1170</v>
      </c>
      <c r="I2739" s="391">
        <f t="shared" si="122"/>
        <v>28080</v>
      </c>
      <c r="J2739" s="347" t="s">
        <v>375</v>
      </c>
      <c r="K2739" s="449" t="s">
        <v>953</v>
      </c>
    </row>
    <row r="2740" spans="1:11" x14ac:dyDescent="0.2">
      <c r="A2740" s="453"/>
      <c r="B2740" s="454"/>
      <c r="C2740" s="329"/>
      <c r="D2740" s="330"/>
      <c r="E2740" s="411" t="s">
        <v>1424</v>
      </c>
      <c r="F2740" s="412" t="s">
        <v>748</v>
      </c>
      <c r="G2740" s="389">
        <v>48</v>
      </c>
      <c r="H2740" s="390">
        <v>47.5</v>
      </c>
      <c r="I2740" s="391">
        <f t="shared" si="122"/>
        <v>2280</v>
      </c>
      <c r="J2740" s="347" t="s">
        <v>375</v>
      </c>
      <c r="K2740" s="449" t="s">
        <v>953</v>
      </c>
    </row>
    <row r="2741" spans="1:11" x14ac:dyDescent="0.2">
      <c r="A2741" s="405"/>
      <c r="B2741" s="320"/>
      <c r="C2741" s="363"/>
      <c r="E2741" s="411" t="s">
        <v>1426</v>
      </c>
      <c r="F2741" s="412" t="s">
        <v>748</v>
      </c>
      <c r="G2741" s="389">
        <v>400</v>
      </c>
      <c r="H2741" s="390">
        <v>15.8</v>
      </c>
      <c r="I2741" s="391">
        <f t="shared" si="122"/>
        <v>6320</v>
      </c>
      <c r="J2741" s="347" t="s">
        <v>375</v>
      </c>
      <c r="K2741" s="449" t="s">
        <v>953</v>
      </c>
    </row>
    <row r="2742" spans="1:11" x14ac:dyDescent="0.2">
      <c r="A2742" s="406"/>
      <c r="B2742" s="407"/>
      <c r="C2742" s="363"/>
      <c r="D2742" s="366"/>
      <c r="E2742" s="411" t="s">
        <v>1428</v>
      </c>
      <c r="F2742" s="412" t="s">
        <v>748</v>
      </c>
      <c r="G2742" s="389">
        <v>60</v>
      </c>
      <c r="H2742" s="390">
        <v>38.1</v>
      </c>
      <c r="I2742" s="391">
        <f t="shared" si="122"/>
        <v>2286</v>
      </c>
      <c r="J2742" s="347" t="s">
        <v>375</v>
      </c>
      <c r="K2742" s="449" t="s">
        <v>953</v>
      </c>
    </row>
    <row r="2743" spans="1:11" x14ac:dyDescent="0.2">
      <c r="A2743" s="409"/>
      <c r="B2743" s="410"/>
      <c r="C2743" s="363"/>
      <c r="D2743" s="366"/>
      <c r="E2743" s="411" t="s">
        <v>1429</v>
      </c>
      <c r="F2743" s="412" t="s">
        <v>1406</v>
      </c>
      <c r="G2743" s="389">
        <v>50</v>
      </c>
      <c r="H2743" s="390">
        <v>171.1</v>
      </c>
      <c r="I2743" s="391">
        <f t="shared" si="122"/>
        <v>8555</v>
      </c>
      <c r="J2743" s="347" t="s">
        <v>375</v>
      </c>
      <c r="K2743" s="449" t="s">
        <v>953</v>
      </c>
    </row>
    <row r="2744" spans="1:11" x14ac:dyDescent="0.2">
      <c r="A2744" s="409"/>
      <c r="B2744" s="410"/>
      <c r="C2744" s="363"/>
      <c r="D2744" s="366"/>
      <c r="E2744" s="411" t="s">
        <v>1431</v>
      </c>
      <c r="F2744" s="412" t="s">
        <v>1406</v>
      </c>
      <c r="G2744" s="389">
        <v>28</v>
      </c>
      <c r="H2744" s="390">
        <v>215.16</v>
      </c>
      <c r="I2744" s="391">
        <f t="shared" si="122"/>
        <v>6024.48</v>
      </c>
      <c r="J2744" s="347" t="s">
        <v>375</v>
      </c>
      <c r="K2744" s="449" t="s">
        <v>953</v>
      </c>
    </row>
    <row r="2745" spans="1:11" x14ac:dyDescent="0.2">
      <c r="A2745" s="409"/>
      <c r="B2745" s="410"/>
      <c r="C2745" s="363"/>
      <c r="D2745" s="366"/>
      <c r="E2745" s="411" t="s">
        <v>1433</v>
      </c>
      <c r="F2745" s="412" t="s">
        <v>1414</v>
      </c>
      <c r="G2745" s="389">
        <v>60</v>
      </c>
      <c r="H2745" s="390">
        <v>961.17</v>
      </c>
      <c r="I2745" s="391">
        <f t="shared" si="122"/>
        <v>57670.2</v>
      </c>
      <c r="J2745" s="347" t="s">
        <v>375</v>
      </c>
      <c r="K2745" s="449" t="s">
        <v>953</v>
      </c>
    </row>
    <row r="2746" spans="1:11" x14ac:dyDescent="0.2">
      <c r="A2746" s="409"/>
      <c r="B2746" s="410"/>
      <c r="C2746" s="363"/>
      <c r="D2746" s="366"/>
      <c r="E2746" s="411" t="s">
        <v>1434</v>
      </c>
      <c r="F2746" s="412" t="s">
        <v>748</v>
      </c>
      <c r="G2746" s="389">
        <v>44</v>
      </c>
      <c r="H2746" s="390">
        <v>114.45</v>
      </c>
      <c r="I2746" s="391">
        <f t="shared" si="122"/>
        <v>5035.8</v>
      </c>
      <c r="J2746" s="347" t="s">
        <v>375</v>
      </c>
      <c r="K2746" s="449" t="s">
        <v>953</v>
      </c>
    </row>
    <row r="2747" spans="1:11" x14ac:dyDescent="0.2">
      <c r="A2747" s="409"/>
      <c r="B2747" s="410"/>
      <c r="C2747" s="363"/>
      <c r="D2747" s="366"/>
      <c r="E2747" s="411" t="s">
        <v>1436</v>
      </c>
      <c r="F2747" s="412" t="s">
        <v>748</v>
      </c>
      <c r="G2747" s="389">
        <v>24</v>
      </c>
      <c r="H2747" s="390">
        <v>218</v>
      </c>
      <c r="I2747" s="391">
        <f t="shared" si="122"/>
        <v>5232</v>
      </c>
      <c r="J2747" s="347" t="s">
        <v>375</v>
      </c>
      <c r="K2747" s="449" t="s">
        <v>953</v>
      </c>
    </row>
    <row r="2748" spans="1:11" x14ac:dyDescent="0.2">
      <c r="A2748" s="409"/>
      <c r="B2748" s="410"/>
      <c r="C2748" s="363"/>
      <c r="D2748" s="366"/>
      <c r="E2748" s="411" t="s">
        <v>1438</v>
      </c>
      <c r="F2748" s="412" t="s">
        <v>748</v>
      </c>
      <c r="G2748" s="389">
        <v>1500</v>
      </c>
      <c r="H2748" s="390">
        <v>14.18</v>
      </c>
      <c r="I2748" s="391">
        <f t="shared" si="122"/>
        <v>21270</v>
      </c>
      <c r="J2748" s="347" t="s">
        <v>375</v>
      </c>
      <c r="K2748" s="449" t="s">
        <v>953</v>
      </c>
    </row>
    <row r="2749" spans="1:11" x14ac:dyDescent="0.2">
      <c r="A2749" s="409"/>
      <c r="B2749" s="410"/>
      <c r="C2749" s="363"/>
      <c r="D2749" s="366"/>
      <c r="E2749" s="411" t="s">
        <v>1440</v>
      </c>
      <c r="F2749" s="412" t="s">
        <v>748</v>
      </c>
      <c r="G2749" s="389">
        <v>2000</v>
      </c>
      <c r="H2749" s="390">
        <v>13.57</v>
      </c>
      <c r="I2749" s="391">
        <f t="shared" si="122"/>
        <v>27140</v>
      </c>
      <c r="J2749" s="347" t="s">
        <v>375</v>
      </c>
      <c r="K2749" s="449" t="s">
        <v>953</v>
      </c>
    </row>
    <row r="2750" spans="1:11" x14ac:dyDescent="0.2">
      <c r="A2750" s="409"/>
      <c r="B2750" s="410"/>
      <c r="C2750" s="363"/>
      <c r="D2750" s="366"/>
      <c r="E2750" s="411" t="s">
        <v>1442</v>
      </c>
      <c r="F2750" s="412" t="s">
        <v>748</v>
      </c>
      <c r="G2750" s="389">
        <v>500</v>
      </c>
      <c r="H2750" s="390">
        <v>11.38</v>
      </c>
      <c r="I2750" s="391">
        <f t="shared" si="122"/>
        <v>5690</v>
      </c>
      <c r="J2750" s="347" t="s">
        <v>375</v>
      </c>
      <c r="K2750" s="449" t="s">
        <v>953</v>
      </c>
    </row>
    <row r="2751" spans="1:11" x14ac:dyDescent="0.2">
      <c r="A2751" s="409"/>
      <c r="B2751" s="410"/>
      <c r="C2751" s="363"/>
      <c r="D2751" s="366"/>
      <c r="E2751" s="411" t="s">
        <v>1444</v>
      </c>
      <c r="F2751" s="412" t="s">
        <v>748</v>
      </c>
      <c r="G2751" s="389">
        <v>1200</v>
      </c>
      <c r="H2751" s="390">
        <v>14.18</v>
      </c>
      <c r="I2751" s="391">
        <f t="shared" si="122"/>
        <v>17016</v>
      </c>
      <c r="J2751" s="347" t="s">
        <v>375</v>
      </c>
      <c r="K2751" s="449" t="s">
        <v>953</v>
      </c>
    </row>
    <row r="2752" spans="1:11" x14ac:dyDescent="0.2">
      <c r="A2752" s="409"/>
      <c r="B2752" s="410"/>
      <c r="C2752" s="363"/>
      <c r="D2752" s="366"/>
      <c r="E2752" s="411" t="s">
        <v>1445</v>
      </c>
      <c r="F2752" s="412" t="s">
        <v>748</v>
      </c>
      <c r="G2752" s="389">
        <v>3000</v>
      </c>
      <c r="H2752" s="390">
        <v>10.029999999999999</v>
      </c>
      <c r="I2752" s="391">
        <f t="shared" si="122"/>
        <v>30089.999999999996</v>
      </c>
      <c r="J2752" s="347" t="s">
        <v>375</v>
      </c>
      <c r="K2752" s="449" t="s">
        <v>953</v>
      </c>
    </row>
    <row r="2753" spans="1:11" x14ac:dyDescent="0.2">
      <c r="A2753" s="409"/>
      <c r="B2753" s="410"/>
      <c r="C2753" s="363"/>
      <c r="D2753" s="366"/>
      <c r="E2753" s="411" t="s">
        <v>1446</v>
      </c>
      <c r="F2753" s="412" t="s">
        <v>748</v>
      </c>
      <c r="G2753" s="389">
        <v>3000</v>
      </c>
      <c r="H2753" s="390">
        <v>11.38</v>
      </c>
      <c r="I2753" s="391">
        <f t="shared" si="122"/>
        <v>34140</v>
      </c>
      <c r="J2753" s="347" t="s">
        <v>375</v>
      </c>
      <c r="K2753" s="449" t="s">
        <v>953</v>
      </c>
    </row>
    <row r="2754" spans="1:11" x14ac:dyDescent="0.2">
      <c r="A2754" s="409"/>
      <c r="B2754" s="410"/>
      <c r="C2754" s="363"/>
      <c r="D2754" s="366"/>
      <c r="E2754" s="411" t="s">
        <v>1448</v>
      </c>
      <c r="F2754" s="412" t="s">
        <v>748</v>
      </c>
      <c r="G2754" s="389">
        <v>3000</v>
      </c>
      <c r="H2754" s="390">
        <v>7.06</v>
      </c>
      <c r="I2754" s="391">
        <f t="shared" si="122"/>
        <v>21180</v>
      </c>
      <c r="J2754" s="347" t="s">
        <v>375</v>
      </c>
      <c r="K2754" s="449" t="s">
        <v>953</v>
      </c>
    </row>
    <row r="2755" spans="1:11" x14ac:dyDescent="0.2">
      <c r="A2755" s="409"/>
      <c r="B2755" s="410"/>
      <c r="C2755" s="363"/>
      <c r="D2755" s="366"/>
      <c r="E2755" s="411" t="s">
        <v>1450</v>
      </c>
      <c r="F2755" s="412" t="s">
        <v>748</v>
      </c>
      <c r="G2755" s="389">
        <v>3000</v>
      </c>
      <c r="H2755" s="390">
        <v>15.33</v>
      </c>
      <c r="I2755" s="391">
        <f t="shared" si="122"/>
        <v>45990</v>
      </c>
      <c r="J2755" s="347" t="s">
        <v>375</v>
      </c>
      <c r="K2755" s="449" t="s">
        <v>953</v>
      </c>
    </row>
    <row r="2756" spans="1:11" x14ac:dyDescent="0.2">
      <c r="A2756" s="409"/>
      <c r="B2756" s="410"/>
      <c r="C2756" s="363"/>
      <c r="D2756" s="366"/>
      <c r="E2756" s="411" t="s">
        <v>1451</v>
      </c>
      <c r="F2756" s="412" t="s">
        <v>748</v>
      </c>
      <c r="G2756" s="389">
        <v>3000</v>
      </c>
      <c r="H2756" s="390">
        <v>11.38</v>
      </c>
      <c r="I2756" s="391">
        <f t="shared" si="122"/>
        <v>34140</v>
      </c>
      <c r="J2756" s="347" t="s">
        <v>375</v>
      </c>
      <c r="K2756" s="449" t="s">
        <v>953</v>
      </c>
    </row>
    <row r="2757" spans="1:11" x14ac:dyDescent="0.2">
      <c r="A2757" s="409"/>
      <c r="B2757" s="410"/>
      <c r="C2757" s="363"/>
      <c r="D2757" s="366"/>
      <c r="E2757" s="411" t="s">
        <v>1453</v>
      </c>
      <c r="F2757" s="412" t="s">
        <v>748</v>
      </c>
      <c r="G2757" s="389">
        <v>1200</v>
      </c>
      <c r="H2757" s="390">
        <v>3.82</v>
      </c>
      <c r="I2757" s="391">
        <f t="shared" si="122"/>
        <v>4584</v>
      </c>
      <c r="J2757" s="347" t="s">
        <v>375</v>
      </c>
      <c r="K2757" s="449" t="s">
        <v>953</v>
      </c>
    </row>
    <row r="2758" spans="1:11" x14ac:dyDescent="0.2">
      <c r="A2758" s="409"/>
      <c r="B2758" s="410"/>
      <c r="C2758" s="363"/>
      <c r="D2758" s="366"/>
      <c r="E2758" s="411" t="s">
        <v>1455</v>
      </c>
      <c r="F2758" s="412" t="s">
        <v>748</v>
      </c>
      <c r="G2758" s="389">
        <v>3000</v>
      </c>
      <c r="H2758" s="390">
        <v>5.41</v>
      </c>
      <c r="I2758" s="391">
        <f t="shared" si="122"/>
        <v>16230</v>
      </c>
      <c r="J2758" s="347" t="s">
        <v>375</v>
      </c>
      <c r="K2758" s="449" t="s">
        <v>953</v>
      </c>
    </row>
    <row r="2759" spans="1:11" x14ac:dyDescent="0.2">
      <c r="A2759" s="409"/>
      <c r="B2759" s="410"/>
      <c r="C2759" s="363"/>
      <c r="D2759" s="366"/>
      <c r="E2759" s="411" t="s">
        <v>1456</v>
      </c>
      <c r="F2759" s="412" t="s">
        <v>748</v>
      </c>
      <c r="G2759" s="389">
        <v>3000</v>
      </c>
      <c r="H2759" s="390">
        <v>8.1199999999999992</v>
      </c>
      <c r="I2759" s="391">
        <f t="shared" si="122"/>
        <v>24359.999999999996</v>
      </c>
      <c r="J2759" s="347" t="s">
        <v>375</v>
      </c>
      <c r="K2759" s="449" t="s">
        <v>953</v>
      </c>
    </row>
    <row r="2760" spans="1:11" x14ac:dyDescent="0.2">
      <c r="A2760" s="409"/>
      <c r="B2760" s="410"/>
      <c r="C2760" s="363"/>
      <c r="D2760" s="366"/>
      <c r="E2760" s="411" t="s">
        <v>1458</v>
      </c>
      <c r="F2760" s="412" t="s">
        <v>748</v>
      </c>
      <c r="G2760" s="389">
        <v>200</v>
      </c>
      <c r="H2760" s="390">
        <v>0.69</v>
      </c>
      <c r="I2760" s="391">
        <f t="shared" si="122"/>
        <v>138</v>
      </c>
      <c r="J2760" s="347" t="s">
        <v>375</v>
      </c>
      <c r="K2760" s="449" t="s">
        <v>953</v>
      </c>
    </row>
    <row r="2761" spans="1:11" x14ac:dyDescent="0.2">
      <c r="A2761" s="409"/>
      <c r="B2761" s="410"/>
      <c r="C2761" s="363"/>
      <c r="D2761" s="366"/>
      <c r="E2761" s="411" t="s">
        <v>1460</v>
      </c>
      <c r="F2761" s="412" t="s">
        <v>1461</v>
      </c>
      <c r="G2761" s="389">
        <v>20</v>
      </c>
      <c r="H2761" s="390">
        <v>108.89</v>
      </c>
      <c r="I2761" s="391">
        <f t="shared" si="122"/>
        <v>2177.8000000000002</v>
      </c>
      <c r="J2761" s="347" t="s">
        <v>375</v>
      </c>
      <c r="K2761" s="449" t="s">
        <v>953</v>
      </c>
    </row>
    <row r="2762" spans="1:11" x14ac:dyDescent="0.2">
      <c r="A2762" s="409"/>
      <c r="B2762" s="410"/>
      <c r="C2762" s="363"/>
      <c r="D2762" s="366"/>
      <c r="E2762" s="411" t="s">
        <v>1463</v>
      </c>
      <c r="F2762" s="412" t="s">
        <v>1414</v>
      </c>
      <c r="G2762" s="389">
        <v>15</v>
      </c>
      <c r="H2762" s="390">
        <v>4080.63</v>
      </c>
      <c r="I2762" s="391">
        <f t="shared" si="122"/>
        <v>61209.450000000004</v>
      </c>
      <c r="J2762" s="347" t="s">
        <v>375</v>
      </c>
      <c r="K2762" s="449" t="s">
        <v>953</v>
      </c>
    </row>
    <row r="2763" spans="1:11" x14ac:dyDescent="0.2">
      <c r="A2763" s="409"/>
      <c r="B2763" s="410"/>
      <c r="C2763" s="363"/>
      <c r="D2763" s="366"/>
      <c r="E2763" s="411" t="s">
        <v>1465</v>
      </c>
      <c r="F2763" s="412" t="s">
        <v>748</v>
      </c>
      <c r="G2763" s="389">
        <v>12</v>
      </c>
      <c r="H2763" s="390">
        <v>233.74</v>
      </c>
      <c r="I2763" s="391">
        <f t="shared" si="122"/>
        <v>2804.88</v>
      </c>
      <c r="J2763" s="347" t="s">
        <v>375</v>
      </c>
      <c r="K2763" s="449" t="s">
        <v>953</v>
      </c>
    </row>
    <row r="2764" spans="1:11" x14ac:dyDescent="0.2">
      <c r="A2764" s="409"/>
      <c r="B2764" s="410"/>
      <c r="C2764" s="363"/>
      <c r="D2764" s="366"/>
      <c r="E2764" s="411" t="s">
        <v>1467</v>
      </c>
      <c r="F2764" s="412" t="s">
        <v>748</v>
      </c>
      <c r="G2764" s="389">
        <v>5</v>
      </c>
      <c r="H2764" s="390">
        <v>116</v>
      </c>
      <c r="I2764" s="391">
        <f t="shared" si="122"/>
        <v>580</v>
      </c>
      <c r="J2764" s="347" t="s">
        <v>375</v>
      </c>
      <c r="K2764" s="449" t="s">
        <v>953</v>
      </c>
    </row>
    <row r="2765" spans="1:11" x14ac:dyDescent="0.2">
      <c r="A2765" s="409"/>
      <c r="B2765" s="410"/>
      <c r="C2765" s="363"/>
      <c r="D2765" s="366"/>
      <c r="E2765" s="411" t="s">
        <v>1469</v>
      </c>
      <c r="F2765" s="412" t="s">
        <v>1419</v>
      </c>
      <c r="G2765" s="389">
        <v>5</v>
      </c>
      <c r="H2765" s="390">
        <v>955.37</v>
      </c>
      <c r="I2765" s="391">
        <f t="shared" si="122"/>
        <v>4776.8500000000004</v>
      </c>
      <c r="J2765" s="347" t="s">
        <v>375</v>
      </c>
      <c r="K2765" s="449" t="s">
        <v>953</v>
      </c>
    </row>
    <row r="2766" spans="1:11" x14ac:dyDescent="0.2">
      <c r="A2766" s="409"/>
      <c r="B2766" s="410"/>
      <c r="C2766" s="363"/>
      <c r="D2766" s="366"/>
      <c r="E2766" s="411" t="s">
        <v>1471</v>
      </c>
      <c r="F2766" s="412" t="s">
        <v>1419</v>
      </c>
      <c r="G2766" s="389">
        <v>5</v>
      </c>
      <c r="H2766" s="390">
        <v>458.75</v>
      </c>
      <c r="I2766" s="391">
        <f t="shared" si="122"/>
        <v>2293.75</v>
      </c>
      <c r="J2766" s="347" t="s">
        <v>375</v>
      </c>
      <c r="K2766" s="449" t="s">
        <v>953</v>
      </c>
    </row>
    <row r="2767" spans="1:11" x14ac:dyDescent="0.2">
      <c r="A2767" s="409"/>
      <c r="B2767" s="410"/>
      <c r="C2767" s="363"/>
      <c r="D2767" s="366"/>
      <c r="E2767" s="411" t="s">
        <v>1473</v>
      </c>
      <c r="F2767" s="412" t="s">
        <v>155</v>
      </c>
      <c r="G2767" s="389">
        <v>30</v>
      </c>
      <c r="H2767" s="390">
        <v>2147.89</v>
      </c>
      <c r="I2767" s="391">
        <f t="shared" si="122"/>
        <v>64436.7</v>
      </c>
      <c r="J2767" s="347" t="s">
        <v>375</v>
      </c>
      <c r="K2767" s="449" t="s">
        <v>953</v>
      </c>
    </row>
    <row r="2768" spans="1:11" x14ac:dyDescent="0.2">
      <c r="A2768" s="409"/>
      <c r="B2768" s="410"/>
      <c r="C2768" s="363"/>
      <c r="D2768" s="366"/>
      <c r="E2768" s="411" t="s">
        <v>1475</v>
      </c>
      <c r="F2768" s="412" t="s">
        <v>1406</v>
      </c>
      <c r="G2768" s="389">
        <v>48</v>
      </c>
      <c r="H2768" s="390">
        <v>215.08</v>
      </c>
      <c r="I2768" s="391">
        <f t="shared" si="122"/>
        <v>10323.84</v>
      </c>
      <c r="J2768" s="347" t="s">
        <v>375</v>
      </c>
      <c r="K2768" s="449" t="s">
        <v>953</v>
      </c>
    </row>
    <row r="2769" spans="1:11" x14ac:dyDescent="0.2">
      <c r="A2769" s="409"/>
      <c r="B2769" s="410"/>
      <c r="C2769" s="363"/>
      <c r="D2769" s="366"/>
      <c r="E2769" s="331" t="s">
        <v>1477</v>
      </c>
      <c r="F2769" s="412" t="s">
        <v>955</v>
      </c>
      <c r="G2769" s="389">
        <v>20</v>
      </c>
      <c r="H2769" s="390">
        <v>1858.37</v>
      </c>
      <c r="I2769" s="391">
        <f t="shared" si="122"/>
        <v>37167.399999999994</v>
      </c>
      <c r="J2769" s="347" t="s">
        <v>375</v>
      </c>
      <c r="K2769" s="449" t="s">
        <v>953</v>
      </c>
    </row>
    <row r="2770" spans="1:11" x14ac:dyDescent="0.2">
      <c r="A2770" s="409"/>
      <c r="B2770" s="410"/>
      <c r="C2770" s="363"/>
      <c r="D2770" s="366"/>
      <c r="E2770" s="411" t="s">
        <v>1479</v>
      </c>
      <c r="F2770" s="412" t="s">
        <v>1406</v>
      </c>
      <c r="G2770" s="389">
        <v>12</v>
      </c>
      <c r="H2770" s="390">
        <v>222.68</v>
      </c>
      <c r="I2770" s="391">
        <f t="shared" si="122"/>
        <v>2672.16</v>
      </c>
      <c r="J2770" s="347" t="s">
        <v>375</v>
      </c>
      <c r="K2770" s="449" t="s">
        <v>953</v>
      </c>
    </row>
    <row r="2771" spans="1:11" x14ac:dyDescent="0.2">
      <c r="A2771" s="409"/>
      <c r="B2771" s="410"/>
      <c r="C2771" s="363"/>
      <c r="D2771" s="366"/>
      <c r="E2771" s="411" t="s">
        <v>1481</v>
      </c>
      <c r="F2771" s="412" t="s">
        <v>1406</v>
      </c>
      <c r="G2771" s="389">
        <v>12</v>
      </c>
      <c r="H2771" s="390">
        <v>1194.7</v>
      </c>
      <c r="I2771" s="391">
        <f t="shared" si="122"/>
        <v>14336.400000000001</v>
      </c>
      <c r="J2771" s="347" t="s">
        <v>375</v>
      </c>
      <c r="K2771" s="449" t="s">
        <v>953</v>
      </c>
    </row>
    <row r="2772" spans="1:11" x14ac:dyDescent="0.2">
      <c r="A2772" s="409"/>
      <c r="B2772" s="410"/>
      <c r="C2772" s="363"/>
      <c r="D2772" s="366"/>
      <c r="E2772" s="411" t="s">
        <v>1483</v>
      </c>
      <c r="F2772" s="412" t="s">
        <v>748</v>
      </c>
      <c r="G2772" s="389">
        <v>8</v>
      </c>
      <c r="H2772" s="390">
        <v>1432.6</v>
      </c>
      <c r="I2772" s="391">
        <f t="shared" si="122"/>
        <v>11460.8</v>
      </c>
      <c r="J2772" s="347" t="s">
        <v>375</v>
      </c>
      <c r="K2772" s="449" t="s">
        <v>953</v>
      </c>
    </row>
    <row r="2773" spans="1:11" x14ac:dyDescent="0.2">
      <c r="A2773" s="409"/>
      <c r="B2773" s="410"/>
      <c r="C2773" s="363"/>
      <c r="D2773" s="366"/>
      <c r="E2773" s="411" t="s">
        <v>1485</v>
      </c>
      <c r="F2773" s="412" t="s">
        <v>1414</v>
      </c>
      <c r="G2773" s="389">
        <v>12</v>
      </c>
      <c r="H2773" s="390">
        <v>4628.3999999999996</v>
      </c>
      <c r="I2773" s="391">
        <f t="shared" si="122"/>
        <v>55540.799999999996</v>
      </c>
      <c r="J2773" s="347" t="s">
        <v>375</v>
      </c>
      <c r="K2773" s="449" t="s">
        <v>953</v>
      </c>
    </row>
    <row r="2774" spans="1:11" x14ac:dyDescent="0.2">
      <c r="A2774" s="409"/>
      <c r="B2774" s="410"/>
      <c r="C2774" s="363"/>
      <c r="D2774" s="366"/>
      <c r="E2774" s="411" t="s">
        <v>1487</v>
      </c>
      <c r="F2774" s="412" t="s">
        <v>1414</v>
      </c>
      <c r="G2774" s="389">
        <v>20</v>
      </c>
      <c r="H2774" s="390">
        <v>4628.3999999999996</v>
      </c>
      <c r="I2774" s="391">
        <f t="shared" si="122"/>
        <v>92568</v>
      </c>
      <c r="J2774" s="347" t="s">
        <v>375</v>
      </c>
      <c r="K2774" s="449" t="s">
        <v>953</v>
      </c>
    </row>
    <row r="2775" spans="1:11" x14ac:dyDescent="0.2">
      <c r="A2775" s="409"/>
      <c r="B2775" s="410"/>
      <c r="C2775" s="363"/>
      <c r="D2775" s="366"/>
      <c r="E2775" s="411" t="s">
        <v>1488</v>
      </c>
      <c r="F2775" s="412" t="s">
        <v>1414</v>
      </c>
      <c r="G2775" s="389">
        <v>2</v>
      </c>
      <c r="H2775" s="390">
        <v>4628.3999999999996</v>
      </c>
      <c r="I2775" s="391">
        <f t="shared" si="122"/>
        <v>9256.7999999999993</v>
      </c>
      <c r="J2775" s="347" t="s">
        <v>375</v>
      </c>
      <c r="K2775" s="449" t="s">
        <v>953</v>
      </c>
    </row>
    <row r="2776" spans="1:11" x14ac:dyDescent="0.2">
      <c r="A2776" s="409"/>
      <c r="B2776" s="410"/>
      <c r="C2776" s="363"/>
      <c r="D2776" s="366"/>
      <c r="E2776" s="411" t="s">
        <v>1490</v>
      </c>
      <c r="F2776" s="412" t="s">
        <v>1491</v>
      </c>
      <c r="G2776" s="389">
        <v>150</v>
      </c>
      <c r="H2776" s="390">
        <v>684.4</v>
      </c>
      <c r="I2776" s="391">
        <f t="shared" si="122"/>
        <v>102660</v>
      </c>
      <c r="J2776" s="347" t="s">
        <v>375</v>
      </c>
      <c r="K2776" s="449" t="s">
        <v>953</v>
      </c>
    </row>
    <row r="2777" spans="1:11" x14ac:dyDescent="0.2">
      <c r="A2777" s="409"/>
      <c r="B2777" s="410"/>
      <c r="C2777" s="363"/>
      <c r="D2777" s="366"/>
      <c r="E2777" s="411" t="s">
        <v>1492</v>
      </c>
      <c r="F2777" s="412" t="s">
        <v>1493</v>
      </c>
      <c r="G2777" s="389">
        <v>150</v>
      </c>
      <c r="H2777" s="390">
        <v>753.28</v>
      </c>
      <c r="I2777" s="391">
        <f t="shared" si="122"/>
        <v>112992</v>
      </c>
      <c r="J2777" s="347" t="s">
        <v>375</v>
      </c>
      <c r="K2777" s="449" t="s">
        <v>953</v>
      </c>
    </row>
    <row r="2778" spans="1:11" x14ac:dyDescent="0.2">
      <c r="A2778" s="409"/>
      <c r="B2778" s="410"/>
      <c r="C2778" s="363"/>
      <c r="D2778" s="366"/>
      <c r="E2778" s="411" t="s">
        <v>1495</v>
      </c>
      <c r="F2778" s="412" t="s">
        <v>1496</v>
      </c>
      <c r="G2778" s="389">
        <v>150</v>
      </c>
      <c r="H2778" s="390">
        <v>1023.65</v>
      </c>
      <c r="I2778" s="391">
        <f t="shared" si="122"/>
        <v>153547.5</v>
      </c>
      <c r="J2778" s="347" t="s">
        <v>375</v>
      </c>
      <c r="K2778" s="449" t="s">
        <v>953</v>
      </c>
    </row>
    <row r="2779" spans="1:11" x14ac:dyDescent="0.2">
      <c r="A2779" s="409"/>
      <c r="B2779" s="410"/>
      <c r="C2779" s="363"/>
      <c r="D2779" s="366"/>
      <c r="E2779" s="411" t="s">
        <v>1498</v>
      </c>
      <c r="F2779" s="412" t="s">
        <v>1419</v>
      </c>
      <c r="G2779" s="389">
        <v>45</v>
      </c>
      <c r="H2779" s="390">
        <v>350</v>
      </c>
      <c r="I2779" s="391">
        <f t="shared" si="122"/>
        <v>15750</v>
      </c>
      <c r="J2779" s="347" t="s">
        <v>375</v>
      </c>
      <c r="K2779" s="449" t="s">
        <v>953</v>
      </c>
    </row>
    <row r="2780" spans="1:11" x14ac:dyDescent="0.2">
      <c r="A2780" s="409"/>
      <c r="B2780" s="410"/>
      <c r="C2780" s="363"/>
      <c r="D2780" s="366"/>
      <c r="E2780" s="411" t="s">
        <v>1500</v>
      </c>
      <c r="F2780" s="412" t="s">
        <v>1406</v>
      </c>
      <c r="G2780" s="389">
        <v>24</v>
      </c>
      <c r="H2780" s="390">
        <v>845.54</v>
      </c>
      <c r="I2780" s="391">
        <f t="shared" si="122"/>
        <v>20292.96</v>
      </c>
      <c r="J2780" s="347" t="s">
        <v>375</v>
      </c>
      <c r="K2780" s="449" t="s">
        <v>953</v>
      </c>
    </row>
    <row r="2781" spans="1:11" x14ac:dyDescent="0.2">
      <c r="A2781" s="409"/>
      <c r="B2781" s="410"/>
      <c r="C2781" s="363"/>
      <c r="D2781" s="366"/>
      <c r="E2781" s="411" t="s">
        <v>1502</v>
      </c>
      <c r="F2781" s="412" t="s">
        <v>748</v>
      </c>
      <c r="G2781" s="389">
        <v>15</v>
      </c>
      <c r="H2781" s="390">
        <v>85.1</v>
      </c>
      <c r="I2781" s="391">
        <f t="shared" si="122"/>
        <v>1276.5</v>
      </c>
      <c r="J2781" s="347" t="s">
        <v>375</v>
      </c>
      <c r="K2781" s="449" t="s">
        <v>953</v>
      </c>
    </row>
    <row r="2782" spans="1:11" x14ac:dyDescent="0.2">
      <c r="A2782" s="409"/>
      <c r="B2782" s="410"/>
      <c r="C2782" s="363"/>
      <c r="D2782" s="366"/>
      <c r="E2782" s="411" t="s">
        <v>1504</v>
      </c>
      <c r="F2782" s="412" t="s">
        <v>1414</v>
      </c>
      <c r="G2782" s="389">
        <v>15</v>
      </c>
      <c r="H2782" s="286">
        <v>4000</v>
      </c>
      <c r="I2782" s="391">
        <f t="shared" si="122"/>
        <v>60000</v>
      </c>
      <c r="J2782" s="347" t="s">
        <v>375</v>
      </c>
      <c r="K2782" s="449" t="s">
        <v>953</v>
      </c>
    </row>
    <row r="2783" spans="1:11" x14ac:dyDescent="0.2">
      <c r="A2783" s="409"/>
      <c r="B2783" s="410"/>
      <c r="C2783" s="363"/>
      <c r="D2783" s="366"/>
      <c r="E2783" s="411" t="s">
        <v>1506</v>
      </c>
      <c r="F2783" s="412" t="s">
        <v>1507</v>
      </c>
      <c r="G2783" s="389">
        <v>100</v>
      </c>
      <c r="H2783" s="286">
        <v>1229.3499999999999</v>
      </c>
      <c r="I2783" s="391">
        <f t="shared" si="122"/>
        <v>122934.99999999999</v>
      </c>
      <c r="J2783" s="347" t="s">
        <v>375</v>
      </c>
      <c r="K2783" s="449" t="s">
        <v>953</v>
      </c>
    </row>
    <row r="2784" spans="1:11" x14ac:dyDescent="0.2">
      <c r="A2784" s="409"/>
      <c r="B2784" s="410"/>
      <c r="C2784" s="363"/>
      <c r="D2784" s="366"/>
      <c r="E2784" s="411" t="s">
        <v>1508</v>
      </c>
      <c r="F2784" s="412" t="s">
        <v>1414</v>
      </c>
      <c r="G2784" s="389">
        <v>15</v>
      </c>
      <c r="H2784" s="402">
        <v>2211.3200000000002</v>
      </c>
      <c r="I2784" s="391">
        <f t="shared" si="122"/>
        <v>33169.800000000003</v>
      </c>
      <c r="J2784" s="347" t="s">
        <v>375</v>
      </c>
      <c r="K2784" s="449" t="s">
        <v>953</v>
      </c>
    </row>
    <row r="2785" spans="1:11" x14ac:dyDescent="0.2">
      <c r="A2785" s="409"/>
      <c r="B2785" s="410"/>
      <c r="C2785" s="363"/>
      <c r="D2785" s="366"/>
      <c r="E2785" s="411" t="s">
        <v>1510</v>
      </c>
      <c r="F2785" s="412" t="s">
        <v>748</v>
      </c>
      <c r="G2785" s="389">
        <v>25</v>
      </c>
      <c r="H2785" s="390">
        <v>125.14</v>
      </c>
      <c r="I2785" s="391">
        <f t="shared" si="122"/>
        <v>3128.5</v>
      </c>
      <c r="J2785" s="347" t="s">
        <v>375</v>
      </c>
      <c r="K2785" s="449" t="s">
        <v>953</v>
      </c>
    </row>
    <row r="2786" spans="1:11" x14ac:dyDescent="0.2">
      <c r="A2786" s="409"/>
      <c r="B2786" s="410"/>
      <c r="C2786" s="363"/>
      <c r="D2786" s="366"/>
      <c r="E2786" s="411" t="s">
        <v>1512</v>
      </c>
      <c r="F2786" s="412" t="s">
        <v>1406</v>
      </c>
      <c r="G2786" s="334">
        <v>10</v>
      </c>
      <c r="H2786" s="286">
        <v>150</v>
      </c>
      <c r="I2786" s="391">
        <f t="shared" si="122"/>
        <v>1500</v>
      </c>
      <c r="J2786" s="347" t="s">
        <v>375</v>
      </c>
      <c r="K2786" s="449" t="s">
        <v>953</v>
      </c>
    </row>
    <row r="2787" spans="1:11" x14ac:dyDescent="0.2">
      <c r="A2787" s="409"/>
      <c r="B2787" s="410"/>
      <c r="C2787" s="363"/>
      <c r="D2787" s="366"/>
      <c r="E2787" s="411" t="s">
        <v>1513</v>
      </c>
      <c r="F2787" s="412" t="s">
        <v>748</v>
      </c>
      <c r="G2787" s="389">
        <v>5</v>
      </c>
      <c r="H2787" s="390">
        <v>1168.2</v>
      </c>
      <c r="I2787" s="391">
        <f t="shared" si="122"/>
        <v>5841</v>
      </c>
      <c r="J2787" s="347" t="s">
        <v>375</v>
      </c>
      <c r="K2787" s="449" t="s">
        <v>953</v>
      </c>
    </row>
    <row r="2788" spans="1:11" x14ac:dyDescent="0.2">
      <c r="A2788" s="409"/>
      <c r="B2788" s="410"/>
      <c r="C2788" s="363"/>
      <c r="D2788" s="366"/>
      <c r="E2788" s="411" t="s">
        <v>1515</v>
      </c>
      <c r="F2788" s="412" t="s">
        <v>748</v>
      </c>
      <c r="G2788" s="389">
        <v>7</v>
      </c>
      <c r="H2788" s="390">
        <v>650</v>
      </c>
      <c r="I2788" s="391">
        <f t="shared" si="122"/>
        <v>4550</v>
      </c>
      <c r="J2788" s="347" t="s">
        <v>375</v>
      </c>
      <c r="K2788" s="449" t="s">
        <v>953</v>
      </c>
    </row>
    <row r="2789" spans="1:11" x14ac:dyDescent="0.2">
      <c r="A2789" s="409"/>
      <c r="B2789" s="410"/>
      <c r="C2789" s="363"/>
      <c r="D2789" s="366"/>
      <c r="E2789" s="411" t="s">
        <v>1517</v>
      </c>
      <c r="F2789" s="412" t="s">
        <v>748</v>
      </c>
      <c r="G2789" s="389">
        <v>7</v>
      </c>
      <c r="H2789" s="390">
        <v>265.5</v>
      </c>
      <c r="I2789" s="391">
        <f t="shared" si="122"/>
        <v>1858.5</v>
      </c>
      <c r="J2789" s="347" t="s">
        <v>375</v>
      </c>
      <c r="K2789" s="449" t="s">
        <v>953</v>
      </c>
    </row>
    <row r="2790" spans="1:11" x14ac:dyDescent="0.2">
      <c r="A2790" s="409"/>
      <c r="B2790" s="410"/>
      <c r="C2790" s="363"/>
      <c r="D2790" s="366"/>
      <c r="E2790" s="413" t="s">
        <v>1519</v>
      </c>
      <c r="F2790" s="389" t="s">
        <v>1520</v>
      </c>
      <c r="G2790" s="389">
        <v>50</v>
      </c>
      <c r="H2790" s="362">
        <v>1229.3499999999999</v>
      </c>
      <c r="I2790" s="391">
        <f t="shared" si="122"/>
        <v>61467.499999999993</v>
      </c>
      <c r="J2790" s="347" t="s">
        <v>375</v>
      </c>
      <c r="K2790" s="449" t="s">
        <v>953</v>
      </c>
    </row>
    <row r="2791" spans="1:11" x14ac:dyDescent="0.2">
      <c r="A2791" s="409"/>
      <c r="B2791" s="410"/>
      <c r="C2791" s="363"/>
      <c r="D2791" s="366"/>
      <c r="E2791" s="413" t="s">
        <v>1522</v>
      </c>
      <c r="F2791" s="389" t="s">
        <v>1523</v>
      </c>
      <c r="G2791" s="389">
        <v>1</v>
      </c>
      <c r="H2791" s="362">
        <v>650</v>
      </c>
      <c r="I2791" s="391">
        <f t="shared" si="122"/>
        <v>650</v>
      </c>
      <c r="J2791" s="347" t="s">
        <v>375</v>
      </c>
      <c r="K2791" s="449" t="s">
        <v>953</v>
      </c>
    </row>
    <row r="2792" spans="1:11" x14ac:dyDescent="0.2">
      <c r="A2792" s="409"/>
      <c r="B2792" s="410"/>
      <c r="C2792" s="363"/>
      <c r="D2792" s="366"/>
      <c r="E2792" s="413" t="s">
        <v>1525</v>
      </c>
      <c r="F2792" s="389" t="s">
        <v>748</v>
      </c>
      <c r="G2792" s="389">
        <v>5</v>
      </c>
      <c r="H2792" s="362">
        <v>200</v>
      </c>
      <c r="I2792" s="391">
        <f t="shared" si="122"/>
        <v>1000</v>
      </c>
      <c r="J2792" s="347" t="s">
        <v>375</v>
      </c>
      <c r="K2792" s="449" t="s">
        <v>953</v>
      </c>
    </row>
    <row r="2793" spans="1:11" x14ac:dyDescent="0.2">
      <c r="A2793" s="409"/>
      <c r="B2793" s="410"/>
      <c r="C2793" s="363"/>
      <c r="D2793" s="366"/>
      <c r="E2793" s="413" t="s">
        <v>1527</v>
      </c>
      <c r="F2793" s="389" t="s">
        <v>748</v>
      </c>
      <c r="G2793" s="389">
        <v>5</v>
      </c>
      <c r="H2793" s="362">
        <v>850</v>
      </c>
      <c r="I2793" s="391">
        <f t="shared" si="122"/>
        <v>4250</v>
      </c>
      <c r="J2793" s="347" t="s">
        <v>375</v>
      </c>
      <c r="K2793" s="449" t="s">
        <v>953</v>
      </c>
    </row>
    <row r="2794" spans="1:11" x14ac:dyDescent="0.2">
      <c r="A2794" s="409"/>
      <c r="B2794" s="410"/>
      <c r="C2794" s="363"/>
      <c r="D2794" s="366"/>
      <c r="E2794" s="413" t="s">
        <v>1529</v>
      </c>
      <c r="F2794" s="389" t="s">
        <v>748</v>
      </c>
      <c r="G2794" s="389">
        <v>5</v>
      </c>
      <c r="H2794" s="362">
        <v>850</v>
      </c>
      <c r="I2794" s="391">
        <f t="shared" ref="I2794:I2857" si="123">G2794*H2794</f>
        <v>4250</v>
      </c>
      <c r="J2794" s="347" t="s">
        <v>375</v>
      </c>
      <c r="K2794" s="449" t="s">
        <v>953</v>
      </c>
    </row>
    <row r="2795" spans="1:11" x14ac:dyDescent="0.2">
      <c r="A2795" s="409"/>
      <c r="B2795" s="410"/>
      <c r="C2795" s="363"/>
      <c r="D2795" s="366"/>
      <c r="E2795" s="413" t="s">
        <v>1530</v>
      </c>
      <c r="F2795" s="389" t="s">
        <v>955</v>
      </c>
      <c r="G2795" s="389">
        <v>2</v>
      </c>
      <c r="H2795" s="362">
        <v>150</v>
      </c>
      <c r="I2795" s="391">
        <f t="shared" si="123"/>
        <v>300</v>
      </c>
      <c r="J2795" s="347" t="s">
        <v>375</v>
      </c>
      <c r="K2795" s="449" t="s">
        <v>953</v>
      </c>
    </row>
    <row r="2796" spans="1:11" x14ac:dyDescent="0.2">
      <c r="A2796" s="409"/>
      <c r="B2796" s="410"/>
      <c r="C2796" s="363"/>
      <c r="D2796" s="366"/>
      <c r="E2796" s="413" t="s">
        <v>1532</v>
      </c>
      <c r="F2796" s="389" t="s">
        <v>1523</v>
      </c>
      <c r="G2796" s="389">
        <v>1</v>
      </c>
      <c r="H2796" s="362">
        <v>850</v>
      </c>
      <c r="I2796" s="391">
        <f t="shared" si="123"/>
        <v>850</v>
      </c>
      <c r="J2796" s="347" t="s">
        <v>375</v>
      </c>
      <c r="K2796" s="449" t="s">
        <v>953</v>
      </c>
    </row>
    <row r="2797" spans="1:11" x14ac:dyDescent="0.2">
      <c r="A2797" s="409"/>
      <c r="B2797" s="410"/>
      <c r="C2797" s="363"/>
      <c r="D2797" s="366"/>
      <c r="E2797" s="413" t="s">
        <v>1533</v>
      </c>
      <c r="F2797" s="389" t="s">
        <v>1403</v>
      </c>
      <c r="G2797" s="389">
        <v>1</v>
      </c>
      <c r="H2797" s="362">
        <v>1300</v>
      </c>
      <c r="I2797" s="391">
        <f t="shared" si="123"/>
        <v>1300</v>
      </c>
      <c r="J2797" s="347" t="s">
        <v>375</v>
      </c>
      <c r="K2797" s="449" t="s">
        <v>953</v>
      </c>
    </row>
    <row r="2798" spans="1:11" x14ac:dyDescent="0.2">
      <c r="A2798" s="409"/>
      <c r="B2798" s="410"/>
      <c r="C2798" s="363"/>
      <c r="D2798" s="366"/>
      <c r="E2798" s="413" t="s">
        <v>1535</v>
      </c>
      <c r="F2798" s="389" t="s">
        <v>748</v>
      </c>
      <c r="G2798" s="389">
        <v>2</v>
      </c>
      <c r="H2798" s="362">
        <v>500</v>
      </c>
      <c r="I2798" s="391">
        <f t="shared" si="123"/>
        <v>1000</v>
      </c>
      <c r="J2798" s="347" t="s">
        <v>375</v>
      </c>
      <c r="K2798" s="449" t="s">
        <v>953</v>
      </c>
    </row>
    <row r="2799" spans="1:11" x14ac:dyDescent="0.2">
      <c r="A2799" s="409"/>
      <c r="B2799" s="410"/>
      <c r="C2799" s="363"/>
      <c r="D2799" s="366"/>
      <c r="E2799" s="413" t="s">
        <v>1536</v>
      </c>
      <c r="F2799" s="389" t="s">
        <v>128</v>
      </c>
      <c r="G2799" s="389">
        <v>5</v>
      </c>
      <c r="H2799" s="362">
        <v>75</v>
      </c>
      <c r="I2799" s="391">
        <f t="shared" si="123"/>
        <v>375</v>
      </c>
      <c r="J2799" s="347" t="s">
        <v>375</v>
      </c>
      <c r="K2799" s="449" t="s">
        <v>953</v>
      </c>
    </row>
    <row r="2800" spans="1:11" x14ac:dyDescent="0.2">
      <c r="A2800" s="409"/>
      <c r="B2800" s="410"/>
      <c r="C2800" s="363"/>
      <c r="D2800" s="366"/>
      <c r="E2800" s="413" t="s">
        <v>1538</v>
      </c>
      <c r="F2800" s="389" t="s">
        <v>1523</v>
      </c>
      <c r="G2800" s="389">
        <v>5</v>
      </c>
      <c r="H2800" s="362">
        <v>850</v>
      </c>
      <c r="I2800" s="391">
        <f t="shared" si="123"/>
        <v>4250</v>
      </c>
      <c r="J2800" s="347" t="s">
        <v>375</v>
      </c>
      <c r="K2800" s="449" t="s">
        <v>953</v>
      </c>
    </row>
    <row r="2801" spans="1:11" x14ac:dyDescent="0.2">
      <c r="A2801" s="409"/>
      <c r="B2801" s="410"/>
      <c r="C2801" s="363"/>
      <c r="D2801" s="366"/>
      <c r="E2801" s="413" t="s">
        <v>1540</v>
      </c>
      <c r="F2801" s="389" t="s">
        <v>1461</v>
      </c>
      <c r="G2801" s="389">
        <v>2</v>
      </c>
      <c r="H2801" s="362">
        <v>175</v>
      </c>
      <c r="I2801" s="391">
        <f t="shared" si="123"/>
        <v>350</v>
      </c>
      <c r="J2801" s="347" t="s">
        <v>1417</v>
      </c>
      <c r="K2801" s="449" t="s">
        <v>953</v>
      </c>
    </row>
    <row r="2802" spans="1:11" x14ac:dyDescent="0.2">
      <c r="A2802" s="409"/>
      <c r="B2802" s="410"/>
      <c r="C2802" s="363"/>
      <c r="D2802" s="366"/>
      <c r="E2802" s="413" t="s">
        <v>1542</v>
      </c>
      <c r="F2802" s="389" t="s">
        <v>1461</v>
      </c>
      <c r="G2802" s="389">
        <v>1</v>
      </c>
      <c r="H2802" s="362">
        <v>200</v>
      </c>
      <c r="I2802" s="391">
        <f t="shared" si="123"/>
        <v>200</v>
      </c>
      <c r="J2802" s="347" t="s">
        <v>156</v>
      </c>
      <c r="K2802" s="449" t="s">
        <v>953</v>
      </c>
    </row>
    <row r="2803" spans="1:11" x14ac:dyDescent="0.2">
      <c r="A2803" s="409"/>
      <c r="B2803" s="410"/>
      <c r="C2803" s="363"/>
      <c r="D2803" s="366"/>
      <c r="E2803" s="413" t="s">
        <v>1543</v>
      </c>
      <c r="F2803" s="389" t="s">
        <v>128</v>
      </c>
      <c r="G2803" s="389">
        <v>1</v>
      </c>
      <c r="H2803" s="362">
        <v>125</v>
      </c>
      <c r="I2803" s="391">
        <f t="shared" si="123"/>
        <v>125</v>
      </c>
      <c r="J2803" s="347" t="s">
        <v>375</v>
      </c>
      <c r="K2803" s="449" t="s">
        <v>953</v>
      </c>
    </row>
    <row r="2804" spans="1:11" x14ac:dyDescent="0.2">
      <c r="A2804" s="409"/>
      <c r="B2804" s="410"/>
      <c r="C2804" s="363"/>
      <c r="D2804" s="366"/>
      <c r="E2804" s="413" t="s">
        <v>1545</v>
      </c>
      <c r="F2804" s="389" t="s">
        <v>128</v>
      </c>
      <c r="G2804" s="389">
        <v>2</v>
      </c>
      <c r="H2804" s="362">
        <v>125</v>
      </c>
      <c r="I2804" s="391">
        <f t="shared" si="123"/>
        <v>250</v>
      </c>
      <c r="J2804" s="347" t="s">
        <v>156</v>
      </c>
      <c r="K2804" s="449" t="s">
        <v>953</v>
      </c>
    </row>
    <row r="2805" spans="1:11" x14ac:dyDescent="0.2">
      <c r="A2805" s="409"/>
      <c r="B2805" s="410"/>
      <c r="C2805" s="363"/>
      <c r="D2805" s="366"/>
      <c r="E2805" s="413" t="s">
        <v>1546</v>
      </c>
      <c r="F2805" s="389" t="s">
        <v>128</v>
      </c>
      <c r="G2805" s="389">
        <v>20</v>
      </c>
      <c r="H2805" s="362">
        <v>20</v>
      </c>
      <c r="I2805" s="391">
        <f t="shared" si="123"/>
        <v>400</v>
      </c>
      <c r="J2805" s="347" t="s">
        <v>156</v>
      </c>
      <c r="K2805" s="449" t="s">
        <v>953</v>
      </c>
    </row>
    <row r="2806" spans="1:11" x14ac:dyDescent="0.2">
      <c r="A2806" s="409"/>
      <c r="B2806" s="410"/>
      <c r="C2806" s="363"/>
      <c r="D2806" s="366"/>
      <c r="E2806" s="413" t="s">
        <v>1548</v>
      </c>
      <c r="F2806" s="389" t="s">
        <v>128</v>
      </c>
      <c r="G2806" s="389">
        <v>1</v>
      </c>
      <c r="H2806" s="362">
        <v>60</v>
      </c>
      <c r="I2806" s="391">
        <f t="shared" si="123"/>
        <v>60</v>
      </c>
      <c r="J2806" s="347" t="s">
        <v>305</v>
      </c>
      <c r="K2806" s="449" t="s">
        <v>953</v>
      </c>
    </row>
    <row r="2807" spans="1:11" x14ac:dyDescent="0.2">
      <c r="A2807" s="409"/>
      <c r="B2807" s="410"/>
      <c r="C2807" s="363"/>
      <c r="D2807" s="366"/>
      <c r="E2807" s="417" t="s">
        <v>1592</v>
      </c>
      <c r="F2807" s="415" t="s">
        <v>1006</v>
      </c>
      <c r="G2807" s="389">
        <v>1</v>
      </c>
      <c r="H2807" s="416">
        <v>500</v>
      </c>
      <c r="I2807" s="391">
        <f t="shared" si="123"/>
        <v>500</v>
      </c>
      <c r="J2807" s="347" t="s">
        <v>1494</v>
      </c>
      <c r="K2807" s="449" t="s">
        <v>953</v>
      </c>
    </row>
    <row r="2808" spans="1:11" x14ac:dyDescent="0.2">
      <c r="A2808" s="409"/>
      <c r="B2808" s="410"/>
      <c r="C2808" s="363"/>
      <c r="D2808" s="366"/>
      <c r="E2808" s="417" t="s">
        <v>1593</v>
      </c>
      <c r="F2808" s="415" t="s">
        <v>1594</v>
      </c>
      <c r="G2808" s="389">
        <v>2</v>
      </c>
      <c r="H2808" s="416">
        <v>145</v>
      </c>
      <c r="I2808" s="391">
        <f t="shared" si="123"/>
        <v>290</v>
      </c>
      <c r="J2808" s="347" t="s">
        <v>1595</v>
      </c>
      <c r="K2808" s="449" t="s">
        <v>953</v>
      </c>
    </row>
    <row r="2809" spans="1:11" x14ac:dyDescent="0.2">
      <c r="A2809" s="409"/>
      <c r="B2809" s="410"/>
      <c r="C2809" s="363"/>
      <c r="D2809" s="366"/>
      <c r="E2809" s="417" t="s">
        <v>1596</v>
      </c>
      <c r="F2809" s="415" t="s">
        <v>1594</v>
      </c>
      <c r="G2809" s="389">
        <v>3</v>
      </c>
      <c r="H2809" s="416">
        <v>300</v>
      </c>
      <c r="I2809" s="391">
        <f t="shared" si="123"/>
        <v>900</v>
      </c>
      <c r="J2809" s="347" t="s">
        <v>1595</v>
      </c>
      <c r="K2809" s="449" t="s">
        <v>953</v>
      </c>
    </row>
    <row r="2810" spans="1:11" x14ac:dyDescent="0.2">
      <c r="A2810" s="409"/>
      <c r="B2810" s="410"/>
      <c r="C2810" s="363"/>
      <c r="D2810" s="366"/>
      <c r="E2810" s="417" t="s">
        <v>1597</v>
      </c>
      <c r="F2810" s="415" t="s">
        <v>1598</v>
      </c>
      <c r="G2810" s="389">
        <v>2</v>
      </c>
      <c r="H2810" s="416">
        <v>150</v>
      </c>
      <c r="I2810" s="391">
        <f t="shared" si="123"/>
        <v>300</v>
      </c>
      <c r="J2810" s="347" t="s">
        <v>1595</v>
      </c>
      <c r="K2810" s="449" t="s">
        <v>953</v>
      </c>
    </row>
    <row r="2811" spans="1:11" x14ac:dyDescent="0.2">
      <c r="A2811" s="409"/>
      <c r="B2811" s="410"/>
      <c r="C2811" s="363"/>
      <c r="D2811" s="366"/>
      <c r="E2811" s="417" t="s">
        <v>1599</v>
      </c>
      <c r="F2811" s="415" t="s">
        <v>1598</v>
      </c>
      <c r="G2811" s="389">
        <v>2</v>
      </c>
      <c r="H2811" s="416">
        <v>100</v>
      </c>
      <c r="I2811" s="391">
        <f t="shared" si="123"/>
        <v>200</v>
      </c>
      <c r="J2811" s="347" t="s">
        <v>1595</v>
      </c>
      <c r="K2811" s="449" t="s">
        <v>953</v>
      </c>
    </row>
    <row r="2812" spans="1:11" x14ac:dyDescent="0.2">
      <c r="A2812" s="409"/>
      <c r="B2812" s="410"/>
      <c r="C2812" s="363"/>
      <c r="D2812" s="366"/>
      <c r="E2812" s="417" t="s">
        <v>1600</v>
      </c>
      <c r="F2812" s="415" t="s">
        <v>1598</v>
      </c>
      <c r="G2812" s="389">
        <v>1</v>
      </c>
      <c r="H2812" s="416">
        <v>200</v>
      </c>
      <c r="I2812" s="391">
        <f t="shared" si="123"/>
        <v>200</v>
      </c>
      <c r="J2812" s="347" t="s">
        <v>1595</v>
      </c>
      <c r="K2812" s="449" t="s">
        <v>953</v>
      </c>
    </row>
    <row r="2813" spans="1:11" x14ac:dyDescent="0.2">
      <c r="A2813" s="409"/>
      <c r="B2813" s="410"/>
      <c r="C2813" s="363"/>
      <c r="D2813" s="366"/>
      <c r="E2813" s="417" t="s">
        <v>1601</v>
      </c>
      <c r="F2813" s="415" t="s">
        <v>1594</v>
      </c>
      <c r="G2813" s="389">
        <v>4</v>
      </c>
      <c r="H2813" s="416">
        <v>300</v>
      </c>
      <c r="I2813" s="391">
        <f t="shared" si="123"/>
        <v>1200</v>
      </c>
      <c r="J2813" s="347" t="s">
        <v>1066</v>
      </c>
      <c r="K2813" s="449" t="s">
        <v>953</v>
      </c>
    </row>
    <row r="2814" spans="1:11" x14ac:dyDescent="0.2">
      <c r="A2814" s="409"/>
      <c r="B2814" s="410"/>
      <c r="C2814" s="363"/>
      <c r="D2814" s="366"/>
      <c r="E2814" s="417" t="s">
        <v>1602</v>
      </c>
      <c r="F2814" s="415" t="s">
        <v>1603</v>
      </c>
      <c r="G2814" s="389">
        <v>200</v>
      </c>
      <c r="H2814" s="416">
        <v>10</v>
      </c>
      <c r="I2814" s="391">
        <f t="shared" si="123"/>
        <v>2000</v>
      </c>
      <c r="J2814" s="347" t="s">
        <v>490</v>
      </c>
      <c r="K2814" s="449" t="s">
        <v>953</v>
      </c>
    </row>
    <row r="2815" spans="1:11" x14ac:dyDescent="0.2">
      <c r="A2815" s="409"/>
      <c r="B2815" s="410"/>
      <c r="C2815" s="363"/>
      <c r="D2815" s="366"/>
      <c r="E2815" s="417" t="s">
        <v>1604</v>
      </c>
      <c r="F2815" s="415" t="s">
        <v>1605</v>
      </c>
      <c r="G2815" s="389">
        <v>7</v>
      </c>
      <c r="H2815" s="416">
        <v>150</v>
      </c>
      <c r="I2815" s="391">
        <f t="shared" si="123"/>
        <v>1050</v>
      </c>
      <c r="J2815" s="347" t="s">
        <v>490</v>
      </c>
      <c r="K2815" s="449" t="s">
        <v>953</v>
      </c>
    </row>
    <row r="2816" spans="1:11" x14ac:dyDescent="0.2">
      <c r="A2816" s="409"/>
      <c r="B2816" s="410"/>
      <c r="C2816" s="363"/>
      <c r="D2816" s="366"/>
      <c r="E2816" s="417" t="s">
        <v>1606</v>
      </c>
      <c r="F2816" s="415" t="s">
        <v>1605</v>
      </c>
      <c r="G2816" s="389">
        <v>2</v>
      </c>
      <c r="H2816" s="416">
        <v>200</v>
      </c>
      <c r="I2816" s="391">
        <f t="shared" si="123"/>
        <v>400</v>
      </c>
      <c r="J2816" s="347" t="s">
        <v>490</v>
      </c>
      <c r="K2816" s="449" t="s">
        <v>953</v>
      </c>
    </row>
    <row r="2817" spans="1:11" x14ac:dyDescent="0.2">
      <c r="A2817" s="409"/>
      <c r="B2817" s="410"/>
      <c r="C2817" s="363"/>
      <c r="D2817" s="366"/>
      <c r="E2817" s="417" t="s">
        <v>1607</v>
      </c>
      <c r="F2817" s="415" t="s">
        <v>1594</v>
      </c>
      <c r="G2817" s="389">
        <v>6</v>
      </c>
      <c r="H2817" s="416">
        <v>150</v>
      </c>
      <c r="I2817" s="391">
        <f t="shared" si="123"/>
        <v>900</v>
      </c>
      <c r="J2817" s="347" t="s">
        <v>490</v>
      </c>
      <c r="K2817" s="449" t="s">
        <v>953</v>
      </c>
    </row>
    <row r="2818" spans="1:11" x14ac:dyDescent="0.2">
      <c r="A2818" s="409"/>
      <c r="B2818" s="410"/>
      <c r="C2818" s="363"/>
      <c r="D2818" s="366"/>
      <c r="E2818" s="417" t="s">
        <v>1608</v>
      </c>
      <c r="F2818" s="415" t="s">
        <v>1594</v>
      </c>
      <c r="G2818" s="389">
        <v>7</v>
      </c>
      <c r="H2818" s="416">
        <v>150</v>
      </c>
      <c r="I2818" s="391">
        <f t="shared" si="123"/>
        <v>1050</v>
      </c>
      <c r="J2818" s="347" t="s">
        <v>490</v>
      </c>
      <c r="K2818" s="449" t="s">
        <v>953</v>
      </c>
    </row>
    <row r="2819" spans="1:11" x14ac:dyDescent="0.2">
      <c r="A2819" s="409"/>
      <c r="B2819" s="410"/>
      <c r="C2819" s="363"/>
      <c r="D2819" s="366"/>
      <c r="E2819" s="417" t="s">
        <v>1609</v>
      </c>
      <c r="F2819" s="415" t="s">
        <v>1594</v>
      </c>
      <c r="G2819" s="389">
        <v>6</v>
      </c>
      <c r="H2819" s="416">
        <v>200</v>
      </c>
      <c r="I2819" s="391">
        <f t="shared" si="123"/>
        <v>1200</v>
      </c>
      <c r="J2819" s="347" t="s">
        <v>490</v>
      </c>
      <c r="K2819" s="449" t="s">
        <v>953</v>
      </c>
    </row>
    <row r="2820" spans="1:11" x14ac:dyDescent="0.2">
      <c r="A2820" s="409"/>
      <c r="B2820" s="410"/>
      <c r="C2820" s="363"/>
      <c r="D2820" s="366"/>
      <c r="E2820" s="417" t="s">
        <v>1610</v>
      </c>
      <c r="F2820" s="415" t="s">
        <v>1594</v>
      </c>
      <c r="G2820" s="389">
        <v>7</v>
      </c>
      <c r="H2820" s="416">
        <v>200</v>
      </c>
      <c r="I2820" s="391">
        <f t="shared" si="123"/>
        <v>1400</v>
      </c>
      <c r="J2820" s="347" t="s">
        <v>490</v>
      </c>
      <c r="K2820" s="449" t="s">
        <v>953</v>
      </c>
    </row>
    <row r="2821" spans="1:11" x14ac:dyDescent="0.2">
      <c r="A2821" s="409"/>
      <c r="B2821" s="410"/>
      <c r="C2821" s="363"/>
      <c r="D2821" s="366"/>
      <c r="E2821" s="417" t="s">
        <v>1611</v>
      </c>
      <c r="F2821" s="415" t="s">
        <v>1594</v>
      </c>
      <c r="G2821" s="389">
        <v>7</v>
      </c>
      <c r="H2821" s="416">
        <v>75</v>
      </c>
      <c r="I2821" s="391">
        <f t="shared" si="123"/>
        <v>525</v>
      </c>
      <c r="J2821" s="347" t="s">
        <v>490</v>
      </c>
      <c r="K2821" s="449" t="s">
        <v>953</v>
      </c>
    </row>
    <row r="2822" spans="1:11" x14ac:dyDescent="0.2">
      <c r="A2822" s="409"/>
      <c r="B2822" s="410"/>
      <c r="C2822" s="363"/>
      <c r="D2822" s="366"/>
      <c r="E2822" s="417" t="s">
        <v>1612</v>
      </c>
      <c r="F2822" s="415" t="s">
        <v>1594</v>
      </c>
      <c r="G2822" s="389">
        <v>20</v>
      </c>
      <c r="H2822" s="416">
        <v>125</v>
      </c>
      <c r="I2822" s="391">
        <f t="shared" si="123"/>
        <v>2500</v>
      </c>
      <c r="J2822" s="347" t="s">
        <v>490</v>
      </c>
      <c r="K2822" s="449" t="s">
        <v>953</v>
      </c>
    </row>
    <row r="2823" spans="1:11" x14ac:dyDescent="0.2">
      <c r="A2823" s="409"/>
      <c r="B2823" s="410"/>
      <c r="C2823" s="363"/>
      <c r="D2823" s="366"/>
      <c r="E2823" s="417" t="s">
        <v>1613</v>
      </c>
      <c r="F2823" s="415" t="s">
        <v>1594</v>
      </c>
      <c r="G2823" s="389">
        <v>7</v>
      </c>
      <c r="H2823" s="416">
        <v>60</v>
      </c>
      <c r="I2823" s="391">
        <f t="shared" si="123"/>
        <v>420</v>
      </c>
      <c r="J2823" s="347" t="s">
        <v>490</v>
      </c>
      <c r="K2823" s="449" t="s">
        <v>953</v>
      </c>
    </row>
    <row r="2824" spans="1:11" x14ac:dyDescent="0.2">
      <c r="A2824" s="409"/>
      <c r="B2824" s="410"/>
      <c r="C2824" s="363"/>
      <c r="D2824" s="366"/>
      <c r="E2824" s="417" t="s">
        <v>1614</v>
      </c>
      <c r="F2824" s="415" t="s">
        <v>1594</v>
      </c>
      <c r="G2824" s="389">
        <v>4</v>
      </c>
      <c r="H2824" s="416">
        <v>125</v>
      </c>
      <c r="I2824" s="391">
        <f t="shared" si="123"/>
        <v>500</v>
      </c>
      <c r="J2824" s="347" t="s">
        <v>490</v>
      </c>
      <c r="K2824" s="449" t="s">
        <v>953</v>
      </c>
    </row>
    <row r="2825" spans="1:11" x14ac:dyDescent="0.2">
      <c r="A2825" s="409"/>
      <c r="B2825" s="410"/>
      <c r="C2825" s="363"/>
      <c r="D2825" s="366"/>
      <c r="E2825" s="417" t="s">
        <v>1615</v>
      </c>
      <c r="F2825" s="415" t="s">
        <v>1594</v>
      </c>
      <c r="G2825" s="389">
        <v>3</v>
      </c>
      <c r="H2825" s="416">
        <v>100</v>
      </c>
      <c r="I2825" s="391">
        <f t="shared" si="123"/>
        <v>300</v>
      </c>
      <c r="J2825" s="347" t="s">
        <v>490</v>
      </c>
      <c r="K2825" s="449" t="s">
        <v>953</v>
      </c>
    </row>
    <row r="2826" spans="1:11" x14ac:dyDescent="0.2">
      <c r="A2826" s="409"/>
      <c r="B2826" s="410"/>
      <c r="C2826" s="363"/>
      <c r="D2826" s="366"/>
      <c r="E2826" s="417" t="s">
        <v>1616</v>
      </c>
      <c r="F2826" s="415" t="s">
        <v>1594</v>
      </c>
      <c r="G2826" s="389">
        <v>1</v>
      </c>
      <c r="H2826" s="416">
        <v>350</v>
      </c>
      <c r="I2826" s="391">
        <f t="shared" si="123"/>
        <v>350</v>
      </c>
      <c r="J2826" s="347" t="s">
        <v>490</v>
      </c>
      <c r="K2826" s="449" t="s">
        <v>953</v>
      </c>
    </row>
    <row r="2827" spans="1:11" x14ac:dyDescent="0.2">
      <c r="A2827" s="409"/>
      <c r="B2827" s="410"/>
      <c r="C2827" s="363"/>
      <c r="D2827" s="366"/>
      <c r="E2827" s="417" t="s">
        <v>1617</v>
      </c>
      <c r="F2827" s="415" t="s">
        <v>1594</v>
      </c>
      <c r="G2827" s="389">
        <v>2</v>
      </c>
      <c r="H2827" s="416">
        <v>550</v>
      </c>
      <c r="I2827" s="391">
        <f t="shared" si="123"/>
        <v>1100</v>
      </c>
      <c r="J2827" s="347" t="s">
        <v>490</v>
      </c>
      <c r="K2827" s="449" t="s">
        <v>953</v>
      </c>
    </row>
    <row r="2828" spans="1:11" x14ac:dyDescent="0.2">
      <c r="A2828" s="409"/>
      <c r="B2828" s="410"/>
      <c r="C2828" s="363"/>
      <c r="D2828" s="366"/>
      <c r="E2828" s="417" t="s">
        <v>1618</v>
      </c>
      <c r="F2828" s="415" t="s">
        <v>1006</v>
      </c>
      <c r="G2828" s="389">
        <v>1</v>
      </c>
      <c r="H2828" s="416">
        <v>125</v>
      </c>
      <c r="I2828" s="391">
        <f t="shared" si="123"/>
        <v>125</v>
      </c>
      <c r="J2828" s="347" t="s">
        <v>490</v>
      </c>
      <c r="K2828" s="449" t="s">
        <v>953</v>
      </c>
    </row>
    <row r="2829" spans="1:11" x14ac:dyDescent="0.2">
      <c r="A2829" s="409"/>
      <c r="B2829" s="410"/>
      <c r="C2829" s="363"/>
      <c r="D2829" s="366"/>
      <c r="E2829" s="417" t="s">
        <v>1619</v>
      </c>
      <c r="F2829" s="415" t="s">
        <v>1594</v>
      </c>
      <c r="G2829" s="389">
        <v>1</v>
      </c>
      <c r="H2829" s="416">
        <v>3500</v>
      </c>
      <c r="I2829" s="391">
        <f t="shared" si="123"/>
        <v>3500</v>
      </c>
      <c r="J2829" s="347" t="s">
        <v>490</v>
      </c>
      <c r="K2829" s="449" t="s">
        <v>953</v>
      </c>
    </row>
    <row r="2830" spans="1:11" x14ac:dyDescent="0.2">
      <c r="A2830" s="409"/>
      <c r="B2830" s="410"/>
      <c r="C2830" s="363"/>
      <c r="D2830" s="366"/>
      <c r="E2830" s="417" t="s">
        <v>1620</v>
      </c>
      <c r="F2830" s="415" t="s">
        <v>1621</v>
      </c>
      <c r="G2830" s="389">
        <v>0.5</v>
      </c>
      <c r="H2830" s="416">
        <v>15000</v>
      </c>
      <c r="I2830" s="391">
        <f t="shared" si="123"/>
        <v>7500</v>
      </c>
      <c r="J2830" s="347" t="s">
        <v>1497</v>
      </c>
      <c r="K2830" s="449" t="s">
        <v>953</v>
      </c>
    </row>
    <row r="2831" spans="1:11" x14ac:dyDescent="0.2">
      <c r="A2831" s="409"/>
      <c r="B2831" s="410"/>
      <c r="C2831" s="363"/>
      <c r="D2831" s="366"/>
      <c r="E2831" s="417" t="s">
        <v>1622</v>
      </c>
      <c r="F2831" s="415" t="s">
        <v>1623</v>
      </c>
      <c r="G2831" s="389">
        <v>1</v>
      </c>
      <c r="H2831" s="416">
        <v>1750</v>
      </c>
      <c r="I2831" s="391">
        <f t="shared" si="123"/>
        <v>1750</v>
      </c>
      <c r="J2831" s="347" t="s">
        <v>437</v>
      </c>
      <c r="K2831" s="449" t="s">
        <v>953</v>
      </c>
    </row>
    <row r="2832" spans="1:11" x14ac:dyDescent="0.2">
      <c r="A2832" s="409"/>
      <c r="B2832" s="410"/>
      <c r="C2832" s="363"/>
      <c r="D2832" s="366"/>
      <c r="E2832" s="417" t="s">
        <v>1624</v>
      </c>
      <c r="F2832" s="415" t="s">
        <v>1623</v>
      </c>
      <c r="G2832" s="389">
        <v>12</v>
      </c>
      <c r="H2832" s="416">
        <v>3500</v>
      </c>
      <c r="I2832" s="391">
        <f t="shared" si="123"/>
        <v>42000</v>
      </c>
      <c r="J2832" s="347" t="s">
        <v>437</v>
      </c>
      <c r="K2832" s="449" t="s">
        <v>953</v>
      </c>
    </row>
    <row r="2833" spans="1:11" x14ac:dyDescent="0.2">
      <c r="A2833" s="409"/>
      <c r="B2833" s="410"/>
      <c r="C2833" s="363"/>
      <c r="D2833" s="366"/>
      <c r="E2833" s="417" t="s">
        <v>1625</v>
      </c>
      <c r="F2833" s="415" t="s">
        <v>1594</v>
      </c>
      <c r="G2833" s="389">
        <v>12</v>
      </c>
      <c r="H2833" s="416">
        <v>200</v>
      </c>
      <c r="I2833" s="391">
        <f t="shared" si="123"/>
        <v>2400</v>
      </c>
      <c r="J2833" s="347" t="s">
        <v>1595</v>
      </c>
      <c r="K2833" s="449" t="s">
        <v>953</v>
      </c>
    </row>
    <row r="2834" spans="1:11" x14ac:dyDescent="0.2">
      <c r="A2834" s="409"/>
      <c r="B2834" s="410"/>
      <c r="C2834" s="363"/>
      <c r="D2834" s="366"/>
      <c r="E2834" s="417" t="s">
        <v>1626</v>
      </c>
      <c r="F2834" s="415" t="s">
        <v>1594</v>
      </c>
      <c r="G2834" s="389">
        <v>15</v>
      </c>
      <c r="H2834" s="416">
        <v>50</v>
      </c>
      <c r="I2834" s="391">
        <f t="shared" si="123"/>
        <v>750</v>
      </c>
      <c r="J2834" s="347" t="s">
        <v>1595</v>
      </c>
      <c r="K2834" s="449" t="s">
        <v>953</v>
      </c>
    </row>
    <row r="2835" spans="1:11" x14ac:dyDescent="0.2">
      <c r="A2835" s="409"/>
      <c r="B2835" s="410"/>
      <c r="C2835" s="363"/>
      <c r="D2835" s="366"/>
      <c r="E2835" s="417" t="s">
        <v>1627</v>
      </c>
      <c r="F2835" s="415" t="s">
        <v>1594</v>
      </c>
      <c r="G2835" s="389">
        <v>150</v>
      </c>
      <c r="H2835" s="416">
        <v>5</v>
      </c>
      <c r="I2835" s="391">
        <f t="shared" si="123"/>
        <v>750</v>
      </c>
      <c r="J2835" s="347" t="s">
        <v>1595</v>
      </c>
      <c r="K2835" s="449" t="s">
        <v>953</v>
      </c>
    </row>
    <row r="2836" spans="1:11" x14ac:dyDescent="0.2">
      <c r="A2836" s="409"/>
      <c r="B2836" s="410"/>
      <c r="C2836" s="363"/>
      <c r="D2836" s="366"/>
      <c r="E2836" s="417" t="s">
        <v>1628</v>
      </c>
      <c r="F2836" s="415" t="s">
        <v>1594</v>
      </c>
      <c r="G2836" s="389">
        <v>50</v>
      </c>
      <c r="H2836" s="416">
        <v>2</v>
      </c>
      <c r="I2836" s="391">
        <f t="shared" si="123"/>
        <v>100</v>
      </c>
      <c r="J2836" s="347" t="s">
        <v>1595</v>
      </c>
      <c r="K2836" s="449" t="s">
        <v>953</v>
      </c>
    </row>
    <row r="2837" spans="1:11" x14ac:dyDescent="0.2">
      <c r="A2837" s="409"/>
      <c r="B2837" s="410"/>
      <c r="C2837" s="363"/>
      <c r="D2837" s="366"/>
      <c r="E2837" s="417" t="s">
        <v>1629</v>
      </c>
      <c r="F2837" s="415" t="s">
        <v>1594</v>
      </c>
      <c r="G2837" s="389">
        <v>5</v>
      </c>
      <c r="H2837" s="416">
        <v>125</v>
      </c>
      <c r="I2837" s="391">
        <f t="shared" si="123"/>
        <v>625</v>
      </c>
      <c r="J2837" s="347" t="s">
        <v>1595</v>
      </c>
      <c r="K2837" s="449" t="s">
        <v>953</v>
      </c>
    </row>
    <row r="2838" spans="1:11" x14ac:dyDescent="0.2">
      <c r="A2838" s="409"/>
      <c r="B2838" s="410"/>
      <c r="C2838" s="363"/>
      <c r="D2838" s="366"/>
      <c r="E2838" s="417" t="s">
        <v>1630</v>
      </c>
      <c r="F2838" s="415" t="s">
        <v>1594</v>
      </c>
      <c r="G2838" s="389">
        <v>5</v>
      </c>
      <c r="H2838" s="416">
        <v>100</v>
      </c>
      <c r="I2838" s="391">
        <f t="shared" si="123"/>
        <v>500</v>
      </c>
      <c r="J2838" s="347" t="s">
        <v>1595</v>
      </c>
      <c r="K2838" s="449" t="s">
        <v>953</v>
      </c>
    </row>
    <row r="2839" spans="1:11" x14ac:dyDescent="0.2">
      <c r="A2839" s="409"/>
      <c r="B2839" s="410"/>
      <c r="C2839" s="363"/>
      <c r="D2839" s="366"/>
      <c r="E2839" s="417" t="s">
        <v>1631</v>
      </c>
      <c r="F2839" s="415" t="s">
        <v>1632</v>
      </c>
      <c r="G2839" s="389">
        <v>1</v>
      </c>
      <c r="H2839" s="416">
        <v>8000</v>
      </c>
      <c r="I2839" s="391">
        <f t="shared" si="123"/>
        <v>8000</v>
      </c>
      <c r="J2839" s="347" t="s">
        <v>1511</v>
      </c>
      <c r="K2839" s="449" t="s">
        <v>953</v>
      </c>
    </row>
    <row r="2840" spans="1:11" x14ac:dyDescent="0.2">
      <c r="A2840" s="409"/>
      <c r="B2840" s="410"/>
      <c r="C2840" s="363"/>
      <c r="D2840" s="366"/>
      <c r="E2840" s="417" t="s">
        <v>1633</v>
      </c>
      <c r="F2840" s="415" t="s">
        <v>1594</v>
      </c>
      <c r="G2840" s="389">
        <v>4</v>
      </c>
      <c r="H2840" s="416">
        <v>1000</v>
      </c>
      <c r="I2840" s="391">
        <f t="shared" si="123"/>
        <v>4000</v>
      </c>
      <c r="J2840" s="347" t="s">
        <v>1595</v>
      </c>
      <c r="K2840" s="449" t="s">
        <v>953</v>
      </c>
    </row>
    <row r="2841" spans="1:11" x14ac:dyDescent="0.2">
      <c r="A2841" s="409"/>
      <c r="B2841" s="410"/>
      <c r="C2841" s="363"/>
      <c r="D2841" s="366"/>
      <c r="E2841" s="417" t="s">
        <v>1634</v>
      </c>
      <c r="F2841" s="415" t="s">
        <v>1605</v>
      </c>
      <c r="G2841" s="389">
        <v>6</v>
      </c>
      <c r="H2841" s="416">
        <v>875</v>
      </c>
      <c r="I2841" s="391">
        <f t="shared" si="123"/>
        <v>5250</v>
      </c>
      <c r="J2841" s="347" t="s">
        <v>1595</v>
      </c>
      <c r="K2841" s="449" t="s">
        <v>953</v>
      </c>
    </row>
    <row r="2842" spans="1:11" x14ac:dyDescent="0.2">
      <c r="A2842" s="409"/>
      <c r="B2842" s="410"/>
      <c r="C2842" s="363"/>
      <c r="D2842" s="366"/>
      <c r="E2842" s="417" t="s">
        <v>1635</v>
      </c>
      <c r="F2842" s="415" t="s">
        <v>1636</v>
      </c>
      <c r="G2842" s="389">
        <v>6</v>
      </c>
      <c r="H2842" s="416">
        <v>300</v>
      </c>
      <c r="I2842" s="391">
        <f t="shared" si="123"/>
        <v>1800</v>
      </c>
      <c r="J2842" s="347" t="s">
        <v>1595</v>
      </c>
      <c r="K2842" s="449" t="s">
        <v>953</v>
      </c>
    </row>
    <row r="2843" spans="1:11" x14ac:dyDescent="0.2">
      <c r="A2843" s="409"/>
      <c r="B2843" s="410"/>
      <c r="C2843" s="363"/>
      <c r="D2843" s="366"/>
      <c r="E2843" s="417" t="s">
        <v>1637</v>
      </c>
      <c r="F2843" s="415" t="s">
        <v>1594</v>
      </c>
      <c r="G2843" s="389">
        <v>15</v>
      </c>
      <c r="H2843" s="416">
        <v>425</v>
      </c>
      <c r="I2843" s="391">
        <f t="shared" si="123"/>
        <v>6375</v>
      </c>
      <c r="J2843" s="347" t="s">
        <v>1595</v>
      </c>
      <c r="K2843" s="449" t="s">
        <v>953</v>
      </c>
    </row>
    <row r="2844" spans="1:11" x14ac:dyDescent="0.2">
      <c r="A2844" s="409"/>
      <c r="B2844" s="410"/>
      <c r="C2844" s="363"/>
      <c r="D2844" s="366"/>
      <c r="E2844" s="417" t="s">
        <v>1638</v>
      </c>
      <c r="F2844" s="415" t="s">
        <v>1636</v>
      </c>
      <c r="G2844" s="389">
        <v>5</v>
      </c>
      <c r="H2844" s="416">
        <v>300</v>
      </c>
      <c r="I2844" s="391">
        <f t="shared" si="123"/>
        <v>1500</v>
      </c>
      <c r="J2844" s="347" t="s">
        <v>1595</v>
      </c>
      <c r="K2844" s="449" t="s">
        <v>953</v>
      </c>
    </row>
    <row r="2845" spans="1:11" x14ac:dyDescent="0.2">
      <c r="A2845" s="409"/>
      <c r="B2845" s="410"/>
      <c r="C2845" s="363"/>
      <c r="D2845" s="366"/>
      <c r="E2845" s="417" t="s">
        <v>1639</v>
      </c>
      <c r="F2845" s="415" t="s">
        <v>1594</v>
      </c>
      <c r="G2845" s="389">
        <v>2</v>
      </c>
      <c r="H2845" s="416">
        <v>400</v>
      </c>
      <c r="I2845" s="391">
        <f t="shared" si="123"/>
        <v>800</v>
      </c>
      <c r="J2845" s="347" t="s">
        <v>1511</v>
      </c>
      <c r="K2845" s="449" t="s">
        <v>953</v>
      </c>
    </row>
    <row r="2846" spans="1:11" x14ac:dyDescent="0.2">
      <c r="A2846" s="409"/>
      <c r="B2846" s="410"/>
      <c r="C2846" s="363"/>
      <c r="D2846" s="366"/>
      <c r="E2846" s="417" t="s">
        <v>1640</v>
      </c>
      <c r="F2846" s="415" t="s">
        <v>1641</v>
      </c>
      <c r="G2846" s="389">
        <v>2</v>
      </c>
      <c r="H2846" s="416">
        <v>350</v>
      </c>
      <c r="I2846" s="391">
        <f t="shared" si="123"/>
        <v>700</v>
      </c>
      <c r="J2846" s="347" t="s">
        <v>1595</v>
      </c>
      <c r="K2846" s="449" t="s">
        <v>953</v>
      </c>
    </row>
    <row r="2847" spans="1:11" x14ac:dyDescent="0.2">
      <c r="A2847" s="409"/>
      <c r="B2847" s="410"/>
      <c r="C2847" s="363"/>
      <c r="D2847" s="366"/>
      <c r="E2847" s="417" t="s">
        <v>1642</v>
      </c>
      <c r="F2847" s="415" t="s">
        <v>1594</v>
      </c>
      <c r="G2847" s="389">
        <v>0.5</v>
      </c>
      <c r="H2847" s="416">
        <v>200</v>
      </c>
      <c r="I2847" s="391">
        <f t="shared" si="123"/>
        <v>100</v>
      </c>
      <c r="J2847" s="347" t="s">
        <v>1595</v>
      </c>
      <c r="K2847" s="449" t="s">
        <v>953</v>
      </c>
    </row>
    <row r="2848" spans="1:11" x14ac:dyDescent="0.2">
      <c r="A2848" s="409"/>
      <c r="B2848" s="410"/>
      <c r="C2848" s="363"/>
      <c r="D2848" s="366"/>
      <c r="E2848" s="417" t="s">
        <v>1643</v>
      </c>
      <c r="F2848" s="415" t="s">
        <v>1644</v>
      </c>
      <c r="G2848" s="389">
        <v>2</v>
      </c>
      <c r="H2848" s="416">
        <v>175</v>
      </c>
      <c r="I2848" s="391">
        <f t="shared" si="123"/>
        <v>350</v>
      </c>
      <c r="J2848" s="347" t="s">
        <v>1595</v>
      </c>
      <c r="K2848" s="449" t="s">
        <v>953</v>
      </c>
    </row>
    <row r="2849" spans="1:11" x14ac:dyDescent="0.2">
      <c r="A2849" s="409"/>
      <c r="B2849" s="410"/>
      <c r="C2849" s="363"/>
      <c r="D2849" s="366"/>
      <c r="E2849" s="417" t="s">
        <v>1645</v>
      </c>
      <c r="F2849" s="415" t="s">
        <v>1594</v>
      </c>
      <c r="G2849" s="389">
        <v>15</v>
      </c>
      <c r="H2849" s="416">
        <v>100</v>
      </c>
      <c r="I2849" s="391">
        <f t="shared" si="123"/>
        <v>1500</v>
      </c>
      <c r="J2849" s="347" t="s">
        <v>490</v>
      </c>
      <c r="K2849" s="449" t="s">
        <v>953</v>
      </c>
    </row>
    <row r="2850" spans="1:11" x14ac:dyDescent="0.2">
      <c r="A2850" s="409"/>
      <c r="B2850" s="410"/>
      <c r="C2850" s="363"/>
      <c r="D2850" s="366"/>
      <c r="E2850" s="417" t="s">
        <v>1646</v>
      </c>
      <c r="F2850" s="415" t="s">
        <v>1647</v>
      </c>
      <c r="G2850" s="389">
        <v>4</v>
      </c>
      <c r="H2850" s="416">
        <v>350</v>
      </c>
      <c r="I2850" s="391">
        <f t="shared" si="123"/>
        <v>1400</v>
      </c>
      <c r="J2850" s="347" t="s">
        <v>1595</v>
      </c>
      <c r="K2850" s="449" t="s">
        <v>953</v>
      </c>
    </row>
    <row r="2851" spans="1:11" x14ac:dyDescent="0.2">
      <c r="A2851" s="409"/>
      <c r="B2851" s="410"/>
      <c r="C2851" s="363"/>
      <c r="D2851" s="366"/>
      <c r="E2851" s="417" t="s">
        <v>1648</v>
      </c>
      <c r="F2851" s="415" t="s">
        <v>1594</v>
      </c>
      <c r="G2851" s="389">
        <v>20</v>
      </c>
      <c r="H2851" s="416">
        <v>2</v>
      </c>
      <c r="I2851" s="391">
        <f t="shared" si="123"/>
        <v>40</v>
      </c>
      <c r="J2851" s="347" t="s">
        <v>1595</v>
      </c>
      <c r="K2851" s="449" t="s">
        <v>953</v>
      </c>
    </row>
    <row r="2852" spans="1:11" x14ac:dyDescent="0.2">
      <c r="A2852" s="409"/>
      <c r="B2852" s="410"/>
      <c r="C2852" s="363"/>
      <c r="D2852" s="366"/>
      <c r="E2852" s="417" t="s">
        <v>1649</v>
      </c>
      <c r="F2852" s="415" t="s">
        <v>1594</v>
      </c>
      <c r="G2852" s="389">
        <v>12</v>
      </c>
      <c r="H2852" s="416">
        <v>600</v>
      </c>
      <c r="I2852" s="391">
        <f t="shared" si="123"/>
        <v>7200</v>
      </c>
      <c r="J2852" s="347" t="s">
        <v>1595</v>
      </c>
      <c r="K2852" s="449" t="s">
        <v>953</v>
      </c>
    </row>
    <row r="2853" spans="1:11" x14ac:dyDescent="0.2">
      <c r="A2853" s="409"/>
      <c r="B2853" s="410"/>
      <c r="C2853" s="363"/>
      <c r="D2853" s="366"/>
      <c r="E2853" s="417" t="s">
        <v>1650</v>
      </c>
      <c r="F2853" s="415" t="s">
        <v>1594</v>
      </c>
      <c r="G2853" s="389">
        <v>2</v>
      </c>
      <c r="H2853" s="416">
        <v>200</v>
      </c>
      <c r="I2853" s="391">
        <f t="shared" si="123"/>
        <v>400</v>
      </c>
      <c r="J2853" s="347" t="s">
        <v>1595</v>
      </c>
      <c r="K2853" s="449" t="s">
        <v>953</v>
      </c>
    </row>
    <row r="2854" spans="1:11" x14ac:dyDescent="0.2">
      <c r="A2854" s="409"/>
      <c r="B2854" s="410"/>
      <c r="C2854" s="363"/>
      <c r="D2854" s="366"/>
      <c r="E2854" s="417" t="s">
        <v>1652</v>
      </c>
      <c r="F2854" s="415" t="s">
        <v>1594</v>
      </c>
      <c r="G2854" s="389">
        <v>1</v>
      </c>
      <c r="H2854" s="416">
        <v>600</v>
      </c>
      <c r="I2854" s="391">
        <f t="shared" si="123"/>
        <v>600</v>
      </c>
      <c r="J2854" s="347" t="s">
        <v>1511</v>
      </c>
      <c r="K2854" s="449" t="s">
        <v>953</v>
      </c>
    </row>
    <row r="2855" spans="1:11" x14ac:dyDescent="0.2">
      <c r="A2855" s="409"/>
      <c r="B2855" s="410"/>
      <c r="C2855" s="363"/>
      <c r="D2855" s="366"/>
      <c r="E2855" s="417" t="s">
        <v>1654</v>
      </c>
      <c r="F2855" s="415" t="s">
        <v>1594</v>
      </c>
      <c r="G2855" s="389">
        <v>0.5</v>
      </c>
      <c r="H2855" s="416">
        <v>600</v>
      </c>
      <c r="I2855" s="391">
        <f t="shared" si="123"/>
        <v>300</v>
      </c>
      <c r="J2855" s="347" t="s">
        <v>1511</v>
      </c>
      <c r="K2855" s="449" t="s">
        <v>953</v>
      </c>
    </row>
    <row r="2856" spans="1:11" x14ac:dyDescent="0.2">
      <c r="A2856" s="409"/>
      <c r="B2856" s="410"/>
      <c r="C2856" s="363"/>
      <c r="D2856" s="366"/>
      <c r="E2856" s="417" t="s">
        <v>1656</v>
      </c>
      <c r="F2856" s="415" t="s">
        <v>1657</v>
      </c>
      <c r="G2856" s="389">
        <v>2</v>
      </c>
      <c r="H2856" s="416">
        <v>400</v>
      </c>
      <c r="I2856" s="391">
        <f t="shared" si="123"/>
        <v>800</v>
      </c>
      <c r="J2856" s="347" t="s">
        <v>1494</v>
      </c>
      <c r="K2856" s="449" t="s">
        <v>953</v>
      </c>
    </row>
    <row r="2857" spans="1:11" x14ac:dyDescent="0.2">
      <c r="A2857" s="409"/>
      <c r="B2857" s="410"/>
      <c r="C2857" s="363"/>
      <c r="D2857" s="366"/>
      <c r="E2857" s="417" t="s">
        <v>1658</v>
      </c>
      <c r="F2857" s="415" t="s">
        <v>1657</v>
      </c>
      <c r="G2857" s="389">
        <v>2</v>
      </c>
      <c r="H2857" s="416">
        <v>400</v>
      </c>
      <c r="I2857" s="391">
        <f t="shared" si="123"/>
        <v>800</v>
      </c>
      <c r="J2857" s="347" t="s">
        <v>1494</v>
      </c>
      <c r="K2857" s="449" t="s">
        <v>953</v>
      </c>
    </row>
    <row r="2858" spans="1:11" x14ac:dyDescent="0.2">
      <c r="A2858" s="409"/>
      <c r="B2858" s="410"/>
      <c r="C2858" s="363"/>
      <c r="D2858" s="366"/>
      <c r="E2858" s="417" t="s">
        <v>1660</v>
      </c>
      <c r="F2858" s="415" t="s">
        <v>1006</v>
      </c>
      <c r="G2858" s="389">
        <v>6</v>
      </c>
      <c r="H2858" s="416">
        <v>300</v>
      </c>
      <c r="I2858" s="391">
        <f t="shared" ref="I2858:I2900" si="124">G2858*H2858</f>
        <v>1800</v>
      </c>
      <c r="J2858" s="347" t="s">
        <v>1486</v>
      </c>
      <c r="K2858" s="449" t="s">
        <v>953</v>
      </c>
    </row>
    <row r="2859" spans="1:11" x14ac:dyDescent="0.2">
      <c r="A2859" s="409"/>
      <c r="B2859" s="410"/>
      <c r="C2859" s="363"/>
      <c r="D2859" s="366"/>
      <c r="E2859" s="417" t="s">
        <v>1662</v>
      </c>
      <c r="F2859" s="415" t="s">
        <v>1594</v>
      </c>
      <c r="G2859" s="389">
        <v>2</v>
      </c>
      <c r="H2859" s="416">
        <v>1025</v>
      </c>
      <c r="I2859" s="391">
        <f t="shared" si="124"/>
        <v>2050</v>
      </c>
      <c r="J2859" s="347" t="s">
        <v>1066</v>
      </c>
      <c r="K2859" s="449" t="s">
        <v>953</v>
      </c>
    </row>
    <row r="2860" spans="1:11" x14ac:dyDescent="0.2">
      <c r="A2860" s="409"/>
      <c r="B2860" s="410"/>
      <c r="C2860" s="363"/>
      <c r="D2860" s="366"/>
      <c r="E2860" s="417" t="s">
        <v>1664</v>
      </c>
      <c r="F2860" s="415" t="s">
        <v>1636</v>
      </c>
      <c r="G2860" s="389">
        <v>5</v>
      </c>
      <c r="H2860" s="416">
        <v>60</v>
      </c>
      <c r="I2860" s="391">
        <f t="shared" si="124"/>
        <v>300</v>
      </c>
      <c r="J2860" s="347" t="s">
        <v>305</v>
      </c>
      <c r="K2860" s="449" t="s">
        <v>953</v>
      </c>
    </row>
    <row r="2861" spans="1:11" x14ac:dyDescent="0.2">
      <c r="A2861" s="409"/>
      <c r="B2861" s="410"/>
      <c r="C2861" s="363"/>
      <c r="D2861" s="366"/>
      <c r="E2861" s="417" t="s">
        <v>1665</v>
      </c>
      <c r="F2861" s="415" t="s">
        <v>1666</v>
      </c>
      <c r="G2861" s="389">
        <v>2</v>
      </c>
      <c r="H2861" s="416">
        <v>300</v>
      </c>
      <c r="I2861" s="391">
        <f t="shared" si="124"/>
        <v>600</v>
      </c>
      <c r="J2861" s="347" t="s">
        <v>446</v>
      </c>
      <c r="K2861" s="449" t="s">
        <v>953</v>
      </c>
    </row>
    <row r="2862" spans="1:11" x14ac:dyDescent="0.2">
      <c r="A2862" s="409"/>
      <c r="B2862" s="410"/>
      <c r="C2862" s="363"/>
      <c r="D2862" s="366"/>
      <c r="E2862" s="417" t="s">
        <v>1668</v>
      </c>
      <c r="F2862" s="415" t="s">
        <v>1006</v>
      </c>
      <c r="G2862" s="389">
        <v>1</v>
      </c>
      <c r="H2862" s="416">
        <v>800</v>
      </c>
      <c r="I2862" s="391">
        <f t="shared" si="124"/>
        <v>800</v>
      </c>
      <c r="J2862" s="347" t="s">
        <v>1511</v>
      </c>
      <c r="K2862" s="449" t="s">
        <v>953</v>
      </c>
    </row>
    <row r="2863" spans="1:11" x14ac:dyDescent="0.2">
      <c r="A2863" s="409"/>
      <c r="B2863" s="410"/>
      <c r="C2863" s="363"/>
      <c r="D2863" s="366"/>
      <c r="E2863" s="417" t="s">
        <v>1669</v>
      </c>
      <c r="F2863" s="415" t="s">
        <v>1670</v>
      </c>
      <c r="G2863" s="389">
        <v>5</v>
      </c>
      <c r="H2863" s="416">
        <v>200</v>
      </c>
      <c r="I2863" s="391">
        <f t="shared" si="124"/>
        <v>1000</v>
      </c>
      <c r="J2863" s="347" t="s">
        <v>446</v>
      </c>
      <c r="K2863" s="449" t="s">
        <v>953</v>
      </c>
    </row>
    <row r="2864" spans="1:11" x14ac:dyDescent="0.2">
      <c r="A2864" s="409"/>
      <c r="B2864" s="410"/>
      <c r="C2864" s="363"/>
      <c r="D2864" s="366"/>
      <c r="E2864" s="417" t="s">
        <v>1672</v>
      </c>
      <c r="F2864" s="415" t="s">
        <v>1594</v>
      </c>
      <c r="G2864" s="389">
        <v>15</v>
      </c>
      <c r="H2864" s="416">
        <v>100</v>
      </c>
      <c r="I2864" s="391">
        <f t="shared" si="124"/>
        <v>1500</v>
      </c>
      <c r="J2864" s="347" t="s">
        <v>1595</v>
      </c>
      <c r="K2864" s="449" t="s">
        <v>953</v>
      </c>
    </row>
    <row r="2865" spans="1:11" x14ac:dyDescent="0.2">
      <c r="A2865" s="409"/>
      <c r="B2865" s="410"/>
      <c r="C2865" s="363"/>
      <c r="D2865" s="366"/>
      <c r="E2865" s="417" t="s">
        <v>1674</v>
      </c>
      <c r="F2865" s="415" t="s">
        <v>1594</v>
      </c>
      <c r="G2865" s="389">
        <v>5</v>
      </c>
      <c r="H2865" s="416">
        <v>200</v>
      </c>
      <c r="I2865" s="391">
        <f t="shared" si="124"/>
        <v>1000</v>
      </c>
      <c r="J2865" s="347" t="s">
        <v>1497</v>
      </c>
      <c r="K2865" s="449" t="s">
        <v>953</v>
      </c>
    </row>
    <row r="2866" spans="1:11" x14ac:dyDescent="0.2">
      <c r="A2866" s="409"/>
      <c r="B2866" s="410"/>
      <c r="C2866" s="363"/>
      <c r="D2866" s="366"/>
      <c r="E2866" s="417" t="s">
        <v>1676</v>
      </c>
      <c r="F2866" s="415" t="s">
        <v>1594</v>
      </c>
      <c r="G2866" s="389">
        <v>10</v>
      </c>
      <c r="H2866" s="416">
        <v>550</v>
      </c>
      <c r="I2866" s="391">
        <f t="shared" si="124"/>
        <v>5500</v>
      </c>
      <c r="J2866" s="347" t="s">
        <v>1497</v>
      </c>
      <c r="K2866" s="449" t="s">
        <v>953</v>
      </c>
    </row>
    <row r="2867" spans="1:11" x14ac:dyDescent="0.2">
      <c r="A2867" s="409"/>
      <c r="B2867" s="410"/>
      <c r="C2867" s="363"/>
      <c r="D2867" s="366"/>
      <c r="E2867" s="417" t="s">
        <v>1678</v>
      </c>
      <c r="F2867" s="415" t="s">
        <v>1594</v>
      </c>
      <c r="G2867" s="389">
        <v>5</v>
      </c>
      <c r="H2867" s="416">
        <v>300</v>
      </c>
      <c r="I2867" s="391">
        <f t="shared" si="124"/>
        <v>1500</v>
      </c>
      <c r="J2867" s="347" t="s">
        <v>1595</v>
      </c>
      <c r="K2867" s="449" t="s">
        <v>953</v>
      </c>
    </row>
    <row r="2868" spans="1:11" x14ac:dyDescent="0.2">
      <c r="A2868" s="409"/>
      <c r="B2868" s="410"/>
      <c r="C2868" s="363"/>
      <c r="D2868" s="366"/>
      <c r="E2868" s="417" t="s">
        <v>1680</v>
      </c>
      <c r="F2868" s="415" t="s">
        <v>1681</v>
      </c>
      <c r="G2868" s="389">
        <v>5</v>
      </c>
      <c r="H2868" s="416">
        <v>50</v>
      </c>
      <c r="I2868" s="391">
        <f t="shared" si="124"/>
        <v>250</v>
      </c>
      <c r="J2868" s="347" t="s">
        <v>446</v>
      </c>
      <c r="K2868" s="449" t="s">
        <v>953</v>
      </c>
    </row>
    <row r="2869" spans="1:11" x14ac:dyDescent="0.2">
      <c r="A2869" s="409"/>
      <c r="B2869" s="410"/>
      <c r="C2869" s="363"/>
      <c r="D2869" s="366"/>
      <c r="E2869" s="417" t="s">
        <v>1683</v>
      </c>
      <c r="F2869" s="415" t="s">
        <v>1594</v>
      </c>
      <c r="G2869" s="389">
        <v>5</v>
      </c>
      <c r="H2869" s="416">
        <v>5</v>
      </c>
      <c r="I2869" s="391">
        <f t="shared" si="124"/>
        <v>25</v>
      </c>
      <c r="J2869" s="347" t="s">
        <v>305</v>
      </c>
      <c r="K2869" s="449" t="s">
        <v>953</v>
      </c>
    </row>
    <row r="2870" spans="1:11" x14ac:dyDescent="0.2">
      <c r="A2870" s="409"/>
      <c r="B2870" s="410"/>
      <c r="C2870" s="363"/>
      <c r="D2870" s="366"/>
      <c r="E2870" s="417" t="s">
        <v>1685</v>
      </c>
      <c r="F2870" s="415" t="s">
        <v>1594</v>
      </c>
      <c r="G2870" s="389">
        <v>5</v>
      </c>
      <c r="H2870" s="416">
        <v>10</v>
      </c>
      <c r="I2870" s="391">
        <f t="shared" si="124"/>
        <v>50</v>
      </c>
      <c r="J2870" s="347" t="s">
        <v>305</v>
      </c>
      <c r="K2870" s="449" t="s">
        <v>953</v>
      </c>
    </row>
    <row r="2871" spans="1:11" x14ac:dyDescent="0.2">
      <c r="A2871" s="409"/>
      <c r="B2871" s="410"/>
      <c r="C2871" s="363"/>
      <c r="D2871" s="366"/>
      <c r="E2871" s="417" t="s">
        <v>1687</v>
      </c>
      <c r="F2871" s="415" t="s">
        <v>1594</v>
      </c>
      <c r="G2871" s="389">
        <v>15</v>
      </c>
      <c r="H2871" s="416">
        <v>125</v>
      </c>
      <c r="I2871" s="391">
        <f t="shared" si="124"/>
        <v>1875</v>
      </c>
      <c r="J2871" s="347" t="s">
        <v>305</v>
      </c>
      <c r="K2871" s="449" t="s">
        <v>953</v>
      </c>
    </row>
    <row r="2872" spans="1:11" x14ac:dyDescent="0.2">
      <c r="A2872" s="409"/>
      <c r="B2872" s="410"/>
      <c r="C2872" s="363"/>
      <c r="D2872" s="366"/>
      <c r="E2872" s="417" t="s">
        <v>1689</v>
      </c>
      <c r="F2872" s="415" t="s">
        <v>1594</v>
      </c>
      <c r="G2872" s="389">
        <v>15</v>
      </c>
      <c r="H2872" s="416">
        <v>50</v>
      </c>
      <c r="I2872" s="391">
        <f t="shared" si="124"/>
        <v>750</v>
      </c>
      <c r="J2872" s="347" t="s">
        <v>305</v>
      </c>
      <c r="K2872" s="449" t="s">
        <v>953</v>
      </c>
    </row>
    <row r="2873" spans="1:11" x14ac:dyDescent="0.2">
      <c r="A2873" s="409"/>
      <c r="B2873" s="410"/>
      <c r="C2873" s="363"/>
      <c r="D2873" s="366"/>
      <c r="E2873" s="417" t="s">
        <v>1691</v>
      </c>
      <c r="F2873" s="415" t="s">
        <v>1594</v>
      </c>
      <c r="G2873" s="389">
        <v>15</v>
      </c>
      <c r="H2873" s="416">
        <v>50</v>
      </c>
      <c r="I2873" s="391">
        <f t="shared" si="124"/>
        <v>750</v>
      </c>
      <c r="J2873" s="347" t="s">
        <v>305</v>
      </c>
      <c r="K2873" s="449" t="s">
        <v>953</v>
      </c>
    </row>
    <row r="2874" spans="1:11" x14ac:dyDescent="0.2">
      <c r="A2874" s="409"/>
      <c r="B2874" s="410"/>
      <c r="C2874" s="363"/>
      <c r="D2874" s="366"/>
      <c r="E2874" s="417" t="s">
        <v>1693</v>
      </c>
      <c r="F2874" s="415" t="s">
        <v>1594</v>
      </c>
      <c r="G2874" s="389">
        <v>15</v>
      </c>
      <c r="H2874" s="416">
        <v>50</v>
      </c>
      <c r="I2874" s="391">
        <f t="shared" si="124"/>
        <v>750</v>
      </c>
      <c r="J2874" s="347" t="s">
        <v>305</v>
      </c>
      <c r="K2874" s="449" t="s">
        <v>953</v>
      </c>
    </row>
    <row r="2875" spans="1:11" x14ac:dyDescent="0.2">
      <c r="A2875" s="409"/>
      <c r="B2875" s="410"/>
      <c r="C2875" s="363"/>
      <c r="D2875" s="366"/>
      <c r="E2875" s="417" t="s">
        <v>1695</v>
      </c>
      <c r="F2875" s="415" t="s">
        <v>1594</v>
      </c>
      <c r="G2875" s="389">
        <v>15</v>
      </c>
      <c r="H2875" s="416">
        <v>50</v>
      </c>
      <c r="I2875" s="391">
        <f t="shared" si="124"/>
        <v>750</v>
      </c>
      <c r="J2875" s="347" t="s">
        <v>305</v>
      </c>
      <c r="K2875" s="449" t="s">
        <v>953</v>
      </c>
    </row>
    <row r="2876" spans="1:11" x14ac:dyDescent="0.2">
      <c r="A2876" s="409"/>
      <c r="B2876" s="410"/>
      <c r="C2876" s="363"/>
      <c r="D2876" s="366"/>
      <c r="E2876" s="417" t="s">
        <v>1697</v>
      </c>
      <c r="F2876" s="415" t="s">
        <v>1594</v>
      </c>
      <c r="G2876" s="389">
        <v>15</v>
      </c>
      <c r="H2876" s="416">
        <v>100</v>
      </c>
      <c r="I2876" s="391">
        <f t="shared" si="124"/>
        <v>1500</v>
      </c>
      <c r="J2876" s="347" t="s">
        <v>156</v>
      </c>
      <c r="K2876" s="449" t="s">
        <v>953</v>
      </c>
    </row>
    <row r="2877" spans="1:11" x14ac:dyDescent="0.2">
      <c r="A2877" s="409"/>
      <c r="B2877" s="410"/>
      <c r="C2877" s="363"/>
      <c r="D2877" s="366"/>
      <c r="E2877" s="417" t="s">
        <v>1698</v>
      </c>
      <c r="F2877" s="415" t="s">
        <v>1594</v>
      </c>
      <c r="G2877" s="389">
        <v>15</v>
      </c>
      <c r="H2877" s="416">
        <v>50</v>
      </c>
      <c r="I2877" s="391">
        <f t="shared" si="124"/>
        <v>750</v>
      </c>
      <c r="J2877" s="347" t="s">
        <v>156</v>
      </c>
      <c r="K2877" s="449" t="s">
        <v>953</v>
      </c>
    </row>
    <row r="2878" spans="1:11" x14ac:dyDescent="0.2">
      <c r="A2878" s="409"/>
      <c r="B2878" s="410"/>
      <c r="C2878" s="363"/>
      <c r="D2878" s="366"/>
      <c r="E2878" s="417" t="s">
        <v>1700</v>
      </c>
      <c r="F2878" s="415" t="s">
        <v>1594</v>
      </c>
      <c r="G2878" s="389">
        <v>15</v>
      </c>
      <c r="H2878" s="416">
        <v>50</v>
      </c>
      <c r="I2878" s="391">
        <f t="shared" si="124"/>
        <v>750</v>
      </c>
      <c r="J2878" s="347" t="s">
        <v>156</v>
      </c>
      <c r="K2878" s="449" t="s">
        <v>953</v>
      </c>
    </row>
    <row r="2879" spans="1:11" x14ac:dyDescent="0.2">
      <c r="A2879" s="409"/>
      <c r="B2879" s="410"/>
      <c r="C2879" s="363"/>
      <c r="D2879" s="366"/>
      <c r="E2879" s="417" t="s">
        <v>1702</v>
      </c>
      <c r="F2879" s="415" t="s">
        <v>1594</v>
      </c>
      <c r="G2879" s="389">
        <v>15</v>
      </c>
      <c r="H2879" s="416">
        <v>50</v>
      </c>
      <c r="I2879" s="391">
        <f t="shared" si="124"/>
        <v>750</v>
      </c>
      <c r="J2879" s="347" t="s">
        <v>156</v>
      </c>
      <c r="K2879" s="449" t="s">
        <v>953</v>
      </c>
    </row>
    <row r="2880" spans="1:11" x14ac:dyDescent="0.2">
      <c r="A2880" s="409"/>
      <c r="B2880" s="410"/>
      <c r="C2880" s="363"/>
      <c r="D2880" s="366"/>
      <c r="E2880" s="417" t="s">
        <v>1704</v>
      </c>
      <c r="F2880" s="415" t="s">
        <v>1594</v>
      </c>
      <c r="G2880" s="389">
        <v>15</v>
      </c>
      <c r="H2880" s="416">
        <v>50</v>
      </c>
      <c r="I2880" s="391">
        <f t="shared" si="124"/>
        <v>750</v>
      </c>
      <c r="J2880" s="347" t="s">
        <v>156</v>
      </c>
      <c r="K2880" s="449" t="s">
        <v>953</v>
      </c>
    </row>
    <row r="2881" spans="1:11" x14ac:dyDescent="0.2">
      <c r="A2881" s="409"/>
      <c r="B2881" s="410"/>
      <c r="C2881" s="363"/>
      <c r="D2881" s="366"/>
      <c r="E2881" s="417" t="s">
        <v>1706</v>
      </c>
      <c r="F2881" s="415" t="s">
        <v>1603</v>
      </c>
      <c r="G2881" s="389">
        <v>15</v>
      </c>
      <c r="H2881" s="416">
        <v>75</v>
      </c>
      <c r="I2881" s="391">
        <f t="shared" si="124"/>
        <v>1125</v>
      </c>
      <c r="J2881" s="347" t="s">
        <v>156</v>
      </c>
      <c r="K2881" s="449" t="s">
        <v>953</v>
      </c>
    </row>
    <row r="2882" spans="1:11" x14ac:dyDescent="0.2">
      <c r="A2882" s="409"/>
      <c r="B2882" s="410"/>
      <c r="C2882" s="363"/>
      <c r="D2882" s="366"/>
      <c r="E2882" s="417" t="s">
        <v>1708</v>
      </c>
      <c r="F2882" s="415" t="s">
        <v>1666</v>
      </c>
      <c r="G2882" s="389">
        <v>2</v>
      </c>
      <c r="H2882" s="416">
        <v>250</v>
      </c>
      <c r="I2882" s="391">
        <f t="shared" si="124"/>
        <v>500</v>
      </c>
      <c r="J2882" s="347" t="s">
        <v>446</v>
      </c>
      <c r="K2882" s="449" t="s">
        <v>953</v>
      </c>
    </row>
    <row r="2883" spans="1:11" x14ac:dyDescent="0.2">
      <c r="A2883" s="409"/>
      <c r="B2883" s="410"/>
      <c r="C2883" s="363"/>
      <c r="D2883" s="366"/>
      <c r="E2883" s="417" t="s">
        <v>1710</v>
      </c>
      <c r="F2883" s="415" t="s">
        <v>1636</v>
      </c>
      <c r="G2883" s="389">
        <v>2</v>
      </c>
      <c r="H2883" s="416">
        <v>20</v>
      </c>
      <c r="I2883" s="391">
        <f t="shared" si="124"/>
        <v>40</v>
      </c>
      <c r="J2883" s="347" t="s">
        <v>446</v>
      </c>
      <c r="K2883" s="449" t="s">
        <v>953</v>
      </c>
    </row>
    <row r="2884" spans="1:11" x14ac:dyDescent="0.2">
      <c r="A2884" s="409"/>
      <c r="B2884" s="410"/>
      <c r="C2884" s="363"/>
      <c r="D2884" s="366"/>
      <c r="E2884" s="417" t="s">
        <v>1712</v>
      </c>
      <c r="F2884" s="415" t="s">
        <v>1636</v>
      </c>
      <c r="G2884" s="389">
        <v>2</v>
      </c>
      <c r="H2884" s="416">
        <v>20</v>
      </c>
      <c r="I2884" s="391">
        <f t="shared" si="124"/>
        <v>40</v>
      </c>
      <c r="J2884" s="347" t="s">
        <v>446</v>
      </c>
      <c r="K2884" s="449" t="s">
        <v>953</v>
      </c>
    </row>
    <row r="2885" spans="1:11" x14ac:dyDescent="0.2">
      <c r="A2885" s="409"/>
      <c r="B2885" s="410"/>
      <c r="C2885" s="363"/>
      <c r="D2885" s="366"/>
      <c r="E2885" s="417" t="s">
        <v>1714</v>
      </c>
      <c r="F2885" s="415" t="s">
        <v>1636</v>
      </c>
      <c r="G2885" s="389">
        <v>2</v>
      </c>
      <c r="H2885" s="416">
        <v>20</v>
      </c>
      <c r="I2885" s="391">
        <f t="shared" si="124"/>
        <v>40</v>
      </c>
      <c r="J2885" s="347" t="s">
        <v>446</v>
      </c>
      <c r="K2885" s="449" t="s">
        <v>953</v>
      </c>
    </row>
    <row r="2886" spans="1:11" x14ac:dyDescent="0.2">
      <c r="A2886" s="409"/>
      <c r="B2886" s="410"/>
      <c r="C2886" s="363"/>
      <c r="D2886" s="366"/>
      <c r="E2886" s="417" t="s">
        <v>1715</v>
      </c>
      <c r="F2886" s="415" t="s">
        <v>1594</v>
      </c>
      <c r="G2886" s="389">
        <v>12</v>
      </c>
      <c r="H2886" s="416">
        <v>250</v>
      </c>
      <c r="I2886" s="391">
        <f t="shared" si="124"/>
        <v>3000</v>
      </c>
      <c r="J2886" s="347" t="s">
        <v>1459</v>
      </c>
      <c r="K2886" s="449" t="s">
        <v>953</v>
      </c>
    </row>
    <row r="2887" spans="1:11" x14ac:dyDescent="0.2">
      <c r="A2887" s="409"/>
      <c r="B2887" s="410"/>
      <c r="C2887" s="363"/>
      <c r="D2887" s="366"/>
      <c r="E2887" s="417" t="s">
        <v>1717</v>
      </c>
      <c r="F2887" s="415" t="s">
        <v>1594</v>
      </c>
      <c r="G2887" s="389">
        <v>12</v>
      </c>
      <c r="H2887" s="416">
        <v>125</v>
      </c>
      <c r="I2887" s="391">
        <f t="shared" si="124"/>
        <v>1500</v>
      </c>
      <c r="J2887" s="347" t="s">
        <v>1459</v>
      </c>
      <c r="K2887" s="449" t="s">
        <v>953</v>
      </c>
    </row>
    <row r="2888" spans="1:11" x14ac:dyDescent="0.2">
      <c r="A2888" s="409"/>
      <c r="B2888" s="410"/>
      <c r="C2888" s="363"/>
      <c r="D2888" s="366"/>
      <c r="E2888" s="417" t="s">
        <v>1718</v>
      </c>
      <c r="F2888" s="415" t="s">
        <v>1594</v>
      </c>
      <c r="G2888" s="389">
        <v>20</v>
      </c>
      <c r="H2888" s="416">
        <v>50</v>
      </c>
      <c r="I2888" s="391">
        <f t="shared" si="124"/>
        <v>1000</v>
      </c>
      <c r="J2888" s="347" t="s">
        <v>156</v>
      </c>
      <c r="K2888" s="449" t="s">
        <v>953</v>
      </c>
    </row>
    <row r="2889" spans="1:11" x14ac:dyDescent="0.2">
      <c r="A2889" s="409"/>
      <c r="B2889" s="410"/>
      <c r="C2889" s="363"/>
      <c r="D2889" s="366"/>
      <c r="E2889" s="417" t="s">
        <v>1720</v>
      </c>
      <c r="F2889" s="415" t="s">
        <v>1594</v>
      </c>
      <c r="G2889" s="389">
        <v>6</v>
      </c>
      <c r="H2889" s="416">
        <v>200</v>
      </c>
      <c r="I2889" s="391">
        <f t="shared" si="124"/>
        <v>1200</v>
      </c>
      <c r="J2889" s="347" t="s">
        <v>1459</v>
      </c>
      <c r="K2889" s="449" t="s">
        <v>953</v>
      </c>
    </row>
    <row r="2890" spans="1:11" x14ac:dyDescent="0.2">
      <c r="A2890" s="409"/>
      <c r="B2890" s="410"/>
      <c r="C2890" s="363"/>
      <c r="D2890" s="366"/>
      <c r="E2890" s="417" t="s">
        <v>1721</v>
      </c>
      <c r="F2890" s="415" t="s">
        <v>1594</v>
      </c>
      <c r="G2890" s="389">
        <v>2</v>
      </c>
      <c r="H2890" s="416">
        <v>200</v>
      </c>
      <c r="I2890" s="391">
        <f t="shared" si="124"/>
        <v>400</v>
      </c>
      <c r="J2890" s="347" t="s">
        <v>1459</v>
      </c>
      <c r="K2890" s="449" t="s">
        <v>953</v>
      </c>
    </row>
    <row r="2891" spans="1:11" x14ac:dyDescent="0.2">
      <c r="A2891" s="409"/>
      <c r="B2891" s="410"/>
      <c r="C2891" s="363"/>
      <c r="D2891" s="366"/>
      <c r="E2891" s="417" t="s">
        <v>1723</v>
      </c>
      <c r="F2891" s="415" t="s">
        <v>1594</v>
      </c>
      <c r="G2891" s="389">
        <v>8</v>
      </c>
      <c r="H2891" s="416">
        <v>300</v>
      </c>
      <c r="I2891" s="391">
        <f t="shared" si="124"/>
        <v>2400</v>
      </c>
      <c r="J2891" s="347" t="s">
        <v>156</v>
      </c>
      <c r="K2891" s="449" t="s">
        <v>953</v>
      </c>
    </row>
    <row r="2892" spans="1:11" x14ac:dyDescent="0.2">
      <c r="A2892" s="409"/>
      <c r="B2892" s="410"/>
      <c r="C2892" s="363"/>
      <c r="D2892" s="366"/>
      <c r="E2892" s="417" t="s">
        <v>1725</v>
      </c>
      <c r="F2892" s="415" t="s">
        <v>1594</v>
      </c>
      <c r="G2892" s="389">
        <v>5</v>
      </c>
      <c r="H2892" s="416">
        <v>350</v>
      </c>
      <c r="I2892" s="391">
        <f t="shared" si="124"/>
        <v>1750</v>
      </c>
      <c r="J2892" s="347" t="s">
        <v>1459</v>
      </c>
      <c r="K2892" s="449" t="s">
        <v>953</v>
      </c>
    </row>
    <row r="2893" spans="1:11" x14ac:dyDescent="0.2">
      <c r="A2893" s="409"/>
      <c r="B2893" s="410"/>
      <c r="C2893" s="363"/>
      <c r="D2893" s="366"/>
      <c r="E2893" s="417" t="s">
        <v>1727</v>
      </c>
      <c r="F2893" s="415" t="s">
        <v>1594</v>
      </c>
      <c r="G2893" s="389">
        <v>15</v>
      </c>
      <c r="H2893" s="416">
        <v>150</v>
      </c>
      <c r="I2893" s="391">
        <f t="shared" si="124"/>
        <v>2250</v>
      </c>
      <c r="J2893" s="347" t="s">
        <v>156</v>
      </c>
      <c r="K2893" s="449" t="s">
        <v>953</v>
      </c>
    </row>
    <row r="2894" spans="1:11" x14ac:dyDescent="0.2">
      <c r="A2894" s="409"/>
      <c r="B2894" s="410"/>
      <c r="C2894" s="363"/>
      <c r="D2894" s="366"/>
      <c r="E2894" s="417" t="s">
        <v>1729</v>
      </c>
      <c r="F2894" s="415" t="s">
        <v>1594</v>
      </c>
      <c r="G2894" s="389">
        <v>10</v>
      </c>
      <c r="H2894" s="416">
        <v>75</v>
      </c>
      <c r="I2894" s="391">
        <f t="shared" si="124"/>
        <v>750</v>
      </c>
      <c r="J2894" s="347" t="s">
        <v>1459</v>
      </c>
      <c r="K2894" s="449" t="s">
        <v>953</v>
      </c>
    </row>
    <row r="2895" spans="1:11" x14ac:dyDescent="0.2">
      <c r="A2895" s="409"/>
      <c r="B2895" s="410"/>
      <c r="C2895" s="363"/>
      <c r="D2895" s="366"/>
      <c r="E2895" s="417" t="s">
        <v>1731</v>
      </c>
      <c r="F2895" s="415" t="s">
        <v>1594</v>
      </c>
      <c r="G2895" s="389">
        <v>10</v>
      </c>
      <c r="H2895" s="416">
        <v>100</v>
      </c>
      <c r="I2895" s="391">
        <f t="shared" si="124"/>
        <v>1000</v>
      </c>
      <c r="J2895" s="347" t="s">
        <v>156</v>
      </c>
      <c r="K2895" s="449" t="s">
        <v>953</v>
      </c>
    </row>
    <row r="2896" spans="1:11" x14ac:dyDescent="0.2">
      <c r="A2896" s="409"/>
      <c r="B2896" s="410"/>
      <c r="C2896" s="363"/>
      <c r="D2896" s="366"/>
      <c r="E2896" s="417" t="s">
        <v>1733</v>
      </c>
      <c r="F2896" s="415" t="s">
        <v>1594</v>
      </c>
      <c r="G2896" s="389">
        <v>10</v>
      </c>
      <c r="H2896" s="416">
        <v>125</v>
      </c>
      <c r="I2896" s="391">
        <f t="shared" si="124"/>
        <v>1250</v>
      </c>
      <c r="J2896" s="347" t="s">
        <v>156</v>
      </c>
      <c r="K2896" s="449" t="s">
        <v>953</v>
      </c>
    </row>
    <row r="2897" spans="1:11" x14ac:dyDescent="0.2">
      <c r="A2897" s="409"/>
      <c r="B2897" s="410"/>
      <c r="C2897" s="363"/>
      <c r="D2897" s="366"/>
      <c r="E2897" s="417" t="s">
        <v>1734</v>
      </c>
      <c r="F2897" s="415" t="s">
        <v>1594</v>
      </c>
      <c r="G2897" s="389">
        <v>10</v>
      </c>
      <c r="H2897" s="416">
        <v>150</v>
      </c>
      <c r="I2897" s="391">
        <f t="shared" si="124"/>
        <v>1500</v>
      </c>
      <c r="J2897" s="347" t="s">
        <v>156</v>
      </c>
      <c r="K2897" s="449" t="s">
        <v>953</v>
      </c>
    </row>
    <row r="2898" spans="1:11" x14ac:dyDescent="0.2">
      <c r="A2898" s="409"/>
      <c r="B2898" s="410"/>
      <c r="C2898" s="363"/>
      <c r="D2898" s="366"/>
      <c r="E2898" s="417" t="s">
        <v>1736</v>
      </c>
      <c r="F2898" s="415" t="s">
        <v>1594</v>
      </c>
      <c r="G2898" s="389">
        <v>10</v>
      </c>
      <c r="H2898" s="416">
        <v>75</v>
      </c>
      <c r="I2898" s="391">
        <f t="shared" si="124"/>
        <v>750</v>
      </c>
      <c r="J2898" s="347" t="s">
        <v>156</v>
      </c>
      <c r="K2898" s="449" t="s">
        <v>953</v>
      </c>
    </row>
    <row r="2899" spans="1:11" x14ac:dyDescent="0.2">
      <c r="A2899" s="409"/>
      <c r="B2899" s="410"/>
      <c r="C2899" s="363"/>
      <c r="D2899" s="366"/>
      <c r="E2899" s="417" t="s">
        <v>1737</v>
      </c>
      <c r="F2899" s="415" t="s">
        <v>1594</v>
      </c>
      <c r="G2899" s="389">
        <v>10</v>
      </c>
      <c r="H2899" s="416">
        <v>75</v>
      </c>
      <c r="I2899" s="391">
        <f t="shared" si="124"/>
        <v>750</v>
      </c>
      <c r="J2899" s="347" t="s">
        <v>156</v>
      </c>
      <c r="K2899" s="449" t="s">
        <v>953</v>
      </c>
    </row>
    <row r="2900" spans="1:11" x14ac:dyDescent="0.2">
      <c r="A2900" s="409"/>
      <c r="B2900" s="410"/>
      <c r="C2900" s="363"/>
      <c r="D2900" s="366"/>
      <c r="E2900" s="417" t="s">
        <v>1739</v>
      </c>
      <c r="F2900" s="415" t="s">
        <v>1666</v>
      </c>
      <c r="G2900" s="389">
        <v>1</v>
      </c>
      <c r="H2900" s="416">
        <v>800</v>
      </c>
      <c r="I2900" s="391">
        <f t="shared" si="124"/>
        <v>800</v>
      </c>
      <c r="J2900" s="347" t="s">
        <v>1509</v>
      </c>
      <c r="K2900" s="449" t="s">
        <v>953</v>
      </c>
    </row>
    <row r="2901" spans="1:11" x14ac:dyDescent="0.2">
      <c r="A2901" s="409"/>
      <c r="B2901" s="410"/>
      <c r="C2901" s="363"/>
      <c r="D2901" s="366"/>
      <c r="E2901" s="417"/>
      <c r="F2901" s="415"/>
      <c r="G2901" s="389"/>
      <c r="H2901" s="416"/>
      <c r="I2901" s="391"/>
      <c r="J2901" s="347"/>
      <c r="K2901" s="449"/>
    </row>
    <row r="2902" spans="1:11" x14ac:dyDescent="0.2">
      <c r="A2902" s="409"/>
      <c r="B2902" s="410"/>
      <c r="C2902" s="363"/>
      <c r="D2902" s="366"/>
      <c r="E2902" s="417"/>
      <c r="F2902" s="415"/>
      <c r="G2902" s="389"/>
      <c r="H2902" s="416"/>
      <c r="I2902" s="391"/>
      <c r="J2902" s="347"/>
      <c r="K2902" s="449"/>
    </row>
    <row r="2903" spans="1:11" ht="15.75" x14ac:dyDescent="0.2">
      <c r="A2903" s="409"/>
      <c r="B2903" s="410"/>
      <c r="C2903" s="363"/>
      <c r="D2903" s="490" t="s">
        <v>2590</v>
      </c>
      <c r="E2903" s="488"/>
      <c r="F2903" s="306"/>
      <c r="G2903" s="306"/>
      <c r="H2903" s="332"/>
      <c r="I2903" s="309"/>
      <c r="J2903" s="310"/>
      <c r="K2903" s="311"/>
    </row>
    <row r="2904" spans="1:11" ht="15.75" x14ac:dyDescent="0.25">
      <c r="A2904" s="409"/>
      <c r="B2904" s="410"/>
      <c r="C2904" s="304">
        <v>39439</v>
      </c>
      <c r="D2904" s="463" t="s">
        <v>2536</v>
      </c>
      <c r="E2904" s="331"/>
      <c r="F2904" s="306"/>
      <c r="G2904" s="322">
        <f>C2904</f>
        <v>39439</v>
      </c>
      <c r="H2904" s="332"/>
      <c r="I2904" s="562">
        <f>SUM(I2905:I2960)</f>
        <v>12826938.630799999</v>
      </c>
      <c r="J2904" s="310"/>
      <c r="K2904" s="311"/>
    </row>
    <row r="2905" spans="1:11" ht="20.25" x14ac:dyDescent="0.3">
      <c r="B2905" s="371"/>
      <c r="C2905" s="329"/>
      <c r="D2905" s="330"/>
      <c r="E2905" s="516" t="s">
        <v>1870</v>
      </c>
      <c r="F2905" s="306"/>
      <c r="G2905" s="306"/>
      <c r="H2905" s="332"/>
      <c r="I2905" s="309"/>
      <c r="J2905" s="310"/>
      <c r="K2905" s="311"/>
    </row>
    <row r="2906" spans="1:11" x14ac:dyDescent="0.2">
      <c r="A2906" s="398"/>
      <c r="B2906" s="399"/>
      <c r="C2906" s="304"/>
      <c r="D2906" s="495"/>
      <c r="E2906" s="388" t="s">
        <v>1153</v>
      </c>
      <c r="F2906" s="306" t="s">
        <v>936</v>
      </c>
      <c r="G2906" s="306">
        <v>2</v>
      </c>
      <c r="H2906" s="332">
        <v>0.04</v>
      </c>
      <c r="I2906" s="309">
        <f>+$G$2904*G2906*H2906</f>
        <v>3155.12</v>
      </c>
      <c r="J2906" s="310" t="s">
        <v>937</v>
      </c>
      <c r="K2906" s="311" t="s">
        <v>953</v>
      </c>
    </row>
    <row r="2907" spans="1:11" x14ac:dyDescent="0.2">
      <c r="A2907" s="478"/>
      <c r="B2907" s="469"/>
      <c r="C2907" s="329"/>
      <c r="D2907" s="330"/>
      <c r="E2907" s="331" t="s">
        <v>1077</v>
      </c>
      <c r="F2907" s="306" t="s">
        <v>1154</v>
      </c>
      <c r="G2907" s="306">
        <v>0.5</v>
      </c>
      <c r="H2907" s="332">
        <v>3.06</v>
      </c>
      <c r="I2907" s="309">
        <f t="shared" ref="I2907:I2912" si="125">+$G$2904*G2907*H2907</f>
        <v>60341.67</v>
      </c>
      <c r="J2907" s="310" t="s">
        <v>937</v>
      </c>
      <c r="K2907" s="311" t="s">
        <v>953</v>
      </c>
    </row>
    <row r="2908" spans="1:11" x14ac:dyDescent="0.2">
      <c r="A2908" s="478"/>
      <c r="B2908" s="469"/>
      <c r="C2908" s="329"/>
      <c r="D2908" s="330"/>
      <c r="E2908" s="388" t="s">
        <v>970</v>
      </c>
      <c r="F2908" s="306" t="s">
        <v>1155</v>
      </c>
      <c r="G2908" s="306">
        <v>0.1</v>
      </c>
      <c r="H2908" s="332">
        <v>6.84</v>
      </c>
      <c r="I2908" s="309">
        <f t="shared" si="125"/>
        <v>26976.276000000002</v>
      </c>
      <c r="J2908" s="310" t="s">
        <v>937</v>
      </c>
      <c r="K2908" s="311" t="s">
        <v>953</v>
      </c>
    </row>
    <row r="2909" spans="1:11" x14ac:dyDescent="0.2">
      <c r="A2909" s="478"/>
      <c r="B2909" s="469"/>
      <c r="C2909" s="329"/>
      <c r="D2909" s="330"/>
      <c r="E2909" s="388" t="s">
        <v>1156</v>
      </c>
      <c r="F2909" s="306" t="s">
        <v>1157</v>
      </c>
      <c r="G2909" s="306">
        <v>1</v>
      </c>
      <c r="H2909" s="332">
        <v>1.5</v>
      </c>
      <c r="I2909" s="309">
        <f t="shared" si="125"/>
        <v>59158.5</v>
      </c>
      <c r="J2909" s="310" t="s">
        <v>937</v>
      </c>
      <c r="K2909" s="311" t="s">
        <v>953</v>
      </c>
    </row>
    <row r="2910" spans="1:11" x14ac:dyDescent="0.2">
      <c r="A2910" s="478"/>
      <c r="B2910" s="469"/>
      <c r="C2910" s="329"/>
      <c r="D2910" s="330"/>
      <c r="E2910" s="388" t="s">
        <v>1158</v>
      </c>
      <c r="F2910" s="306" t="s">
        <v>1154</v>
      </c>
      <c r="G2910" s="306">
        <v>0.5</v>
      </c>
      <c r="H2910" s="332">
        <v>3.06</v>
      </c>
      <c r="I2910" s="309">
        <f t="shared" si="125"/>
        <v>60341.67</v>
      </c>
      <c r="J2910" s="310" t="s">
        <v>937</v>
      </c>
      <c r="K2910" s="311" t="s">
        <v>953</v>
      </c>
    </row>
    <row r="2911" spans="1:11" x14ac:dyDescent="0.2">
      <c r="A2911" s="478"/>
      <c r="B2911" s="469"/>
      <c r="C2911" s="329"/>
      <c r="D2911" s="330"/>
      <c r="E2911" s="388" t="s">
        <v>1159</v>
      </c>
      <c r="F2911" s="306" t="s">
        <v>1154</v>
      </c>
      <c r="G2911" s="306">
        <v>0.5</v>
      </c>
      <c r="H2911" s="332">
        <v>3.06</v>
      </c>
      <c r="I2911" s="309">
        <f t="shared" si="125"/>
        <v>60341.67</v>
      </c>
      <c r="J2911" s="310" t="s">
        <v>937</v>
      </c>
      <c r="K2911" s="311" t="s">
        <v>953</v>
      </c>
    </row>
    <row r="2912" spans="1:11" x14ac:dyDescent="0.2">
      <c r="A2912" s="478"/>
      <c r="B2912" s="469"/>
      <c r="C2912" s="329"/>
      <c r="D2912" s="330"/>
      <c r="E2912" s="331" t="s">
        <v>966</v>
      </c>
      <c r="F2912" s="306" t="s">
        <v>1154</v>
      </c>
      <c r="G2912" s="306">
        <v>0.5</v>
      </c>
      <c r="H2912" s="332">
        <v>3.06</v>
      </c>
      <c r="I2912" s="309">
        <f t="shared" si="125"/>
        <v>60341.67</v>
      </c>
      <c r="J2912" s="310" t="s">
        <v>937</v>
      </c>
      <c r="K2912" s="311" t="s">
        <v>953</v>
      </c>
    </row>
    <row r="2913" spans="1:11" x14ac:dyDescent="0.2">
      <c r="A2913" s="478"/>
      <c r="B2913" s="469"/>
      <c r="C2913" s="329"/>
      <c r="D2913" s="330"/>
      <c r="E2913" s="331"/>
      <c r="F2913" s="306"/>
      <c r="G2913" s="306"/>
      <c r="H2913" s="332"/>
      <c r="I2913" s="309"/>
      <c r="J2913" s="310"/>
      <c r="K2913" s="311"/>
    </row>
    <row r="2914" spans="1:11" ht="15.75" x14ac:dyDescent="0.2">
      <c r="A2914" s="478"/>
      <c r="B2914" s="469"/>
      <c r="C2914" s="329"/>
      <c r="D2914" s="485" t="s">
        <v>2656</v>
      </c>
      <c r="E2914" s="306"/>
      <c r="F2914" s="306"/>
      <c r="G2914" s="306"/>
      <c r="H2914" s="332"/>
      <c r="I2914" s="309"/>
      <c r="J2914" s="310"/>
      <c r="K2914" s="311"/>
    </row>
    <row r="2915" spans="1:11" x14ac:dyDescent="0.2">
      <c r="A2915" s="478"/>
      <c r="B2915" s="469"/>
      <c r="C2915" s="329"/>
      <c r="D2915" s="478" t="s">
        <v>2537</v>
      </c>
      <c r="E2915" s="517" t="s">
        <v>1870</v>
      </c>
      <c r="F2915" s="306"/>
      <c r="G2915" s="306"/>
      <c r="H2915" s="332"/>
      <c r="I2915" s="309"/>
      <c r="J2915" s="310"/>
      <c r="K2915" s="311"/>
    </row>
    <row r="2916" spans="1:11" x14ac:dyDescent="0.2">
      <c r="A2916" s="478"/>
      <c r="B2916" s="469"/>
      <c r="C2916" s="329"/>
      <c r="D2916" s="478" t="s">
        <v>2538</v>
      </c>
      <c r="E2916" s="400" t="s">
        <v>1153</v>
      </c>
      <c r="F2916" s="306" t="s">
        <v>936</v>
      </c>
      <c r="G2916" s="306">
        <v>2</v>
      </c>
      <c r="H2916" s="332">
        <v>0.04</v>
      </c>
      <c r="I2916" s="309">
        <f>+$G$2904*G2916*H2916</f>
        <v>3155.12</v>
      </c>
      <c r="J2916" s="310" t="s">
        <v>937</v>
      </c>
      <c r="K2916" s="311" t="s">
        <v>953</v>
      </c>
    </row>
    <row r="2917" spans="1:11" x14ac:dyDescent="0.2">
      <c r="A2917" s="478"/>
      <c r="B2917" s="469"/>
      <c r="C2917" s="329"/>
      <c r="D2917" s="478" t="s">
        <v>2539</v>
      </c>
      <c r="E2917" s="306" t="s">
        <v>1077</v>
      </c>
      <c r="F2917" s="306" t="s">
        <v>1154</v>
      </c>
      <c r="G2917" s="306">
        <v>0.01</v>
      </c>
      <c r="H2917" s="332">
        <v>3.06</v>
      </c>
      <c r="I2917" s="309">
        <f t="shared" ref="I2917:I2922" si="126">+$G$2904*G2917*H2917</f>
        <v>1206.8334</v>
      </c>
      <c r="J2917" s="310" t="s">
        <v>937</v>
      </c>
      <c r="K2917" s="311" t="s">
        <v>953</v>
      </c>
    </row>
    <row r="2918" spans="1:11" x14ac:dyDescent="0.2">
      <c r="A2918" s="478"/>
      <c r="B2918" s="469"/>
      <c r="C2918" s="329"/>
      <c r="D2918" s="478" t="s">
        <v>2540</v>
      </c>
      <c r="E2918" s="400" t="s">
        <v>970</v>
      </c>
      <c r="F2918" s="306" t="s">
        <v>1155</v>
      </c>
      <c r="G2918" s="306">
        <v>0.01</v>
      </c>
      <c r="H2918" s="332">
        <v>6.84</v>
      </c>
      <c r="I2918" s="309">
        <f t="shared" si="126"/>
        <v>2697.6275999999998</v>
      </c>
      <c r="J2918" s="310" t="s">
        <v>937</v>
      </c>
      <c r="K2918" s="311" t="s">
        <v>953</v>
      </c>
    </row>
    <row r="2919" spans="1:11" x14ac:dyDescent="0.2">
      <c r="A2919" s="478"/>
      <c r="B2919" s="469"/>
      <c r="C2919" s="329"/>
      <c r="D2919" s="478" t="s">
        <v>2541</v>
      </c>
      <c r="E2919" s="400" t="s">
        <v>1156</v>
      </c>
      <c r="F2919" s="306" t="s">
        <v>1157</v>
      </c>
      <c r="G2919" s="306">
        <v>0.01</v>
      </c>
      <c r="H2919" s="332">
        <v>1.5</v>
      </c>
      <c r="I2919" s="309">
        <f t="shared" si="126"/>
        <v>591.58500000000004</v>
      </c>
      <c r="J2919" s="310" t="s">
        <v>937</v>
      </c>
      <c r="K2919" s="311" t="s">
        <v>953</v>
      </c>
    </row>
    <row r="2920" spans="1:11" x14ac:dyDescent="0.2">
      <c r="A2920" s="478"/>
      <c r="B2920" s="469"/>
      <c r="C2920" s="329"/>
      <c r="D2920" s="478" t="s">
        <v>2542</v>
      </c>
      <c r="E2920" s="400" t="s">
        <v>1158</v>
      </c>
      <c r="F2920" s="306" t="s">
        <v>1154</v>
      </c>
      <c r="G2920" s="306">
        <v>0.01</v>
      </c>
      <c r="H2920" s="332">
        <v>3.06</v>
      </c>
      <c r="I2920" s="309">
        <f t="shared" si="126"/>
        <v>1206.8334</v>
      </c>
      <c r="J2920" s="310" t="s">
        <v>937</v>
      </c>
      <c r="K2920" s="311" t="s">
        <v>953</v>
      </c>
    </row>
    <row r="2921" spans="1:11" x14ac:dyDescent="0.2">
      <c r="A2921" s="478"/>
      <c r="B2921" s="469"/>
      <c r="C2921" s="329"/>
      <c r="D2921" s="478" t="s">
        <v>2543</v>
      </c>
      <c r="E2921" s="400" t="s">
        <v>1159</v>
      </c>
      <c r="F2921" s="306" t="s">
        <v>1154</v>
      </c>
      <c r="G2921" s="306">
        <v>0.01</v>
      </c>
      <c r="H2921" s="332">
        <v>3.06</v>
      </c>
      <c r="I2921" s="309">
        <f t="shared" si="126"/>
        <v>1206.8334</v>
      </c>
      <c r="J2921" s="310" t="s">
        <v>937</v>
      </c>
      <c r="K2921" s="311" t="s">
        <v>953</v>
      </c>
    </row>
    <row r="2922" spans="1:11" x14ac:dyDescent="0.2">
      <c r="A2922" s="478"/>
      <c r="B2922" s="469"/>
      <c r="C2922" s="329"/>
      <c r="D2922" s="478" t="s">
        <v>2544</v>
      </c>
      <c r="E2922" s="306" t="s">
        <v>966</v>
      </c>
      <c r="F2922" s="306" t="s">
        <v>1154</v>
      </c>
      <c r="G2922" s="306">
        <v>0.01</v>
      </c>
      <c r="H2922" s="332">
        <v>3.06</v>
      </c>
      <c r="I2922" s="309">
        <f t="shared" si="126"/>
        <v>1206.8334</v>
      </c>
      <c r="J2922" s="310" t="s">
        <v>937</v>
      </c>
      <c r="K2922" s="311" t="s">
        <v>953</v>
      </c>
    </row>
    <row r="2923" spans="1:11" ht="15.75" x14ac:dyDescent="0.2">
      <c r="A2923" s="478"/>
      <c r="B2923" s="469"/>
      <c r="C2923" s="329"/>
      <c r="D2923" s="485"/>
      <c r="E2923" s="306"/>
      <c r="F2923" s="306"/>
      <c r="G2923" s="306"/>
      <c r="H2923" s="332"/>
      <c r="I2923" s="309"/>
      <c r="J2923" s="310"/>
      <c r="K2923" s="311"/>
    </row>
    <row r="2924" spans="1:11" ht="15.75" x14ac:dyDescent="0.2">
      <c r="A2924" s="478"/>
      <c r="B2924" s="469"/>
      <c r="C2924" s="329"/>
      <c r="D2924" s="330" t="s">
        <v>1110</v>
      </c>
      <c r="E2924" s="344" t="s">
        <v>1355</v>
      </c>
      <c r="F2924" s="334" t="s">
        <v>987</v>
      </c>
      <c r="G2924" s="334">
        <v>12</v>
      </c>
      <c r="H2924" s="345">
        <v>7508.28</v>
      </c>
      <c r="I2924" s="346">
        <f>G2924*H2924</f>
        <v>90099.36</v>
      </c>
      <c r="J2924" s="347" t="s">
        <v>988</v>
      </c>
      <c r="K2924" s="381" t="s">
        <v>938</v>
      </c>
    </row>
    <row r="2925" spans="1:11" x14ac:dyDescent="0.2">
      <c r="A2925" s="340"/>
      <c r="B2925" s="341"/>
      <c r="C2925" s="473"/>
      <c r="D2925" s="474"/>
      <c r="E2925" s="352"/>
      <c r="F2925" s="334"/>
      <c r="G2925" s="334"/>
      <c r="H2925" s="345"/>
      <c r="I2925" s="346"/>
      <c r="J2925" s="347"/>
      <c r="K2925" s="311"/>
    </row>
    <row r="2926" spans="1:11" x14ac:dyDescent="0.2">
      <c r="A2926" s="478"/>
      <c r="B2926" s="469"/>
      <c r="C2926" s="329"/>
      <c r="D2926" s="330"/>
      <c r="E2926" s="352" t="s">
        <v>995</v>
      </c>
      <c r="F2926" s="334" t="s">
        <v>987</v>
      </c>
      <c r="G2926" s="334">
        <v>12</v>
      </c>
      <c r="H2926" s="345">
        <v>500</v>
      </c>
      <c r="I2926" s="346">
        <f>G2926*H2926</f>
        <v>6000</v>
      </c>
      <c r="J2926" s="347" t="s">
        <v>996</v>
      </c>
      <c r="K2926" s="376" t="s">
        <v>953</v>
      </c>
    </row>
    <row r="2927" spans="1:11" x14ac:dyDescent="0.2">
      <c r="A2927" s="351"/>
      <c r="B2927" s="355"/>
      <c r="C2927" s="325"/>
      <c r="D2927" s="330"/>
      <c r="E2927" s="352"/>
      <c r="F2927" s="334"/>
      <c r="G2927" s="334"/>
      <c r="H2927" s="345"/>
      <c r="I2927" s="346"/>
      <c r="J2927" s="347"/>
      <c r="K2927" s="376"/>
    </row>
    <row r="2928" spans="1:11" x14ac:dyDescent="0.2">
      <c r="A2928" s="351"/>
      <c r="B2928" s="355"/>
      <c r="C2928" s="357"/>
      <c r="D2928" s="383"/>
      <c r="E2928" s="352" t="s">
        <v>999</v>
      </c>
      <c r="F2928" s="334" t="s">
        <v>987</v>
      </c>
      <c r="G2928" s="334">
        <v>12</v>
      </c>
      <c r="H2928" s="345">
        <v>197.74</v>
      </c>
      <c r="I2928" s="346">
        <f>G2928*H2928</f>
        <v>2372.88</v>
      </c>
      <c r="J2928" s="347" t="s">
        <v>1000</v>
      </c>
      <c r="K2928" s="376" t="s">
        <v>953</v>
      </c>
    </row>
    <row r="2929" spans="1:11" x14ac:dyDescent="0.2">
      <c r="A2929" s="351"/>
      <c r="B2929" s="355"/>
      <c r="C2929" s="359"/>
      <c r="D2929" s="474"/>
      <c r="E2929" s="352"/>
      <c r="F2929" s="334"/>
      <c r="G2929" s="334"/>
      <c r="H2929" s="345"/>
      <c r="I2929" s="346"/>
      <c r="J2929" s="347"/>
      <c r="K2929" s="380"/>
    </row>
    <row r="2930" spans="1:11" ht="25.5" x14ac:dyDescent="0.2">
      <c r="A2930" s="349"/>
      <c r="B2930" s="350"/>
      <c r="C2930" s="325"/>
      <c r="D2930" s="518" t="s">
        <v>1004</v>
      </c>
      <c r="E2930" s="352" t="s">
        <v>2121</v>
      </c>
      <c r="F2930" s="334" t="s">
        <v>987</v>
      </c>
      <c r="G2930" s="334">
        <v>12</v>
      </c>
      <c r="H2930" s="362">
        <v>4000</v>
      </c>
      <c r="I2930" s="346">
        <f>G2930*H2930</f>
        <v>48000</v>
      </c>
      <c r="J2930" s="347" t="s">
        <v>297</v>
      </c>
      <c r="K2930" s="376" t="s">
        <v>953</v>
      </c>
    </row>
    <row r="2931" spans="1:11" x14ac:dyDescent="0.2">
      <c r="A2931" s="351"/>
      <c r="B2931" s="355"/>
      <c r="C2931" s="361"/>
      <c r="D2931" s="474"/>
      <c r="E2931" s="352"/>
      <c r="F2931" s="334"/>
      <c r="G2931" s="334"/>
      <c r="H2931" s="345"/>
      <c r="I2931" s="346"/>
      <c r="J2931" s="347"/>
      <c r="K2931" s="380"/>
    </row>
    <row r="2932" spans="1:11" x14ac:dyDescent="0.2">
      <c r="A2932" s="349"/>
      <c r="B2932" s="350"/>
      <c r="C2932" s="325"/>
      <c r="D2932" s="330"/>
      <c r="E2932" s="352" t="s">
        <v>1906</v>
      </c>
      <c r="F2932" s="334" t="s">
        <v>987</v>
      </c>
      <c r="G2932" s="334">
        <v>12</v>
      </c>
      <c r="H2932" s="362">
        <v>7000</v>
      </c>
      <c r="I2932" s="346">
        <f>G2932*H2932</f>
        <v>84000</v>
      </c>
      <c r="J2932" s="347" t="s">
        <v>1010</v>
      </c>
      <c r="K2932" s="376" t="s">
        <v>953</v>
      </c>
    </row>
    <row r="2933" spans="1:11" x14ac:dyDescent="0.2">
      <c r="A2933" s="351"/>
      <c r="B2933" s="355"/>
      <c r="C2933" s="361"/>
      <c r="D2933" s="474"/>
      <c r="E2933" s="331"/>
      <c r="F2933" s="306"/>
      <c r="G2933" s="306"/>
      <c r="H2933" s="332"/>
      <c r="I2933" s="309"/>
      <c r="J2933" s="310"/>
      <c r="K2933" s="311"/>
    </row>
    <row r="2934" spans="1:11" x14ac:dyDescent="0.2">
      <c r="A2934" s="351"/>
      <c r="B2934" s="355"/>
      <c r="C2934" s="361"/>
      <c r="D2934" s="474"/>
      <c r="E2934" s="331" t="s">
        <v>3225</v>
      </c>
      <c r="F2934" s="306" t="s">
        <v>987</v>
      </c>
      <c r="G2934" s="306">
        <v>2</v>
      </c>
      <c r="H2934" s="332">
        <v>900000</v>
      </c>
      <c r="I2934" s="346">
        <f>G2934*H2934</f>
        <v>1800000</v>
      </c>
      <c r="J2934" s="310" t="s">
        <v>1740</v>
      </c>
      <c r="K2934" s="311" t="s">
        <v>953</v>
      </c>
    </row>
    <row r="2935" spans="1:11" x14ac:dyDescent="0.2">
      <c r="A2935" s="351"/>
      <c r="B2935" s="355"/>
      <c r="C2935" s="361"/>
      <c r="D2935" s="474"/>
      <c r="E2935" s="331"/>
      <c r="F2935" s="306"/>
      <c r="G2935" s="306"/>
      <c r="H2935" s="332"/>
      <c r="I2935" s="309"/>
      <c r="J2935" s="310"/>
      <c r="K2935" s="311"/>
    </row>
    <row r="2936" spans="1:11" x14ac:dyDescent="0.2">
      <c r="A2936" s="478"/>
      <c r="B2936" s="469"/>
      <c r="C2936" s="329"/>
      <c r="D2936" s="330"/>
      <c r="E2936" s="352"/>
      <c r="F2936" s="334"/>
      <c r="G2936" s="334"/>
      <c r="H2936" s="362"/>
      <c r="I2936" s="346"/>
      <c r="J2936" s="347"/>
      <c r="K2936" s="376"/>
    </row>
    <row r="2937" spans="1:11" ht="24" x14ac:dyDescent="0.2">
      <c r="A2937" s="351"/>
      <c r="B2937" s="355"/>
      <c r="C2937" s="325"/>
      <c r="D2937" s="330" t="s">
        <v>1907</v>
      </c>
      <c r="E2937" s="344" t="s">
        <v>2545</v>
      </c>
      <c r="F2937" s="334" t="s">
        <v>1016</v>
      </c>
      <c r="G2937" s="334">
        <v>12</v>
      </c>
      <c r="H2937" s="362">
        <v>550289.5</v>
      </c>
      <c r="I2937" s="346">
        <f>G2937*H2937</f>
        <v>6603474</v>
      </c>
      <c r="J2937" s="347" t="s">
        <v>989</v>
      </c>
      <c r="K2937" s="376" t="s">
        <v>1017</v>
      </c>
    </row>
    <row r="2938" spans="1:11" x14ac:dyDescent="0.2">
      <c r="A2938" s="340"/>
      <c r="B2938" s="341"/>
      <c r="C2938" s="325"/>
      <c r="D2938" s="330"/>
      <c r="E2938" s="352"/>
      <c r="F2938" s="334"/>
      <c r="G2938" s="334"/>
      <c r="H2938" s="362"/>
      <c r="I2938" s="346"/>
      <c r="J2938" s="347"/>
      <c r="K2938" s="376"/>
    </row>
    <row r="2939" spans="1:11" x14ac:dyDescent="0.2">
      <c r="A2939" s="351"/>
      <c r="B2939" s="355"/>
      <c r="C2939" s="363"/>
      <c r="D2939" s="366"/>
      <c r="E2939" s="352" t="s">
        <v>1127</v>
      </c>
      <c r="F2939" s="334" t="s">
        <v>1016</v>
      </c>
      <c r="G2939" s="334">
        <v>1</v>
      </c>
      <c r="H2939" s="362">
        <f>H2937</f>
        <v>550289.5</v>
      </c>
      <c r="I2939" s="346">
        <f>G2939*H2939</f>
        <v>550289.5</v>
      </c>
      <c r="J2939" s="347" t="s">
        <v>1011</v>
      </c>
      <c r="K2939" s="376" t="s">
        <v>1017</v>
      </c>
    </row>
    <row r="2940" spans="1:11" x14ac:dyDescent="0.2">
      <c r="A2940" s="351"/>
      <c r="B2940" s="355"/>
      <c r="C2940" s="325"/>
      <c r="D2940" s="367"/>
      <c r="E2940" s="352"/>
      <c r="F2940" s="334"/>
      <c r="G2940" s="334"/>
      <c r="H2940" s="362"/>
      <c r="I2940" s="346"/>
      <c r="J2940" s="347"/>
      <c r="K2940" s="376"/>
    </row>
    <row r="2941" spans="1:11" x14ac:dyDescent="0.2">
      <c r="A2941" s="351"/>
      <c r="B2941" s="355"/>
      <c r="C2941" s="363"/>
      <c r="D2941" s="366"/>
      <c r="E2941" s="352" t="s">
        <v>1027</v>
      </c>
      <c r="F2941" s="334" t="s">
        <v>1028</v>
      </c>
      <c r="G2941" s="334">
        <v>2</v>
      </c>
      <c r="H2941" s="362">
        <v>20000</v>
      </c>
      <c r="I2941" s="346">
        <f>G2941*H2941</f>
        <v>40000</v>
      </c>
      <c r="J2941" s="347" t="s">
        <v>993</v>
      </c>
      <c r="K2941" s="376" t="s">
        <v>1017</v>
      </c>
    </row>
    <row r="2942" spans="1:11" x14ac:dyDescent="0.2">
      <c r="A2942" s="351"/>
      <c r="B2942" s="355"/>
      <c r="C2942" s="325"/>
      <c r="D2942" s="367"/>
      <c r="E2942" s="352"/>
      <c r="F2942" s="334"/>
      <c r="G2942" s="334"/>
      <c r="H2942" s="362"/>
      <c r="I2942" s="346"/>
      <c r="J2942" s="347"/>
      <c r="K2942" s="376"/>
    </row>
    <row r="2943" spans="1:11" x14ac:dyDescent="0.2">
      <c r="A2943" s="351"/>
      <c r="B2943" s="355"/>
      <c r="C2943" s="363"/>
      <c r="D2943" s="366"/>
      <c r="E2943" s="352" t="s">
        <v>1031</v>
      </c>
      <c r="F2943" s="334" t="s">
        <v>1016</v>
      </c>
      <c r="G2943" s="334">
        <v>2</v>
      </c>
      <c r="H2943" s="362">
        <v>1000000</v>
      </c>
      <c r="I2943" s="346">
        <f>G2943*H2943</f>
        <v>2000000</v>
      </c>
      <c r="J2943" s="347" t="s">
        <v>1032</v>
      </c>
      <c r="K2943" s="376" t="s">
        <v>953</v>
      </c>
    </row>
    <row r="2944" spans="1:11" x14ac:dyDescent="0.2">
      <c r="A2944" s="351"/>
      <c r="B2944" s="355"/>
      <c r="C2944" s="325"/>
      <c r="D2944" s="367"/>
      <c r="E2944" s="352"/>
      <c r="F2944" s="334"/>
      <c r="G2944" s="334"/>
      <c r="H2944" s="362"/>
      <c r="I2944" s="346"/>
      <c r="J2944" s="347"/>
      <c r="K2944" s="376"/>
    </row>
    <row r="2945" spans="1:11" x14ac:dyDescent="0.2">
      <c r="A2945" s="351"/>
      <c r="B2945" s="355"/>
      <c r="C2945" s="363"/>
      <c r="D2945" s="366"/>
      <c r="E2945" s="352" t="s">
        <v>1035</v>
      </c>
      <c r="F2945" s="334" t="s">
        <v>1016</v>
      </c>
      <c r="G2945" s="334">
        <v>1</v>
      </c>
      <c r="H2945" s="362">
        <v>75000</v>
      </c>
      <c r="I2945" s="346">
        <f>G2945*H2945</f>
        <v>75000</v>
      </c>
      <c r="J2945" s="347" t="s">
        <v>1019</v>
      </c>
      <c r="K2945" s="376" t="s">
        <v>1017</v>
      </c>
    </row>
    <row r="2946" spans="1:11" x14ac:dyDescent="0.2">
      <c r="A2946" s="351"/>
      <c r="B2946" s="355"/>
      <c r="C2946" s="325"/>
      <c r="D2946" s="367"/>
      <c r="E2946" s="352"/>
      <c r="F2946" s="334"/>
      <c r="G2946" s="334"/>
      <c r="H2946" s="362"/>
      <c r="I2946" s="346"/>
      <c r="J2946" s="347"/>
      <c r="K2946" s="376"/>
    </row>
    <row r="2947" spans="1:11" x14ac:dyDescent="0.2">
      <c r="A2947" s="351"/>
      <c r="B2947" s="355"/>
      <c r="C2947" s="363"/>
      <c r="D2947" s="366"/>
      <c r="E2947" s="352" t="s">
        <v>1038</v>
      </c>
      <c r="F2947" s="334" t="s">
        <v>1016</v>
      </c>
      <c r="G2947" s="334">
        <v>1</v>
      </c>
      <c r="H2947" s="362">
        <v>150000</v>
      </c>
      <c r="I2947" s="346">
        <f>G2947*H2947</f>
        <v>150000</v>
      </c>
      <c r="J2947" s="347" t="s">
        <v>1020</v>
      </c>
      <c r="K2947" s="376" t="s">
        <v>1017</v>
      </c>
    </row>
    <row r="2948" spans="1:11" x14ac:dyDescent="0.2">
      <c r="A2948" s="351"/>
      <c r="B2948" s="355"/>
      <c r="C2948" s="325"/>
      <c r="D2948" s="367"/>
      <c r="E2948" s="352"/>
      <c r="F2948" s="334"/>
      <c r="G2948" s="334"/>
      <c r="H2948" s="362"/>
      <c r="I2948" s="346"/>
      <c r="J2948" s="347"/>
      <c r="K2948" s="376"/>
    </row>
    <row r="2949" spans="1:11" x14ac:dyDescent="0.2">
      <c r="A2949" s="351"/>
      <c r="B2949" s="355"/>
      <c r="C2949" s="363"/>
      <c r="D2949" s="366"/>
      <c r="E2949" s="352" t="s">
        <v>1042</v>
      </c>
      <c r="F2949" s="334" t="s">
        <v>987</v>
      </c>
      <c r="G2949" s="334">
        <v>6</v>
      </c>
      <c r="H2949" s="362">
        <v>1000</v>
      </c>
      <c r="I2949" s="346">
        <f>G2949*H2949</f>
        <v>6000</v>
      </c>
      <c r="J2949" s="347" t="s">
        <v>1043</v>
      </c>
      <c r="K2949" s="376" t="s">
        <v>953</v>
      </c>
    </row>
    <row r="2950" spans="1:11" x14ac:dyDescent="0.2">
      <c r="A2950" s="351"/>
      <c r="B2950" s="355"/>
      <c r="C2950" s="325"/>
      <c r="D2950" s="367"/>
      <c r="E2950" s="352"/>
      <c r="F2950" s="334"/>
      <c r="G2950" s="334"/>
      <c r="H2950" s="362"/>
      <c r="I2950" s="346"/>
      <c r="J2950" s="347"/>
      <c r="K2950" s="376"/>
    </row>
    <row r="2951" spans="1:11" x14ac:dyDescent="0.2">
      <c r="A2951" s="351"/>
      <c r="B2951" s="355"/>
      <c r="C2951" s="325"/>
      <c r="D2951" s="367"/>
      <c r="E2951" s="352" t="s">
        <v>2546</v>
      </c>
      <c r="F2951" s="334" t="s">
        <v>987</v>
      </c>
      <c r="G2951" s="334">
        <v>12</v>
      </c>
      <c r="H2951" s="362">
        <v>250</v>
      </c>
      <c r="I2951" s="346">
        <f>G2951*H2951</f>
        <v>3000</v>
      </c>
      <c r="J2951" s="347" t="s">
        <v>1049</v>
      </c>
      <c r="K2951" s="376" t="s">
        <v>953</v>
      </c>
    </row>
    <row r="2952" spans="1:11" x14ac:dyDescent="0.2">
      <c r="A2952" s="351"/>
      <c r="B2952" s="355"/>
      <c r="C2952" s="325"/>
      <c r="D2952" s="367"/>
      <c r="E2952" s="352"/>
      <c r="F2952" s="334"/>
      <c r="G2952" s="334"/>
      <c r="H2952" s="362"/>
      <c r="I2952" s="346"/>
      <c r="J2952" s="347"/>
      <c r="K2952" s="376"/>
    </row>
    <row r="2953" spans="1:11" x14ac:dyDescent="0.2">
      <c r="A2953" s="351"/>
      <c r="B2953" s="355"/>
      <c r="C2953" s="363"/>
      <c r="D2953" s="366"/>
      <c r="E2953" s="352" t="s">
        <v>1055</v>
      </c>
      <c r="F2953" s="334" t="s">
        <v>1016</v>
      </c>
      <c r="G2953" s="334">
        <v>12</v>
      </c>
      <c r="H2953" s="362">
        <f>H2939*7.09/100</f>
        <v>39015.525549999998</v>
      </c>
      <c r="I2953" s="346">
        <f>G2953*H2953</f>
        <v>468186.30660000001</v>
      </c>
      <c r="J2953" s="347" t="s">
        <v>1056</v>
      </c>
      <c r="K2953" s="376" t="s">
        <v>1017</v>
      </c>
    </row>
    <row r="2954" spans="1:11" x14ac:dyDescent="0.2">
      <c r="A2954" s="351"/>
      <c r="B2954" s="355"/>
      <c r="C2954" s="325"/>
      <c r="D2954" s="367"/>
      <c r="E2954" s="352"/>
      <c r="F2954" s="334"/>
      <c r="G2954" s="334"/>
      <c r="H2954" s="362"/>
      <c r="I2954" s="346"/>
      <c r="J2954" s="347"/>
      <c r="K2954" s="376"/>
    </row>
    <row r="2955" spans="1:11" x14ac:dyDescent="0.2">
      <c r="A2955" s="351"/>
      <c r="B2955" s="355"/>
      <c r="C2955" s="363"/>
      <c r="D2955" s="366"/>
      <c r="E2955" s="352" t="s">
        <v>1059</v>
      </c>
      <c r="F2955" s="334" t="s">
        <v>1016</v>
      </c>
      <c r="G2955" s="334">
        <v>12</v>
      </c>
      <c r="H2955" s="362">
        <f>H2939*7.1/100</f>
        <v>39070.554499999998</v>
      </c>
      <c r="I2955" s="346">
        <f>G2955*H2955</f>
        <v>468846.65399999998</v>
      </c>
      <c r="J2955" s="347" t="s">
        <v>1060</v>
      </c>
      <c r="K2955" s="376" t="s">
        <v>1017</v>
      </c>
    </row>
    <row r="2956" spans="1:11" x14ac:dyDescent="0.2">
      <c r="A2956" s="351"/>
      <c r="B2956" s="355"/>
      <c r="C2956" s="325"/>
      <c r="D2956" s="367"/>
      <c r="E2956" s="352"/>
      <c r="F2956" s="334"/>
      <c r="G2956" s="334"/>
      <c r="H2956" s="362"/>
      <c r="I2956" s="346"/>
      <c r="J2956" s="347"/>
      <c r="K2956" s="376"/>
    </row>
    <row r="2957" spans="1:11" x14ac:dyDescent="0.2">
      <c r="A2957" s="351"/>
      <c r="B2957" s="355"/>
      <c r="C2957" s="363"/>
      <c r="D2957" s="366"/>
      <c r="E2957" s="352" t="s">
        <v>1062</v>
      </c>
      <c r="F2957" s="334" t="s">
        <v>1016</v>
      </c>
      <c r="G2957" s="334">
        <v>12</v>
      </c>
      <c r="H2957" s="362">
        <f>H2939*1.2/100</f>
        <v>6603.4740000000002</v>
      </c>
      <c r="I2957" s="346">
        <f>G2957*H2957</f>
        <v>79241.687999999995</v>
      </c>
      <c r="J2957" s="347" t="s">
        <v>1063</v>
      </c>
      <c r="K2957" s="376" t="s">
        <v>1017</v>
      </c>
    </row>
    <row r="2958" spans="1:11" x14ac:dyDescent="0.2">
      <c r="A2958" s="351"/>
      <c r="B2958" s="355"/>
      <c r="C2958" s="325"/>
      <c r="D2958" s="367"/>
      <c r="E2958" s="352"/>
      <c r="F2958" s="334"/>
      <c r="G2958" s="334"/>
      <c r="H2958" s="362"/>
      <c r="I2958" s="346"/>
      <c r="J2958" s="347"/>
      <c r="K2958" s="376"/>
    </row>
    <row r="2959" spans="1:11" x14ac:dyDescent="0.2">
      <c r="A2959" s="351"/>
      <c r="B2959" s="355"/>
      <c r="C2959" s="363"/>
      <c r="D2959" s="366"/>
      <c r="E2959" s="352" t="s">
        <v>1065</v>
      </c>
      <c r="F2959" s="334" t="s">
        <v>987</v>
      </c>
      <c r="G2959" s="334">
        <v>15</v>
      </c>
      <c r="H2959" s="362">
        <v>700</v>
      </c>
      <c r="I2959" s="346">
        <f>G2959*H2959</f>
        <v>10500</v>
      </c>
      <c r="J2959" s="347" t="s">
        <v>1066</v>
      </c>
      <c r="K2959" s="376" t="s">
        <v>953</v>
      </c>
    </row>
    <row r="2960" spans="1:11" x14ac:dyDescent="0.2">
      <c r="A2960" s="351"/>
      <c r="B2960" s="355"/>
      <c r="C2960" s="363"/>
      <c r="D2960" s="366"/>
      <c r="E2960" s="352"/>
      <c r="F2960" s="334"/>
      <c r="G2960" s="334"/>
      <c r="H2960" s="362"/>
      <c r="I2960" s="346"/>
      <c r="J2960" s="347"/>
      <c r="K2960" s="376"/>
    </row>
    <row r="2961" spans="1:11" ht="14.25" x14ac:dyDescent="0.2">
      <c r="A2961" s="351"/>
      <c r="B2961" s="355"/>
      <c r="C2961" s="493">
        <v>72192</v>
      </c>
      <c r="D2961" s="519" t="s">
        <v>24</v>
      </c>
      <c r="E2961" s="487"/>
      <c r="F2961" s="306"/>
      <c r="G2961" s="322">
        <f>C2961</f>
        <v>72192</v>
      </c>
      <c r="H2961" s="332"/>
      <c r="I2961" s="562">
        <f>SUM(I2962:I3322)</f>
        <v>77870938.651667997</v>
      </c>
      <c r="J2961" s="310"/>
      <c r="K2961" s="311"/>
    </row>
    <row r="2962" spans="1:11" ht="15.75" x14ac:dyDescent="0.2">
      <c r="A2962" s="351"/>
      <c r="B2962" s="355"/>
      <c r="C2962" s="520">
        <v>41510</v>
      </c>
      <c r="D2962" s="490" t="s">
        <v>2657</v>
      </c>
      <c r="E2962" s="488"/>
      <c r="F2962" s="306"/>
      <c r="G2962" s="574">
        <f>C2962</f>
        <v>41510</v>
      </c>
      <c r="H2962" s="332"/>
      <c r="I2962" s="309"/>
      <c r="J2962" s="310"/>
      <c r="K2962" s="311"/>
    </row>
    <row r="2963" spans="1:11" x14ac:dyDescent="0.2">
      <c r="A2963" s="329"/>
      <c r="B2963" s="330"/>
      <c r="C2963" s="304"/>
      <c r="D2963" s="495"/>
      <c r="E2963" s="488" t="s">
        <v>2547</v>
      </c>
      <c r="F2963" s="306" t="s">
        <v>1257</v>
      </c>
      <c r="G2963" s="306">
        <v>0.1</v>
      </c>
      <c r="H2963" s="332">
        <v>1189</v>
      </c>
      <c r="I2963" s="309">
        <f t="shared" ref="I2963:I2975" si="127">+$G$2962*G2963*H2963</f>
        <v>4935539</v>
      </c>
      <c r="J2963" s="310" t="s">
        <v>514</v>
      </c>
      <c r="K2963" s="311" t="s">
        <v>953</v>
      </c>
    </row>
    <row r="2964" spans="1:11" x14ac:dyDescent="0.2">
      <c r="A2964" s="329"/>
      <c r="B2964" s="330"/>
      <c r="C2964" s="329"/>
      <c r="D2964" s="330"/>
      <c r="E2964" s="488" t="s">
        <v>2548</v>
      </c>
      <c r="F2964" s="306" t="s">
        <v>2363</v>
      </c>
      <c r="G2964" s="306">
        <v>1</v>
      </c>
      <c r="H2964" s="332">
        <v>158</v>
      </c>
      <c r="I2964" s="309">
        <f t="shared" si="127"/>
        <v>6558580</v>
      </c>
      <c r="J2964" s="310" t="s">
        <v>703</v>
      </c>
      <c r="K2964" s="311" t="s">
        <v>953</v>
      </c>
    </row>
    <row r="2965" spans="1:11" x14ac:dyDescent="0.2">
      <c r="A2965" s="329"/>
      <c r="B2965" s="330"/>
      <c r="C2965" s="329"/>
      <c r="D2965" s="330"/>
      <c r="E2965" s="488" t="s">
        <v>2549</v>
      </c>
      <c r="F2965" s="306" t="s">
        <v>1314</v>
      </c>
      <c r="G2965" s="306">
        <v>0.5</v>
      </c>
      <c r="H2965" s="332">
        <v>4.41</v>
      </c>
      <c r="I2965" s="309">
        <f t="shared" si="127"/>
        <v>91529.55</v>
      </c>
      <c r="J2965" s="310" t="s">
        <v>703</v>
      </c>
      <c r="K2965" s="311" t="s">
        <v>953</v>
      </c>
    </row>
    <row r="2966" spans="1:11" x14ac:dyDescent="0.2">
      <c r="A2966" s="329"/>
      <c r="B2966" s="330"/>
      <c r="C2966" s="329"/>
      <c r="D2966" s="330"/>
      <c r="E2966" s="488" t="s">
        <v>2256</v>
      </c>
      <c r="F2966" s="306" t="s">
        <v>952</v>
      </c>
      <c r="G2966" s="306">
        <v>0.1</v>
      </c>
      <c r="H2966" s="332">
        <v>4.8499999999999996</v>
      </c>
      <c r="I2966" s="309">
        <f t="shared" si="127"/>
        <v>20132.349999999999</v>
      </c>
      <c r="J2966" s="310" t="s">
        <v>703</v>
      </c>
      <c r="K2966" s="311" t="s">
        <v>953</v>
      </c>
    </row>
    <row r="2967" spans="1:11" x14ac:dyDescent="0.2">
      <c r="A2967" s="329"/>
      <c r="B2967" s="330"/>
      <c r="C2967" s="329"/>
      <c r="D2967" s="330"/>
      <c r="E2967" s="488" t="s">
        <v>2550</v>
      </c>
      <c r="F2967" s="306" t="s">
        <v>952</v>
      </c>
      <c r="G2967" s="306">
        <v>0.1</v>
      </c>
      <c r="H2967" s="332">
        <v>29.95</v>
      </c>
      <c r="I2967" s="309">
        <f t="shared" si="127"/>
        <v>124322.45</v>
      </c>
      <c r="J2967" s="310" t="s">
        <v>703</v>
      </c>
      <c r="K2967" s="311" t="s">
        <v>953</v>
      </c>
    </row>
    <row r="2968" spans="1:11" x14ac:dyDescent="0.2">
      <c r="A2968" s="329"/>
      <c r="B2968" s="330"/>
      <c r="C2968" s="329"/>
      <c r="D2968" s="330"/>
      <c r="E2968" s="488" t="s">
        <v>2551</v>
      </c>
      <c r="F2968" s="306" t="s">
        <v>952</v>
      </c>
      <c r="G2968" s="306">
        <v>0.1</v>
      </c>
      <c r="H2968" s="332">
        <v>290</v>
      </c>
      <c r="I2968" s="309">
        <f t="shared" si="127"/>
        <v>1203790</v>
      </c>
      <c r="J2968" s="310" t="s">
        <v>703</v>
      </c>
      <c r="K2968" s="311" t="s">
        <v>953</v>
      </c>
    </row>
    <row r="2969" spans="1:11" x14ac:dyDescent="0.2">
      <c r="A2969" s="329"/>
      <c r="B2969" s="330"/>
      <c r="C2969" s="329"/>
      <c r="D2969" s="330"/>
      <c r="E2969" s="488" t="s">
        <v>2209</v>
      </c>
      <c r="F2969" s="306" t="s">
        <v>1157</v>
      </c>
      <c r="G2969" s="306">
        <v>0.1</v>
      </c>
      <c r="H2969" s="332">
        <v>0.96</v>
      </c>
      <c r="I2969" s="309">
        <f t="shared" si="127"/>
        <v>3984.96</v>
      </c>
      <c r="J2969" s="310" t="s">
        <v>703</v>
      </c>
      <c r="K2969" s="311" t="s">
        <v>953</v>
      </c>
    </row>
    <row r="2970" spans="1:11" x14ac:dyDescent="0.2">
      <c r="A2970" s="329"/>
      <c r="B2970" s="330"/>
      <c r="C2970" s="329"/>
      <c r="D2970" s="330"/>
      <c r="E2970" s="488" t="s">
        <v>2248</v>
      </c>
      <c r="F2970" s="306" t="s">
        <v>296</v>
      </c>
      <c r="G2970" s="306">
        <v>0.1</v>
      </c>
      <c r="H2970" s="332">
        <v>14</v>
      </c>
      <c r="I2970" s="309">
        <f t="shared" si="127"/>
        <v>58114</v>
      </c>
      <c r="J2970" s="310" t="s">
        <v>703</v>
      </c>
      <c r="K2970" s="311" t="s">
        <v>953</v>
      </c>
    </row>
    <row r="2971" spans="1:11" x14ac:dyDescent="0.2">
      <c r="A2971" s="329"/>
      <c r="B2971" s="330"/>
      <c r="C2971" s="329"/>
      <c r="D2971" s="330"/>
      <c r="E2971" s="488" t="s">
        <v>1170</v>
      </c>
      <c r="F2971" s="306" t="s">
        <v>1814</v>
      </c>
      <c r="G2971" s="306">
        <v>0.1</v>
      </c>
      <c r="H2971" s="332">
        <v>5</v>
      </c>
      <c r="I2971" s="309">
        <f t="shared" si="127"/>
        <v>20755</v>
      </c>
      <c r="J2971" s="310" t="s">
        <v>703</v>
      </c>
      <c r="K2971" s="311" t="s">
        <v>953</v>
      </c>
    </row>
    <row r="2972" spans="1:11" x14ac:dyDescent="0.2">
      <c r="A2972" s="329"/>
      <c r="B2972" s="330"/>
      <c r="C2972" s="329"/>
      <c r="D2972" s="330"/>
      <c r="E2972" s="488" t="s">
        <v>2238</v>
      </c>
      <c r="F2972" s="306" t="s">
        <v>1177</v>
      </c>
      <c r="G2972" s="306">
        <v>0.1</v>
      </c>
      <c r="H2972" s="332">
        <v>20</v>
      </c>
      <c r="I2972" s="309">
        <f t="shared" si="127"/>
        <v>83020</v>
      </c>
      <c r="J2972" s="310" t="s">
        <v>514</v>
      </c>
      <c r="K2972" s="311" t="s">
        <v>953</v>
      </c>
    </row>
    <row r="2973" spans="1:11" x14ac:dyDescent="0.2">
      <c r="A2973" s="329"/>
      <c r="B2973" s="330"/>
      <c r="C2973" s="329"/>
      <c r="D2973" s="330"/>
      <c r="E2973" s="488" t="s">
        <v>2552</v>
      </c>
      <c r="F2973" s="306" t="s">
        <v>1177</v>
      </c>
      <c r="G2973" s="306">
        <v>0.1</v>
      </c>
      <c r="H2973" s="332">
        <v>1.75</v>
      </c>
      <c r="I2973" s="309">
        <f t="shared" si="127"/>
        <v>7264.25</v>
      </c>
      <c r="J2973" s="310" t="s">
        <v>514</v>
      </c>
      <c r="K2973" s="311" t="s">
        <v>953</v>
      </c>
    </row>
    <row r="2974" spans="1:11" x14ac:dyDescent="0.2">
      <c r="A2974" s="329"/>
      <c r="B2974" s="330"/>
      <c r="C2974" s="329"/>
      <c r="D2974" s="330"/>
      <c r="E2974" s="488" t="s">
        <v>2553</v>
      </c>
      <c r="F2974" s="306" t="s">
        <v>1257</v>
      </c>
      <c r="G2974" s="306">
        <v>0.1</v>
      </c>
      <c r="H2974" s="332">
        <v>90</v>
      </c>
      <c r="I2974" s="309">
        <f t="shared" si="127"/>
        <v>373590</v>
      </c>
      <c r="J2974" s="310" t="s">
        <v>514</v>
      </c>
      <c r="K2974" s="311" t="s">
        <v>953</v>
      </c>
    </row>
    <row r="2975" spans="1:11" x14ac:dyDescent="0.2">
      <c r="A2975" s="329"/>
      <c r="B2975" s="330"/>
      <c r="C2975" s="329"/>
      <c r="D2975" s="330"/>
      <c r="E2975" s="488" t="s">
        <v>2554</v>
      </c>
      <c r="F2975" s="306" t="s">
        <v>955</v>
      </c>
      <c r="G2975" s="306">
        <v>0.1</v>
      </c>
      <c r="H2975" s="332">
        <v>170.51</v>
      </c>
      <c r="I2975" s="309">
        <f t="shared" si="127"/>
        <v>707787.01</v>
      </c>
      <c r="J2975" s="310" t="s">
        <v>456</v>
      </c>
      <c r="K2975" s="311" t="s">
        <v>953</v>
      </c>
    </row>
    <row r="2976" spans="1:11" x14ac:dyDescent="0.2">
      <c r="A2976" s="329"/>
      <c r="B2976" s="330"/>
      <c r="C2976" s="329"/>
      <c r="D2976" s="330"/>
      <c r="E2976" s="488"/>
      <c r="F2976" s="306"/>
      <c r="G2976" s="306"/>
      <c r="H2976" s="332"/>
      <c r="I2976" s="309"/>
      <c r="J2976" s="310"/>
      <c r="K2976" s="311"/>
    </row>
    <row r="2977" spans="1:11" x14ac:dyDescent="0.2">
      <c r="A2977" s="329"/>
      <c r="B2977" s="330"/>
      <c r="C2977" s="329"/>
      <c r="D2977" s="330"/>
      <c r="E2977" s="388"/>
      <c r="F2977" s="306"/>
      <c r="G2977" s="306"/>
      <c r="H2977" s="332"/>
      <c r="I2977" s="309"/>
      <c r="J2977" s="310"/>
      <c r="K2977" s="311"/>
    </row>
    <row r="2978" spans="1:11" x14ac:dyDescent="0.2">
      <c r="A2978" s="329"/>
      <c r="B2978" s="330"/>
      <c r="C2978" s="329"/>
      <c r="D2978" s="330" t="s">
        <v>2555</v>
      </c>
      <c r="E2978" s="388" t="s">
        <v>1153</v>
      </c>
      <c r="F2978" s="306" t="s">
        <v>475</v>
      </c>
      <c r="G2978" s="306">
        <v>2</v>
      </c>
      <c r="H2978" s="332">
        <v>0.04</v>
      </c>
      <c r="I2978" s="309">
        <f t="shared" ref="I2978:I2985" si="128">+$G$2962*G2978*H2978</f>
        <v>3320.8</v>
      </c>
      <c r="J2978" s="310" t="s">
        <v>937</v>
      </c>
      <c r="K2978" s="311" t="s">
        <v>953</v>
      </c>
    </row>
    <row r="2979" spans="1:11" x14ac:dyDescent="0.2">
      <c r="A2979" s="329"/>
      <c r="B2979" s="330"/>
      <c r="C2979" s="329"/>
      <c r="D2979" s="330"/>
      <c r="E2979" s="331" t="s">
        <v>1077</v>
      </c>
      <c r="F2979" s="306" t="s">
        <v>1154</v>
      </c>
      <c r="G2979" s="306">
        <v>0.1</v>
      </c>
      <c r="H2979" s="332">
        <v>3.06</v>
      </c>
      <c r="I2979" s="309">
        <f t="shared" si="128"/>
        <v>12702.06</v>
      </c>
      <c r="J2979" s="310" t="s">
        <v>937</v>
      </c>
      <c r="K2979" s="311" t="s">
        <v>953</v>
      </c>
    </row>
    <row r="2980" spans="1:11" x14ac:dyDescent="0.2">
      <c r="A2980" s="329"/>
      <c r="B2980" s="330"/>
      <c r="C2980" s="329"/>
      <c r="D2980" s="330"/>
      <c r="E2980" s="388" t="s">
        <v>970</v>
      </c>
      <c r="F2980" s="306" t="s">
        <v>1155</v>
      </c>
      <c r="G2980" s="306">
        <v>0.1</v>
      </c>
      <c r="H2980" s="332">
        <v>6.84</v>
      </c>
      <c r="I2980" s="309">
        <f t="shared" si="128"/>
        <v>28392.84</v>
      </c>
      <c r="J2980" s="310" t="s">
        <v>937</v>
      </c>
      <c r="K2980" s="311" t="s">
        <v>953</v>
      </c>
    </row>
    <row r="2981" spans="1:11" x14ac:dyDescent="0.2">
      <c r="A2981" s="329"/>
      <c r="B2981" s="330"/>
      <c r="C2981" s="329"/>
      <c r="D2981" s="330"/>
      <c r="E2981" s="388" t="s">
        <v>1156</v>
      </c>
      <c r="F2981" s="306" t="s">
        <v>1157</v>
      </c>
      <c r="G2981" s="306">
        <v>1</v>
      </c>
      <c r="H2981" s="332">
        <v>1.5</v>
      </c>
      <c r="I2981" s="309">
        <f t="shared" si="128"/>
        <v>62265</v>
      </c>
      <c r="J2981" s="310" t="s">
        <v>937</v>
      </c>
      <c r="K2981" s="311" t="s">
        <v>953</v>
      </c>
    </row>
    <row r="2982" spans="1:11" x14ac:dyDescent="0.2">
      <c r="A2982" s="329"/>
      <c r="B2982" s="330"/>
      <c r="C2982" s="329"/>
      <c r="D2982" s="330"/>
      <c r="E2982" s="388" t="s">
        <v>1158</v>
      </c>
      <c r="F2982" s="306" t="s">
        <v>1154</v>
      </c>
      <c r="G2982" s="306">
        <v>0.01</v>
      </c>
      <c r="H2982" s="332">
        <v>3.06</v>
      </c>
      <c r="I2982" s="309">
        <f t="shared" si="128"/>
        <v>1270.2060000000001</v>
      </c>
      <c r="J2982" s="310" t="s">
        <v>937</v>
      </c>
      <c r="K2982" s="311" t="s">
        <v>953</v>
      </c>
    </row>
    <row r="2983" spans="1:11" x14ac:dyDescent="0.2">
      <c r="A2983" s="329"/>
      <c r="B2983" s="330"/>
      <c r="C2983" s="329"/>
      <c r="D2983" s="330"/>
      <c r="E2983" s="388" t="s">
        <v>1159</v>
      </c>
      <c r="F2983" s="306" t="s">
        <v>1154</v>
      </c>
      <c r="G2983" s="306">
        <v>0.01</v>
      </c>
      <c r="H2983" s="332">
        <v>3.06</v>
      </c>
      <c r="I2983" s="309">
        <f t="shared" si="128"/>
        <v>1270.2060000000001</v>
      </c>
      <c r="J2983" s="310" t="s">
        <v>937</v>
      </c>
      <c r="K2983" s="311" t="s">
        <v>953</v>
      </c>
    </row>
    <row r="2984" spans="1:11" x14ac:dyDescent="0.2">
      <c r="A2984" s="329"/>
      <c r="B2984" s="330"/>
      <c r="C2984" s="329"/>
      <c r="D2984" s="330"/>
      <c r="E2984" s="331" t="s">
        <v>2525</v>
      </c>
      <c r="F2984" s="306" t="s">
        <v>1157</v>
      </c>
      <c r="G2984" s="306">
        <v>0.01</v>
      </c>
      <c r="H2984" s="332">
        <v>1.5</v>
      </c>
      <c r="I2984" s="309">
        <f t="shared" si="128"/>
        <v>622.65000000000009</v>
      </c>
      <c r="J2984" s="310" t="s">
        <v>937</v>
      </c>
      <c r="K2984" s="311" t="s">
        <v>953</v>
      </c>
    </row>
    <row r="2985" spans="1:11" x14ac:dyDescent="0.2">
      <c r="A2985" s="329"/>
      <c r="B2985" s="330"/>
      <c r="C2985" s="329"/>
      <c r="D2985" s="330"/>
      <c r="E2985" s="521" t="s">
        <v>2556</v>
      </c>
      <c r="F2985" s="306" t="s">
        <v>2557</v>
      </c>
      <c r="G2985" s="306">
        <v>1E-3</v>
      </c>
      <c r="H2985" s="332">
        <v>750</v>
      </c>
      <c r="I2985" s="309">
        <f t="shared" si="128"/>
        <v>31132.5</v>
      </c>
      <c r="J2985" s="310" t="s">
        <v>1505</v>
      </c>
      <c r="K2985" s="311" t="s">
        <v>953</v>
      </c>
    </row>
    <row r="2986" spans="1:11" x14ac:dyDescent="0.2">
      <c r="A2986" s="329"/>
      <c r="B2986" s="330"/>
      <c r="C2986" s="329"/>
      <c r="D2986" s="330"/>
      <c r="E2986" s="331" t="s">
        <v>2558</v>
      </c>
      <c r="F2986" s="389" t="s">
        <v>1161</v>
      </c>
      <c r="G2986" s="389">
        <v>5</v>
      </c>
      <c r="H2986" s="390">
        <v>195</v>
      </c>
      <c r="I2986" s="391">
        <f>G2986*H2986</f>
        <v>975</v>
      </c>
      <c r="J2986" s="347" t="s">
        <v>441</v>
      </c>
      <c r="K2986" s="449" t="s">
        <v>953</v>
      </c>
    </row>
    <row r="2987" spans="1:11" x14ac:dyDescent="0.2">
      <c r="A2987" s="329"/>
      <c r="B2987" s="330"/>
      <c r="C2987" s="329"/>
      <c r="D2987" s="330"/>
      <c r="E2987" s="331" t="s">
        <v>2559</v>
      </c>
      <c r="F2987" s="334" t="s">
        <v>1161</v>
      </c>
      <c r="G2987" s="389">
        <v>5</v>
      </c>
      <c r="H2987" s="402">
        <v>292.5</v>
      </c>
      <c r="I2987" s="391">
        <f>G2987*H2987</f>
        <v>1462.5</v>
      </c>
      <c r="J2987" s="347" t="s">
        <v>441</v>
      </c>
      <c r="K2987" s="449" t="s">
        <v>953</v>
      </c>
    </row>
    <row r="2988" spans="1:11" x14ac:dyDescent="0.2">
      <c r="A2988" s="329"/>
      <c r="B2988" s="330"/>
      <c r="C2988" s="329"/>
      <c r="D2988" s="330"/>
      <c r="E2988" s="331" t="s">
        <v>2560</v>
      </c>
      <c r="F2988" s="334" t="s">
        <v>1594</v>
      </c>
      <c r="G2988" s="389">
        <v>5</v>
      </c>
      <c r="H2988" s="402">
        <v>2124</v>
      </c>
      <c r="I2988" s="391">
        <f>G2988*H2988</f>
        <v>10620</v>
      </c>
      <c r="J2988" s="347" t="s">
        <v>441</v>
      </c>
      <c r="K2988" s="449" t="s">
        <v>953</v>
      </c>
    </row>
    <row r="2989" spans="1:11" x14ac:dyDescent="0.2">
      <c r="A2989" s="329"/>
      <c r="B2989" s="330"/>
      <c r="C2989" s="329"/>
      <c r="D2989" s="330"/>
      <c r="E2989" s="331" t="s">
        <v>2561</v>
      </c>
      <c r="F2989" s="334" t="s">
        <v>1161</v>
      </c>
      <c r="G2989" s="389">
        <v>5</v>
      </c>
      <c r="H2989" s="402">
        <v>195</v>
      </c>
      <c r="I2989" s="391">
        <f>G2989*H2989</f>
        <v>975</v>
      </c>
      <c r="J2989" s="347" t="s">
        <v>441</v>
      </c>
      <c r="K2989" s="449" t="s">
        <v>953</v>
      </c>
    </row>
    <row r="2990" spans="1:11" x14ac:dyDescent="0.2">
      <c r="A2990" s="329"/>
      <c r="B2990" s="330"/>
      <c r="C2990" s="329"/>
      <c r="D2990" s="330"/>
      <c r="E2990" s="331"/>
      <c r="F2990" s="334"/>
      <c r="G2990" s="389"/>
      <c r="H2990" s="402"/>
      <c r="I2990" s="391"/>
      <c r="J2990" s="347"/>
      <c r="K2990" s="449"/>
    </row>
    <row r="2991" spans="1:11" ht="15.75" x14ac:dyDescent="0.2">
      <c r="A2991" s="329"/>
      <c r="B2991" s="330"/>
      <c r="C2991" s="304">
        <v>20502</v>
      </c>
      <c r="D2991" s="490" t="s">
        <v>2658</v>
      </c>
      <c r="E2991" s="331"/>
      <c r="F2991" s="334"/>
      <c r="G2991" s="515">
        <f>C2991</f>
        <v>20502</v>
      </c>
      <c r="H2991" s="402"/>
      <c r="I2991" s="391"/>
      <c r="J2991" s="347"/>
      <c r="K2991" s="449"/>
    </row>
    <row r="2992" spans="1:11" x14ac:dyDescent="0.2">
      <c r="A2992" s="329"/>
      <c r="B2992" s="330"/>
      <c r="C2992" s="329"/>
      <c r="D2992" s="330"/>
      <c r="E2992" s="488" t="s">
        <v>2547</v>
      </c>
      <c r="F2992" s="306" t="s">
        <v>1257</v>
      </c>
      <c r="G2992" s="306">
        <v>0.05</v>
      </c>
      <c r="H2992" s="332">
        <v>1189</v>
      </c>
      <c r="I2992" s="309">
        <f t="shared" ref="I2992:I3011" si="129">+$G$2991*G2992*H2992</f>
        <v>1218843.9000000001</v>
      </c>
      <c r="J2992" s="310" t="s">
        <v>514</v>
      </c>
      <c r="K2992" s="311" t="s">
        <v>953</v>
      </c>
    </row>
    <row r="2993" spans="1:11" x14ac:dyDescent="0.2">
      <c r="A2993" s="329"/>
      <c r="B2993" s="330"/>
      <c r="C2993" s="329"/>
      <c r="D2993" s="330"/>
      <c r="E2993" s="488" t="s">
        <v>2549</v>
      </c>
      <c r="F2993" s="306" t="s">
        <v>1314</v>
      </c>
      <c r="G2993" s="306">
        <v>0.5</v>
      </c>
      <c r="H2993" s="332">
        <v>4.41</v>
      </c>
      <c r="I2993" s="309">
        <f t="shared" si="129"/>
        <v>45206.91</v>
      </c>
      <c r="J2993" s="310" t="s">
        <v>703</v>
      </c>
      <c r="K2993" s="311" t="s">
        <v>953</v>
      </c>
    </row>
    <row r="2994" spans="1:11" x14ac:dyDescent="0.2">
      <c r="A2994" s="329"/>
      <c r="B2994" s="330"/>
      <c r="C2994" s="329"/>
      <c r="D2994" s="330"/>
      <c r="E2994" s="488" t="s">
        <v>2562</v>
      </c>
      <c r="F2994" s="306" t="s">
        <v>2563</v>
      </c>
      <c r="G2994" s="306">
        <v>0.25</v>
      </c>
      <c r="H2994" s="332">
        <v>5.07</v>
      </c>
      <c r="I2994" s="309">
        <f t="shared" si="129"/>
        <v>25986.285</v>
      </c>
      <c r="J2994" s="310" t="s">
        <v>703</v>
      </c>
      <c r="K2994" s="311" t="s">
        <v>953</v>
      </c>
    </row>
    <row r="2995" spans="1:11" x14ac:dyDescent="0.2">
      <c r="A2995" s="329"/>
      <c r="B2995" s="330"/>
      <c r="C2995" s="329"/>
      <c r="D2995" s="330"/>
      <c r="E2995" s="488" t="s">
        <v>2256</v>
      </c>
      <c r="F2995" s="306" t="s">
        <v>952</v>
      </c>
      <c r="G2995" s="306">
        <v>0.1</v>
      </c>
      <c r="H2995" s="332">
        <v>4.8499999999999996</v>
      </c>
      <c r="I2995" s="309">
        <f t="shared" si="129"/>
        <v>9943.4700000000012</v>
      </c>
      <c r="J2995" s="310" t="s">
        <v>703</v>
      </c>
      <c r="K2995" s="311" t="s">
        <v>953</v>
      </c>
    </row>
    <row r="2996" spans="1:11" x14ac:dyDescent="0.2">
      <c r="A2996" s="329"/>
      <c r="B2996" s="330"/>
      <c r="C2996" s="329"/>
      <c r="D2996" s="330"/>
      <c r="E2996" s="488" t="s">
        <v>2550</v>
      </c>
      <c r="F2996" s="306" t="s">
        <v>952</v>
      </c>
      <c r="G2996" s="306">
        <v>0.1</v>
      </c>
      <c r="H2996" s="332">
        <v>29.95</v>
      </c>
      <c r="I2996" s="309">
        <f t="shared" si="129"/>
        <v>61403.490000000005</v>
      </c>
      <c r="J2996" s="310" t="s">
        <v>703</v>
      </c>
      <c r="K2996" s="311" t="s">
        <v>953</v>
      </c>
    </row>
    <row r="2997" spans="1:11" x14ac:dyDescent="0.2">
      <c r="A2997" s="329"/>
      <c r="B2997" s="330"/>
      <c r="C2997" s="329"/>
      <c r="D2997" s="330"/>
      <c r="E2997" s="488" t="s">
        <v>2564</v>
      </c>
      <c r="F2997" s="306" t="s">
        <v>955</v>
      </c>
      <c r="G2997" s="306">
        <v>5.0000000000000001E-3</v>
      </c>
      <c r="H2997" s="332">
        <v>5</v>
      </c>
      <c r="I2997" s="309">
        <f t="shared" si="129"/>
        <v>512.55000000000007</v>
      </c>
      <c r="J2997" s="310" t="s">
        <v>456</v>
      </c>
      <c r="K2997" s="311" t="s">
        <v>953</v>
      </c>
    </row>
    <row r="2998" spans="1:11" x14ac:dyDescent="0.2">
      <c r="A2998" s="329"/>
      <c r="B2998" s="330"/>
      <c r="C2998" s="329"/>
      <c r="D2998" s="330"/>
      <c r="E2998" s="488" t="s">
        <v>2565</v>
      </c>
      <c r="F2998" s="306" t="s">
        <v>1814</v>
      </c>
      <c r="G2998" s="306">
        <v>2.5000000000000001E-2</v>
      </c>
      <c r="H2998" s="332">
        <v>20</v>
      </c>
      <c r="I2998" s="309">
        <f t="shared" si="129"/>
        <v>10251.000000000002</v>
      </c>
      <c r="J2998" s="310" t="s">
        <v>456</v>
      </c>
      <c r="K2998" s="311" t="s">
        <v>953</v>
      </c>
    </row>
    <row r="2999" spans="1:11" x14ac:dyDescent="0.2">
      <c r="A2999" s="329"/>
      <c r="B2999" s="330"/>
      <c r="C2999" s="329"/>
      <c r="D2999" s="330"/>
      <c r="E2999" s="488" t="s">
        <v>2566</v>
      </c>
      <c r="F2999" s="306" t="s">
        <v>296</v>
      </c>
      <c r="G2999" s="306">
        <v>2.5000000000000001E-2</v>
      </c>
      <c r="H2999" s="332">
        <v>60</v>
      </c>
      <c r="I2999" s="309">
        <f t="shared" si="129"/>
        <v>30753.000000000004</v>
      </c>
      <c r="J2999" s="310" t="s">
        <v>703</v>
      </c>
      <c r="K2999" s="311" t="s">
        <v>953</v>
      </c>
    </row>
    <row r="3000" spans="1:11" x14ac:dyDescent="0.2">
      <c r="A3000" s="329"/>
      <c r="B3000" s="330"/>
      <c r="C3000" s="329"/>
      <c r="D3000" s="330"/>
      <c r="E3000" s="488" t="s">
        <v>2567</v>
      </c>
      <c r="F3000" s="306" t="s">
        <v>952</v>
      </c>
      <c r="G3000" s="306">
        <v>0.15</v>
      </c>
      <c r="H3000" s="332">
        <v>319.73</v>
      </c>
      <c r="I3000" s="309">
        <f t="shared" si="129"/>
        <v>983265.66899999999</v>
      </c>
      <c r="J3000" s="310" t="s">
        <v>703</v>
      </c>
      <c r="K3000" s="311" t="s">
        <v>953</v>
      </c>
    </row>
    <row r="3001" spans="1:11" x14ac:dyDescent="0.2">
      <c r="A3001" s="329"/>
      <c r="B3001" s="330"/>
      <c r="C3001" s="329"/>
      <c r="D3001" s="330"/>
      <c r="E3001" s="488" t="s">
        <v>2551</v>
      </c>
      <c r="F3001" s="306" t="s">
        <v>952</v>
      </c>
      <c r="G3001" s="306">
        <v>0.1</v>
      </c>
      <c r="H3001" s="332">
        <v>290</v>
      </c>
      <c r="I3001" s="309">
        <f t="shared" si="129"/>
        <v>594558.00000000012</v>
      </c>
      <c r="J3001" s="310" t="s">
        <v>703</v>
      </c>
      <c r="K3001" s="311" t="s">
        <v>953</v>
      </c>
    </row>
    <row r="3002" spans="1:11" x14ac:dyDescent="0.2">
      <c r="A3002" s="329"/>
      <c r="B3002" s="330"/>
      <c r="C3002" s="329"/>
      <c r="D3002" s="330"/>
      <c r="E3002" s="488" t="s">
        <v>2568</v>
      </c>
      <c r="F3002" s="306" t="s">
        <v>952</v>
      </c>
      <c r="G3002" s="306">
        <v>0.1</v>
      </c>
      <c r="H3002" s="332">
        <v>39.44</v>
      </c>
      <c r="I3002" s="309">
        <f t="shared" si="129"/>
        <v>80859.888000000006</v>
      </c>
      <c r="J3002" s="310" t="s">
        <v>703</v>
      </c>
      <c r="K3002" s="311" t="s">
        <v>953</v>
      </c>
    </row>
    <row r="3003" spans="1:11" x14ac:dyDescent="0.2">
      <c r="A3003" s="329"/>
      <c r="B3003" s="330"/>
      <c r="C3003" s="329"/>
      <c r="D3003" s="330"/>
      <c r="E3003" s="488" t="s">
        <v>2209</v>
      </c>
      <c r="F3003" s="306" t="s">
        <v>1157</v>
      </c>
      <c r="G3003" s="306">
        <v>0.1</v>
      </c>
      <c r="H3003" s="332">
        <v>0.96</v>
      </c>
      <c r="I3003" s="309">
        <f t="shared" si="129"/>
        <v>1968.1920000000002</v>
      </c>
      <c r="J3003" s="310" t="s">
        <v>703</v>
      </c>
      <c r="K3003" s="311" t="s">
        <v>953</v>
      </c>
    </row>
    <row r="3004" spans="1:11" x14ac:dyDescent="0.2">
      <c r="A3004" s="329"/>
      <c r="B3004" s="330"/>
      <c r="C3004" s="329"/>
      <c r="D3004" s="330"/>
      <c r="E3004" s="488" t="s">
        <v>2248</v>
      </c>
      <c r="F3004" s="306" t="s">
        <v>296</v>
      </c>
      <c r="G3004" s="306">
        <v>0.1</v>
      </c>
      <c r="H3004" s="332">
        <v>14</v>
      </c>
      <c r="I3004" s="309">
        <f t="shared" si="129"/>
        <v>28702.800000000003</v>
      </c>
      <c r="J3004" s="310" t="s">
        <v>703</v>
      </c>
      <c r="K3004" s="311" t="s">
        <v>953</v>
      </c>
    </row>
    <row r="3005" spans="1:11" x14ac:dyDescent="0.2">
      <c r="A3005" s="329"/>
      <c r="B3005" s="330"/>
      <c r="C3005" s="329"/>
      <c r="D3005" s="330"/>
      <c r="E3005" s="488" t="s">
        <v>1170</v>
      </c>
      <c r="F3005" s="306" t="s">
        <v>1814</v>
      </c>
      <c r="G3005" s="306">
        <v>0.1</v>
      </c>
      <c r="H3005" s="332">
        <v>5</v>
      </c>
      <c r="I3005" s="309">
        <f t="shared" si="129"/>
        <v>10251.000000000002</v>
      </c>
      <c r="J3005" s="310" t="s">
        <v>703</v>
      </c>
      <c r="K3005" s="311" t="s">
        <v>953</v>
      </c>
    </row>
    <row r="3006" spans="1:11" x14ac:dyDescent="0.2">
      <c r="A3006" s="329"/>
      <c r="B3006" s="330"/>
      <c r="C3006" s="329"/>
      <c r="D3006" s="330"/>
      <c r="E3006" s="488" t="s">
        <v>2569</v>
      </c>
      <c r="F3006" s="306" t="s">
        <v>952</v>
      </c>
      <c r="G3006" s="306">
        <v>0.1</v>
      </c>
      <c r="H3006" s="332">
        <v>5.95</v>
      </c>
      <c r="I3006" s="309">
        <f t="shared" si="129"/>
        <v>12198.690000000002</v>
      </c>
      <c r="J3006" s="310" t="s">
        <v>703</v>
      </c>
      <c r="K3006" s="311" t="s">
        <v>953</v>
      </c>
    </row>
    <row r="3007" spans="1:11" x14ac:dyDescent="0.2">
      <c r="A3007" s="329"/>
      <c r="B3007" s="330"/>
      <c r="C3007" s="329"/>
      <c r="D3007" s="330"/>
      <c r="E3007" s="488" t="s">
        <v>2570</v>
      </c>
      <c r="F3007" s="306" t="s">
        <v>1901</v>
      </c>
      <c r="G3007" s="306">
        <v>0.2</v>
      </c>
      <c r="H3007" s="332">
        <v>0.7</v>
      </c>
      <c r="I3007" s="309">
        <f t="shared" si="129"/>
        <v>2870.28</v>
      </c>
      <c r="J3007" s="310" t="s">
        <v>156</v>
      </c>
      <c r="K3007" s="311" t="s">
        <v>953</v>
      </c>
    </row>
    <row r="3008" spans="1:11" x14ac:dyDescent="0.2">
      <c r="A3008" s="329"/>
      <c r="B3008" s="330"/>
      <c r="C3008" s="329"/>
      <c r="D3008" s="330"/>
      <c r="E3008" s="488" t="s">
        <v>2238</v>
      </c>
      <c r="F3008" s="306" t="s">
        <v>1177</v>
      </c>
      <c r="G3008" s="306">
        <v>0.1</v>
      </c>
      <c r="H3008" s="332">
        <v>20</v>
      </c>
      <c r="I3008" s="309">
        <f t="shared" si="129"/>
        <v>41004.000000000007</v>
      </c>
      <c r="J3008" s="310" t="s">
        <v>514</v>
      </c>
      <c r="K3008" s="311" t="s">
        <v>953</v>
      </c>
    </row>
    <row r="3009" spans="1:11" x14ac:dyDescent="0.2">
      <c r="A3009" s="329"/>
      <c r="B3009" s="330"/>
      <c r="C3009" s="329"/>
      <c r="D3009" s="330"/>
      <c r="E3009" s="488" t="s">
        <v>2552</v>
      </c>
      <c r="F3009" s="306" t="s">
        <v>1177</v>
      </c>
      <c r="G3009" s="306">
        <v>0.1</v>
      </c>
      <c r="H3009" s="332">
        <v>1.75</v>
      </c>
      <c r="I3009" s="309">
        <f t="shared" si="129"/>
        <v>3587.8500000000004</v>
      </c>
      <c r="J3009" s="310" t="s">
        <v>514</v>
      </c>
      <c r="K3009" s="311" t="s">
        <v>953</v>
      </c>
    </row>
    <row r="3010" spans="1:11" x14ac:dyDescent="0.2">
      <c r="A3010" s="329"/>
      <c r="B3010" s="330"/>
      <c r="C3010" s="329"/>
      <c r="D3010" s="330"/>
      <c r="E3010" s="488" t="s">
        <v>2553</v>
      </c>
      <c r="F3010" s="306" t="s">
        <v>1257</v>
      </c>
      <c r="G3010" s="306">
        <v>0.1</v>
      </c>
      <c r="H3010" s="332">
        <v>90</v>
      </c>
      <c r="I3010" s="309">
        <f t="shared" si="129"/>
        <v>184518.00000000003</v>
      </c>
      <c r="J3010" s="310" t="s">
        <v>514</v>
      </c>
      <c r="K3010" s="311" t="s">
        <v>953</v>
      </c>
    </row>
    <row r="3011" spans="1:11" x14ac:dyDescent="0.2">
      <c r="A3011" s="329"/>
      <c r="B3011" s="330"/>
      <c r="C3011" s="329"/>
      <c r="D3011" s="330"/>
      <c r="E3011" s="488" t="s">
        <v>2554</v>
      </c>
      <c r="F3011" s="306" t="s">
        <v>955</v>
      </c>
      <c r="G3011" s="306">
        <v>0.1</v>
      </c>
      <c r="H3011" s="332">
        <v>170.51</v>
      </c>
      <c r="I3011" s="309">
        <f t="shared" si="129"/>
        <v>349579.60200000001</v>
      </c>
      <c r="J3011" s="310" t="s">
        <v>456</v>
      </c>
      <c r="K3011" s="311" t="s">
        <v>953</v>
      </c>
    </row>
    <row r="3012" spans="1:11" x14ac:dyDescent="0.2">
      <c r="A3012" s="329"/>
      <c r="B3012" s="330"/>
      <c r="C3012" s="329"/>
      <c r="D3012" s="330"/>
      <c r="E3012" s="488"/>
      <c r="F3012" s="306"/>
      <c r="G3012" s="306"/>
      <c r="H3012" s="332"/>
      <c r="I3012" s="309"/>
      <c r="J3012" s="310"/>
      <c r="K3012" s="311"/>
    </row>
    <row r="3013" spans="1:11" x14ac:dyDescent="0.2">
      <c r="A3013" s="329"/>
      <c r="B3013" s="330"/>
      <c r="C3013" s="329"/>
      <c r="D3013" s="330"/>
      <c r="E3013" s="582" t="s">
        <v>1870</v>
      </c>
      <c r="F3013" s="306"/>
      <c r="G3013" s="306"/>
      <c r="H3013" s="332"/>
      <c r="I3013" s="309"/>
      <c r="J3013" s="310"/>
      <c r="K3013" s="311"/>
    </row>
    <row r="3014" spans="1:11" x14ac:dyDescent="0.2">
      <c r="A3014" s="329"/>
      <c r="B3014" s="330"/>
      <c r="C3014" s="329"/>
      <c r="D3014" s="330"/>
      <c r="E3014" s="388" t="s">
        <v>1153</v>
      </c>
      <c r="F3014" s="306" t="s">
        <v>475</v>
      </c>
      <c r="G3014" s="306">
        <v>2</v>
      </c>
      <c r="H3014" s="332">
        <v>0.04</v>
      </c>
      <c r="I3014" s="309">
        <f>+$G$2991*G3014*H3014</f>
        <v>1640.16</v>
      </c>
      <c r="J3014" s="310" t="s">
        <v>937</v>
      </c>
      <c r="K3014" s="311" t="s">
        <v>953</v>
      </c>
    </row>
    <row r="3015" spans="1:11" x14ac:dyDescent="0.2">
      <c r="A3015" s="329"/>
      <c r="B3015" s="330"/>
      <c r="C3015" s="329"/>
      <c r="D3015" s="330"/>
      <c r="E3015" s="331" t="s">
        <v>1077</v>
      </c>
      <c r="F3015" s="306" t="s">
        <v>1154</v>
      </c>
      <c r="G3015" s="306">
        <v>0.1</v>
      </c>
      <c r="H3015" s="332">
        <v>3.06</v>
      </c>
      <c r="I3015" s="309">
        <f t="shared" ref="I3015:I3022" si="130">+$G$2991*G3015*H3015</f>
        <v>6273.612000000001</v>
      </c>
      <c r="J3015" s="310" t="s">
        <v>937</v>
      </c>
      <c r="K3015" s="311" t="s">
        <v>953</v>
      </c>
    </row>
    <row r="3016" spans="1:11" x14ac:dyDescent="0.2">
      <c r="A3016" s="329"/>
      <c r="B3016" s="330"/>
      <c r="C3016" s="329"/>
      <c r="D3016" s="330"/>
      <c r="E3016" s="388" t="s">
        <v>970</v>
      </c>
      <c r="F3016" s="306" t="s">
        <v>1155</v>
      </c>
      <c r="G3016" s="306">
        <v>0.1</v>
      </c>
      <c r="H3016" s="332">
        <v>6.84</v>
      </c>
      <c r="I3016" s="309">
        <f t="shared" si="130"/>
        <v>14023.368000000002</v>
      </c>
      <c r="J3016" s="310" t="s">
        <v>937</v>
      </c>
      <c r="K3016" s="311" t="s">
        <v>953</v>
      </c>
    </row>
    <row r="3017" spans="1:11" x14ac:dyDescent="0.2">
      <c r="A3017" s="329"/>
      <c r="B3017" s="330"/>
      <c r="C3017" s="329"/>
      <c r="D3017" s="330"/>
      <c r="E3017" s="388" t="s">
        <v>1156</v>
      </c>
      <c r="F3017" s="306" t="s">
        <v>1157</v>
      </c>
      <c r="G3017" s="306">
        <v>1</v>
      </c>
      <c r="H3017" s="332">
        <v>1.5</v>
      </c>
      <c r="I3017" s="309">
        <f t="shared" si="130"/>
        <v>30753</v>
      </c>
      <c r="J3017" s="310" t="s">
        <v>937</v>
      </c>
      <c r="K3017" s="311" t="s">
        <v>953</v>
      </c>
    </row>
    <row r="3018" spans="1:11" x14ac:dyDescent="0.2">
      <c r="A3018" s="329"/>
      <c r="B3018" s="330"/>
      <c r="C3018" s="329"/>
      <c r="D3018" s="330"/>
      <c r="E3018" s="388" t="s">
        <v>1158</v>
      </c>
      <c r="F3018" s="306" t="s">
        <v>1154</v>
      </c>
      <c r="G3018" s="306">
        <v>0.5</v>
      </c>
      <c r="H3018" s="332">
        <v>3.06</v>
      </c>
      <c r="I3018" s="309">
        <f t="shared" si="130"/>
        <v>31368.06</v>
      </c>
      <c r="J3018" s="310" t="s">
        <v>937</v>
      </c>
      <c r="K3018" s="311" t="s">
        <v>953</v>
      </c>
    </row>
    <row r="3019" spans="1:11" x14ac:dyDescent="0.2">
      <c r="A3019" s="329"/>
      <c r="B3019" s="330"/>
      <c r="C3019" s="329"/>
      <c r="D3019" s="330"/>
      <c r="E3019" s="388" t="s">
        <v>1159</v>
      </c>
      <c r="F3019" s="306" t="s">
        <v>1154</v>
      </c>
      <c r="G3019" s="306">
        <v>0.5</v>
      </c>
      <c r="H3019" s="332">
        <v>3.06</v>
      </c>
      <c r="I3019" s="309">
        <f t="shared" si="130"/>
        <v>31368.06</v>
      </c>
      <c r="J3019" s="310" t="s">
        <v>937</v>
      </c>
      <c r="K3019" s="311" t="s">
        <v>953</v>
      </c>
    </row>
    <row r="3020" spans="1:11" x14ac:dyDescent="0.2">
      <c r="A3020" s="329"/>
      <c r="B3020" s="330"/>
      <c r="C3020" s="329"/>
      <c r="D3020" s="330"/>
      <c r="E3020" s="331" t="s">
        <v>966</v>
      </c>
      <c r="F3020" s="306" t="s">
        <v>1154</v>
      </c>
      <c r="G3020" s="306">
        <v>0.5</v>
      </c>
      <c r="H3020" s="332">
        <v>3.06</v>
      </c>
      <c r="I3020" s="309">
        <f t="shared" si="130"/>
        <v>31368.06</v>
      </c>
      <c r="J3020" s="310" t="s">
        <v>937</v>
      </c>
      <c r="K3020" s="311" t="s">
        <v>953</v>
      </c>
    </row>
    <row r="3021" spans="1:11" x14ac:dyDescent="0.2">
      <c r="A3021" s="329"/>
      <c r="B3021" s="330"/>
      <c r="C3021" s="329"/>
      <c r="D3021" s="330"/>
      <c r="E3021" s="331" t="s">
        <v>2525</v>
      </c>
      <c r="F3021" s="306" t="s">
        <v>1157</v>
      </c>
      <c r="G3021" s="306">
        <v>0.5</v>
      </c>
      <c r="H3021" s="332">
        <v>1.5</v>
      </c>
      <c r="I3021" s="309">
        <f t="shared" si="130"/>
        <v>15376.5</v>
      </c>
      <c r="J3021" s="310" t="s">
        <v>937</v>
      </c>
      <c r="K3021" s="311" t="s">
        <v>953</v>
      </c>
    </row>
    <row r="3022" spans="1:11" x14ac:dyDescent="0.2">
      <c r="A3022" s="329"/>
      <c r="B3022" s="330"/>
      <c r="C3022" s="329"/>
      <c r="D3022" s="330"/>
      <c r="E3022" s="522" t="s">
        <v>2556</v>
      </c>
      <c r="F3022" s="306" t="s">
        <v>2557</v>
      </c>
      <c r="G3022" s="306">
        <v>1E-3</v>
      </c>
      <c r="H3022" s="332">
        <v>750</v>
      </c>
      <c r="I3022" s="309">
        <f t="shared" si="130"/>
        <v>15376.5</v>
      </c>
      <c r="J3022" s="310" t="s">
        <v>1505</v>
      </c>
      <c r="K3022" s="311" t="s">
        <v>953</v>
      </c>
    </row>
    <row r="3023" spans="1:11" x14ac:dyDescent="0.2">
      <c r="A3023" s="329"/>
      <c r="B3023" s="330"/>
      <c r="C3023" s="329"/>
      <c r="D3023" s="330"/>
      <c r="E3023" s="331" t="s">
        <v>2571</v>
      </c>
      <c r="F3023" s="389" t="s">
        <v>1161</v>
      </c>
      <c r="G3023" s="389">
        <v>5</v>
      </c>
      <c r="H3023" s="390">
        <v>195</v>
      </c>
      <c r="I3023" s="391">
        <f t="shared" ref="I3023:I3030" si="131">G3023*H3023</f>
        <v>975</v>
      </c>
      <c r="J3023" s="347" t="s">
        <v>441</v>
      </c>
      <c r="K3023" s="311" t="s">
        <v>953</v>
      </c>
    </row>
    <row r="3024" spans="1:11" x14ac:dyDescent="0.2">
      <c r="A3024" s="329"/>
      <c r="B3024" s="330"/>
      <c r="C3024" s="329"/>
      <c r="D3024" s="330"/>
      <c r="E3024" s="331" t="s">
        <v>2572</v>
      </c>
      <c r="F3024" s="389" t="s">
        <v>1161</v>
      </c>
      <c r="G3024" s="389">
        <v>5</v>
      </c>
      <c r="H3024" s="390">
        <v>290</v>
      </c>
      <c r="I3024" s="391">
        <f t="shared" si="131"/>
        <v>1450</v>
      </c>
      <c r="J3024" s="347" t="s">
        <v>441</v>
      </c>
      <c r="K3024" s="311" t="s">
        <v>953</v>
      </c>
    </row>
    <row r="3025" spans="1:11" x14ac:dyDescent="0.2">
      <c r="A3025" s="329"/>
      <c r="B3025" s="330"/>
      <c r="C3025" s="329"/>
      <c r="D3025" s="330"/>
      <c r="E3025" s="331" t="s">
        <v>2573</v>
      </c>
      <c r="F3025" s="334" t="s">
        <v>1161</v>
      </c>
      <c r="G3025" s="389">
        <v>5</v>
      </c>
      <c r="H3025" s="402">
        <v>268.75</v>
      </c>
      <c r="I3025" s="391">
        <f t="shared" si="131"/>
        <v>1343.75</v>
      </c>
      <c r="J3025" s="347" t="s">
        <v>441</v>
      </c>
      <c r="K3025" s="449" t="s">
        <v>953</v>
      </c>
    </row>
    <row r="3026" spans="1:11" x14ac:dyDescent="0.2">
      <c r="A3026" s="329"/>
      <c r="B3026" s="330"/>
      <c r="C3026" s="329"/>
      <c r="D3026" s="330"/>
      <c r="E3026" s="331" t="s">
        <v>2574</v>
      </c>
      <c r="F3026" s="334" t="s">
        <v>1161</v>
      </c>
      <c r="G3026" s="389">
        <v>5</v>
      </c>
      <c r="H3026" s="402">
        <v>195</v>
      </c>
      <c r="I3026" s="391">
        <f t="shared" si="131"/>
        <v>975</v>
      </c>
      <c r="J3026" s="347" t="s">
        <v>441</v>
      </c>
      <c r="K3026" s="449" t="s">
        <v>953</v>
      </c>
    </row>
    <row r="3027" spans="1:11" x14ac:dyDescent="0.2">
      <c r="A3027" s="329"/>
      <c r="B3027" s="330"/>
      <c r="C3027" s="329"/>
      <c r="D3027" s="330"/>
      <c r="E3027" s="331" t="s">
        <v>2575</v>
      </c>
      <c r="F3027" s="334" t="s">
        <v>1161</v>
      </c>
      <c r="G3027" s="389">
        <v>5</v>
      </c>
      <c r="H3027" s="402">
        <v>290</v>
      </c>
      <c r="I3027" s="391">
        <f t="shared" si="131"/>
        <v>1450</v>
      </c>
      <c r="J3027" s="347" t="s">
        <v>441</v>
      </c>
      <c r="K3027" s="449" t="s">
        <v>953</v>
      </c>
    </row>
    <row r="3028" spans="1:11" x14ac:dyDescent="0.2">
      <c r="A3028" s="329"/>
      <c r="B3028" s="330"/>
      <c r="C3028" s="329"/>
      <c r="D3028" s="330"/>
      <c r="E3028" s="331" t="s">
        <v>2559</v>
      </c>
      <c r="F3028" s="334" t="s">
        <v>1161</v>
      </c>
      <c r="G3028" s="389">
        <v>5</v>
      </c>
      <c r="H3028" s="402">
        <v>292.5</v>
      </c>
      <c r="I3028" s="391">
        <f t="shared" si="131"/>
        <v>1462.5</v>
      </c>
      <c r="J3028" s="347" t="s">
        <v>441</v>
      </c>
      <c r="K3028" s="449" t="s">
        <v>953</v>
      </c>
    </row>
    <row r="3029" spans="1:11" x14ac:dyDescent="0.2">
      <c r="A3029" s="329"/>
      <c r="B3029" s="330"/>
      <c r="C3029" s="329"/>
      <c r="D3029" s="330"/>
      <c r="E3029" s="331" t="s">
        <v>2576</v>
      </c>
      <c r="F3029" s="334" t="s">
        <v>1594</v>
      </c>
      <c r="G3029" s="389">
        <v>5</v>
      </c>
      <c r="H3029" s="402">
        <v>2900</v>
      </c>
      <c r="I3029" s="391">
        <f t="shared" si="131"/>
        <v>14500</v>
      </c>
      <c r="J3029" s="347" t="s">
        <v>441</v>
      </c>
      <c r="K3029" s="449" t="s">
        <v>953</v>
      </c>
    </row>
    <row r="3030" spans="1:11" x14ac:dyDescent="0.2">
      <c r="A3030" s="329"/>
      <c r="B3030" s="330"/>
      <c r="C3030" s="329"/>
      <c r="D3030" s="330"/>
      <c r="E3030" s="331" t="s">
        <v>2561</v>
      </c>
      <c r="F3030" s="334" t="s">
        <v>1161</v>
      </c>
      <c r="G3030" s="389">
        <v>5</v>
      </c>
      <c r="H3030" s="402">
        <v>195</v>
      </c>
      <c r="I3030" s="391">
        <f t="shared" si="131"/>
        <v>975</v>
      </c>
      <c r="J3030" s="347" t="s">
        <v>441</v>
      </c>
      <c r="K3030" s="449" t="s">
        <v>953</v>
      </c>
    </row>
    <row r="3031" spans="1:11" x14ac:dyDescent="0.2">
      <c r="A3031" s="329"/>
      <c r="B3031" s="330"/>
      <c r="C3031" s="329"/>
      <c r="D3031" s="330"/>
      <c r="E3031" s="331"/>
      <c r="F3031" s="334"/>
      <c r="G3031" s="389"/>
      <c r="H3031" s="402"/>
      <c r="I3031" s="391"/>
      <c r="J3031" s="347"/>
      <c r="K3031" s="449"/>
    </row>
    <row r="3032" spans="1:11" ht="15.75" x14ac:dyDescent="0.2">
      <c r="A3032" s="329"/>
      <c r="B3032" s="330"/>
      <c r="C3032" s="304">
        <v>5090</v>
      </c>
      <c r="D3032" s="490" t="s">
        <v>2659</v>
      </c>
      <c r="E3032" s="331"/>
      <c r="F3032" s="334"/>
      <c r="G3032" s="515">
        <f>C3032</f>
        <v>5090</v>
      </c>
      <c r="H3032" s="402"/>
      <c r="I3032" s="391"/>
      <c r="J3032" s="347"/>
      <c r="K3032" s="449"/>
    </row>
    <row r="3033" spans="1:11" x14ac:dyDescent="0.2">
      <c r="A3033" s="329"/>
      <c r="B3033" s="330"/>
      <c r="C3033" s="329"/>
      <c r="D3033" s="330"/>
      <c r="E3033" s="488" t="s">
        <v>2547</v>
      </c>
      <c r="F3033" s="306" t="s">
        <v>1257</v>
      </c>
      <c r="G3033" s="306">
        <v>0.25</v>
      </c>
      <c r="H3033" s="332">
        <v>1189</v>
      </c>
      <c r="I3033" s="309">
        <f t="shared" ref="I3033:I3051" si="132">+$G$3032*G3033*H3033</f>
        <v>1513002.5</v>
      </c>
      <c r="J3033" s="310" t="s">
        <v>514</v>
      </c>
      <c r="K3033" s="311" t="s">
        <v>953</v>
      </c>
    </row>
    <row r="3034" spans="1:11" x14ac:dyDescent="0.2">
      <c r="A3034" s="329"/>
      <c r="B3034" s="330"/>
      <c r="C3034" s="329"/>
      <c r="D3034" s="330"/>
      <c r="E3034" s="488" t="s">
        <v>2548</v>
      </c>
      <c r="F3034" s="306" t="s">
        <v>2363</v>
      </c>
      <c r="G3034" s="306">
        <v>0.95</v>
      </c>
      <c r="H3034" s="332">
        <v>158</v>
      </c>
      <c r="I3034" s="309">
        <f t="shared" si="132"/>
        <v>764009</v>
      </c>
      <c r="J3034" s="310" t="s">
        <v>703</v>
      </c>
      <c r="K3034" s="311" t="s">
        <v>953</v>
      </c>
    </row>
    <row r="3035" spans="1:11" x14ac:dyDescent="0.2">
      <c r="A3035" s="329"/>
      <c r="B3035" s="330"/>
      <c r="C3035" s="329"/>
      <c r="D3035" s="330"/>
      <c r="E3035" s="488" t="s">
        <v>2549</v>
      </c>
      <c r="F3035" s="306" t="s">
        <v>1314</v>
      </c>
      <c r="G3035" s="306">
        <v>0.5</v>
      </c>
      <c r="H3035" s="332">
        <v>4.41</v>
      </c>
      <c r="I3035" s="309">
        <f t="shared" si="132"/>
        <v>11223.45</v>
      </c>
      <c r="J3035" s="310" t="s">
        <v>703</v>
      </c>
      <c r="K3035" s="311" t="s">
        <v>953</v>
      </c>
    </row>
    <row r="3036" spans="1:11" x14ac:dyDescent="0.2">
      <c r="A3036" s="329"/>
      <c r="B3036" s="330"/>
      <c r="C3036" s="329"/>
      <c r="D3036" s="330"/>
      <c r="E3036" s="488" t="s">
        <v>2562</v>
      </c>
      <c r="F3036" s="306" t="s">
        <v>2563</v>
      </c>
      <c r="G3036" s="306">
        <v>0.25</v>
      </c>
      <c r="H3036" s="332">
        <v>5.07</v>
      </c>
      <c r="I3036" s="309">
        <f t="shared" si="132"/>
        <v>6451.5750000000007</v>
      </c>
      <c r="J3036" s="310" t="s">
        <v>703</v>
      </c>
      <c r="K3036" s="311" t="s">
        <v>953</v>
      </c>
    </row>
    <row r="3037" spans="1:11" x14ac:dyDescent="0.2">
      <c r="A3037" s="329"/>
      <c r="B3037" s="330"/>
      <c r="C3037" s="329"/>
      <c r="D3037" s="330"/>
      <c r="E3037" s="488" t="s">
        <v>2256</v>
      </c>
      <c r="F3037" s="306" t="s">
        <v>952</v>
      </c>
      <c r="G3037" s="306">
        <v>0.1</v>
      </c>
      <c r="H3037" s="332">
        <v>4.8499999999999996</v>
      </c>
      <c r="I3037" s="309">
        <f t="shared" si="132"/>
        <v>2468.6499999999996</v>
      </c>
      <c r="J3037" s="310" t="s">
        <v>703</v>
      </c>
      <c r="K3037" s="311" t="s">
        <v>953</v>
      </c>
    </row>
    <row r="3038" spans="1:11" x14ac:dyDescent="0.2">
      <c r="A3038" s="329"/>
      <c r="B3038" s="330"/>
      <c r="C3038" s="329"/>
      <c r="D3038" s="330"/>
      <c r="E3038" s="488" t="s">
        <v>2550</v>
      </c>
      <c r="F3038" s="306" t="s">
        <v>952</v>
      </c>
      <c r="G3038" s="306">
        <v>0.1</v>
      </c>
      <c r="H3038" s="332">
        <v>29.95</v>
      </c>
      <c r="I3038" s="309">
        <f t="shared" si="132"/>
        <v>15244.55</v>
      </c>
      <c r="J3038" s="310" t="s">
        <v>703</v>
      </c>
      <c r="K3038" s="311" t="s">
        <v>953</v>
      </c>
    </row>
    <row r="3039" spans="1:11" x14ac:dyDescent="0.2">
      <c r="A3039" s="329"/>
      <c r="B3039" s="330"/>
      <c r="C3039" s="329"/>
      <c r="D3039" s="330"/>
      <c r="E3039" s="488" t="s">
        <v>2564</v>
      </c>
      <c r="F3039" s="306" t="s">
        <v>955</v>
      </c>
      <c r="G3039" s="306">
        <v>5.0000000000000001E-3</v>
      </c>
      <c r="H3039" s="332">
        <v>5</v>
      </c>
      <c r="I3039" s="309">
        <f t="shared" si="132"/>
        <v>127.25</v>
      </c>
      <c r="J3039" s="310" t="s">
        <v>456</v>
      </c>
      <c r="K3039" s="311" t="s">
        <v>953</v>
      </c>
    </row>
    <row r="3040" spans="1:11" x14ac:dyDescent="0.2">
      <c r="A3040" s="329"/>
      <c r="B3040" s="330"/>
      <c r="C3040" s="329"/>
      <c r="D3040" s="330"/>
      <c r="E3040" s="488" t="s">
        <v>2567</v>
      </c>
      <c r="F3040" s="306" t="s">
        <v>952</v>
      </c>
      <c r="G3040" s="306">
        <v>0.15</v>
      </c>
      <c r="H3040" s="332">
        <v>319.73</v>
      </c>
      <c r="I3040" s="309">
        <f t="shared" si="132"/>
        <v>244113.85500000001</v>
      </c>
      <c r="J3040" s="310" t="s">
        <v>703</v>
      </c>
      <c r="K3040" s="311" t="s">
        <v>953</v>
      </c>
    </row>
    <row r="3041" spans="1:11" x14ac:dyDescent="0.2">
      <c r="A3041" s="329"/>
      <c r="B3041" s="330"/>
      <c r="C3041" s="329"/>
      <c r="D3041" s="330"/>
      <c r="E3041" s="488" t="s">
        <v>2551</v>
      </c>
      <c r="F3041" s="306" t="s">
        <v>952</v>
      </c>
      <c r="G3041" s="306">
        <v>0.1</v>
      </c>
      <c r="H3041" s="332">
        <v>290</v>
      </c>
      <c r="I3041" s="309">
        <f t="shared" si="132"/>
        <v>147610</v>
      </c>
      <c r="J3041" s="310" t="s">
        <v>703</v>
      </c>
      <c r="K3041" s="311" t="s">
        <v>953</v>
      </c>
    </row>
    <row r="3042" spans="1:11" x14ac:dyDescent="0.2">
      <c r="A3042" s="329"/>
      <c r="B3042" s="330"/>
      <c r="C3042" s="329"/>
      <c r="D3042" s="330"/>
      <c r="E3042" s="488" t="s">
        <v>2568</v>
      </c>
      <c r="F3042" s="306" t="s">
        <v>952</v>
      </c>
      <c r="G3042" s="306">
        <v>0.1</v>
      </c>
      <c r="H3042" s="332">
        <v>39.44</v>
      </c>
      <c r="I3042" s="309">
        <f t="shared" si="132"/>
        <v>20074.96</v>
      </c>
      <c r="J3042" s="310" t="s">
        <v>703</v>
      </c>
      <c r="K3042" s="311" t="s">
        <v>953</v>
      </c>
    </row>
    <row r="3043" spans="1:11" x14ac:dyDescent="0.2">
      <c r="A3043" s="329"/>
      <c r="B3043" s="330"/>
      <c r="C3043" s="329"/>
      <c r="D3043" s="330"/>
      <c r="E3043" s="488" t="s">
        <v>2209</v>
      </c>
      <c r="F3043" s="306" t="s">
        <v>1157</v>
      </c>
      <c r="G3043" s="306">
        <v>0.1</v>
      </c>
      <c r="H3043" s="332">
        <v>0.96</v>
      </c>
      <c r="I3043" s="309">
        <f t="shared" si="132"/>
        <v>488.64</v>
      </c>
      <c r="J3043" s="310" t="s">
        <v>703</v>
      </c>
      <c r="K3043" s="311" t="s">
        <v>953</v>
      </c>
    </row>
    <row r="3044" spans="1:11" x14ac:dyDescent="0.2">
      <c r="A3044" s="329"/>
      <c r="B3044" s="330"/>
      <c r="C3044" s="329"/>
      <c r="D3044" s="330"/>
      <c r="E3044" s="488" t="s">
        <v>2248</v>
      </c>
      <c r="F3044" s="306" t="s">
        <v>296</v>
      </c>
      <c r="G3044" s="306">
        <v>0.1</v>
      </c>
      <c r="H3044" s="332">
        <v>14</v>
      </c>
      <c r="I3044" s="309">
        <f t="shared" si="132"/>
        <v>7126</v>
      </c>
      <c r="J3044" s="310" t="s">
        <v>703</v>
      </c>
      <c r="K3044" s="311" t="s">
        <v>953</v>
      </c>
    </row>
    <row r="3045" spans="1:11" x14ac:dyDescent="0.2">
      <c r="A3045" s="329"/>
      <c r="B3045" s="330"/>
      <c r="C3045" s="329"/>
      <c r="D3045" s="330"/>
      <c r="E3045" s="488" t="s">
        <v>1170</v>
      </c>
      <c r="F3045" s="306" t="s">
        <v>1814</v>
      </c>
      <c r="G3045" s="306">
        <v>0.1</v>
      </c>
      <c r="H3045" s="332">
        <v>5</v>
      </c>
      <c r="I3045" s="309">
        <f t="shared" si="132"/>
        <v>2545</v>
      </c>
      <c r="J3045" s="310" t="s">
        <v>703</v>
      </c>
      <c r="K3045" s="311" t="s">
        <v>953</v>
      </c>
    </row>
    <row r="3046" spans="1:11" x14ac:dyDescent="0.2">
      <c r="A3046" s="329"/>
      <c r="B3046" s="330"/>
      <c r="C3046" s="329"/>
      <c r="D3046" s="330"/>
      <c r="E3046" s="488" t="s">
        <v>2569</v>
      </c>
      <c r="F3046" s="306" t="s">
        <v>952</v>
      </c>
      <c r="G3046" s="306">
        <v>0.1</v>
      </c>
      <c r="H3046" s="332">
        <v>5.95</v>
      </c>
      <c r="I3046" s="309">
        <f t="shared" si="132"/>
        <v>3028.55</v>
      </c>
      <c r="J3046" s="310" t="s">
        <v>703</v>
      </c>
      <c r="K3046" s="311" t="s">
        <v>953</v>
      </c>
    </row>
    <row r="3047" spans="1:11" x14ac:dyDescent="0.2">
      <c r="A3047" s="329"/>
      <c r="B3047" s="330"/>
      <c r="C3047" s="329"/>
      <c r="D3047" s="330"/>
      <c r="E3047" s="488" t="s">
        <v>2570</v>
      </c>
      <c r="F3047" s="306" t="s">
        <v>1901</v>
      </c>
      <c r="G3047" s="306">
        <v>0.2</v>
      </c>
      <c r="H3047" s="332">
        <v>0.7</v>
      </c>
      <c r="I3047" s="309">
        <f t="shared" si="132"/>
        <v>712.59999999999991</v>
      </c>
      <c r="J3047" s="310" t="s">
        <v>156</v>
      </c>
      <c r="K3047" s="311" t="s">
        <v>953</v>
      </c>
    </row>
    <row r="3048" spans="1:11" x14ac:dyDescent="0.2">
      <c r="A3048" s="329"/>
      <c r="B3048" s="330"/>
      <c r="C3048" s="329"/>
      <c r="D3048" s="330"/>
      <c r="E3048" s="488" t="s">
        <v>2238</v>
      </c>
      <c r="F3048" s="306" t="s">
        <v>1177</v>
      </c>
      <c r="G3048" s="306">
        <v>0.1</v>
      </c>
      <c r="H3048" s="332">
        <v>20</v>
      </c>
      <c r="I3048" s="309">
        <f t="shared" si="132"/>
        <v>10180</v>
      </c>
      <c r="J3048" s="310" t="s">
        <v>514</v>
      </c>
      <c r="K3048" s="311" t="s">
        <v>953</v>
      </c>
    </row>
    <row r="3049" spans="1:11" x14ac:dyDescent="0.2">
      <c r="A3049" s="329"/>
      <c r="B3049" s="330"/>
      <c r="C3049" s="329"/>
      <c r="D3049" s="330"/>
      <c r="E3049" s="488" t="s">
        <v>2552</v>
      </c>
      <c r="F3049" s="306" t="s">
        <v>1177</v>
      </c>
      <c r="G3049" s="306">
        <v>0.1</v>
      </c>
      <c r="H3049" s="332">
        <v>1.75</v>
      </c>
      <c r="I3049" s="309">
        <f t="shared" si="132"/>
        <v>890.75</v>
      </c>
      <c r="J3049" s="310" t="s">
        <v>514</v>
      </c>
      <c r="K3049" s="311" t="s">
        <v>953</v>
      </c>
    </row>
    <row r="3050" spans="1:11" x14ac:dyDescent="0.2">
      <c r="A3050" s="329"/>
      <c r="B3050" s="330"/>
      <c r="C3050" s="329"/>
      <c r="D3050" s="330"/>
      <c r="E3050" s="488" t="s">
        <v>2553</v>
      </c>
      <c r="F3050" s="306" t="s">
        <v>1257</v>
      </c>
      <c r="G3050" s="306">
        <v>0.1</v>
      </c>
      <c r="H3050" s="332">
        <v>90</v>
      </c>
      <c r="I3050" s="309">
        <f t="shared" si="132"/>
        <v>45810</v>
      </c>
      <c r="J3050" s="310" t="s">
        <v>514</v>
      </c>
      <c r="K3050" s="311" t="s">
        <v>953</v>
      </c>
    </row>
    <row r="3051" spans="1:11" x14ac:dyDescent="0.2">
      <c r="A3051" s="329"/>
      <c r="B3051" s="330"/>
      <c r="C3051" s="329"/>
      <c r="D3051" s="330"/>
      <c r="E3051" s="488" t="s">
        <v>2554</v>
      </c>
      <c r="F3051" s="306" t="s">
        <v>955</v>
      </c>
      <c r="G3051" s="306">
        <v>0.1</v>
      </c>
      <c r="H3051" s="332">
        <v>170.51</v>
      </c>
      <c r="I3051" s="309">
        <f t="shared" si="132"/>
        <v>86789.59</v>
      </c>
      <c r="J3051" s="310" t="s">
        <v>456</v>
      </c>
      <c r="K3051" s="311" t="s">
        <v>953</v>
      </c>
    </row>
    <row r="3052" spans="1:11" x14ac:dyDescent="0.2">
      <c r="A3052" s="329"/>
      <c r="B3052" s="330"/>
      <c r="C3052" s="329"/>
      <c r="D3052" s="330"/>
      <c r="E3052" s="488"/>
      <c r="F3052" s="306"/>
      <c r="G3052" s="306"/>
      <c r="H3052" s="332"/>
      <c r="I3052" s="309"/>
      <c r="J3052" s="310"/>
      <c r="K3052" s="311"/>
    </row>
    <row r="3053" spans="1:11" x14ac:dyDescent="0.2">
      <c r="A3053" s="329"/>
      <c r="B3053" s="330"/>
      <c r="C3053" s="329"/>
      <c r="D3053" s="330"/>
      <c r="E3053" s="388" t="s">
        <v>1870</v>
      </c>
      <c r="F3053" s="306"/>
      <c r="G3053" s="306"/>
      <c r="H3053" s="332"/>
      <c r="I3053" s="309"/>
      <c r="J3053" s="310"/>
      <c r="K3053" s="311"/>
    </row>
    <row r="3054" spans="1:11" x14ac:dyDescent="0.2">
      <c r="A3054" s="329"/>
      <c r="B3054" s="330"/>
      <c r="C3054" s="329"/>
      <c r="D3054" s="330"/>
      <c r="E3054" s="388" t="s">
        <v>1153</v>
      </c>
      <c r="F3054" s="306" t="s">
        <v>475</v>
      </c>
      <c r="G3054" s="306">
        <v>2</v>
      </c>
      <c r="H3054" s="332">
        <v>0.04</v>
      </c>
      <c r="I3054" s="309">
        <f t="shared" ref="I3054:I3062" si="133">+$G$3032*G3054*H3054</f>
        <v>407.2</v>
      </c>
      <c r="J3054" s="310" t="s">
        <v>937</v>
      </c>
      <c r="K3054" s="311" t="s">
        <v>953</v>
      </c>
    </row>
    <row r="3055" spans="1:11" x14ac:dyDescent="0.2">
      <c r="A3055" s="329"/>
      <c r="B3055" s="330"/>
      <c r="C3055" s="329"/>
      <c r="D3055" s="330"/>
      <c r="E3055" s="331" t="s">
        <v>1077</v>
      </c>
      <c r="F3055" s="306" t="s">
        <v>1154</v>
      </c>
      <c r="G3055" s="306">
        <v>0.1</v>
      </c>
      <c r="H3055" s="332">
        <v>3.06</v>
      </c>
      <c r="I3055" s="309">
        <f t="shared" si="133"/>
        <v>1557.54</v>
      </c>
      <c r="J3055" s="310" t="s">
        <v>937</v>
      </c>
      <c r="K3055" s="311" t="s">
        <v>953</v>
      </c>
    </row>
    <row r="3056" spans="1:11" x14ac:dyDescent="0.2">
      <c r="A3056" s="329"/>
      <c r="B3056" s="330"/>
      <c r="C3056" s="329"/>
      <c r="D3056" s="330"/>
      <c r="E3056" s="388" t="s">
        <v>970</v>
      </c>
      <c r="F3056" s="306" t="s">
        <v>1155</v>
      </c>
      <c r="G3056" s="306">
        <v>0.1</v>
      </c>
      <c r="H3056" s="332">
        <v>6.84</v>
      </c>
      <c r="I3056" s="309">
        <f t="shared" si="133"/>
        <v>3481.56</v>
      </c>
      <c r="J3056" s="310" t="s">
        <v>937</v>
      </c>
      <c r="K3056" s="311" t="s">
        <v>953</v>
      </c>
    </row>
    <row r="3057" spans="1:11" x14ac:dyDescent="0.2">
      <c r="A3057" s="329"/>
      <c r="B3057" s="330"/>
      <c r="C3057" s="329"/>
      <c r="D3057" s="330"/>
      <c r="E3057" s="388" t="s">
        <v>1156</v>
      </c>
      <c r="F3057" s="306" t="s">
        <v>1157</v>
      </c>
      <c r="G3057" s="306">
        <v>1</v>
      </c>
      <c r="H3057" s="332">
        <v>1.5</v>
      </c>
      <c r="I3057" s="309">
        <f t="shared" si="133"/>
        <v>7635</v>
      </c>
      <c r="J3057" s="310" t="s">
        <v>937</v>
      </c>
      <c r="K3057" s="311" t="s">
        <v>953</v>
      </c>
    </row>
    <row r="3058" spans="1:11" x14ac:dyDescent="0.2">
      <c r="A3058" s="329"/>
      <c r="B3058" s="330"/>
      <c r="C3058" s="329"/>
      <c r="D3058" s="330"/>
      <c r="E3058" s="388" t="s">
        <v>1158</v>
      </c>
      <c r="F3058" s="306" t="s">
        <v>1154</v>
      </c>
      <c r="G3058" s="306">
        <v>0.1</v>
      </c>
      <c r="H3058" s="332">
        <v>3.06</v>
      </c>
      <c r="I3058" s="309">
        <f t="shared" si="133"/>
        <v>1557.54</v>
      </c>
      <c r="J3058" s="310" t="s">
        <v>937</v>
      </c>
      <c r="K3058" s="311" t="s">
        <v>953</v>
      </c>
    </row>
    <row r="3059" spans="1:11" x14ac:dyDescent="0.2">
      <c r="A3059" s="329"/>
      <c r="B3059" s="330"/>
      <c r="C3059" s="329"/>
      <c r="D3059" s="330"/>
      <c r="E3059" s="388" t="s">
        <v>1159</v>
      </c>
      <c r="F3059" s="306" t="s">
        <v>1154</v>
      </c>
      <c r="G3059" s="306">
        <v>0.1</v>
      </c>
      <c r="H3059" s="332">
        <v>3.06</v>
      </c>
      <c r="I3059" s="309">
        <f t="shared" si="133"/>
        <v>1557.54</v>
      </c>
      <c r="J3059" s="310" t="s">
        <v>937</v>
      </c>
      <c r="K3059" s="311" t="s">
        <v>953</v>
      </c>
    </row>
    <row r="3060" spans="1:11" x14ac:dyDescent="0.2">
      <c r="A3060" s="329"/>
      <c r="B3060" s="330"/>
      <c r="C3060" s="329"/>
      <c r="D3060" s="330"/>
      <c r="E3060" s="331" t="s">
        <v>966</v>
      </c>
      <c r="F3060" s="306" t="s">
        <v>1154</v>
      </c>
      <c r="G3060" s="306">
        <v>0.1</v>
      </c>
      <c r="H3060" s="332">
        <v>3.06</v>
      </c>
      <c r="I3060" s="309">
        <f t="shared" si="133"/>
        <v>1557.54</v>
      </c>
      <c r="J3060" s="310" t="s">
        <v>937</v>
      </c>
      <c r="K3060" s="311" t="s">
        <v>953</v>
      </c>
    </row>
    <row r="3061" spans="1:11" x14ac:dyDescent="0.2">
      <c r="A3061" s="329"/>
      <c r="B3061" s="330"/>
      <c r="C3061" s="329"/>
      <c r="D3061" s="330"/>
      <c r="E3061" s="331" t="s">
        <v>2525</v>
      </c>
      <c r="F3061" s="306" t="s">
        <v>1157</v>
      </c>
      <c r="G3061" s="306">
        <v>0.1</v>
      </c>
      <c r="H3061" s="332">
        <v>1.5</v>
      </c>
      <c r="I3061" s="309">
        <f t="shared" si="133"/>
        <v>763.5</v>
      </c>
      <c r="J3061" s="310" t="s">
        <v>937</v>
      </c>
      <c r="K3061" s="311" t="s">
        <v>953</v>
      </c>
    </row>
    <row r="3062" spans="1:11" x14ac:dyDescent="0.2">
      <c r="A3062" s="329"/>
      <c r="B3062" s="330"/>
      <c r="C3062" s="329"/>
      <c r="D3062" s="330"/>
      <c r="E3062" s="488" t="s">
        <v>2556</v>
      </c>
      <c r="F3062" s="306" t="s">
        <v>2557</v>
      </c>
      <c r="G3062" s="306">
        <v>1E-3</v>
      </c>
      <c r="H3062" s="332">
        <v>750</v>
      </c>
      <c r="I3062" s="309">
        <f t="shared" si="133"/>
        <v>3817.5</v>
      </c>
      <c r="J3062" s="310" t="s">
        <v>1505</v>
      </c>
      <c r="K3062" s="311" t="s">
        <v>953</v>
      </c>
    </row>
    <row r="3063" spans="1:11" x14ac:dyDescent="0.2">
      <c r="A3063" s="329"/>
      <c r="B3063" s="330"/>
      <c r="C3063" s="329"/>
      <c r="D3063" s="330"/>
      <c r="E3063" s="331" t="s">
        <v>2577</v>
      </c>
      <c r="F3063" s="389" t="s">
        <v>1161</v>
      </c>
      <c r="G3063" s="389">
        <v>5</v>
      </c>
      <c r="H3063" s="390">
        <v>195</v>
      </c>
      <c r="I3063" s="391">
        <f>G3063*H3063</f>
        <v>975</v>
      </c>
      <c r="J3063" s="347" t="s">
        <v>441</v>
      </c>
      <c r="K3063" s="449" t="s">
        <v>953</v>
      </c>
    </row>
    <row r="3064" spans="1:11" x14ac:dyDescent="0.2">
      <c r="A3064" s="329"/>
      <c r="B3064" s="330"/>
      <c r="C3064" s="329"/>
      <c r="D3064" s="330"/>
      <c r="E3064" s="331" t="s">
        <v>2559</v>
      </c>
      <c r="F3064" s="334" t="s">
        <v>1161</v>
      </c>
      <c r="G3064" s="389">
        <v>5</v>
      </c>
      <c r="H3064" s="402">
        <v>292.5</v>
      </c>
      <c r="I3064" s="391">
        <f>G3064*H3064</f>
        <v>1462.5</v>
      </c>
      <c r="J3064" s="347" t="s">
        <v>441</v>
      </c>
      <c r="K3064" s="449" t="s">
        <v>953</v>
      </c>
    </row>
    <row r="3065" spans="1:11" x14ac:dyDescent="0.2">
      <c r="A3065" s="329"/>
      <c r="B3065" s="330"/>
      <c r="C3065" s="329"/>
      <c r="D3065" s="330"/>
      <c r="E3065" s="331" t="s">
        <v>2578</v>
      </c>
      <c r="F3065" s="334" t="s">
        <v>1594</v>
      </c>
      <c r="G3065" s="389">
        <v>5</v>
      </c>
      <c r="H3065" s="402">
        <v>2900</v>
      </c>
      <c r="I3065" s="391">
        <f>G3065*H3065</f>
        <v>14500</v>
      </c>
      <c r="J3065" s="347" t="s">
        <v>441</v>
      </c>
      <c r="K3065" s="449" t="s">
        <v>953</v>
      </c>
    </row>
    <row r="3066" spans="1:11" x14ac:dyDescent="0.2">
      <c r="A3066" s="329"/>
      <c r="B3066" s="330"/>
      <c r="C3066" s="329"/>
      <c r="D3066" s="330"/>
      <c r="E3066" s="331" t="s">
        <v>2561</v>
      </c>
      <c r="F3066" s="334" t="s">
        <v>1161</v>
      </c>
      <c r="G3066" s="389">
        <v>5</v>
      </c>
      <c r="H3066" s="402">
        <v>195</v>
      </c>
      <c r="I3066" s="391">
        <f>G3066*H3066</f>
        <v>975</v>
      </c>
      <c r="J3066" s="347" t="s">
        <v>441</v>
      </c>
      <c r="K3066" s="449" t="s">
        <v>953</v>
      </c>
    </row>
    <row r="3067" spans="1:11" ht="18" x14ac:dyDescent="0.2">
      <c r="A3067" s="329"/>
      <c r="B3067" s="330"/>
      <c r="C3067" s="329"/>
      <c r="D3067" s="330"/>
      <c r="E3067" s="331" t="s">
        <v>3047</v>
      </c>
      <c r="F3067" s="334"/>
      <c r="G3067" s="389">
        <v>12</v>
      </c>
      <c r="H3067" s="402">
        <v>35000</v>
      </c>
      <c r="I3067" s="391">
        <f>G3067*H3067</f>
        <v>420000</v>
      </c>
      <c r="J3067" s="347" t="s">
        <v>476</v>
      </c>
      <c r="K3067" s="885" t="s">
        <v>938</v>
      </c>
    </row>
    <row r="3068" spans="1:11" x14ac:dyDescent="0.2">
      <c r="A3068" s="329"/>
      <c r="B3068" s="330"/>
      <c r="C3068" s="329"/>
      <c r="D3068" s="330"/>
      <c r="E3068" s="331"/>
      <c r="F3068" s="334"/>
      <c r="G3068" s="389"/>
      <c r="H3068" s="402"/>
      <c r="I3068" s="391"/>
      <c r="J3068" s="347"/>
      <c r="K3068" s="449"/>
    </row>
    <row r="3069" spans="1:11" ht="15.75" x14ac:dyDescent="0.2">
      <c r="A3069" s="329"/>
      <c r="B3069" s="330"/>
      <c r="C3069" s="304">
        <v>5090</v>
      </c>
      <c r="D3069" s="490" t="s">
        <v>2660</v>
      </c>
      <c r="E3069" s="331"/>
      <c r="F3069" s="334"/>
      <c r="G3069" s="515">
        <f>C3069</f>
        <v>5090</v>
      </c>
      <c r="H3069" s="402"/>
      <c r="I3069" s="391"/>
      <c r="J3069" s="347"/>
      <c r="K3069" s="449"/>
    </row>
    <row r="3070" spans="1:11" x14ac:dyDescent="0.2">
      <c r="A3070" s="329"/>
      <c r="B3070" s="330"/>
      <c r="C3070" s="329"/>
      <c r="D3070" s="330"/>
      <c r="E3070" s="488" t="s">
        <v>2547</v>
      </c>
      <c r="F3070" s="306" t="s">
        <v>1257</v>
      </c>
      <c r="G3070" s="306">
        <v>0.5</v>
      </c>
      <c r="H3070" s="332">
        <v>1189</v>
      </c>
      <c r="I3070" s="309">
        <f t="shared" ref="I3070:I3088" si="134">+$G$3069*G3070*H3070</f>
        <v>3026005</v>
      </c>
      <c r="J3070" s="310" t="s">
        <v>514</v>
      </c>
      <c r="K3070" s="311" t="s">
        <v>953</v>
      </c>
    </row>
    <row r="3071" spans="1:11" x14ac:dyDescent="0.2">
      <c r="A3071" s="329"/>
      <c r="B3071" s="330"/>
      <c r="C3071" s="329"/>
      <c r="D3071" s="330"/>
      <c r="E3071" s="488" t="s">
        <v>2548</v>
      </c>
      <c r="F3071" s="306" t="s">
        <v>2363</v>
      </c>
      <c r="G3071" s="306">
        <v>0.95</v>
      </c>
      <c r="H3071" s="332">
        <v>158</v>
      </c>
      <c r="I3071" s="309">
        <f t="shared" si="134"/>
        <v>764009</v>
      </c>
      <c r="J3071" s="310" t="s">
        <v>703</v>
      </c>
      <c r="K3071" s="311" t="s">
        <v>953</v>
      </c>
    </row>
    <row r="3072" spans="1:11" x14ac:dyDescent="0.2">
      <c r="A3072" s="329"/>
      <c r="B3072" s="330"/>
      <c r="C3072" s="329"/>
      <c r="D3072" s="330"/>
      <c r="E3072" s="488" t="s">
        <v>2549</v>
      </c>
      <c r="F3072" s="306" t="s">
        <v>1314</v>
      </c>
      <c r="G3072" s="306">
        <v>1</v>
      </c>
      <c r="H3072" s="332">
        <v>4.41</v>
      </c>
      <c r="I3072" s="309">
        <f t="shared" si="134"/>
        <v>22446.9</v>
      </c>
      <c r="J3072" s="310" t="s">
        <v>703</v>
      </c>
      <c r="K3072" s="311" t="s">
        <v>953</v>
      </c>
    </row>
    <row r="3073" spans="1:11" x14ac:dyDescent="0.2">
      <c r="A3073" s="329"/>
      <c r="B3073" s="330"/>
      <c r="C3073" s="329"/>
      <c r="D3073" s="330"/>
      <c r="E3073" s="488" t="s">
        <v>2562</v>
      </c>
      <c r="F3073" s="306" t="s">
        <v>2563</v>
      </c>
      <c r="G3073" s="306">
        <v>0.25</v>
      </c>
      <c r="H3073" s="332">
        <v>5.07</v>
      </c>
      <c r="I3073" s="309">
        <f t="shared" si="134"/>
        <v>6451.5750000000007</v>
      </c>
      <c r="J3073" s="310" t="s">
        <v>703</v>
      </c>
      <c r="K3073" s="311" t="s">
        <v>953</v>
      </c>
    </row>
    <row r="3074" spans="1:11" x14ac:dyDescent="0.2">
      <c r="A3074" s="329"/>
      <c r="B3074" s="330"/>
      <c r="C3074" s="329"/>
      <c r="D3074" s="330"/>
      <c r="E3074" s="488" t="s">
        <v>2256</v>
      </c>
      <c r="F3074" s="306" t="s">
        <v>952</v>
      </c>
      <c r="G3074" s="306">
        <v>0.1</v>
      </c>
      <c r="H3074" s="332">
        <v>4.8499999999999996</v>
      </c>
      <c r="I3074" s="309">
        <f t="shared" si="134"/>
        <v>2468.6499999999996</v>
      </c>
      <c r="J3074" s="310" t="s">
        <v>703</v>
      </c>
      <c r="K3074" s="311" t="s">
        <v>953</v>
      </c>
    </row>
    <row r="3075" spans="1:11" x14ac:dyDescent="0.2">
      <c r="A3075" s="329"/>
      <c r="B3075" s="330"/>
      <c r="C3075" s="329"/>
      <c r="D3075" s="330"/>
      <c r="E3075" s="488" t="s">
        <v>2550</v>
      </c>
      <c r="F3075" s="306" t="s">
        <v>952</v>
      </c>
      <c r="G3075" s="306">
        <v>0.1</v>
      </c>
      <c r="H3075" s="332">
        <v>29.95</v>
      </c>
      <c r="I3075" s="309">
        <f t="shared" si="134"/>
        <v>15244.55</v>
      </c>
      <c r="J3075" s="310" t="s">
        <v>703</v>
      </c>
      <c r="K3075" s="311" t="s">
        <v>953</v>
      </c>
    </row>
    <row r="3076" spans="1:11" x14ac:dyDescent="0.2">
      <c r="A3076" s="329"/>
      <c r="B3076" s="330"/>
      <c r="C3076" s="329"/>
      <c r="D3076" s="330"/>
      <c r="E3076" s="488" t="s">
        <v>2564</v>
      </c>
      <c r="F3076" s="306" t="s">
        <v>955</v>
      </c>
      <c r="G3076" s="306">
        <v>5.0000000000000001E-3</v>
      </c>
      <c r="H3076" s="332">
        <v>5</v>
      </c>
      <c r="I3076" s="309">
        <f t="shared" si="134"/>
        <v>127.25</v>
      </c>
      <c r="J3076" s="310" t="s">
        <v>456</v>
      </c>
      <c r="K3076" s="311" t="s">
        <v>953</v>
      </c>
    </row>
    <row r="3077" spans="1:11" x14ac:dyDescent="0.2">
      <c r="A3077" s="329"/>
      <c r="B3077" s="330"/>
      <c r="C3077" s="329"/>
      <c r="D3077" s="330"/>
      <c r="E3077" s="488" t="s">
        <v>2567</v>
      </c>
      <c r="F3077" s="306" t="s">
        <v>952</v>
      </c>
      <c r="G3077" s="306">
        <v>0.5</v>
      </c>
      <c r="H3077" s="332">
        <v>319.73</v>
      </c>
      <c r="I3077" s="309">
        <f t="shared" si="134"/>
        <v>813712.85000000009</v>
      </c>
      <c r="J3077" s="310" t="s">
        <v>703</v>
      </c>
      <c r="K3077" s="311" t="s">
        <v>953</v>
      </c>
    </row>
    <row r="3078" spans="1:11" x14ac:dyDescent="0.2">
      <c r="A3078" s="329"/>
      <c r="B3078" s="330"/>
      <c r="C3078" s="329"/>
      <c r="D3078" s="330"/>
      <c r="E3078" s="488" t="s">
        <v>2551</v>
      </c>
      <c r="F3078" s="306" t="s">
        <v>952</v>
      </c>
      <c r="G3078" s="306">
        <v>1</v>
      </c>
      <c r="H3078" s="332">
        <v>290</v>
      </c>
      <c r="I3078" s="309">
        <f t="shared" si="134"/>
        <v>1476100</v>
      </c>
      <c r="J3078" s="310" t="s">
        <v>703</v>
      </c>
      <c r="K3078" s="311" t="s">
        <v>953</v>
      </c>
    </row>
    <row r="3079" spans="1:11" x14ac:dyDescent="0.2">
      <c r="A3079" s="329"/>
      <c r="B3079" s="330"/>
      <c r="C3079" s="329"/>
      <c r="D3079" s="330"/>
      <c r="E3079" s="488" t="s">
        <v>2568</v>
      </c>
      <c r="F3079" s="306" t="s">
        <v>952</v>
      </c>
      <c r="G3079" s="306">
        <v>0.1</v>
      </c>
      <c r="H3079" s="332">
        <v>39.44</v>
      </c>
      <c r="I3079" s="309">
        <f t="shared" si="134"/>
        <v>20074.96</v>
      </c>
      <c r="J3079" s="310" t="s">
        <v>703</v>
      </c>
      <c r="K3079" s="311" t="s">
        <v>953</v>
      </c>
    </row>
    <row r="3080" spans="1:11" x14ac:dyDescent="0.2">
      <c r="A3080" s="329"/>
      <c r="B3080" s="330"/>
      <c r="C3080" s="329"/>
      <c r="D3080" s="330"/>
      <c r="E3080" s="488" t="s">
        <v>2209</v>
      </c>
      <c r="F3080" s="306" t="s">
        <v>1157</v>
      </c>
      <c r="G3080" s="306">
        <v>0.1</v>
      </c>
      <c r="H3080" s="332">
        <v>0.96</v>
      </c>
      <c r="I3080" s="309">
        <f t="shared" si="134"/>
        <v>488.64</v>
      </c>
      <c r="J3080" s="310" t="s">
        <v>703</v>
      </c>
      <c r="K3080" s="311" t="s">
        <v>953</v>
      </c>
    </row>
    <row r="3081" spans="1:11" x14ac:dyDescent="0.2">
      <c r="A3081" s="329"/>
      <c r="B3081" s="330"/>
      <c r="C3081" s="329"/>
      <c r="D3081" s="330"/>
      <c r="E3081" s="488" t="s">
        <v>2248</v>
      </c>
      <c r="F3081" s="306" t="s">
        <v>296</v>
      </c>
      <c r="G3081" s="306">
        <v>0.1</v>
      </c>
      <c r="H3081" s="332">
        <v>14</v>
      </c>
      <c r="I3081" s="309">
        <f t="shared" si="134"/>
        <v>7126</v>
      </c>
      <c r="J3081" s="310" t="s">
        <v>703</v>
      </c>
      <c r="K3081" s="311" t="s">
        <v>953</v>
      </c>
    </row>
    <row r="3082" spans="1:11" x14ac:dyDescent="0.2">
      <c r="A3082" s="329"/>
      <c r="B3082" s="330"/>
      <c r="C3082" s="329"/>
      <c r="D3082" s="330"/>
      <c r="E3082" s="488" t="s">
        <v>1170</v>
      </c>
      <c r="F3082" s="306" t="s">
        <v>1814</v>
      </c>
      <c r="G3082" s="306">
        <v>0.1</v>
      </c>
      <c r="H3082" s="332">
        <v>5</v>
      </c>
      <c r="I3082" s="309">
        <f t="shared" si="134"/>
        <v>2545</v>
      </c>
      <c r="J3082" s="310" t="s">
        <v>703</v>
      </c>
      <c r="K3082" s="311" t="s">
        <v>953</v>
      </c>
    </row>
    <row r="3083" spans="1:11" ht="16.149999999999999" customHeight="1" x14ac:dyDescent="0.2">
      <c r="A3083" s="329"/>
      <c r="B3083" s="330"/>
      <c r="C3083" s="329"/>
      <c r="D3083" s="330"/>
      <c r="E3083" s="488" t="s">
        <v>2569</v>
      </c>
      <c r="F3083" s="306" t="s">
        <v>952</v>
      </c>
      <c r="G3083" s="306">
        <v>0.1</v>
      </c>
      <c r="H3083" s="332">
        <v>5.95</v>
      </c>
      <c r="I3083" s="309">
        <f t="shared" si="134"/>
        <v>3028.55</v>
      </c>
      <c r="J3083" s="310" t="s">
        <v>703</v>
      </c>
      <c r="K3083" s="311" t="s">
        <v>953</v>
      </c>
    </row>
    <row r="3084" spans="1:11" x14ac:dyDescent="0.2">
      <c r="A3084" s="329"/>
      <c r="B3084" s="330"/>
      <c r="C3084" s="329"/>
      <c r="D3084" s="330"/>
      <c r="E3084" s="488" t="s">
        <v>2570</v>
      </c>
      <c r="F3084" s="306" t="s">
        <v>1901</v>
      </c>
      <c r="G3084" s="306">
        <v>0.2</v>
      </c>
      <c r="H3084" s="332">
        <v>0.7</v>
      </c>
      <c r="I3084" s="309">
        <f t="shared" si="134"/>
        <v>712.59999999999991</v>
      </c>
      <c r="J3084" s="310" t="s">
        <v>156</v>
      </c>
      <c r="K3084" s="311" t="s">
        <v>953</v>
      </c>
    </row>
    <row r="3085" spans="1:11" x14ac:dyDescent="0.2">
      <c r="A3085" s="329"/>
      <c r="B3085" s="330"/>
      <c r="C3085" s="329"/>
      <c r="D3085" s="330"/>
      <c r="E3085" s="488" t="s">
        <v>2238</v>
      </c>
      <c r="F3085" s="306" t="s">
        <v>1177</v>
      </c>
      <c r="G3085" s="306">
        <v>0.1</v>
      </c>
      <c r="H3085" s="332">
        <v>20</v>
      </c>
      <c r="I3085" s="309">
        <f t="shared" si="134"/>
        <v>10180</v>
      </c>
      <c r="J3085" s="310" t="s">
        <v>514</v>
      </c>
      <c r="K3085" s="311" t="s">
        <v>953</v>
      </c>
    </row>
    <row r="3086" spans="1:11" x14ac:dyDescent="0.2">
      <c r="A3086" s="329"/>
      <c r="B3086" s="330"/>
      <c r="C3086" s="329"/>
      <c r="D3086" s="330"/>
      <c r="E3086" s="488" t="s">
        <v>2552</v>
      </c>
      <c r="F3086" s="306" t="s">
        <v>1177</v>
      </c>
      <c r="G3086" s="306">
        <v>0.1</v>
      </c>
      <c r="H3086" s="332">
        <v>1.75</v>
      </c>
      <c r="I3086" s="309">
        <f t="shared" si="134"/>
        <v>890.75</v>
      </c>
      <c r="J3086" s="310" t="s">
        <v>514</v>
      </c>
      <c r="K3086" s="311" t="s">
        <v>953</v>
      </c>
    </row>
    <row r="3087" spans="1:11" x14ac:dyDescent="0.2">
      <c r="A3087" s="329"/>
      <c r="B3087" s="330"/>
      <c r="C3087" s="329"/>
      <c r="D3087" s="330"/>
      <c r="E3087" s="488" t="s">
        <v>2553</v>
      </c>
      <c r="F3087" s="306" t="s">
        <v>1257</v>
      </c>
      <c r="G3087" s="306">
        <v>0.1</v>
      </c>
      <c r="H3087" s="332">
        <v>90</v>
      </c>
      <c r="I3087" s="309">
        <f t="shared" si="134"/>
        <v>45810</v>
      </c>
      <c r="J3087" s="310" t="s">
        <v>514</v>
      </c>
      <c r="K3087" s="311" t="s">
        <v>953</v>
      </c>
    </row>
    <row r="3088" spans="1:11" x14ac:dyDescent="0.2">
      <c r="A3088" s="329"/>
      <c r="B3088" s="330"/>
      <c r="C3088" s="329"/>
      <c r="D3088" s="330"/>
      <c r="E3088" s="488" t="s">
        <v>2554</v>
      </c>
      <c r="F3088" s="306" t="s">
        <v>955</v>
      </c>
      <c r="G3088" s="306">
        <v>0.1</v>
      </c>
      <c r="H3088" s="332">
        <v>170.51</v>
      </c>
      <c r="I3088" s="309">
        <f t="shared" si="134"/>
        <v>86789.59</v>
      </c>
      <c r="J3088" s="310" t="s">
        <v>456</v>
      </c>
      <c r="K3088" s="311" t="s">
        <v>953</v>
      </c>
    </row>
    <row r="3089" spans="1:11" x14ac:dyDescent="0.2">
      <c r="A3089" s="329"/>
      <c r="B3089" s="330"/>
      <c r="C3089" s="329"/>
      <c r="D3089" s="330"/>
      <c r="E3089" s="488"/>
      <c r="F3089" s="306"/>
      <c r="G3089" s="306"/>
      <c r="H3089" s="332"/>
      <c r="I3089" s="309"/>
      <c r="J3089" s="310"/>
      <c r="K3089" s="311"/>
    </row>
    <row r="3090" spans="1:11" x14ac:dyDescent="0.2">
      <c r="A3090" s="329"/>
      <c r="B3090" s="330"/>
      <c r="C3090" s="329"/>
      <c r="D3090" s="330"/>
      <c r="E3090" s="388" t="s">
        <v>1870</v>
      </c>
      <c r="F3090" s="306"/>
      <c r="G3090" s="306"/>
      <c r="H3090" s="332"/>
      <c r="I3090" s="309"/>
      <c r="J3090" s="310"/>
      <c r="K3090" s="311"/>
    </row>
    <row r="3091" spans="1:11" x14ac:dyDescent="0.2">
      <c r="A3091" s="329"/>
      <c r="B3091" s="330"/>
      <c r="C3091" s="329"/>
      <c r="D3091" s="330"/>
      <c r="E3091" s="388" t="s">
        <v>1153</v>
      </c>
      <c r="F3091" s="306" t="s">
        <v>475</v>
      </c>
      <c r="G3091" s="306">
        <v>2</v>
      </c>
      <c r="H3091" s="332">
        <v>0.04</v>
      </c>
      <c r="I3091" s="309">
        <f t="shared" ref="I3091:I3099" si="135">+$G$3069*G3091*H3091</f>
        <v>407.2</v>
      </c>
      <c r="J3091" s="310" t="s">
        <v>937</v>
      </c>
      <c r="K3091" s="311" t="s">
        <v>953</v>
      </c>
    </row>
    <row r="3092" spans="1:11" x14ac:dyDescent="0.2">
      <c r="A3092" s="329"/>
      <c r="B3092" s="330"/>
      <c r="C3092" s="329"/>
      <c r="D3092" s="330"/>
      <c r="E3092" s="331" t="s">
        <v>1077</v>
      </c>
      <c r="F3092" s="306" t="s">
        <v>1154</v>
      </c>
      <c r="G3092" s="306">
        <v>1</v>
      </c>
      <c r="H3092" s="332">
        <v>3.06</v>
      </c>
      <c r="I3092" s="309">
        <f t="shared" si="135"/>
        <v>15575.4</v>
      </c>
      <c r="J3092" s="310" t="s">
        <v>937</v>
      </c>
      <c r="K3092" s="311" t="s">
        <v>953</v>
      </c>
    </row>
    <row r="3093" spans="1:11" x14ac:dyDescent="0.2">
      <c r="A3093" s="329"/>
      <c r="B3093" s="330"/>
      <c r="C3093" s="329"/>
      <c r="D3093" s="330"/>
      <c r="E3093" s="388" t="s">
        <v>970</v>
      </c>
      <c r="F3093" s="306" t="s">
        <v>1155</v>
      </c>
      <c r="G3093" s="306">
        <v>0.1</v>
      </c>
      <c r="H3093" s="332">
        <v>6.84</v>
      </c>
      <c r="I3093" s="309">
        <f t="shared" si="135"/>
        <v>3481.56</v>
      </c>
      <c r="J3093" s="310" t="s">
        <v>937</v>
      </c>
      <c r="K3093" s="311" t="s">
        <v>953</v>
      </c>
    </row>
    <row r="3094" spans="1:11" x14ac:dyDescent="0.2">
      <c r="A3094" s="329"/>
      <c r="B3094" s="330"/>
      <c r="C3094" s="329"/>
      <c r="D3094" s="330"/>
      <c r="E3094" s="388" t="s">
        <v>1156</v>
      </c>
      <c r="F3094" s="306" t="s">
        <v>1157</v>
      </c>
      <c r="G3094" s="306">
        <v>1</v>
      </c>
      <c r="H3094" s="332">
        <v>1.5</v>
      </c>
      <c r="I3094" s="309">
        <f t="shared" si="135"/>
        <v>7635</v>
      </c>
      <c r="J3094" s="310" t="s">
        <v>937</v>
      </c>
      <c r="K3094" s="311" t="s">
        <v>953</v>
      </c>
    </row>
    <row r="3095" spans="1:11" x14ac:dyDescent="0.2">
      <c r="A3095" s="329"/>
      <c r="B3095" s="330"/>
      <c r="C3095" s="329"/>
      <c r="D3095" s="330"/>
      <c r="E3095" s="388" t="s">
        <v>1158</v>
      </c>
      <c r="F3095" s="306" t="s">
        <v>1154</v>
      </c>
      <c r="G3095" s="306">
        <v>0.1</v>
      </c>
      <c r="H3095" s="332">
        <v>3.06</v>
      </c>
      <c r="I3095" s="309">
        <f t="shared" si="135"/>
        <v>1557.54</v>
      </c>
      <c r="J3095" s="310" t="s">
        <v>937</v>
      </c>
      <c r="K3095" s="311" t="s">
        <v>953</v>
      </c>
    </row>
    <row r="3096" spans="1:11" x14ac:dyDescent="0.2">
      <c r="A3096" s="329"/>
      <c r="B3096" s="330"/>
      <c r="C3096" s="329"/>
      <c r="D3096" s="330"/>
      <c r="E3096" s="388" t="s">
        <v>1159</v>
      </c>
      <c r="F3096" s="306" t="s">
        <v>1154</v>
      </c>
      <c r="G3096" s="306">
        <v>0.1</v>
      </c>
      <c r="H3096" s="332">
        <v>3.06</v>
      </c>
      <c r="I3096" s="309">
        <f t="shared" si="135"/>
        <v>1557.54</v>
      </c>
      <c r="J3096" s="310" t="s">
        <v>937</v>
      </c>
      <c r="K3096" s="311" t="s">
        <v>953</v>
      </c>
    </row>
    <row r="3097" spans="1:11" x14ac:dyDescent="0.2">
      <c r="A3097" s="329"/>
      <c r="B3097" s="330"/>
      <c r="C3097" s="329"/>
      <c r="D3097" s="330"/>
      <c r="E3097" s="331" t="s">
        <v>966</v>
      </c>
      <c r="F3097" s="306" t="s">
        <v>1154</v>
      </c>
      <c r="G3097" s="306">
        <v>0.1</v>
      </c>
      <c r="H3097" s="332">
        <v>3.06</v>
      </c>
      <c r="I3097" s="309">
        <f t="shared" si="135"/>
        <v>1557.54</v>
      </c>
      <c r="J3097" s="310" t="s">
        <v>937</v>
      </c>
      <c r="K3097" s="311" t="s">
        <v>953</v>
      </c>
    </row>
    <row r="3098" spans="1:11" x14ac:dyDescent="0.2">
      <c r="A3098" s="329"/>
      <c r="B3098" s="330"/>
      <c r="C3098" s="329"/>
      <c r="D3098" s="330"/>
      <c r="E3098" s="331" t="s">
        <v>2525</v>
      </c>
      <c r="F3098" s="306" t="s">
        <v>1157</v>
      </c>
      <c r="G3098" s="306">
        <v>0.1</v>
      </c>
      <c r="H3098" s="332">
        <v>1.5</v>
      </c>
      <c r="I3098" s="309">
        <f t="shared" si="135"/>
        <v>763.5</v>
      </c>
      <c r="J3098" s="310" t="s">
        <v>937</v>
      </c>
      <c r="K3098" s="311" t="s">
        <v>953</v>
      </c>
    </row>
    <row r="3099" spans="1:11" x14ac:dyDescent="0.2">
      <c r="A3099" s="329"/>
      <c r="B3099" s="330"/>
      <c r="C3099" s="329"/>
      <c r="D3099" s="330"/>
      <c r="E3099" s="488" t="s">
        <v>2556</v>
      </c>
      <c r="F3099" s="306" t="s">
        <v>2557</v>
      </c>
      <c r="G3099" s="306">
        <v>1E-3</v>
      </c>
      <c r="H3099" s="332">
        <v>750</v>
      </c>
      <c r="I3099" s="309">
        <f t="shared" si="135"/>
        <v>3817.5</v>
      </c>
      <c r="J3099" s="310" t="s">
        <v>1505</v>
      </c>
      <c r="K3099" s="311" t="s">
        <v>953</v>
      </c>
    </row>
    <row r="3100" spans="1:11" x14ac:dyDescent="0.2">
      <c r="A3100" s="329"/>
      <c r="B3100" s="330"/>
      <c r="C3100" s="329"/>
      <c r="D3100" s="330"/>
      <c r="E3100" s="331" t="s">
        <v>2571</v>
      </c>
      <c r="F3100" s="389" t="s">
        <v>1161</v>
      </c>
      <c r="G3100" s="389">
        <v>5</v>
      </c>
      <c r="H3100" s="390">
        <v>195</v>
      </c>
      <c r="I3100" s="391">
        <f t="shared" ref="I3100:I3105" si="136">G3100*H3100</f>
        <v>975</v>
      </c>
      <c r="J3100" s="347" t="s">
        <v>441</v>
      </c>
      <c r="K3100" s="311" t="s">
        <v>953</v>
      </c>
    </row>
    <row r="3101" spans="1:11" x14ac:dyDescent="0.2">
      <c r="A3101" s="329"/>
      <c r="B3101" s="330"/>
      <c r="C3101" s="329"/>
      <c r="D3101" s="330"/>
      <c r="E3101" s="331" t="s">
        <v>2572</v>
      </c>
      <c r="F3101" s="389" t="s">
        <v>1161</v>
      </c>
      <c r="G3101" s="389">
        <v>5</v>
      </c>
      <c r="H3101" s="390">
        <v>290</v>
      </c>
      <c r="I3101" s="391">
        <f t="shared" si="136"/>
        <v>1450</v>
      </c>
      <c r="J3101" s="347" t="s">
        <v>441</v>
      </c>
      <c r="K3101" s="311" t="s">
        <v>953</v>
      </c>
    </row>
    <row r="3102" spans="1:11" x14ac:dyDescent="0.2">
      <c r="A3102" s="329"/>
      <c r="B3102" s="330"/>
      <c r="C3102" s="329"/>
      <c r="D3102" s="330"/>
      <c r="E3102" s="331" t="s">
        <v>2579</v>
      </c>
      <c r="F3102" s="389" t="s">
        <v>1161</v>
      </c>
      <c r="G3102" s="389">
        <v>5</v>
      </c>
      <c r="H3102" s="390">
        <v>195</v>
      </c>
      <c r="I3102" s="391">
        <f t="shared" si="136"/>
        <v>975</v>
      </c>
      <c r="J3102" s="347" t="s">
        <v>441</v>
      </c>
      <c r="K3102" s="449" t="s">
        <v>953</v>
      </c>
    </row>
    <row r="3103" spans="1:11" x14ac:dyDescent="0.2">
      <c r="A3103" s="329"/>
      <c r="B3103" s="330"/>
      <c r="C3103" s="329"/>
      <c r="D3103" s="330"/>
      <c r="E3103" s="331" t="s">
        <v>2559</v>
      </c>
      <c r="F3103" s="334" t="s">
        <v>1161</v>
      </c>
      <c r="G3103" s="389">
        <v>5</v>
      </c>
      <c r="H3103" s="402">
        <v>292.5</v>
      </c>
      <c r="I3103" s="391">
        <f t="shared" si="136"/>
        <v>1462.5</v>
      </c>
      <c r="J3103" s="347" t="s">
        <v>441</v>
      </c>
      <c r="K3103" s="449" t="s">
        <v>953</v>
      </c>
    </row>
    <row r="3104" spans="1:11" x14ac:dyDescent="0.2">
      <c r="A3104" s="329"/>
      <c r="B3104" s="330"/>
      <c r="C3104" s="329"/>
      <c r="D3104" s="330"/>
      <c r="E3104" s="331" t="s">
        <v>2580</v>
      </c>
      <c r="F3104" s="334" t="s">
        <v>1594</v>
      </c>
      <c r="G3104" s="389">
        <v>5</v>
      </c>
      <c r="H3104" s="402">
        <v>2900</v>
      </c>
      <c r="I3104" s="391">
        <f t="shared" si="136"/>
        <v>14500</v>
      </c>
      <c r="J3104" s="347" t="s">
        <v>441</v>
      </c>
      <c r="K3104" s="449" t="s">
        <v>953</v>
      </c>
    </row>
    <row r="3105" spans="1:11" x14ac:dyDescent="0.2">
      <c r="A3105" s="329"/>
      <c r="B3105" s="330"/>
      <c r="C3105" s="329"/>
      <c r="D3105" s="330"/>
      <c r="E3105" s="331" t="s">
        <v>2561</v>
      </c>
      <c r="F3105" s="334" t="s">
        <v>1161</v>
      </c>
      <c r="G3105" s="389">
        <v>5</v>
      </c>
      <c r="H3105" s="402">
        <v>195</v>
      </c>
      <c r="I3105" s="391">
        <f t="shared" si="136"/>
        <v>975</v>
      </c>
      <c r="J3105" s="347" t="s">
        <v>441</v>
      </c>
      <c r="K3105" s="449" t="s">
        <v>953</v>
      </c>
    </row>
    <row r="3106" spans="1:11" x14ac:dyDescent="0.2">
      <c r="A3106" s="329"/>
      <c r="B3106" s="330"/>
      <c r="C3106" s="329"/>
      <c r="D3106" s="330"/>
      <c r="E3106" s="331"/>
      <c r="F3106" s="334"/>
      <c r="G3106" s="389"/>
      <c r="H3106" s="402"/>
      <c r="I3106" s="391"/>
      <c r="J3106" s="347"/>
      <c r="K3106" s="449"/>
    </row>
    <row r="3107" spans="1:11" x14ac:dyDescent="0.2">
      <c r="A3107" s="329"/>
      <c r="B3107" s="330"/>
      <c r="C3107" s="329"/>
      <c r="D3107" s="330"/>
      <c r="E3107" s="488"/>
      <c r="F3107" s="306"/>
      <c r="G3107" s="306"/>
      <c r="H3107" s="332"/>
      <c r="I3107" s="309"/>
      <c r="J3107" s="310"/>
      <c r="K3107" s="311"/>
    </row>
    <row r="3108" spans="1:11" ht="15.75" x14ac:dyDescent="0.2">
      <c r="A3108" s="340"/>
      <c r="B3108" s="341"/>
      <c r="C3108" s="473"/>
      <c r="D3108" s="384" t="s">
        <v>1110</v>
      </c>
      <c r="E3108" s="344" t="s">
        <v>1355</v>
      </c>
      <c r="F3108" s="334" t="s">
        <v>987</v>
      </c>
      <c r="G3108" s="334">
        <v>12</v>
      </c>
      <c r="H3108" s="345">
        <v>24426.48</v>
      </c>
      <c r="I3108" s="346">
        <f>G3108*H3108</f>
        <v>293117.76</v>
      </c>
      <c r="J3108" s="347" t="s">
        <v>988</v>
      </c>
      <c r="K3108" s="381" t="s">
        <v>938</v>
      </c>
    </row>
    <row r="3109" spans="1:11" ht="15.75" x14ac:dyDescent="0.25">
      <c r="A3109" s="349"/>
      <c r="B3109" s="350"/>
      <c r="C3109" s="342"/>
      <c r="D3109" s="489"/>
      <c r="E3109" s="352"/>
      <c r="F3109" s="334"/>
      <c r="G3109" s="334"/>
      <c r="H3109" s="345"/>
      <c r="I3109" s="346"/>
      <c r="J3109" s="347"/>
      <c r="K3109" s="403"/>
    </row>
    <row r="3110" spans="1:11" x14ac:dyDescent="0.2">
      <c r="A3110" s="351"/>
      <c r="B3110" s="355"/>
      <c r="C3110" s="325"/>
      <c r="D3110" s="367"/>
      <c r="E3110" s="352" t="s">
        <v>995</v>
      </c>
      <c r="F3110" s="334" t="s">
        <v>987</v>
      </c>
      <c r="G3110" s="334">
        <v>12</v>
      </c>
      <c r="H3110" s="345">
        <v>1000</v>
      </c>
      <c r="I3110" s="346">
        <f>G3110*H3110</f>
        <v>12000</v>
      </c>
      <c r="J3110" s="347" t="s">
        <v>996</v>
      </c>
      <c r="K3110" s="376" t="s">
        <v>953</v>
      </c>
    </row>
    <row r="3111" spans="1:11" x14ac:dyDescent="0.2">
      <c r="A3111" s="351"/>
      <c r="B3111" s="355"/>
      <c r="C3111" s="357"/>
      <c r="D3111" s="383"/>
      <c r="E3111" s="352"/>
      <c r="F3111" s="334"/>
      <c r="G3111" s="334"/>
      <c r="H3111" s="345"/>
      <c r="I3111" s="346"/>
      <c r="J3111" s="347"/>
      <c r="K3111" s="376"/>
    </row>
    <row r="3112" spans="1:11" x14ac:dyDescent="0.2">
      <c r="A3112" s="351"/>
      <c r="B3112" s="355"/>
      <c r="C3112" s="359"/>
      <c r="D3112" s="368"/>
      <c r="E3112" s="352" t="s">
        <v>999</v>
      </c>
      <c r="F3112" s="334" t="s">
        <v>987</v>
      </c>
      <c r="G3112" s="334">
        <v>12</v>
      </c>
      <c r="H3112" s="345">
        <v>632.74</v>
      </c>
      <c r="I3112" s="346">
        <f>G3112*H3112</f>
        <v>7592.88</v>
      </c>
      <c r="J3112" s="347" t="s">
        <v>1000</v>
      </c>
      <c r="K3112" s="376" t="s">
        <v>953</v>
      </c>
    </row>
    <row r="3113" spans="1:11" x14ac:dyDescent="0.2">
      <c r="A3113" s="349"/>
      <c r="B3113" s="350"/>
      <c r="C3113" s="325"/>
      <c r="D3113" s="367"/>
      <c r="E3113" s="352"/>
      <c r="F3113" s="334"/>
      <c r="G3113" s="334"/>
      <c r="H3113" s="345"/>
      <c r="I3113" s="346"/>
      <c r="J3113" s="347"/>
      <c r="K3113" s="380"/>
    </row>
    <row r="3114" spans="1:11" ht="25.5" x14ac:dyDescent="0.2">
      <c r="A3114" s="351"/>
      <c r="B3114" s="355"/>
      <c r="C3114" s="361"/>
      <c r="D3114" s="384" t="s">
        <v>1004</v>
      </c>
      <c r="E3114" s="352" t="s">
        <v>2121</v>
      </c>
      <c r="F3114" s="334" t="s">
        <v>987</v>
      </c>
      <c r="G3114" s="334">
        <v>12</v>
      </c>
      <c r="H3114" s="362">
        <v>5000</v>
      </c>
      <c r="I3114" s="346">
        <f>G3114*H3114</f>
        <v>60000</v>
      </c>
      <c r="J3114" s="347" t="s">
        <v>297</v>
      </c>
      <c r="K3114" s="376" t="s">
        <v>953</v>
      </c>
    </row>
    <row r="3115" spans="1:11" x14ac:dyDescent="0.2">
      <c r="A3115" s="349"/>
      <c r="B3115" s="350"/>
      <c r="C3115" s="325"/>
      <c r="D3115" s="445"/>
      <c r="E3115" s="352"/>
      <c r="F3115" s="334"/>
      <c r="G3115" s="334"/>
      <c r="H3115" s="345"/>
      <c r="I3115" s="346"/>
      <c r="J3115" s="347"/>
      <c r="K3115" s="380"/>
    </row>
    <row r="3116" spans="1:11" x14ac:dyDescent="0.2">
      <c r="A3116" s="351"/>
      <c r="B3116" s="355"/>
      <c r="C3116" s="361"/>
      <c r="D3116" s="447"/>
      <c r="E3116" s="352" t="s">
        <v>1906</v>
      </c>
      <c r="F3116" s="334" t="s">
        <v>987</v>
      </c>
      <c r="G3116" s="334">
        <v>12</v>
      </c>
      <c r="H3116" s="362">
        <v>6500</v>
      </c>
      <c r="I3116" s="346">
        <f>G3116*H3116</f>
        <v>78000</v>
      </c>
      <c r="J3116" s="347" t="s">
        <v>1010</v>
      </c>
      <c r="K3116" s="376" t="s">
        <v>953</v>
      </c>
    </row>
    <row r="3117" spans="1:11" x14ac:dyDescent="0.2">
      <c r="A3117" s="329"/>
      <c r="B3117" s="330"/>
      <c r="C3117" s="329"/>
      <c r="D3117" s="385"/>
      <c r="E3117" s="488"/>
      <c r="F3117" s="306"/>
      <c r="G3117" s="306"/>
      <c r="H3117" s="332"/>
      <c r="I3117" s="309"/>
      <c r="J3117" s="310"/>
      <c r="K3117" s="311"/>
    </row>
    <row r="3118" spans="1:11" ht="24" x14ac:dyDescent="0.2">
      <c r="A3118" s="329"/>
      <c r="B3118" s="330"/>
      <c r="C3118" s="329"/>
      <c r="D3118" s="385" t="s">
        <v>1907</v>
      </c>
      <c r="E3118" s="344" t="s">
        <v>2581</v>
      </c>
      <c r="F3118" s="306" t="s">
        <v>1016</v>
      </c>
      <c r="G3118" s="334">
        <v>12</v>
      </c>
      <c r="H3118" s="362">
        <v>2501587.4</v>
      </c>
      <c r="I3118" s="346">
        <f>G3118*H3118</f>
        <v>30019048.799999997</v>
      </c>
      <c r="J3118" s="347" t="s">
        <v>989</v>
      </c>
      <c r="K3118" s="376" t="s">
        <v>1017</v>
      </c>
    </row>
    <row r="3119" spans="1:11" x14ac:dyDescent="0.2">
      <c r="A3119" s="329"/>
      <c r="B3119" s="330"/>
      <c r="C3119" s="329"/>
      <c r="D3119" s="385"/>
      <c r="E3119" s="488"/>
      <c r="F3119" s="306"/>
      <c r="G3119" s="306"/>
      <c r="H3119" s="332"/>
      <c r="I3119" s="309"/>
      <c r="J3119" s="310"/>
      <c r="K3119" s="311"/>
    </row>
    <row r="3120" spans="1:11" x14ac:dyDescent="0.2">
      <c r="A3120" s="351"/>
      <c r="B3120" s="355"/>
      <c r="C3120" s="325"/>
      <c r="D3120" s="367"/>
      <c r="E3120" s="352"/>
      <c r="F3120" s="334"/>
      <c r="G3120" s="334"/>
      <c r="H3120" s="362"/>
      <c r="I3120" s="346"/>
      <c r="J3120" s="347"/>
      <c r="K3120" s="376"/>
    </row>
    <row r="3121" spans="1:11" ht="24" x14ac:dyDescent="0.2">
      <c r="A3121" s="340"/>
      <c r="B3121" s="341"/>
      <c r="C3121" s="359"/>
      <c r="D3121" s="368"/>
      <c r="E3121" s="344" t="s">
        <v>2582</v>
      </c>
      <c r="F3121" s="334" t="s">
        <v>1016</v>
      </c>
      <c r="G3121" s="334">
        <v>12</v>
      </c>
      <c r="H3121" s="362">
        <v>76564.11</v>
      </c>
      <c r="I3121" s="346">
        <f>G3121*H3121</f>
        <v>918769.32000000007</v>
      </c>
      <c r="J3121" s="347" t="s">
        <v>989</v>
      </c>
      <c r="K3121" s="376" t="s">
        <v>1017</v>
      </c>
    </row>
    <row r="3122" spans="1:11" x14ac:dyDescent="0.2">
      <c r="A3122" s="351"/>
      <c r="B3122" s="355"/>
      <c r="C3122" s="363"/>
      <c r="D3122" s="366"/>
      <c r="E3122" s="352"/>
      <c r="F3122" s="334"/>
      <c r="G3122" s="334"/>
      <c r="H3122" s="362"/>
      <c r="I3122" s="346"/>
      <c r="J3122" s="347"/>
      <c r="K3122" s="376"/>
    </row>
    <row r="3123" spans="1:11" x14ac:dyDescent="0.2">
      <c r="A3123" s="351"/>
      <c r="B3123" s="355"/>
      <c r="C3123" s="325"/>
      <c r="D3123" s="367"/>
      <c r="E3123" s="352" t="s">
        <v>1127</v>
      </c>
      <c r="F3123" s="334" t="s">
        <v>1016</v>
      </c>
      <c r="G3123" s="334">
        <v>1</v>
      </c>
      <c r="H3123" s="362">
        <f>H3118+H3121</f>
        <v>2578151.5099999998</v>
      </c>
      <c r="I3123" s="346">
        <f>G3123*H3123</f>
        <v>2578151.5099999998</v>
      </c>
      <c r="J3123" s="347" t="s">
        <v>1011</v>
      </c>
      <c r="K3123" s="376" t="s">
        <v>1017</v>
      </c>
    </row>
    <row r="3124" spans="1:11" x14ac:dyDescent="0.2">
      <c r="A3124" s="351"/>
      <c r="B3124" s="355"/>
      <c r="C3124" s="363"/>
      <c r="D3124" s="366"/>
      <c r="E3124" s="352"/>
      <c r="F3124" s="334"/>
      <c r="G3124" s="334"/>
      <c r="H3124" s="362"/>
      <c r="I3124" s="346"/>
      <c r="J3124" s="347"/>
      <c r="K3124" s="376"/>
    </row>
    <row r="3125" spans="1:11" x14ac:dyDescent="0.2">
      <c r="A3125" s="351"/>
      <c r="B3125" s="355"/>
      <c r="C3125" s="325"/>
      <c r="D3125" s="367"/>
      <c r="E3125" s="352" t="s">
        <v>1031</v>
      </c>
      <c r="F3125" s="334" t="s">
        <v>1016</v>
      </c>
      <c r="G3125" s="334">
        <v>2</v>
      </c>
      <c r="H3125" s="362">
        <v>2000000</v>
      </c>
      <c r="I3125" s="346">
        <f>G3125*H3125</f>
        <v>4000000</v>
      </c>
      <c r="J3125" s="347" t="s">
        <v>1032</v>
      </c>
      <c r="K3125" s="376" t="s">
        <v>953</v>
      </c>
    </row>
    <row r="3126" spans="1:11" x14ac:dyDescent="0.2">
      <c r="A3126" s="351"/>
      <c r="B3126" s="355"/>
      <c r="C3126" s="363"/>
      <c r="D3126" s="366"/>
      <c r="E3126" s="352"/>
      <c r="F3126" s="334"/>
      <c r="G3126" s="334"/>
      <c r="H3126" s="362"/>
      <c r="I3126" s="346"/>
      <c r="J3126" s="347"/>
      <c r="K3126" s="376"/>
    </row>
    <row r="3127" spans="1:11" x14ac:dyDescent="0.2">
      <c r="A3127" s="351"/>
      <c r="B3127" s="355"/>
      <c r="C3127" s="325"/>
      <c r="D3127" s="367"/>
      <c r="E3127" s="352" t="s">
        <v>1035</v>
      </c>
      <c r="F3127" s="334" t="s">
        <v>1016</v>
      </c>
      <c r="G3127" s="334">
        <v>1</v>
      </c>
      <c r="H3127" s="362">
        <v>100000</v>
      </c>
      <c r="I3127" s="346">
        <f>G3127*H3127</f>
        <v>100000</v>
      </c>
      <c r="J3127" s="347" t="s">
        <v>1019</v>
      </c>
      <c r="K3127" s="376" t="s">
        <v>1017</v>
      </c>
    </row>
    <row r="3128" spans="1:11" x14ac:dyDescent="0.2">
      <c r="A3128" s="351"/>
      <c r="B3128" s="355"/>
      <c r="C3128" s="363"/>
      <c r="D3128" s="366"/>
      <c r="E3128" s="352"/>
      <c r="F3128" s="334"/>
      <c r="G3128" s="334"/>
      <c r="H3128" s="362"/>
      <c r="I3128" s="346"/>
      <c r="J3128" s="347"/>
      <c r="K3128" s="376"/>
    </row>
    <row r="3129" spans="1:11" x14ac:dyDescent="0.2">
      <c r="A3129" s="351"/>
      <c r="B3129" s="355"/>
      <c r="C3129" s="325"/>
      <c r="D3129" s="367"/>
      <c r="E3129" s="352" t="s">
        <v>1038</v>
      </c>
      <c r="F3129" s="334" t="s">
        <v>1016</v>
      </c>
      <c r="G3129" s="334">
        <v>1</v>
      </c>
      <c r="H3129" s="362">
        <v>100000</v>
      </c>
      <c r="I3129" s="346">
        <f>G3129*H3129</f>
        <v>100000</v>
      </c>
      <c r="J3129" s="347" t="s">
        <v>1020</v>
      </c>
      <c r="K3129" s="376" t="s">
        <v>1017</v>
      </c>
    </row>
    <row r="3130" spans="1:11" x14ac:dyDescent="0.2">
      <c r="A3130" s="351"/>
      <c r="B3130" s="355"/>
      <c r="C3130" s="325"/>
      <c r="D3130" s="367"/>
      <c r="E3130" s="352"/>
      <c r="F3130" s="334"/>
      <c r="G3130" s="334"/>
      <c r="H3130" s="362"/>
      <c r="I3130" s="346"/>
      <c r="J3130" s="347"/>
      <c r="K3130" s="376"/>
    </row>
    <row r="3131" spans="1:11" x14ac:dyDescent="0.2">
      <c r="A3131" s="351"/>
      <c r="B3131" s="355"/>
      <c r="C3131" s="325"/>
      <c r="D3131" s="367"/>
      <c r="E3131" s="352" t="s">
        <v>1040</v>
      </c>
      <c r="F3131" s="334" t="s">
        <v>987</v>
      </c>
      <c r="G3131" s="334">
        <v>12</v>
      </c>
      <c r="H3131" s="362">
        <v>25000</v>
      </c>
      <c r="I3131" s="346">
        <f>G3131*H3131</f>
        <v>300000</v>
      </c>
      <c r="J3131" s="347" t="s">
        <v>1041</v>
      </c>
      <c r="K3131" s="376" t="s">
        <v>953</v>
      </c>
    </row>
    <row r="3132" spans="1:11" x14ac:dyDescent="0.2">
      <c r="A3132" s="351"/>
      <c r="B3132" s="355"/>
      <c r="C3132" s="363"/>
      <c r="D3132" s="366"/>
      <c r="E3132" s="352"/>
      <c r="F3132" s="334"/>
      <c r="G3132" s="334"/>
      <c r="H3132" s="362"/>
      <c r="I3132" s="346"/>
      <c r="J3132" s="347"/>
      <c r="K3132" s="376"/>
    </row>
    <row r="3133" spans="1:11" x14ac:dyDescent="0.2">
      <c r="A3133" s="351"/>
      <c r="B3133" s="355"/>
      <c r="C3133" s="325"/>
      <c r="D3133" s="367"/>
      <c r="E3133" s="352" t="s">
        <v>1042</v>
      </c>
      <c r="F3133" s="334" t="s">
        <v>987</v>
      </c>
      <c r="G3133" s="334">
        <v>6</v>
      </c>
      <c r="H3133" s="362">
        <v>1000</v>
      </c>
      <c r="I3133" s="346">
        <f>G3133*H3133</f>
        <v>6000</v>
      </c>
      <c r="J3133" s="347" t="s">
        <v>1043</v>
      </c>
      <c r="K3133" s="376" t="s">
        <v>953</v>
      </c>
    </row>
    <row r="3134" spans="1:11" x14ac:dyDescent="0.2">
      <c r="A3134" s="351"/>
      <c r="B3134" s="355"/>
      <c r="C3134" s="325"/>
      <c r="D3134" s="367"/>
      <c r="E3134" s="352"/>
      <c r="F3134" s="334"/>
      <c r="G3134" s="334"/>
      <c r="H3134" s="362"/>
      <c r="I3134" s="346"/>
      <c r="J3134" s="347"/>
      <c r="K3134" s="376"/>
    </row>
    <row r="3135" spans="1:11" x14ac:dyDescent="0.2">
      <c r="A3135" s="351"/>
      <c r="B3135" s="355"/>
      <c r="C3135" s="325"/>
      <c r="D3135" s="367"/>
      <c r="E3135" s="352" t="s">
        <v>3231</v>
      </c>
      <c r="F3135" s="334" t="s">
        <v>987</v>
      </c>
      <c r="G3135" s="334">
        <v>12</v>
      </c>
      <c r="H3135" s="362">
        <v>250000</v>
      </c>
      <c r="I3135" s="346">
        <f>G3135*H3135</f>
        <v>3000000</v>
      </c>
      <c r="J3135" s="347" t="s">
        <v>1505</v>
      </c>
      <c r="K3135" s="376" t="s">
        <v>953</v>
      </c>
    </row>
    <row r="3136" spans="1:11" x14ac:dyDescent="0.2">
      <c r="A3136" s="351"/>
      <c r="B3136" s="355"/>
      <c r="C3136" s="325"/>
      <c r="D3136" s="367"/>
      <c r="E3136" s="352"/>
      <c r="F3136" s="334"/>
      <c r="G3136" s="334"/>
      <c r="H3136" s="362"/>
      <c r="I3136" s="346"/>
      <c r="J3136" s="347"/>
      <c r="K3136" s="376"/>
    </row>
    <row r="3137" spans="1:11" x14ac:dyDescent="0.2">
      <c r="A3137" s="351"/>
      <c r="B3137" s="355"/>
      <c r="C3137" s="325"/>
      <c r="D3137" s="367"/>
      <c r="E3137" s="352" t="s">
        <v>2546</v>
      </c>
      <c r="F3137" s="334" t="s">
        <v>987</v>
      </c>
      <c r="G3137" s="334">
        <v>12</v>
      </c>
      <c r="H3137" s="362">
        <v>250</v>
      </c>
      <c r="I3137" s="346">
        <f>G3137*H3137</f>
        <v>3000</v>
      </c>
      <c r="J3137" s="347" t="s">
        <v>1049</v>
      </c>
      <c r="K3137" s="376" t="s">
        <v>953</v>
      </c>
    </row>
    <row r="3138" spans="1:11" x14ac:dyDescent="0.2">
      <c r="A3138" s="351"/>
      <c r="B3138" s="355"/>
      <c r="C3138" s="325"/>
      <c r="D3138" s="367"/>
      <c r="E3138" s="352"/>
      <c r="F3138" s="334"/>
      <c r="G3138" s="334"/>
      <c r="H3138" s="362"/>
      <c r="I3138" s="346"/>
      <c r="J3138" s="347"/>
      <c r="K3138" s="376"/>
    </row>
    <row r="3139" spans="1:11" x14ac:dyDescent="0.2">
      <c r="A3139" s="523"/>
      <c r="B3139" s="524"/>
      <c r="C3139" s="473"/>
      <c r="D3139" s="384" t="s">
        <v>2583</v>
      </c>
      <c r="E3139" s="525" t="s">
        <v>2584</v>
      </c>
      <c r="F3139" s="334" t="s">
        <v>987</v>
      </c>
      <c r="G3139" s="334">
        <v>1</v>
      </c>
      <c r="H3139" s="345">
        <v>25000</v>
      </c>
      <c r="I3139" s="391">
        <f>G3139*H3139</f>
        <v>25000</v>
      </c>
      <c r="J3139" s="879" t="s">
        <v>1346</v>
      </c>
      <c r="K3139" s="449" t="s">
        <v>953</v>
      </c>
    </row>
    <row r="3140" spans="1:11" x14ac:dyDescent="0.2">
      <c r="A3140" s="351"/>
      <c r="B3140" s="355"/>
      <c r="C3140" s="363"/>
      <c r="D3140" s="366"/>
      <c r="E3140" s="352"/>
      <c r="F3140" s="334"/>
      <c r="G3140" s="334"/>
      <c r="H3140" s="362"/>
      <c r="I3140" s="346"/>
      <c r="J3140" s="347"/>
      <c r="K3140" s="376"/>
    </row>
    <row r="3141" spans="1:11" x14ac:dyDescent="0.2">
      <c r="A3141" s="351"/>
      <c r="B3141" s="355"/>
      <c r="C3141" s="325"/>
      <c r="D3141" s="367"/>
      <c r="E3141" s="352" t="s">
        <v>1055</v>
      </c>
      <c r="F3141" s="334" t="s">
        <v>1016</v>
      </c>
      <c r="G3141" s="334">
        <v>12</v>
      </c>
      <c r="H3141" s="362">
        <f>H3123*7.09/100</f>
        <v>182790.94205899999</v>
      </c>
      <c r="I3141" s="346">
        <f>G3141*H3141</f>
        <v>2193491.3047079998</v>
      </c>
      <c r="J3141" s="347" t="s">
        <v>1056</v>
      </c>
      <c r="K3141" s="376" t="s">
        <v>1017</v>
      </c>
    </row>
    <row r="3142" spans="1:11" x14ac:dyDescent="0.2">
      <c r="A3142" s="351"/>
      <c r="B3142" s="355"/>
      <c r="C3142" s="363"/>
      <c r="D3142" s="366"/>
      <c r="E3142" s="352"/>
      <c r="F3142" s="334"/>
      <c r="G3142" s="334"/>
      <c r="H3142" s="362"/>
      <c r="I3142" s="346"/>
      <c r="J3142" s="347"/>
      <c r="K3142" s="376"/>
    </row>
    <row r="3143" spans="1:11" x14ac:dyDescent="0.2">
      <c r="A3143" s="351"/>
      <c r="B3143" s="355"/>
      <c r="C3143" s="325"/>
      <c r="D3143" s="367"/>
      <c r="E3143" s="352" t="s">
        <v>1059</v>
      </c>
      <c r="F3143" s="334" t="s">
        <v>1016</v>
      </c>
      <c r="G3143" s="334">
        <v>12</v>
      </c>
      <c r="H3143" s="362">
        <f>H3123*7.1/100</f>
        <v>183048.75720999998</v>
      </c>
      <c r="I3143" s="346">
        <f>G3143*H3143</f>
        <v>2196585.0865199999</v>
      </c>
      <c r="J3143" s="347" t="s">
        <v>1060</v>
      </c>
      <c r="K3143" s="376" t="s">
        <v>1017</v>
      </c>
    </row>
    <row r="3144" spans="1:11" x14ac:dyDescent="0.2">
      <c r="A3144" s="351"/>
      <c r="B3144" s="355"/>
      <c r="C3144" s="363"/>
      <c r="D3144" s="366"/>
      <c r="E3144" s="352"/>
      <c r="F3144" s="334"/>
      <c r="G3144" s="334"/>
      <c r="H3144" s="362"/>
      <c r="I3144" s="346"/>
      <c r="J3144" s="347"/>
      <c r="K3144" s="376"/>
    </row>
    <row r="3145" spans="1:11" x14ac:dyDescent="0.2">
      <c r="A3145" s="351"/>
      <c r="B3145" s="355"/>
      <c r="C3145" s="325"/>
      <c r="D3145" s="367"/>
      <c r="E3145" s="352" t="s">
        <v>1062</v>
      </c>
      <c r="F3145" s="334" t="s">
        <v>1016</v>
      </c>
      <c r="G3145" s="334">
        <v>12</v>
      </c>
      <c r="H3145" s="362">
        <f>H3123*1.2/100</f>
        <v>30937.818119999996</v>
      </c>
      <c r="I3145" s="346">
        <f>G3145*H3145</f>
        <v>371253.81743999996</v>
      </c>
      <c r="J3145" s="347" t="s">
        <v>1063</v>
      </c>
      <c r="K3145" s="376" t="s">
        <v>1017</v>
      </c>
    </row>
    <row r="3146" spans="1:11" x14ac:dyDescent="0.2">
      <c r="A3146" s="351"/>
      <c r="B3146" s="355"/>
      <c r="C3146" s="325"/>
      <c r="D3146" s="367"/>
      <c r="E3146" s="352"/>
      <c r="F3146" s="334"/>
      <c r="G3146" s="334"/>
      <c r="H3146" s="362"/>
      <c r="I3146" s="346"/>
      <c r="J3146" s="347"/>
      <c r="K3146" s="376"/>
    </row>
    <row r="3147" spans="1:11" x14ac:dyDescent="0.2">
      <c r="A3147" s="351"/>
      <c r="B3147" s="355"/>
      <c r="C3147" s="325"/>
      <c r="D3147" s="367"/>
      <c r="E3147" s="352" t="s">
        <v>1065</v>
      </c>
      <c r="F3147" s="334" t="s">
        <v>987</v>
      </c>
      <c r="G3147" s="334">
        <v>53</v>
      </c>
      <c r="H3147" s="362">
        <v>700</v>
      </c>
      <c r="I3147" s="346">
        <f>G3147*H3147</f>
        <v>37100</v>
      </c>
      <c r="J3147" s="347" t="s">
        <v>1066</v>
      </c>
      <c r="K3147" s="376" t="s">
        <v>953</v>
      </c>
    </row>
    <row r="3148" spans="1:11" x14ac:dyDescent="0.2">
      <c r="A3148" s="351"/>
      <c r="B3148" s="355"/>
      <c r="C3148" s="325"/>
      <c r="D3148" s="367"/>
      <c r="E3148" s="352"/>
      <c r="F3148" s="334"/>
      <c r="G3148" s="334"/>
      <c r="H3148" s="362"/>
      <c r="I3148" s="346"/>
      <c r="J3148" s="347"/>
      <c r="K3148" s="376"/>
    </row>
    <row r="3149" spans="1:11" x14ac:dyDescent="0.2">
      <c r="A3149" s="405"/>
      <c r="B3149" s="320"/>
      <c r="C3149" s="363"/>
      <c r="D3149" s="366"/>
      <c r="E3149" s="352"/>
      <c r="F3149" s="334"/>
      <c r="G3149" s="334"/>
      <c r="H3149" s="362"/>
      <c r="I3149" s="391"/>
      <c r="J3149" s="347"/>
      <c r="K3149" s="449"/>
    </row>
    <row r="3150" spans="1:11" x14ac:dyDescent="0.2">
      <c r="A3150" s="406"/>
      <c r="B3150" s="407"/>
      <c r="C3150" s="363"/>
      <c r="D3150" s="526" t="s">
        <v>2585</v>
      </c>
      <c r="E3150" s="331" t="s">
        <v>1402</v>
      </c>
      <c r="F3150" s="306" t="s">
        <v>1403</v>
      </c>
      <c r="G3150" s="334">
        <v>4</v>
      </c>
      <c r="H3150" s="402">
        <v>1083.21</v>
      </c>
      <c r="I3150" s="391">
        <f t="shared" ref="I3150:I3213" si="137">G3150*H3150</f>
        <v>4332.84</v>
      </c>
      <c r="J3150" s="347" t="s">
        <v>375</v>
      </c>
      <c r="K3150" s="449" t="s">
        <v>953</v>
      </c>
    </row>
    <row r="3151" spans="1:11" x14ac:dyDescent="0.2">
      <c r="A3151" s="409"/>
      <c r="B3151" s="410"/>
      <c r="C3151" s="363"/>
      <c r="D3151" s="366"/>
      <c r="E3151" s="331" t="s">
        <v>1405</v>
      </c>
      <c r="F3151" s="306" t="s">
        <v>1406</v>
      </c>
      <c r="G3151" s="334">
        <v>4</v>
      </c>
      <c r="H3151" s="402">
        <v>600</v>
      </c>
      <c r="I3151" s="391">
        <f t="shared" si="137"/>
        <v>2400</v>
      </c>
      <c r="J3151" s="347" t="s">
        <v>375</v>
      </c>
      <c r="K3151" s="449" t="s">
        <v>953</v>
      </c>
    </row>
    <row r="3152" spans="1:11" x14ac:dyDescent="0.2">
      <c r="A3152" s="409"/>
      <c r="B3152" s="410"/>
      <c r="C3152" s="363"/>
      <c r="D3152" s="366"/>
      <c r="E3152" s="331" t="s">
        <v>1407</v>
      </c>
      <c r="F3152" s="306" t="s">
        <v>1406</v>
      </c>
      <c r="G3152" s="334">
        <v>4</v>
      </c>
      <c r="H3152" s="402">
        <v>588.25</v>
      </c>
      <c r="I3152" s="391">
        <f t="shared" si="137"/>
        <v>2353</v>
      </c>
      <c r="J3152" s="347" t="s">
        <v>375</v>
      </c>
      <c r="K3152" s="449" t="s">
        <v>953</v>
      </c>
    </row>
    <row r="3153" spans="1:11" x14ac:dyDescent="0.2">
      <c r="A3153" s="409"/>
      <c r="B3153" s="410"/>
      <c r="C3153" s="363"/>
      <c r="D3153" s="366"/>
      <c r="E3153" s="331" t="s">
        <v>1409</v>
      </c>
      <c r="F3153" s="306" t="s">
        <v>1406</v>
      </c>
      <c r="G3153" s="334">
        <v>8</v>
      </c>
      <c r="H3153" s="402">
        <v>600</v>
      </c>
      <c r="I3153" s="391">
        <f t="shared" si="137"/>
        <v>4800</v>
      </c>
      <c r="J3153" s="347" t="s">
        <v>375</v>
      </c>
      <c r="K3153" s="449" t="s">
        <v>953</v>
      </c>
    </row>
    <row r="3154" spans="1:11" x14ac:dyDescent="0.2">
      <c r="A3154" s="409"/>
      <c r="B3154" s="410"/>
      <c r="C3154" s="363"/>
      <c r="D3154" s="366"/>
      <c r="E3154" s="331" t="s">
        <v>1411</v>
      </c>
      <c r="F3154" s="306" t="s">
        <v>1406</v>
      </c>
      <c r="G3154" s="334">
        <v>8</v>
      </c>
      <c r="H3154" s="402">
        <v>4130</v>
      </c>
      <c r="I3154" s="391">
        <f t="shared" si="137"/>
        <v>33040</v>
      </c>
      <c r="J3154" s="347" t="s">
        <v>375</v>
      </c>
      <c r="K3154" s="449" t="s">
        <v>953</v>
      </c>
    </row>
    <row r="3155" spans="1:11" x14ac:dyDescent="0.2">
      <c r="A3155" s="409"/>
      <c r="B3155" s="410"/>
      <c r="C3155" s="363"/>
      <c r="D3155" s="366"/>
      <c r="E3155" s="331" t="s">
        <v>1413</v>
      </c>
      <c r="F3155" s="306" t="s">
        <v>1414</v>
      </c>
      <c r="G3155" s="334">
        <v>40</v>
      </c>
      <c r="H3155" s="402">
        <v>1338</v>
      </c>
      <c r="I3155" s="391">
        <f t="shared" si="137"/>
        <v>53520</v>
      </c>
      <c r="J3155" s="347" t="s">
        <v>375</v>
      </c>
      <c r="K3155" s="449" t="s">
        <v>953</v>
      </c>
    </row>
    <row r="3156" spans="1:11" x14ac:dyDescent="0.2">
      <c r="A3156" s="409"/>
      <c r="B3156" s="410"/>
      <c r="C3156" s="363"/>
      <c r="D3156" s="366"/>
      <c r="E3156" s="331" t="s">
        <v>1416</v>
      </c>
      <c r="F3156" s="306" t="s">
        <v>748</v>
      </c>
      <c r="G3156" s="334">
        <v>80</v>
      </c>
      <c r="H3156" s="402">
        <v>32.4</v>
      </c>
      <c r="I3156" s="391">
        <f t="shared" si="137"/>
        <v>2592</v>
      </c>
      <c r="J3156" s="347" t="s">
        <v>375</v>
      </c>
      <c r="K3156" s="449" t="s">
        <v>953</v>
      </c>
    </row>
    <row r="3157" spans="1:11" x14ac:dyDescent="0.2">
      <c r="A3157" s="409"/>
      <c r="B3157" s="410"/>
      <c r="C3157" s="363"/>
      <c r="D3157" s="366"/>
      <c r="E3157" s="411" t="s">
        <v>1418</v>
      </c>
      <c r="F3157" s="412" t="s">
        <v>1419</v>
      </c>
      <c r="G3157" s="389">
        <v>20</v>
      </c>
      <c r="H3157" s="390">
        <v>2118.61</v>
      </c>
      <c r="I3157" s="391">
        <f t="shared" si="137"/>
        <v>42372.200000000004</v>
      </c>
      <c r="J3157" s="347" t="s">
        <v>375</v>
      </c>
      <c r="K3157" s="449" t="s">
        <v>953</v>
      </c>
    </row>
    <row r="3158" spans="1:11" x14ac:dyDescent="0.2">
      <c r="A3158" s="409"/>
      <c r="B3158" s="410"/>
      <c r="C3158" s="363"/>
      <c r="D3158" s="366"/>
      <c r="E3158" s="411" t="s">
        <v>1421</v>
      </c>
      <c r="F3158" s="412" t="s">
        <v>1419</v>
      </c>
      <c r="G3158" s="389">
        <v>20</v>
      </c>
      <c r="H3158" s="390">
        <v>1018.99</v>
      </c>
      <c r="I3158" s="391">
        <f t="shared" si="137"/>
        <v>20379.8</v>
      </c>
      <c r="J3158" s="347" t="s">
        <v>375</v>
      </c>
      <c r="K3158" s="449" t="s">
        <v>953</v>
      </c>
    </row>
    <row r="3159" spans="1:11" x14ac:dyDescent="0.2">
      <c r="A3159" s="409"/>
      <c r="B3159" s="410"/>
      <c r="C3159" s="363"/>
      <c r="D3159" s="366"/>
      <c r="E3159" s="411" t="s">
        <v>1422</v>
      </c>
      <c r="F3159" s="412" t="s">
        <v>1406</v>
      </c>
      <c r="G3159" s="389">
        <v>24</v>
      </c>
      <c r="H3159" s="390">
        <v>1170</v>
      </c>
      <c r="I3159" s="391">
        <f t="shared" si="137"/>
        <v>28080</v>
      </c>
      <c r="J3159" s="347" t="s">
        <v>375</v>
      </c>
      <c r="K3159" s="449" t="s">
        <v>953</v>
      </c>
    </row>
    <row r="3160" spans="1:11" x14ac:dyDescent="0.2">
      <c r="A3160" s="409"/>
      <c r="B3160" s="410"/>
      <c r="C3160" s="363"/>
      <c r="D3160" s="366"/>
      <c r="E3160" s="411" t="s">
        <v>1424</v>
      </c>
      <c r="F3160" s="412" t="s">
        <v>748</v>
      </c>
      <c r="G3160" s="389">
        <v>48</v>
      </c>
      <c r="H3160" s="390">
        <v>47.5</v>
      </c>
      <c r="I3160" s="391">
        <f t="shared" si="137"/>
        <v>2280</v>
      </c>
      <c r="J3160" s="347" t="s">
        <v>375</v>
      </c>
      <c r="K3160" s="449" t="s">
        <v>953</v>
      </c>
    </row>
    <row r="3161" spans="1:11" x14ac:dyDescent="0.2">
      <c r="A3161" s="409"/>
      <c r="B3161" s="410"/>
      <c r="C3161" s="363"/>
      <c r="D3161" s="366"/>
      <c r="E3161" s="411" t="s">
        <v>1426</v>
      </c>
      <c r="F3161" s="412" t="s">
        <v>748</v>
      </c>
      <c r="G3161" s="389">
        <v>400</v>
      </c>
      <c r="H3161" s="390">
        <v>15.8</v>
      </c>
      <c r="I3161" s="391">
        <f t="shared" si="137"/>
        <v>6320</v>
      </c>
      <c r="J3161" s="347" t="s">
        <v>375</v>
      </c>
      <c r="K3161" s="449" t="s">
        <v>953</v>
      </c>
    </row>
    <row r="3162" spans="1:11" x14ac:dyDescent="0.2">
      <c r="A3162" s="409"/>
      <c r="B3162" s="410"/>
      <c r="C3162" s="363"/>
      <c r="D3162" s="366"/>
      <c r="E3162" s="411" t="s">
        <v>1428</v>
      </c>
      <c r="F3162" s="412" t="s">
        <v>748</v>
      </c>
      <c r="G3162" s="389">
        <v>60</v>
      </c>
      <c r="H3162" s="390">
        <v>38.1</v>
      </c>
      <c r="I3162" s="391">
        <f t="shared" si="137"/>
        <v>2286</v>
      </c>
      <c r="J3162" s="347" t="s">
        <v>375</v>
      </c>
      <c r="K3162" s="449" t="s">
        <v>953</v>
      </c>
    </row>
    <row r="3163" spans="1:11" x14ac:dyDescent="0.2">
      <c r="A3163" s="409"/>
      <c r="B3163" s="410"/>
      <c r="C3163" s="363"/>
      <c r="D3163" s="366"/>
      <c r="E3163" s="411" t="s">
        <v>1429</v>
      </c>
      <c r="F3163" s="412" t="s">
        <v>1406</v>
      </c>
      <c r="G3163" s="389">
        <v>50</v>
      </c>
      <c r="H3163" s="390">
        <v>171.1</v>
      </c>
      <c r="I3163" s="391">
        <f t="shared" si="137"/>
        <v>8555</v>
      </c>
      <c r="J3163" s="347" t="s">
        <v>375</v>
      </c>
      <c r="K3163" s="449" t="s">
        <v>953</v>
      </c>
    </row>
    <row r="3164" spans="1:11" x14ac:dyDescent="0.2">
      <c r="A3164" s="409"/>
      <c r="B3164" s="410"/>
      <c r="C3164" s="363"/>
      <c r="D3164" s="366"/>
      <c r="E3164" s="411" t="s">
        <v>1431</v>
      </c>
      <c r="F3164" s="412" t="s">
        <v>1406</v>
      </c>
      <c r="G3164" s="389">
        <v>28</v>
      </c>
      <c r="H3164" s="390">
        <v>215.16</v>
      </c>
      <c r="I3164" s="391">
        <f t="shared" si="137"/>
        <v>6024.48</v>
      </c>
      <c r="J3164" s="347" t="s">
        <v>375</v>
      </c>
      <c r="K3164" s="449" t="s">
        <v>953</v>
      </c>
    </row>
    <row r="3165" spans="1:11" x14ac:dyDescent="0.2">
      <c r="A3165" s="409"/>
      <c r="B3165" s="410"/>
      <c r="C3165" s="363"/>
      <c r="D3165" s="366"/>
      <c r="E3165" s="411" t="s">
        <v>1433</v>
      </c>
      <c r="F3165" s="412" t="s">
        <v>1414</v>
      </c>
      <c r="G3165" s="389">
        <v>60</v>
      </c>
      <c r="H3165" s="390">
        <v>961.17</v>
      </c>
      <c r="I3165" s="391">
        <f t="shared" si="137"/>
        <v>57670.2</v>
      </c>
      <c r="J3165" s="347" t="s">
        <v>375</v>
      </c>
      <c r="K3165" s="449" t="s">
        <v>953</v>
      </c>
    </row>
    <row r="3166" spans="1:11" x14ac:dyDescent="0.2">
      <c r="A3166" s="409"/>
      <c r="B3166" s="410"/>
      <c r="C3166" s="363"/>
      <c r="D3166" s="366"/>
      <c r="E3166" s="411" t="s">
        <v>1434</v>
      </c>
      <c r="F3166" s="412" t="s">
        <v>748</v>
      </c>
      <c r="G3166" s="389">
        <v>44</v>
      </c>
      <c r="H3166" s="390">
        <v>114.45</v>
      </c>
      <c r="I3166" s="391">
        <f t="shared" si="137"/>
        <v>5035.8</v>
      </c>
      <c r="J3166" s="347" t="s">
        <v>375</v>
      </c>
      <c r="K3166" s="449" t="s">
        <v>953</v>
      </c>
    </row>
    <row r="3167" spans="1:11" x14ac:dyDescent="0.2">
      <c r="A3167" s="409"/>
      <c r="B3167" s="410"/>
      <c r="C3167" s="363"/>
      <c r="D3167" s="366"/>
      <c r="E3167" s="411" t="s">
        <v>1436</v>
      </c>
      <c r="F3167" s="412" t="s">
        <v>748</v>
      </c>
      <c r="G3167" s="389">
        <v>24</v>
      </c>
      <c r="H3167" s="390">
        <v>218</v>
      </c>
      <c r="I3167" s="391">
        <f t="shared" si="137"/>
        <v>5232</v>
      </c>
      <c r="J3167" s="347" t="s">
        <v>375</v>
      </c>
      <c r="K3167" s="449" t="s">
        <v>953</v>
      </c>
    </row>
    <row r="3168" spans="1:11" x14ac:dyDescent="0.2">
      <c r="A3168" s="409"/>
      <c r="B3168" s="410"/>
      <c r="C3168" s="363"/>
      <c r="D3168" s="366"/>
      <c r="E3168" s="411" t="s">
        <v>1438</v>
      </c>
      <c r="F3168" s="412" t="s">
        <v>748</v>
      </c>
      <c r="G3168" s="389">
        <v>1500</v>
      </c>
      <c r="H3168" s="390">
        <v>14.18</v>
      </c>
      <c r="I3168" s="391">
        <f t="shared" si="137"/>
        <v>21270</v>
      </c>
      <c r="J3168" s="347" t="s">
        <v>375</v>
      </c>
      <c r="K3168" s="449" t="s">
        <v>953</v>
      </c>
    </row>
    <row r="3169" spans="1:11" x14ac:dyDescent="0.2">
      <c r="A3169" s="409"/>
      <c r="B3169" s="410"/>
      <c r="C3169" s="363"/>
      <c r="D3169" s="366"/>
      <c r="E3169" s="411" t="s">
        <v>1440</v>
      </c>
      <c r="F3169" s="412" t="s">
        <v>748</v>
      </c>
      <c r="G3169" s="389">
        <v>2000</v>
      </c>
      <c r="H3169" s="390">
        <v>13.57</v>
      </c>
      <c r="I3169" s="391">
        <f t="shared" si="137"/>
        <v>27140</v>
      </c>
      <c r="J3169" s="347" t="s">
        <v>375</v>
      </c>
      <c r="K3169" s="449" t="s">
        <v>953</v>
      </c>
    </row>
    <row r="3170" spans="1:11" x14ac:dyDescent="0.2">
      <c r="A3170" s="409"/>
      <c r="B3170" s="410"/>
      <c r="C3170" s="363"/>
      <c r="D3170" s="366"/>
      <c r="E3170" s="411" t="s">
        <v>1442</v>
      </c>
      <c r="F3170" s="412" t="s">
        <v>748</v>
      </c>
      <c r="G3170" s="389">
        <v>500</v>
      </c>
      <c r="H3170" s="390">
        <v>11.38</v>
      </c>
      <c r="I3170" s="391">
        <f t="shared" si="137"/>
        <v>5690</v>
      </c>
      <c r="J3170" s="347" t="s">
        <v>375</v>
      </c>
      <c r="K3170" s="449" t="s">
        <v>953</v>
      </c>
    </row>
    <row r="3171" spans="1:11" x14ac:dyDescent="0.2">
      <c r="A3171" s="409"/>
      <c r="B3171" s="410"/>
      <c r="C3171" s="363"/>
      <c r="D3171" s="366"/>
      <c r="E3171" s="411" t="s">
        <v>1444</v>
      </c>
      <c r="F3171" s="412" t="s">
        <v>748</v>
      </c>
      <c r="G3171" s="389">
        <v>1200</v>
      </c>
      <c r="H3171" s="390">
        <v>14.18</v>
      </c>
      <c r="I3171" s="391">
        <f t="shared" si="137"/>
        <v>17016</v>
      </c>
      <c r="J3171" s="347" t="s">
        <v>375</v>
      </c>
      <c r="K3171" s="449" t="s">
        <v>953</v>
      </c>
    </row>
    <row r="3172" spans="1:11" x14ac:dyDescent="0.2">
      <c r="A3172" s="409"/>
      <c r="B3172" s="410"/>
      <c r="C3172" s="363"/>
      <c r="D3172" s="366"/>
      <c r="E3172" s="411" t="s">
        <v>1445</v>
      </c>
      <c r="F3172" s="412" t="s">
        <v>748</v>
      </c>
      <c r="G3172" s="389">
        <v>3000</v>
      </c>
      <c r="H3172" s="390">
        <v>10.029999999999999</v>
      </c>
      <c r="I3172" s="391">
        <f t="shared" si="137"/>
        <v>30089.999999999996</v>
      </c>
      <c r="J3172" s="347" t="s">
        <v>375</v>
      </c>
      <c r="K3172" s="449" t="s">
        <v>953</v>
      </c>
    </row>
    <row r="3173" spans="1:11" x14ac:dyDescent="0.2">
      <c r="A3173" s="409"/>
      <c r="B3173" s="410"/>
      <c r="C3173" s="363"/>
      <c r="D3173" s="366"/>
      <c r="E3173" s="411" t="s">
        <v>1446</v>
      </c>
      <c r="F3173" s="412" t="s">
        <v>748</v>
      </c>
      <c r="G3173" s="389">
        <v>3000</v>
      </c>
      <c r="H3173" s="390">
        <v>11.38</v>
      </c>
      <c r="I3173" s="391">
        <f t="shared" si="137"/>
        <v>34140</v>
      </c>
      <c r="J3173" s="347" t="s">
        <v>375</v>
      </c>
      <c r="K3173" s="449" t="s">
        <v>953</v>
      </c>
    </row>
    <row r="3174" spans="1:11" x14ac:dyDescent="0.2">
      <c r="A3174" s="409"/>
      <c r="B3174" s="410"/>
      <c r="C3174" s="363"/>
      <c r="D3174" s="366"/>
      <c r="E3174" s="411" t="s">
        <v>1448</v>
      </c>
      <c r="F3174" s="412" t="s">
        <v>748</v>
      </c>
      <c r="G3174" s="389">
        <v>3000</v>
      </c>
      <c r="H3174" s="390">
        <v>7.06</v>
      </c>
      <c r="I3174" s="391">
        <f t="shared" si="137"/>
        <v>21180</v>
      </c>
      <c r="J3174" s="347" t="s">
        <v>375</v>
      </c>
      <c r="K3174" s="449" t="s">
        <v>953</v>
      </c>
    </row>
    <row r="3175" spans="1:11" x14ac:dyDescent="0.2">
      <c r="A3175" s="409"/>
      <c r="B3175" s="410"/>
      <c r="C3175" s="363"/>
      <c r="D3175" s="366"/>
      <c r="E3175" s="411" t="s">
        <v>1450</v>
      </c>
      <c r="F3175" s="412" t="s">
        <v>748</v>
      </c>
      <c r="G3175" s="389">
        <v>3000</v>
      </c>
      <c r="H3175" s="390">
        <v>15.33</v>
      </c>
      <c r="I3175" s="391">
        <f t="shared" si="137"/>
        <v>45990</v>
      </c>
      <c r="J3175" s="347" t="s">
        <v>375</v>
      </c>
      <c r="K3175" s="449" t="s">
        <v>953</v>
      </c>
    </row>
    <row r="3176" spans="1:11" x14ac:dyDescent="0.2">
      <c r="A3176" s="409"/>
      <c r="B3176" s="410"/>
      <c r="C3176" s="363"/>
      <c r="D3176" s="366"/>
      <c r="E3176" s="411" t="s">
        <v>1451</v>
      </c>
      <c r="F3176" s="412" t="s">
        <v>748</v>
      </c>
      <c r="G3176" s="389">
        <v>3000</v>
      </c>
      <c r="H3176" s="390">
        <v>11.38</v>
      </c>
      <c r="I3176" s="391">
        <f t="shared" si="137"/>
        <v>34140</v>
      </c>
      <c r="J3176" s="347" t="s">
        <v>375</v>
      </c>
      <c r="K3176" s="449" t="s">
        <v>953</v>
      </c>
    </row>
    <row r="3177" spans="1:11" x14ac:dyDescent="0.2">
      <c r="A3177" s="409"/>
      <c r="B3177" s="410"/>
      <c r="C3177" s="363"/>
      <c r="D3177" s="366"/>
      <c r="E3177" s="411" t="s">
        <v>1453</v>
      </c>
      <c r="F3177" s="412" t="s">
        <v>748</v>
      </c>
      <c r="G3177" s="389">
        <v>1200</v>
      </c>
      <c r="H3177" s="390">
        <v>3.82</v>
      </c>
      <c r="I3177" s="391">
        <f t="shared" si="137"/>
        <v>4584</v>
      </c>
      <c r="J3177" s="347" t="s">
        <v>375</v>
      </c>
      <c r="K3177" s="449" t="s">
        <v>953</v>
      </c>
    </row>
    <row r="3178" spans="1:11" x14ac:dyDescent="0.2">
      <c r="A3178" s="409"/>
      <c r="B3178" s="410"/>
      <c r="C3178" s="363"/>
      <c r="D3178" s="366"/>
      <c r="E3178" s="411" t="s">
        <v>1455</v>
      </c>
      <c r="F3178" s="412" t="s">
        <v>748</v>
      </c>
      <c r="G3178" s="389">
        <v>3000</v>
      </c>
      <c r="H3178" s="390">
        <v>5.41</v>
      </c>
      <c r="I3178" s="391">
        <f t="shared" si="137"/>
        <v>16230</v>
      </c>
      <c r="J3178" s="347" t="s">
        <v>375</v>
      </c>
      <c r="K3178" s="449" t="s">
        <v>953</v>
      </c>
    </row>
    <row r="3179" spans="1:11" x14ac:dyDescent="0.2">
      <c r="A3179" s="409"/>
      <c r="B3179" s="410"/>
      <c r="C3179" s="363"/>
      <c r="D3179" s="366"/>
      <c r="E3179" s="411" t="s">
        <v>1456</v>
      </c>
      <c r="F3179" s="412" t="s">
        <v>748</v>
      </c>
      <c r="G3179" s="389">
        <v>3000</v>
      </c>
      <c r="H3179" s="390">
        <v>8.1199999999999992</v>
      </c>
      <c r="I3179" s="391">
        <f t="shared" si="137"/>
        <v>24359.999999999996</v>
      </c>
      <c r="J3179" s="347" t="s">
        <v>375</v>
      </c>
      <c r="K3179" s="449" t="s">
        <v>953</v>
      </c>
    </row>
    <row r="3180" spans="1:11" x14ac:dyDescent="0.2">
      <c r="A3180" s="409"/>
      <c r="B3180" s="410"/>
      <c r="C3180" s="363"/>
      <c r="D3180" s="366"/>
      <c r="E3180" s="411" t="s">
        <v>1458</v>
      </c>
      <c r="F3180" s="412" t="s">
        <v>748</v>
      </c>
      <c r="G3180" s="389">
        <v>200</v>
      </c>
      <c r="H3180" s="390">
        <v>0.69</v>
      </c>
      <c r="I3180" s="391">
        <f t="shared" si="137"/>
        <v>138</v>
      </c>
      <c r="J3180" s="347" t="s">
        <v>375</v>
      </c>
      <c r="K3180" s="449" t="s">
        <v>953</v>
      </c>
    </row>
    <row r="3181" spans="1:11" x14ac:dyDescent="0.2">
      <c r="A3181" s="409"/>
      <c r="B3181" s="410"/>
      <c r="C3181" s="363"/>
      <c r="D3181" s="366"/>
      <c r="E3181" s="411" t="s">
        <v>1460</v>
      </c>
      <c r="F3181" s="412" t="s">
        <v>1461</v>
      </c>
      <c r="G3181" s="389">
        <v>20</v>
      </c>
      <c r="H3181" s="390">
        <v>108.89</v>
      </c>
      <c r="I3181" s="391">
        <f t="shared" si="137"/>
        <v>2177.8000000000002</v>
      </c>
      <c r="J3181" s="347" t="s">
        <v>375</v>
      </c>
      <c r="K3181" s="449" t="s">
        <v>953</v>
      </c>
    </row>
    <row r="3182" spans="1:11" x14ac:dyDescent="0.2">
      <c r="A3182" s="409"/>
      <c r="B3182" s="410"/>
      <c r="C3182" s="363"/>
      <c r="D3182" s="366"/>
      <c r="E3182" s="411" t="s">
        <v>1463</v>
      </c>
      <c r="F3182" s="412" t="s">
        <v>1414</v>
      </c>
      <c r="G3182" s="389">
        <v>15</v>
      </c>
      <c r="H3182" s="390">
        <v>4080.63</v>
      </c>
      <c r="I3182" s="391">
        <f t="shared" si="137"/>
        <v>61209.450000000004</v>
      </c>
      <c r="J3182" s="347" t="s">
        <v>375</v>
      </c>
      <c r="K3182" s="449" t="s">
        <v>953</v>
      </c>
    </row>
    <row r="3183" spans="1:11" x14ac:dyDescent="0.2">
      <c r="A3183" s="409"/>
      <c r="B3183" s="410"/>
      <c r="C3183" s="363"/>
      <c r="D3183" s="366"/>
      <c r="E3183" s="411" t="s">
        <v>1465</v>
      </c>
      <c r="F3183" s="412" t="s">
        <v>748</v>
      </c>
      <c r="G3183" s="389">
        <v>12</v>
      </c>
      <c r="H3183" s="390">
        <v>233.74</v>
      </c>
      <c r="I3183" s="391">
        <f t="shared" si="137"/>
        <v>2804.88</v>
      </c>
      <c r="J3183" s="347" t="s">
        <v>375</v>
      </c>
      <c r="K3183" s="449" t="s">
        <v>953</v>
      </c>
    </row>
    <row r="3184" spans="1:11" x14ac:dyDescent="0.2">
      <c r="A3184" s="409"/>
      <c r="B3184" s="410"/>
      <c r="C3184" s="363"/>
      <c r="D3184" s="366"/>
      <c r="E3184" s="411" t="s">
        <v>1467</v>
      </c>
      <c r="F3184" s="412" t="s">
        <v>748</v>
      </c>
      <c r="G3184" s="389">
        <v>5</v>
      </c>
      <c r="H3184" s="390">
        <v>116</v>
      </c>
      <c r="I3184" s="391">
        <f t="shared" si="137"/>
        <v>580</v>
      </c>
      <c r="J3184" s="347" t="s">
        <v>375</v>
      </c>
      <c r="K3184" s="449" t="s">
        <v>953</v>
      </c>
    </row>
    <row r="3185" spans="1:11" x14ac:dyDescent="0.2">
      <c r="A3185" s="409"/>
      <c r="B3185" s="410"/>
      <c r="C3185" s="363"/>
      <c r="D3185" s="366"/>
      <c r="E3185" s="411" t="s">
        <v>1469</v>
      </c>
      <c r="F3185" s="412" t="s">
        <v>1419</v>
      </c>
      <c r="G3185" s="389">
        <v>5</v>
      </c>
      <c r="H3185" s="390">
        <v>955.37</v>
      </c>
      <c r="I3185" s="391">
        <f t="shared" si="137"/>
        <v>4776.8500000000004</v>
      </c>
      <c r="J3185" s="347" t="s">
        <v>375</v>
      </c>
      <c r="K3185" s="449" t="s">
        <v>953</v>
      </c>
    </row>
    <row r="3186" spans="1:11" x14ac:dyDescent="0.2">
      <c r="A3186" s="409"/>
      <c r="B3186" s="410"/>
      <c r="C3186" s="363"/>
      <c r="D3186" s="366"/>
      <c r="E3186" s="411" t="s">
        <v>1471</v>
      </c>
      <c r="F3186" s="412" t="s">
        <v>1419</v>
      </c>
      <c r="G3186" s="389">
        <v>5</v>
      </c>
      <c r="H3186" s="390">
        <v>458.75</v>
      </c>
      <c r="I3186" s="391">
        <f t="shared" si="137"/>
        <v>2293.75</v>
      </c>
      <c r="J3186" s="347" t="s">
        <v>375</v>
      </c>
      <c r="K3186" s="449" t="s">
        <v>953</v>
      </c>
    </row>
    <row r="3187" spans="1:11" x14ac:dyDescent="0.2">
      <c r="A3187" s="409"/>
      <c r="B3187" s="410"/>
      <c r="C3187" s="363"/>
      <c r="D3187" s="366"/>
      <c r="E3187" s="411" t="s">
        <v>1473</v>
      </c>
      <c r="F3187" s="412" t="s">
        <v>155</v>
      </c>
      <c r="G3187" s="389">
        <v>30</v>
      </c>
      <c r="H3187" s="390">
        <v>2147.89</v>
      </c>
      <c r="I3187" s="391">
        <f t="shared" si="137"/>
        <v>64436.7</v>
      </c>
      <c r="J3187" s="347" t="s">
        <v>375</v>
      </c>
      <c r="K3187" s="449" t="s">
        <v>953</v>
      </c>
    </row>
    <row r="3188" spans="1:11" x14ac:dyDescent="0.2">
      <c r="A3188" s="409"/>
      <c r="B3188" s="410"/>
      <c r="C3188" s="363"/>
      <c r="D3188" s="366"/>
      <c r="E3188" s="411" t="s">
        <v>1475</v>
      </c>
      <c r="F3188" s="412" t="s">
        <v>1406</v>
      </c>
      <c r="G3188" s="389">
        <v>48</v>
      </c>
      <c r="H3188" s="390">
        <v>215.08</v>
      </c>
      <c r="I3188" s="391">
        <f t="shared" si="137"/>
        <v>10323.84</v>
      </c>
      <c r="J3188" s="347" t="s">
        <v>375</v>
      </c>
      <c r="K3188" s="449" t="s">
        <v>953</v>
      </c>
    </row>
    <row r="3189" spans="1:11" x14ac:dyDescent="0.2">
      <c r="A3189" s="409"/>
      <c r="B3189" s="410"/>
      <c r="C3189" s="363"/>
      <c r="D3189" s="366"/>
      <c r="E3189" s="331" t="s">
        <v>1477</v>
      </c>
      <c r="F3189" s="412" t="s">
        <v>955</v>
      </c>
      <c r="G3189" s="389">
        <v>20</v>
      </c>
      <c r="H3189" s="390">
        <v>1858.37</v>
      </c>
      <c r="I3189" s="391">
        <f t="shared" si="137"/>
        <v>37167.399999999994</v>
      </c>
      <c r="J3189" s="347" t="s">
        <v>375</v>
      </c>
      <c r="K3189" s="449" t="s">
        <v>953</v>
      </c>
    </row>
    <row r="3190" spans="1:11" x14ac:dyDescent="0.2">
      <c r="A3190" s="409"/>
      <c r="B3190" s="410"/>
      <c r="C3190" s="363"/>
      <c r="D3190" s="366"/>
      <c r="E3190" s="411" t="s">
        <v>1479</v>
      </c>
      <c r="F3190" s="412" t="s">
        <v>1406</v>
      </c>
      <c r="G3190" s="389">
        <v>12</v>
      </c>
      <c r="H3190" s="390">
        <v>222.68</v>
      </c>
      <c r="I3190" s="391">
        <f t="shared" si="137"/>
        <v>2672.16</v>
      </c>
      <c r="J3190" s="347" t="s">
        <v>375</v>
      </c>
      <c r="K3190" s="449" t="s">
        <v>953</v>
      </c>
    </row>
    <row r="3191" spans="1:11" x14ac:dyDescent="0.2">
      <c r="A3191" s="409"/>
      <c r="B3191" s="410"/>
      <c r="C3191" s="363"/>
      <c r="D3191" s="366"/>
      <c r="E3191" s="411" t="s">
        <v>1481</v>
      </c>
      <c r="F3191" s="412" t="s">
        <v>1406</v>
      </c>
      <c r="G3191" s="389">
        <v>12</v>
      </c>
      <c r="H3191" s="390">
        <v>1194.7</v>
      </c>
      <c r="I3191" s="391">
        <f t="shared" si="137"/>
        <v>14336.400000000001</v>
      </c>
      <c r="J3191" s="347" t="s">
        <v>375</v>
      </c>
      <c r="K3191" s="449" t="s">
        <v>953</v>
      </c>
    </row>
    <row r="3192" spans="1:11" x14ac:dyDescent="0.2">
      <c r="A3192" s="409"/>
      <c r="B3192" s="410"/>
      <c r="C3192" s="363"/>
      <c r="D3192" s="366"/>
      <c r="E3192" s="411" t="s">
        <v>1483</v>
      </c>
      <c r="F3192" s="412" t="s">
        <v>748</v>
      </c>
      <c r="G3192" s="389">
        <v>8</v>
      </c>
      <c r="H3192" s="390">
        <v>1432.6</v>
      </c>
      <c r="I3192" s="391">
        <f t="shared" si="137"/>
        <v>11460.8</v>
      </c>
      <c r="J3192" s="347" t="s">
        <v>375</v>
      </c>
      <c r="K3192" s="449" t="s">
        <v>953</v>
      </c>
    </row>
    <row r="3193" spans="1:11" x14ac:dyDescent="0.2">
      <c r="A3193" s="409"/>
      <c r="B3193" s="410"/>
      <c r="C3193" s="363"/>
      <c r="D3193" s="366"/>
      <c r="E3193" s="411" t="s">
        <v>1485</v>
      </c>
      <c r="F3193" s="412" t="s">
        <v>1414</v>
      </c>
      <c r="G3193" s="389">
        <v>12</v>
      </c>
      <c r="H3193" s="390">
        <v>4628.3999999999996</v>
      </c>
      <c r="I3193" s="391">
        <f t="shared" si="137"/>
        <v>55540.799999999996</v>
      </c>
      <c r="J3193" s="347" t="s">
        <v>375</v>
      </c>
      <c r="K3193" s="449" t="s">
        <v>953</v>
      </c>
    </row>
    <row r="3194" spans="1:11" x14ac:dyDescent="0.2">
      <c r="A3194" s="409"/>
      <c r="B3194" s="410"/>
      <c r="C3194" s="363"/>
      <c r="D3194" s="366"/>
      <c r="E3194" s="411" t="s">
        <v>1487</v>
      </c>
      <c r="F3194" s="412" t="s">
        <v>1414</v>
      </c>
      <c r="G3194" s="389">
        <v>20</v>
      </c>
      <c r="H3194" s="390">
        <v>4628.3999999999996</v>
      </c>
      <c r="I3194" s="391">
        <f t="shared" si="137"/>
        <v>92568</v>
      </c>
      <c r="J3194" s="347" t="s">
        <v>375</v>
      </c>
      <c r="K3194" s="449" t="s">
        <v>953</v>
      </c>
    </row>
    <row r="3195" spans="1:11" x14ac:dyDescent="0.2">
      <c r="A3195" s="409"/>
      <c r="B3195" s="410"/>
      <c r="C3195" s="363"/>
      <c r="D3195" s="366"/>
      <c r="E3195" s="411" t="s">
        <v>1488</v>
      </c>
      <c r="F3195" s="412" t="s">
        <v>1414</v>
      </c>
      <c r="G3195" s="389">
        <v>2</v>
      </c>
      <c r="H3195" s="390">
        <v>4628.3999999999996</v>
      </c>
      <c r="I3195" s="391">
        <f t="shared" si="137"/>
        <v>9256.7999999999993</v>
      </c>
      <c r="J3195" s="347" t="s">
        <v>375</v>
      </c>
      <c r="K3195" s="449" t="s">
        <v>953</v>
      </c>
    </row>
    <row r="3196" spans="1:11" x14ac:dyDescent="0.2">
      <c r="A3196" s="409"/>
      <c r="B3196" s="410"/>
      <c r="C3196" s="363"/>
      <c r="D3196" s="366"/>
      <c r="E3196" s="411" t="s">
        <v>1490</v>
      </c>
      <c r="F3196" s="412" t="s">
        <v>1491</v>
      </c>
      <c r="G3196" s="389">
        <v>150</v>
      </c>
      <c r="H3196" s="390">
        <v>684.4</v>
      </c>
      <c r="I3196" s="391">
        <f t="shared" si="137"/>
        <v>102660</v>
      </c>
      <c r="J3196" s="347" t="s">
        <v>375</v>
      </c>
      <c r="K3196" s="449" t="s">
        <v>953</v>
      </c>
    </row>
    <row r="3197" spans="1:11" x14ac:dyDescent="0.2">
      <c r="A3197" s="409"/>
      <c r="B3197" s="410"/>
      <c r="C3197" s="363"/>
      <c r="D3197" s="366"/>
      <c r="E3197" s="411" t="s">
        <v>1492</v>
      </c>
      <c r="F3197" s="412" t="s">
        <v>1493</v>
      </c>
      <c r="G3197" s="389">
        <v>150</v>
      </c>
      <c r="H3197" s="390">
        <v>753.28</v>
      </c>
      <c r="I3197" s="391">
        <f t="shared" si="137"/>
        <v>112992</v>
      </c>
      <c r="J3197" s="347" t="s">
        <v>375</v>
      </c>
      <c r="K3197" s="449" t="s">
        <v>953</v>
      </c>
    </row>
    <row r="3198" spans="1:11" x14ac:dyDescent="0.2">
      <c r="A3198" s="409"/>
      <c r="B3198" s="410"/>
      <c r="C3198" s="363"/>
      <c r="D3198" s="366"/>
      <c r="E3198" s="411" t="s">
        <v>1495</v>
      </c>
      <c r="F3198" s="412" t="s">
        <v>1496</v>
      </c>
      <c r="G3198" s="389">
        <v>150</v>
      </c>
      <c r="H3198" s="390">
        <v>1023.65</v>
      </c>
      <c r="I3198" s="391">
        <f t="shared" si="137"/>
        <v>153547.5</v>
      </c>
      <c r="J3198" s="347" t="s">
        <v>375</v>
      </c>
      <c r="K3198" s="449" t="s">
        <v>953</v>
      </c>
    </row>
    <row r="3199" spans="1:11" x14ac:dyDescent="0.2">
      <c r="A3199" s="409"/>
      <c r="B3199" s="410"/>
      <c r="C3199" s="363"/>
      <c r="D3199" s="366"/>
      <c r="E3199" s="411" t="s">
        <v>1498</v>
      </c>
      <c r="F3199" s="412" t="s">
        <v>1419</v>
      </c>
      <c r="G3199" s="389">
        <v>45</v>
      </c>
      <c r="H3199" s="390">
        <v>350</v>
      </c>
      <c r="I3199" s="391">
        <f t="shared" si="137"/>
        <v>15750</v>
      </c>
      <c r="J3199" s="347" t="s">
        <v>375</v>
      </c>
      <c r="K3199" s="449" t="s">
        <v>953</v>
      </c>
    </row>
    <row r="3200" spans="1:11" x14ac:dyDescent="0.2">
      <c r="A3200" s="409"/>
      <c r="B3200" s="410"/>
      <c r="C3200" s="363"/>
      <c r="D3200" s="366"/>
      <c r="E3200" s="411" t="s">
        <v>1500</v>
      </c>
      <c r="F3200" s="412" t="s">
        <v>1406</v>
      </c>
      <c r="G3200" s="389">
        <v>24</v>
      </c>
      <c r="H3200" s="390">
        <v>845.54</v>
      </c>
      <c r="I3200" s="391">
        <f t="shared" si="137"/>
        <v>20292.96</v>
      </c>
      <c r="J3200" s="347" t="s">
        <v>375</v>
      </c>
      <c r="K3200" s="449" t="s">
        <v>953</v>
      </c>
    </row>
    <row r="3201" spans="1:11" x14ac:dyDescent="0.2">
      <c r="A3201" s="409"/>
      <c r="B3201" s="410"/>
      <c r="C3201" s="363"/>
      <c r="D3201" s="366"/>
      <c r="E3201" s="411" t="s">
        <v>1502</v>
      </c>
      <c r="F3201" s="412" t="s">
        <v>748</v>
      </c>
      <c r="G3201" s="389">
        <v>15</v>
      </c>
      <c r="H3201" s="390">
        <v>85.1</v>
      </c>
      <c r="I3201" s="391">
        <f t="shared" si="137"/>
        <v>1276.5</v>
      </c>
      <c r="J3201" s="347" t="s">
        <v>375</v>
      </c>
      <c r="K3201" s="449" t="s">
        <v>953</v>
      </c>
    </row>
    <row r="3202" spans="1:11" x14ac:dyDescent="0.2">
      <c r="A3202" s="409"/>
      <c r="B3202" s="410"/>
      <c r="C3202" s="363"/>
      <c r="D3202" s="366"/>
      <c r="E3202" s="411" t="s">
        <v>1504</v>
      </c>
      <c r="F3202" s="412" t="s">
        <v>1414</v>
      </c>
      <c r="G3202" s="389">
        <v>15</v>
      </c>
      <c r="H3202" s="286">
        <v>4000</v>
      </c>
      <c r="I3202" s="391">
        <f t="shared" si="137"/>
        <v>60000</v>
      </c>
      <c r="J3202" s="347" t="s">
        <v>375</v>
      </c>
      <c r="K3202" s="449" t="s">
        <v>953</v>
      </c>
    </row>
    <row r="3203" spans="1:11" x14ac:dyDescent="0.2">
      <c r="A3203" s="409"/>
      <c r="B3203" s="410"/>
      <c r="C3203" s="363"/>
      <c r="D3203" s="366"/>
      <c r="E3203" s="411" t="s">
        <v>1506</v>
      </c>
      <c r="F3203" s="412" t="s">
        <v>1507</v>
      </c>
      <c r="G3203" s="389">
        <v>100</v>
      </c>
      <c r="H3203" s="286">
        <v>1229.3499999999999</v>
      </c>
      <c r="I3203" s="391">
        <f t="shared" si="137"/>
        <v>122934.99999999999</v>
      </c>
      <c r="J3203" s="347" t="s">
        <v>375</v>
      </c>
      <c r="K3203" s="449" t="s">
        <v>953</v>
      </c>
    </row>
    <row r="3204" spans="1:11" x14ac:dyDescent="0.2">
      <c r="A3204" s="409"/>
      <c r="B3204" s="410"/>
      <c r="C3204" s="363"/>
      <c r="D3204" s="366"/>
      <c r="E3204" s="411" t="s">
        <v>1508</v>
      </c>
      <c r="F3204" s="412" t="s">
        <v>1414</v>
      </c>
      <c r="G3204" s="389">
        <v>15</v>
      </c>
      <c r="H3204" s="402">
        <v>2211.3200000000002</v>
      </c>
      <c r="I3204" s="391">
        <f t="shared" si="137"/>
        <v>33169.800000000003</v>
      </c>
      <c r="J3204" s="347" t="s">
        <v>375</v>
      </c>
      <c r="K3204" s="449" t="s">
        <v>953</v>
      </c>
    </row>
    <row r="3205" spans="1:11" x14ac:dyDescent="0.2">
      <c r="A3205" s="409"/>
      <c r="B3205" s="410"/>
      <c r="C3205" s="363"/>
      <c r="D3205" s="366"/>
      <c r="E3205" s="411" t="s">
        <v>1510</v>
      </c>
      <c r="F3205" s="412" t="s">
        <v>748</v>
      </c>
      <c r="G3205" s="389">
        <v>25</v>
      </c>
      <c r="H3205" s="390">
        <v>125.14</v>
      </c>
      <c r="I3205" s="391">
        <f t="shared" si="137"/>
        <v>3128.5</v>
      </c>
      <c r="J3205" s="347" t="s">
        <v>375</v>
      </c>
      <c r="K3205" s="449" t="s">
        <v>953</v>
      </c>
    </row>
    <row r="3206" spans="1:11" x14ac:dyDescent="0.2">
      <c r="A3206" s="409"/>
      <c r="B3206" s="410"/>
      <c r="C3206" s="363"/>
      <c r="D3206" s="366"/>
      <c r="E3206" s="411" t="s">
        <v>1512</v>
      </c>
      <c r="F3206" s="412" t="s">
        <v>1406</v>
      </c>
      <c r="G3206" s="334">
        <v>10</v>
      </c>
      <c r="H3206" s="286">
        <v>150</v>
      </c>
      <c r="I3206" s="391">
        <f t="shared" si="137"/>
        <v>1500</v>
      </c>
      <c r="J3206" s="347" t="s">
        <v>375</v>
      </c>
      <c r="K3206" s="449" t="s">
        <v>953</v>
      </c>
    </row>
    <row r="3207" spans="1:11" x14ac:dyDescent="0.2">
      <c r="A3207" s="409"/>
      <c r="B3207" s="410"/>
      <c r="C3207" s="363"/>
      <c r="D3207" s="366"/>
      <c r="E3207" s="411" t="s">
        <v>1513</v>
      </c>
      <c r="F3207" s="412" t="s">
        <v>748</v>
      </c>
      <c r="G3207" s="389">
        <v>5</v>
      </c>
      <c r="H3207" s="390">
        <v>1168.2</v>
      </c>
      <c r="I3207" s="391">
        <f t="shared" si="137"/>
        <v>5841</v>
      </c>
      <c r="J3207" s="347" t="s">
        <v>375</v>
      </c>
      <c r="K3207" s="449" t="s">
        <v>953</v>
      </c>
    </row>
    <row r="3208" spans="1:11" x14ac:dyDescent="0.2">
      <c r="A3208" s="409"/>
      <c r="B3208" s="410"/>
      <c r="C3208" s="363"/>
      <c r="D3208" s="366"/>
      <c r="E3208" s="411" t="s">
        <v>1515</v>
      </c>
      <c r="F3208" s="412" t="s">
        <v>748</v>
      </c>
      <c r="G3208" s="389">
        <v>7</v>
      </c>
      <c r="H3208" s="390">
        <v>650</v>
      </c>
      <c r="I3208" s="391">
        <f t="shared" si="137"/>
        <v>4550</v>
      </c>
      <c r="J3208" s="347" t="s">
        <v>375</v>
      </c>
      <c r="K3208" s="449" t="s">
        <v>953</v>
      </c>
    </row>
    <row r="3209" spans="1:11" x14ac:dyDescent="0.2">
      <c r="A3209" s="409"/>
      <c r="B3209" s="410"/>
      <c r="C3209" s="363"/>
      <c r="D3209" s="366"/>
      <c r="E3209" s="411" t="s">
        <v>1517</v>
      </c>
      <c r="F3209" s="412" t="s">
        <v>748</v>
      </c>
      <c r="G3209" s="389">
        <v>7</v>
      </c>
      <c r="H3209" s="390">
        <v>265.5</v>
      </c>
      <c r="I3209" s="391">
        <f t="shared" si="137"/>
        <v>1858.5</v>
      </c>
      <c r="J3209" s="347" t="s">
        <v>375</v>
      </c>
      <c r="K3209" s="449" t="s">
        <v>953</v>
      </c>
    </row>
    <row r="3210" spans="1:11" x14ac:dyDescent="0.2">
      <c r="A3210" s="409"/>
      <c r="B3210" s="410"/>
      <c r="C3210" s="363"/>
      <c r="D3210" s="366"/>
      <c r="E3210" s="413" t="s">
        <v>1519</v>
      </c>
      <c r="F3210" s="389" t="s">
        <v>1520</v>
      </c>
      <c r="G3210" s="389">
        <v>50</v>
      </c>
      <c r="H3210" s="362">
        <v>1229.3499999999999</v>
      </c>
      <c r="I3210" s="391">
        <f t="shared" si="137"/>
        <v>61467.499999999993</v>
      </c>
      <c r="J3210" s="347" t="s">
        <v>375</v>
      </c>
      <c r="K3210" s="449" t="s">
        <v>953</v>
      </c>
    </row>
    <row r="3211" spans="1:11" x14ac:dyDescent="0.2">
      <c r="A3211" s="409"/>
      <c r="B3211" s="410"/>
      <c r="C3211" s="363"/>
      <c r="D3211" s="366"/>
      <c r="E3211" s="413" t="s">
        <v>1522</v>
      </c>
      <c r="F3211" s="389" t="s">
        <v>1523</v>
      </c>
      <c r="G3211" s="389">
        <v>1</v>
      </c>
      <c r="H3211" s="362">
        <v>650</v>
      </c>
      <c r="I3211" s="391">
        <f t="shared" si="137"/>
        <v>650</v>
      </c>
      <c r="J3211" s="347" t="s">
        <v>375</v>
      </c>
      <c r="K3211" s="449" t="s">
        <v>953</v>
      </c>
    </row>
    <row r="3212" spans="1:11" x14ac:dyDescent="0.2">
      <c r="A3212" s="409"/>
      <c r="B3212" s="410"/>
      <c r="C3212" s="363"/>
      <c r="D3212" s="366"/>
      <c r="E3212" s="413" t="s">
        <v>1525</v>
      </c>
      <c r="F3212" s="389" t="s">
        <v>748</v>
      </c>
      <c r="G3212" s="389">
        <v>5</v>
      </c>
      <c r="H3212" s="362">
        <v>200</v>
      </c>
      <c r="I3212" s="391">
        <f t="shared" si="137"/>
        <v>1000</v>
      </c>
      <c r="J3212" s="347" t="s">
        <v>375</v>
      </c>
      <c r="K3212" s="449" t="s">
        <v>953</v>
      </c>
    </row>
    <row r="3213" spans="1:11" x14ac:dyDescent="0.2">
      <c r="A3213" s="409"/>
      <c r="B3213" s="410"/>
      <c r="C3213" s="363"/>
      <c r="D3213" s="366"/>
      <c r="E3213" s="413" t="s">
        <v>1527</v>
      </c>
      <c r="F3213" s="389" t="s">
        <v>748</v>
      </c>
      <c r="G3213" s="389">
        <v>5</v>
      </c>
      <c r="H3213" s="362">
        <v>850</v>
      </c>
      <c r="I3213" s="391">
        <f t="shared" si="137"/>
        <v>4250</v>
      </c>
      <c r="J3213" s="347" t="s">
        <v>375</v>
      </c>
      <c r="K3213" s="449" t="s">
        <v>953</v>
      </c>
    </row>
    <row r="3214" spans="1:11" x14ac:dyDescent="0.2">
      <c r="A3214" s="409"/>
      <c r="B3214" s="410"/>
      <c r="C3214" s="363"/>
      <c r="D3214" s="366"/>
      <c r="E3214" s="413" t="s">
        <v>1529</v>
      </c>
      <c r="F3214" s="389" t="s">
        <v>748</v>
      </c>
      <c r="G3214" s="389">
        <v>5</v>
      </c>
      <c r="H3214" s="362">
        <v>850</v>
      </c>
      <c r="I3214" s="391">
        <f t="shared" ref="I3214:I3278" si="138">G3214*H3214</f>
        <v>4250</v>
      </c>
      <c r="J3214" s="347" t="s">
        <v>375</v>
      </c>
      <c r="K3214" s="449" t="s">
        <v>953</v>
      </c>
    </row>
    <row r="3215" spans="1:11" x14ac:dyDescent="0.2">
      <c r="A3215" s="409"/>
      <c r="B3215" s="410"/>
      <c r="C3215" s="363"/>
      <c r="D3215" s="366"/>
      <c r="E3215" s="413" t="s">
        <v>1530</v>
      </c>
      <c r="F3215" s="389" t="s">
        <v>955</v>
      </c>
      <c r="G3215" s="389">
        <v>2</v>
      </c>
      <c r="H3215" s="362">
        <v>150</v>
      </c>
      <c r="I3215" s="391">
        <f t="shared" si="138"/>
        <v>300</v>
      </c>
      <c r="J3215" s="347" t="s">
        <v>375</v>
      </c>
      <c r="K3215" s="449" t="s">
        <v>953</v>
      </c>
    </row>
    <row r="3216" spans="1:11" x14ac:dyDescent="0.2">
      <c r="A3216" s="409"/>
      <c r="B3216" s="410"/>
      <c r="C3216" s="363"/>
      <c r="D3216" s="366"/>
      <c r="E3216" s="413" t="s">
        <v>1532</v>
      </c>
      <c r="F3216" s="389" t="s">
        <v>1523</v>
      </c>
      <c r="G3216" s="389">
        <v>1</v>
      </c>
      <c r="H3216" s="362">
        <v>850</v>
      </c>
      <c r="I3216" s="391">
        <f t="shared" si="138"/>
        <v>850</v>
      </c>
      <c r="J3216" s="347" t="s">
        <v>375</v>
      </c>
      <c r="K3216" s="449" t="s">
        <v>953</v>
      </c>
    </row>
    <row r="3217" spans="1:11" x14ac:dyDescent="0.2">
      <c r="A3217" s="409"/>
      <c r="B3217" s="410"/>
      <c r="C3217" s="363"/>
      <c r="D3217" s="366"/>
      <c r="E3217" s="413" t="s">
        <v>1533</v>
      </c>
      <c r="F3217" s="389" t="s">
        <v>1403</v>
      </c>
      <c r="G3217" s="389">
        <v>1</v>
      </c>
      <c r="H3217" s="362">
        <v>1300</v>
      </c>
      <c r="I3217" s="391">
        <f t="shared" si="138"/>
        <v>1300</v>
      </c>
      <c r="J3217" s="347" t="s">
        <v>375</v>
      </c>
      <c r="K3217" s="449" t="s">
        <v>953</v>
      </c>
    </row>
    <row r="3218" spans="1:11" x14ac:dyDescent="0.2">
      <c r="A3218" s="409"/>
      <c r="B3218" s="410"/>
      <c r="C3218" s="363"/>
      <c r="D3218" s="366"/>
      <c r="E3218" s="413" t="s">
        <v>1535</v>
      </c>
      <c r="F3218" s="389" t="s">
        <v>748</v>
      </c>
      <c r="G3218" s="389">
        <v>2</v>
      </c>
      <c r="H3218" s="362">
        <v>500</v>
      </c>
      <c r="I3218" s="391">
        <f t="shared" si="138"/>
        <v>1000</v>
      </c>
      <c r="J3218" s="347" t="s">
        <v>375</v>
      </c>
      <c r="K3218" s="449" t="s">
        <v>953</v>
      </c>
    </row>
    <row r="3219" spans="1:11" x14ac:dyDescent="0.2">
      <c r="A3219" s="409"/>
      <c r="B3219" s="410"/>
      <c r="C3219" s="363"/>
      <c r="D3219" s="366"/>
      <c r="E3219" s="413" t="s">
        <v>1536</v>
      </c>
      <c r="F3219" s="389" t="s">
        <v>128</v>
      </c>
      <c r="G3219" s="389">
        <v>5</v>
      </c>
      <c r="H3219" s="362">
        <v>75</v>
      </c>
      <c r="I3219" s="391">
        <f t="shared" si="138"/>
        <v>375</v>
      </c>
      <c r="J3219" s="347" t="s">
        <v>375</v>
      </c>
      <c r="K3219" s="449" t="s">
        <v>953</v>
      </c>
    </row>
    <row r="3220" spans="1:11" x14ac:dyDescent="0.2">
      <c r="A3220" s="409"/>
      <c r="B3220" s="410"/>
      <c r="C3220" s="363"/>
      <c r="D3220" s="366"/>
      <c r="E3220" s="413" t="s">
        <v>1538</v>
      </c>
      <c r="F3220" s="389" t="s">
        <v>1523</v>
      </c>
      <c r="G3220" s="389">
        <v>5</v>
      </c>
      <c r="H3220" s="362">
        <v>850</v>
      </c>
      <c r="I3220" s="391">
        <f t="shared" si="138"/>
        <v>4250</v>
      </c>
      <c r="J3220" s="347" t="s">
        <v>375</v>
      </c>
      <c r="K3220" s="449" t="s">
        <v>953</v>
      </c>
    </row>
    <row r="3221" spans="1:11" x14ac:dyDescent="0.2">
      <c r="A3221" s="409"/>
      <c r="B3221" s="410"/>
      <c r="C3221" s="363"/>
      <c r="D3221" s="366"/>
      <c r="E3221" s="413" t="s">
        <v>1540</v>
      </c>
      <c r="F3221" s="389" t="s">
        <v>1461</v>
      </c>
      <c r="G3221" s="389">
        <v>2</v>
      </c>
      <c r="H3221" s="362">
        <v>175</v>
      </c>
      <c r="I3221" s="391">
        <f t="shared" si="138"/>
        <v>350</v>
      </c>
      <c r="J3221" s="347" t="s">
        <v>1417</v>
      </c>
      <c r="K3221" s="449" t="s">
        <v>953</v>
      </c>
    </row>
    <row r="3222" spans="1:11" x14ac:dyDescent="0.2">
      <c r="A3222" s="409"/>
      <c r="B3222" s="410"/>
      <c r="C3222" s="363"/>
      <c r="D3222" s="366"/>
      <c r="E3222" s="413" t="s">
        <v>1542</v>
      </c>
      <c r="F3222" s="389" t="s">
        <v>1461</v>
      </c>
      <c r="G3222" s="389">
        <v>1</v>
      </c>
      <c r="H3222" s="362">
        <v>200</v>
      </c>
      <c r="I3222" s="391">
        <f t="shared" si="138"/>
        <v>200</v>
      </c>
      <c r="J3222" s="347" t="s">
        <v>156</v>
      </c>
      <c r="K3222" s="449" t="s">
        <v>953</v>
      </c>
    </row>
    <row r="3223" spans="1:11" x14ac:dyDescent="0.2">
      <c r="A3223" s="409"/>
      <c r="B3223" s="410"/>
      <c r="C3223" s="363"/>
      <c r="D3223" s="366"/>
      <c r="E3223" s="413" t="s">
        <v>1543</v>
      </c>
      <c r="F3223" s="389" t="s">
        <v>128</v>
      </c>
      <c r="G3223" s="389">
        <v>1</v>
      </c>
      <c r="H3223" s="362">
        <v>125</v>
      </c>
      <c r="I3223" s="391">
        <f t="shared" si="138"/>
        <v>125</v>
      </c>
      <c r="J3223" s="347" t="s">
        <v>375</v>
      </c>
      <c r="K3223" s="449" t="s">
        <v>953</v>
      </c>
    </row>
    <row r="3224" spans="1:11" x14ac:dyDescent="0.2">
      <c r="A3224" s="409"/>
      <c r="B3224" s="410"/>
      <c r="C3224" s="363"/>
      <c r="D3224" s="366"/>
      <c r="E3224" s="413" t="s">
        <v>1545</v>
      </c>
      <c r="F3224" s="389" t="s">
        <v>128</v>
      </c>
      <c r="G3224" s="389">
        <v>2</v>
      </c>
      <c r="H3224" s="362">
        <v>125</v>
      </c>
      <c r="I3224" s="391">
        <f t="shared" si="138"/>
        <v>250</v>
      </c>
      <c r="J3224" s="347" t="s">
        <v>156</v>
      </c>
      <c r="K3224" s="449" t="s">
        <v>953</v>
      </c>
    </row>
    <row r="3225" spans="1:11" x14ac:dyDescent="0.2">
      <c r="A3225" s="409"/>
      <c r="B3225" s="410"/>
      <c r="C3225" s="363"/>
      <c r="D3225" s="366"/>
      <c r="E3225" s="413" t="s">
        <v>1546</v>
      </c>
      <c r="F3225" s="389" t="s">
        <v>128</v>
      </c>
      <c r="G3225" s="389">
        <v>20</v>
      </c>
      <c r="H3225" s="362">
        <v>20</v>
      </c>
      <c r="I3225" s="391">
        <f t="shared" si="138"/>
        <v>400</v>
      </c>
      <c r="J3225" s="347" t="s">
        <v>156</v>
      </c>
      <c r="K3225" s="449" t="s">
        <v>953</v>
      </c>
    </row>
    <row r="3226" spans="1:11" x14ac:dyDescent="0.2">
      <c r="A3226" s="409"/>
      <c r="B3226" s="410"/>
      <c r="C3226" s="363"/>
      <c r="D3226" s="366"/>
      <c r="E3226" s="413" t="s">
        <v>1548</v>
      </c>
      <c r="F3226" s="389" t="s">
        <v>128</v>
      </c>
      <c r="G3226" s="389">
        <v>1</v>
      </c>
      <c r="H3226" s="362">
        <v>60</v>
      </c>
      <c r="I3226" s="391">
        <f t="shared" si="138"/>
        <v>60</v>
      </c>
      <c r="J3226" s="347" t="s">
        <v>305</v>
      </c>
      <c r="K3226" s="449" t="s">
        <v>953</v>
      </c>
    </row>
    <row r="3227" spans="1:11" x14ac:dyDescent="0.2">
      <c r="A3227" s="409"/>
      <c r="B3227" s="410"/>
      <c r="C3227" s="363"/>
      <c r="D3227" s="366"/>
      <c r="E3227" s="417" t="s">
        <v>1592</v>
      </c>
      <c r="F3227" s="415" t="s">
        <v>1006</v>
      </c>
      <c r="G3227" s="389">
        <v>1</v>
      </c>
      <c r="H3227" s="416">
        <v>500</v>
      </c>
      <c r="I3227" s="391">
        <f t="shared" si="138"/>
        <v>500</v>
      </c>
      <c r="J3227" s="347" t="s">
        <v>1494</v>
      </c>
      <c r="K3227" s="449" t="s">
        <v>953</v>
      </c>
    </row>
    <row r="3228" spans="1:11" x14ac:dyDescent="0.2">
      <c r="A3228" s="409"/>
      <c r="B3228" s="410"/>
      <c r="C3228" s="363"/>
      <c r="D3228" s="366"/>
      <c r="E3228" s="417" t="s">
        <v>1593</v>
      </c>
      <c r="F3228" s="415" t="s">
        <v>1594</v>
      </c>
      <c r="G3228" s="389">
        <v>2</v>
      </c>
      <c r="H3228" s="416">
        <v>145</v>
      </c>
      <c r="I3228" s="391">
        <f t="shared" si="138"/>
        <v>290</v>
      </c>
      <c r="J3228" s="347" t="s">
        <v>1595</v>
      </c>
      <c r="K3228" s="449" t="s">
        <v>953</v>
      </c>
    </row>
    <row r="3229" spans="1:11" x14ac:dyDescent="0.2">
      <c r="A3229" s="409"/>
      <c r="B3229" s="410"/>
      <c r="C3229" s="363"/>
      <c r="D3229" s="366"/>
      <c r="E3229" s="417" t="s">
        <v>1596</v>
      </c>
      <c r="F3229" s="415" t="s">
        <v>1594</v>
      </c>
      <c r="G3229" s="389">
        <v>3</v>
      </c>
      <c r="H3229" s="416">
        <v>300</v>
      </c>
      <c r="I3229" s="391">
        <f t="shared" si="138"/>
        <v>900</v>
      </c>
      <c r="J3229" s="347" t="s">
        <v>1595</v>
      </c>
      <c r="K3229" s="449" t="s">
        <v>953</v>
      </c>
    </row>
    <row r="3230" spans="1:11" x14ac:dyDescent="0.2">
      <c r="A3230" s="409"/>
      <c r="B3230" s="410"/>
      <c r="C3230" s="363"/>
      <c r="D3230" s="366"/>
      <c r="E3230" s="417" t="s">
        <v>1597</v>
      </c>
      <c r="F3230" s="415" t="s">
        <v>1598</v>
      </c>
      <c r="G3230" s="389">
        <v>2</v>
      </c>
      <c r="H3230" s="416">
        <v>150</v>
      </c>
      <c r="I3230" s="391">
        <f t="shared" si="138"/>
        <v>300</v>
      </c>
      <c r="J3230" s="347" t="s">
        <v>1595</v>
      </c>
      <c r="K3230" s="449" t="s">
        <v>953</v>
      </c>
    </row>
    <row r="3231" spans="1:11" x14ac:dyDescent="0.2">
      <c r="A3231" s="409"/>
      <c r="B3231" s="410"/>
      <c r="C3231" s="363"/>
      <c r="D3231" s="366"/>
      <c r="E3231" s="417" t="s">
        <v>1599</v>
      </c>
      <c r="F3231" s="415" t="s">
        <v>1598</v>
      </c>
      <c r="G3231" s="389">
        <v>2</v>
      </c>
      <c r="H3231" s="416">
        <v>100</v>
      </c>
      <c r="I3231" s="391">
        <f t="shared" si="138"/>
        <v>200</v>
      </c>
      <c r="J3231" s="347" t="s">
        <v>1595</v>
      </c>
      <c r="K3231" s="449" t="s">
        <v>953</v>
      </c>
    </row>
    <row r="3232" spans="1:11" x14ac:dyDescent="0.2">
      <c r="A3232" s="409"/>
      <c r="B3232" s="410"/>
      <c r="C3232" s="363"/>
      <c r="D3232" s="366"/>
      <c r="E3232" s="417" t="s">
        <v>1600</v>
      </c>
      <c r="F3232" s="415" t="s">
        <v>1598</v>
      </c>
      <c r="G3232" s="389">
        <v>1</v>
      </c>
      <c r="H3232" s="416">
        <v>200</v>
      </c>
      <c r="I3232" s="391">
        <f t="shared" si="138"/>
        <v>200</v>
      </c>
      <c r="J3232" s="347" t="s">
        <v>1595</v>
      </c>
      <c r="K3232" s="449" t="s">
        <v>953</v>
      </c>
    </row>
    <row r="3233" spans="1:11" x14ac:dyDescent="0.2">
      <c r="A3233" s="409"/>
      <c r="B3233" s="410"/>
      <c r="C3233" s="363"/>
      <c r="D3233" s="366"/>
      <c r="E3233" s="417" t="s">
        <v>1601</v>
      </c>
      <c r="F3233" s="415" t="s">
        <v>1594</v>
      </c>
      <c r="G3233" s="389">
        <v>4</v>
      </c>
      <c r="H3233" s="416">
        <v>300</v>
      </c>
      <c r="I3233" s="391">
        <f t="shared" si="138"/>
        <v>1200</v>
      </c>
      <c r="J3233" s="347" t="s">
        <v>1066</v>
      </c>
      <c r="K3233" s="449" t="s">
        <v>953</v>
      </c>
    </row>
    <row r="3234" spans="1:11" x14ac:dyDescent="0.2">
      <c r="A3234" s="409"/>
      <c r="B3234" s="410"/>
      <c r="C3234" s="363"/>
      <c r="D3234" s="366"/>
      <c r="E3234" s="417" t="s">
        <v>1602</v>
      </c>
      <c r="F3234" s="415" t="s">
        <v>1603</v>
      </c>
      <c r="G3234" s="389">
        <v>200</v>
      </c>
      <c r="H3234" s="416">
        <v>10</v>
      </c>
      <c r="I3234" s="391">
        <f t="shared" si="138"/>
        <v>2000</v>
      </c>
      <c r="J3234" s="347" t="s">
        <v>490</v>
      </c>
      <c r="K3234" s="449" t="s">
        <v>953</v>
      </c>
    </row>
    <row r="3235" spans="1:11" x14ac:dyDescent="0.2">
      <c r="A3235" s="409"/>
      <c r="B3235" s="410"/>
      <c r="C3235" s="363"/>
      <c r="D3235" s="366"/>
      <c r="E3235" s="417" t="s">
        <v>1604</v>
      </c>
      <c r="F3235" s="415" t="s">
        <v>1605</v>
      </c>
      <c r="G3235" s="389">
        <v>7</v>
      </c>
      <c r="H3235" s="416">
        <v>150</v>
      </c>
      <c r="I3235" s="391">
        <f t="shared" si="138"/>
        <v>1050</v>
      </c>
      <c r="J3235" s="347" t="s">
        <v>490</v>
      </c>
      <c r="K3235" s="449" t="s">
        <v>953</v>
      </c>
    </row>
    <row r="3236" spans="1:11" x14ac:dyDescent="0.2">
      <c r="A3236" s="409"/>
      <c r="B3236" s="410"/>
      <c r="C3236" s="363"/>
      <c r="D3236" s="366"/>
      <c r="E3236" s="417" t="s">
        <v>1606</v>
      </c>
      <c r="F3236" s="415" t="s">
        <v>1605</v>
      </c>
      <c r="G3236" s="389">
        <v>2</v>
      </c>
      <c r="H3236" s="416">
        <v>200</v>
      </c>
      <c r="I3236" s="391">
        <f t="shared" si="138"/>
        <v>400</v>
      </c>
      <c r="J3236" s="347" t="s">
        <v>490</v>
      </c>
      <c r="K3236" s="449" t="s">
        <v>953</v>
      </c>
    </row>
    <row r="3237" spans="1:11" x14ac:dyDescent="0.2">
      <c r="A3237" s="409"/>
      <c r="B3237" s="410"/>
      <c r="C3237" s="363"/>
      <c r="D3237" s="366"/>
      <c r="E3237" s="417" t="s">
        <v>1607</v>
      </c>
      <c r="F3237" s="415" t="s">
        <v>1594</v>
      </c>
      <c r="G3237" s="389">
        <v>6</v>
      </c>
      <c r="H3237" s="416">
        <v>150</v>
      </c>
      <c r="I3237" s="391">
        <f t="shared" si="138"/>
        <v>900</v>
      </c>
      <c r="J3237" s="347" t="s">
        <v>490</v>
      </c>
      <c r="K3237" s="449" t="s">
        <v>953</v>
      </c>
    </row>
    <row r="3238" spans="1:11" x14ac:dyDescent="0.2">
      <c r="A3238" s="409"/>
      <c r="B3238" s="410"/>
      <c r="C3238" s="363"/>
      <c r="D3238" s="366"/>
      <c r="E3238" s="417" t="s">
        <v>1608</v>
      </c>
      <c r="F3238" s="415" t="s">
        <v>1594</v>
      </c>
      <c r="G3238" s="389">
        <v>7</v>
      </c>
      <c r="H3238" s="416">
        <v>150</v>
      </c>
      <c r="I3238" s="391">
        <f t="shared" si="138"/>
        <v>1050</v>
      </c>
      <c r="J3238" s="347" t="s">
        <v>490</v>
      </c>
      <c r="K3238" s="449" t="s">
        <v>953</v>
      </c>
    </row>
    <row r="3239" spans="1:11" x14ac:dyDescent="0.2">
      <c r="A3239" s="409"/>
      <c r="B3239" s="410"/>
      <c r="C3239" s="363"/>
      <c r="D3239" s="366"/>
      <c r="E3239" s="417" t="s">
        <v>1609</v>
      </c>
      <c r="F3239" s="415" t="s">
        <v>1594</v>
      </c>
      <c r="G3239" s="389">
        <v>6</v>
      </c>
      <c r="H3239" s="416">
        <v>200</v>
      </c>
      <c r="I3239" s="391">
        <f t="shared" si="138"/>
        <v>1200</v>
      </c>
      <c r="J3239" s="347" t="s">
        <v>490</v>
      </c>
      <c r="K3239" s="449" t="s">
        <v>953</v>
      </c>
    </row>
    <row r="3240" spans="1:11" x14ac:dyDescent="0.2">
      <c r="A3240" s="409"/>
      <c r="B3240" s="410"/>
      <c r="C3240" s="363"/>
      <c r="D3240" s="366"/>
      <c r="E3240" s="417" t="s">
        <v>1610</v>
      </c>
      <c r="F3240" s="415" t="s">
        <v>1594</v>
      </c>
      <c r="G3240" s="389">
        <v>7</v>
      </c>
      <c r="H3240" s="416">
        <v>200</v>
      </c>
      <c r="I3240" s="391">
        <f t="shared" si="138"/>
        <v>1400</v>
      </c>
      <c r="J3240" s="347" t="s">
        <v>490</v>
      </c>
      <c r="K3240" s="449" t="s">
        <v>953</v>
      </c>
    </row>
    <row r="3241" spans="1:11" x14ac:dyDescent="0.2">
      <c r="A3241" s="409"/>
      <c r="B3241" s="410"/>
      <c r="C3241" s="363"/>
      <c r="D3241" s="366"/>
      <c r="E3241" s="417" t="s">
        <v>1611</v>
      </c>
      <c r="F3241" s="415" t="s">
        <v>1594</v>
      </c>
      <c r="G3241" s="389">
        <v>7</v>
      </c>
      <c r="H3241" s="416">
        <v>75</v>
      </c>
      <c r="I3241" s="391">
        <f t="shared" si="138"/>
        <v>525</v>
      </c>
      <c r="J3241" s="347" t="s">
        <v>490</v>
      </c>
      <c r="K3241" s="449" t="s">
        <v>953</v>
      </c>
    </row>
    <row r="3242" spans="1:11" x14ac:dyDescent="0.2">
      <c r="A3242" s="409"/>
      <c r="B3242" s="410"/>
      <c r="C3242" s="363"/>
      <c r="D3242" s="366"/>
      <c r="E3242" s="417" t="s">
        <v>1612</v>
      </c>
      <c r="F3242" s="415" t="s">
        <v>1594</v>
      </c>
      <c r="G3242" s="389">
        <v>20</v>
      </c>
      <c r="H3242" s="416">
        <v>125</v>
      </c>
      <c r="I3242" s="391">
        <f t="shared" si="138"/>
        <v>2500</v>
      </c>
      <c r="J3242" s="347" t="s">
        <v>490</v>
      </c>
      <c r="K3242" s="449" t="s">
        <v>953</v>
      </c>
    </row>
    <row r="3243" spans="1:11" x14ac:dyDescent="0.2">
      <c r="A3243" s="409"/>
      <c r="B3243" s="410"/>
      <c r="C3243" s="363"/>
      <c r="D3243" s="366"/>
      <c r="E3243" s="417" t="s">
        <v>1613</v>
      </c>
      <c r="F3243" s="415" t="s">
        <v>1594</v>
      </c>
      <c r="G3243" s="389">
        <v>7</v>
      </c>
      <c r="H3243" s="416">
        <v>60</v>
      </c>
      <c r="I3243" s="391">
        <f t="shared" si="138"/>
        <v>420</v>
      </c>
      <c r="J3243" s="347" t="s">
        <v>490</v>
      </c>
      <c r="K3243" s="449" t="s">
        <v>953</v>
      </c>
    </row>
    <row r="3244" spans="1:11" x14ac:dyDescent="0.2">
      <c r="A3244" s="409"/>
      <c r="B3244" s="410"/>
      <c r="C3244" s="363"/>
      <c r="D3244" s="366"/>
      <c r="E3244" s="417" t="s">
        <v>1614</v>
      </c>
      <c r="F3244" s="415" t="s">
        <v>1594</v>
      </c>
      <c r="G3244" s="389">
        <v>4</v>
      </c>
      <c r="H3244" s="416">
        <v>125</v>
      </c>
      <c r="I3244" s="391">
        <f t="shared" si="138"/>
        <v>500</v>
      </c>
      <c r="J3244" s="347" t="s">
        <v>490</v>
      </c>
      <c r="K3244" s="449" t="s">
        <v>953</v>
      </c>
    </row>
    <row r="3245" spans="1:11" x14ac:dyDescent="0.2">
      <c r="A3245" s="409"/>
      <c r="B3245" s="410"/>
      <c r="C3245" s="363"/>
      <c r="D3245" s="366"/>
      <c r="E3245" s="417" t="s">
        <v>1615</v>
      </c>
      <c r="F3245" s="415" t="s">
        <v>1594</v>
      </c>
      <c r="G3245" s="389">
        <v>3</v>
      </c>
      <c r="H3245" s="416">
        <v>100</v>
      </c>
      <c r="I3245" s="391">
        <f t="shared" si="138"/>
        <v>300</v>
      </c>
      <c r="J3245" s="347" t="s">
        <v>490</v>
      </c>
      <c r="K3245" s="449" t="s">
        <v>953</v>
      </c>
    </row>
    <row r="3246" spans="1:11" x14ac:dyDescent="0.2">
      <c r="A3246" s="409"/>
      <c r="B3246" s="410"/>
      <c r="C3246" s="363"/>
      <c r="D3246" s="366"/>
      <c r="E3246" s="417" t="s">
        <v>1616</v>
      </c>
      <c r="F3246" s="415" t="s">
        <v>1594</v>
      </c>
      <c r="G3246" s="389">
        <v>1</v>
      </c>
      <c r="H3246" s="416">
        <v>350</v>
      </c>
      <c r="I3246" s="391">
        <f t="shared" si="138"/>
        <v>350</v>
      </c>
      <c r="J3246" s="347" t="s">
        <v>490</v>
      </c>
      <c r="K3246" s="449" t="s">
        <v>953</v>
      </c>
    </row>
    <row r="3247" spans="1:11" x14ac:dyDescent="0.2">
      <c r="A3247" s="409"/>
      <c r="B3247" s="410"/>
      <c r="C3247" s="363"/>
      <c r="D3247" s="366"/>
      <c r="E3247" s="417" t="s">
        <v>1617</v>
      </c>
      <c r="F3247" s="415" t="s">
        <v>1594</v>
      </c>
      <c r="G3247" s="389">
        <v>2</v>
      </c>
      <c r="H3247" s="416">
        <v>550</v>
      </c>
      <c r="I3247" s="391">
        <f t="shared" si="138"/>
        <v>1100</v>
      </c>
      <c r="J3247" s="347" t="s">
        <v>490</v>
      </c>
      <c r="K3247" s="449" t="s">
        <v>953</v>
      </c>
    </row>
    <row r="3248" spans="1:11" x14ac:dyDescent="0.2">
      <c r="A3248" s="409"/>
      <c r="B3248" s="410"/>
      <c r="C3248" s="363"/>
      <c r="D3248" s="366"/>
      <c r="E3248" s="417" t="s">
        <v>1618</v>
      </c>
      <c r="F3248" s="415" t="s">
        <v>1006</v>
      </c>
      <c r="G3248" s="389">
        <v>1</v>
      </c>
      <c r="H3248" s="416">
        <v>125</v>
      </c>
      <c r="I3248" s="391">
        <f t="shared" si="138"/>
        <v>125</v>
      </c>
      <c r="J3248" s="347" t="s">
        <v>490</v>
      </c>
      <c r="K3248" s="449" t="s">
        <v>953</v>
      </c>
    </row>
    <row r="3249" spans="1:11" x14ac:dyDescent="0.2">
      <c r="A3249" s="409"/>
      <c r="B3249" s="410"/>
      <c r="C3249" s="363"/>
      <c r="D3249" s="366"/>
      <c r="E3249" s="417" t="s">
        <v>1619</v>
      </c>
      <c r="F3249" s="415" t="s">
        <v>1594</v>
      </c>
      <c r="G3249" s="389">
        <v>1</v>
      </c>
      <c r="H3249" s="416">
        <v>3500</v>
      </c>
      <c r="I3249" s="391">
        <f t="shared" si="138"/>
        <v>3500</v>
      </c>
      <c r="J3249" s="347" t="s">
        <v>490</v>
      </c>
      <c r="K3249" s="449" t="s">
        <v>953</v>
      </c>
    </row>
    <row r="3250" spans="1:11" x14ac:dyDescent="0.2">
      <c r="A3250" s="409"/>
      <c r="B3250" s="410"/>
      <c r="C3250" s="363"/>
      <c r="D3250" s="366"/>
      <c r="E3250" s="417" t="s">
        <v>1620</v>
      </c>
      <c r="F3250" s="415" t="s">
        <v>1621</v>
      </c>
      <c r="G3250" s="389">
        <v>0.5</v>
      </c>
      <c r="H3250" s="416">
        <v>15000</v>
      </c>
      <c r="I3250" s="391">
        <f t="shared" si="138"/>
        <v>7500</v>
      </c>
      <c r="J3250" s="347" t="s">
        <v>1497</v>
      </c>
      <c r="K3250" s="449" t="s">
        <v>953</v>
      </c>
    </row>
    <row r="3251" spans="1:11" x14ac:dyDescent="0.2">
      <c r="A3251" s="409"/>
      <c r="B3251" s="410"/>
      <c r="C3251" s="363"/>
      <c r="D3251" s="366"/>
      <c r="E3251" s="417" t="s">
        <v>1622</v>
      </c>
      <c r="F3251" s="415" t="s">
        <v>1623</v>
      </c>
      <c r="G3251" s="389">
        <v>1</v>
      </c>
      <c r="H3251" s="416">
        <v>1750</v>
      </c>
      <c r="I3251" s="391">
        <f t="shared" si="138"/>
        <v>1750</v>
      </c>
      <c r="J3251" s="347" t="s">
        <v>437</v>
      </c>
      <c r="K3251" s="449" t="s">
        <v>953</v>
      </c>
    </row>
    <row r="3252" spans="1:11" x14ac:dyDescent="0.2">
      <c r="A3252" s="409"/>
      <c r="B3252" s="410"/>
      <c r="C3252" s="363"/>
      <c r="D3252" s="366"/>
      <c r="E3252" s="417" t="s">
        <v>1624</v>
      </c>
      <c r="F3252" s="415" t="s">
        <v>1623</v>
      </c>
      <c r="G3252" s="389">
        <v>12</v>
      </c>
      <c r="H3252" s="416">
        <v>3500</v>
      </c>
      <c r="I3252" s="391">
        <f t="shared" si="138"/>
        <v>42000</v>
      </c>
      <c r="J3252" s="347" t="s">
        <v>437</v>
      </c>
      <c r="K3252" s="449" t="s">
        <v>953</v>
      </c>
    </row>
    <row r="3253" spans="1:11" x14ac:dyDescent="0.2">
      <c r="A3253" s="409"/>
      <c r="B3253" s="410"/>
      <c r="C3253" s="363"/>
      <c r="D3253" s="366"/>
      <c r="E3253" s="417" t="s">
        <v>1625</v>
      </c>
      <c r="F3253" s="415" t="s">
        <v>1594</v>
      </c>
      <c r="G3253" s="389">
        <v>12</v>
      </c>
      <c r="H3253" s="416">
        <v>200</v>
      </c>
      <c r="I3253" s="391">
        <f t="shared" si="138"/>
        <v>2400</v>
      </c>
      <c r="J3253" s="347" t="s">
        <v>1595</v>
      </c>
      <c r="K3253" s="449" t="s">
        <v>953</v>
      </c>
    </row>
    <row r="3254" spans="1:11" x14ac:dyDescent="0.2">
      <c r="A3254" s="409"/>
      <c r="B3254" s="410"/>
      <c r="C3254" s="363"/>
      <c r="D3254" s="366"/>
      <c r="E3254" s="417" t="s">
        <v>1626</v>
      </c>
      <c r="F3254" s="415" t="s">
        <v>1594</v>
      </c>
      <c r="G3254" s="389">
        <v>15</v>
      </c>
      <c r="H3254" s="416">
        <v>50</v>
      </c>
      <c r="I3254" s="391">
        <f t="shared" si="138"/>
        <v>750</v>
      </c>
      <c r="J3254" s="347" t="s">
        <v>1595</v>
      </c>
      <c r="K3254" s="449" t="s">
        <v>953</v>
      </c>
    </row>
    <row r="3255" spans="1:11" x14ac:dyDescent="0.2">
      <c r="A3255" s="409"/>
      <c r="B3255" s="410"/>
      <c r="C3255" s="363"/>
      <c r="D3255" s="366"/>
      <c r="E3255" s="417" t="s">
        <v>1627</v>
      </c>
      <c r="F3255" s="415" t="s">
        <v>1594</v>
      </c>
      <c r="G3255" s="389">
        <v>150</v>
      </c>
      <c r="H3255" s="416">
        <v>5</v>
      </c>
      <c r="I3255" s="391">
        <f t="shared" si="138"/>
        <v>750</v>
      </c>
      <c r="J3255" s="347" t="s">
        <v>1595</v>
      </c>
      <c r="K3255" s="449" t="s">
        <v>953</v>
      </c>
    </row>
    <row r="3256" spans="1:11" x14ac:dyDescent="0.2">
      <c r="A3256" s="409"/>
      <c r="B3256" s="410"/>
      <c r="C3256" s="363"/>
      <c r="D3256" s="366"/>
      <c r="E3256" s="417" t="s">
        <v>1628</v>
      </c>
      <c r="F3256" s="415" t="s">
        <v>1594</v>
      </c>
      <c r="G3256" s="389">
        <v>50</v>
      </c>
      <c r="H3256" s="416">
        <v>2</v>
      </c>
      <c r="I3256" s="391">
        <f t="shared" si="138"/>
        <v>100</v>
      </c>
      <c r="J3256" s="347" t="s">
        <v>1595</v>
      </c>
      <c r="K3256" s="449" t="s">
        <v>953</v>
      </c>
    </row>
    <row r="3257" spans="1:11" x14ac:dyDescent="0.2">
      <c r="A3257" s="409"/>
      <c r="B3257" s="410"/>
      <c r="C3257" s="363"/>
      <c r="D3257" s="366"/>
      <c r="E3257" s="417" t="s">
        <v>1629</v>
      </c>
      <c r="F3257" s="415" t="s">
        <v>1594</v>
      </c>
      <c r="G3257" s="389">
        <v>5</v>
      </c>
      <c r="H3257" s="416">
        <v>125</v>
      </c>
      <c r="I3257" s="391">
        <f t="shared" si="138"/>
        <v>625</v>
      </c>
      <c r="J3257" s="347" t="s">
        <v>1595</v>
      </c>
      <c r="K3257" s="449" t="s">
        <v>953</v>
      </c>
    </row>
    <row r="3258" spans="1:11" x14ac:dyDescent="0.2">
      <c r="A3258" s="409"/>
      <c r="B3258" s="410"/>
      <c r="C3258" s="363"/>
      <c r="D3258" s="366"/>
      <c r="E3258" s="417" t="s">
        <v>1630</v>
      </c>
      <c r="F3258" s="415" t="s">
        <v>1594</v>
      </c>
      <c r="G3258" s="389">
        <v>5</v>
      </c>
      <c r="H3258" s="416">
        <v>100</v>
      </c>
      <c r="I3258" s="391">
        <f t="shared" si="138"/>
        <v>500</v>
      </c>
      <c r="J3258" s="347" t="s">
        <v>1595</v>
      </c>
      <c r="K3258" s="449" t="s">
        <v>953</v>
      </c>
    </row>
    <row r="3259" spans="1:11" x14ac:dyDescent="0.2">
      <c r="A3259" s="409"/>
      <c r="B3259" s="410"/>
      <c r="C3259" s="363"/>
      <c r="D3259" s="366"/>
      <c r="E3259" s="417" t="s">
        <v>1631</v>
      </c>
      <c r="F3259" s="415" t="s">
        <v>1632</v>
      </c>
      <c r="G3259" s="389">
        <v>1</v>
      </c>
      <c r="H3259" s="416">
        <v>8000</v>
      </c>
      <c r="I3259" s="391">
        <f t="shared" si="138"/>
        <v>8000</v>
      </c>
      <c r="J3259" s="347" t="s">
        <v>1511</v>
      </c>
      <c r="K3259" s="449" t="s">
        <v>953</v>
      </c>
    </row>
    <row r="3260" spans="1:11" x14ac:dyDescent="0.2">
      <c r="A3260" s="409"/>
      <c r="B3260" s="410"/>
      <c r="C3260" s="363"/>
      <c r="D3260" s="366"/>
      <c r="E3260" s="417" t="s">
        <v>3235</v>
      </c>
      <c r="F3260" s="415" t="s">
        <v>987</v>
      </c>
      <c r="G3260" s="389">
        <v>12</v>
      </c>
      <c r="H3260" s="416">
        <v>150000</v>
      </c>
      <c r="I3260" s="391">
        <f t="shared" si="138"/>
        <v>1800000</v>
      </c>
      <c r="J3260" s="347" t="s">
        <v>1595</v>
      </c>
      <c r="K3260" s="449" t="s">
        <v>953</v>
      </c>
    </row>
    <row r="3261" spans="1:11" x14ac:dyDescent="0.2">
      <c r="A3261" s="409"/>
      <c r="B3261" s="410"/>
      <c r="C3261" s="363"/>
      <c r="D3261" s="366"/>
      <c r="E3261" s="417" t="s">
        <v>1633</v>
      </c>
      <c r="F3261" s="415" t="s">
        <v>1594</v>
      </c>
      <c r="G3261" s="389">
        <v>4</v>
      </c>
      <c r="H3261" s="416">
        <v>1000</v>
      </c>
      <c r="I3261" s="391">
        <f t="shared" si="138"/>
        <v>4000</v>
      </c>
      <c r="J3261" s="347" t="s">
        <v>1595</v>
      </c>
      <c r="K3261" s="449" t="s">
        <v>953</v>
      </c>
    </row>
    <row r="3262" spans="1:11" x14ac:dyDescent="0.2">
      <c r="A3262" s="409"/>
      <c r="B3262" s="410"/>
      <c r="C3262" s="363"/>
      <c r="D3262" s="366"/>
      <c r="E3262" s="417" t="s">
        <v>1634</v>
      </c>
      <c r="F3262" s="415" t="s">
        <v>1605</v>
      </c>
      <c r="G3262" s="389">
        <v>6</v>
      </c>
      <c r="H3262" s="416">
        <v>875</v>
      </c>
      <c r="I3262" s="391">
        <f t="shared" si="138"/>
        <v>5250</v>
      </c>
      <c r="J3262" s="347" t="s">
        <v>1595</v>
      </c>
      <c r="K3262" s="449" t="s">
        <v>953</v>
      </c>
    </row>
    <row r="3263" spans="1:11" x14ac:dyDescent="0.2">
      <c r="A3263" s="409"/>
      <c r="B3263" s="410"/>
      <c r="C3263" s="363"/>
      <c r="D3263" s="366"/>
      <c r="E3263" s="417" t="s">
        <v>1635</v>
      </c>
      <c r="F3263" s="415" t="s">
        <v>1636</v>
      </c>
      <c r="G3263" s="389">
        <v>6</v>
      </c>
      <c r="H3263" s="416">
        <v>300</v>
      </c>
      <c r="I3263" s="391">
        <f t="shared" si="138"/>
        <v>1800</v>
      </c>
      <c r="J3263" s="347" t="s">
        <v>1595</v>
      </c>
      <c r="K3263" s="449" t="s">
        <v>953</v>
      </c>
    </row>
    <row r="3264" spans="1:11" x14ac:dyDescent="0.2">
      <c r="A3264" s="409"/>
      <c r="B3264" s="410"/>
      <c r="C3264" s="363"/>
      <c r="D3264" s="366"/>
      <c r="E3264" s="417" t="s">
        <v>1637</v>
      </c>
      <c r="F3264" s="415" t="s">
        <v>1594</v>
      </c>
      <c r="G3264" s="389">
        <v>15</v>
      </c>
      <c r="H3264" s="416">
        <v>425</v>
      </c>
      <c r="I3264" s="391">
        <f t="shared" si="138"/>
        <v>6375</v>
      </c>
      <c r="J3264" s="347" t="s">
        <v>1595</v>
      </c>
      <c r="K3264" s="449" t="s">
        <v>953</v>
      </c>
    </row>
    <row r="3265" spans="1:11" x14ac:dyDescent="0.2">
      <c r="A3265" s="409"/>
      <c r="B3265" s="410"/>
      <c r="C3265" s="363"/>
      <c r="D3265" s="366"/>
      <c r="E3265" s="417" t="s">
        <v>1638</v>
      </c>
      <c r="F3265" s="415" t="s">
        <v>1636</v>
      </c>
      <c r="G3265" s="389">
        <v>5</v>
      </c>
      <c r="H3265" s="416">
        <v>300</v>
      </c>
      <c r="I3265" s="391">
        <f t="shared" si="138"/>
        <v>1500</v>
      </c>
      <c r="J3265" s="347" t="s">
        <v>1595</v>
      </c>
      <c r="K3265" s="449" t="s">
        <v>953</v>
      </c>
    </row>
    <row r="3266" spans="1:11" x14ac:dyDescent="0.2">
      <c r="A3266" s="409"/>
      <c r="B3266" s="410"/>
      <c r="C3266" s="363"/>
      <c r="D3266" s="366"/>
      <c r="E3266" s="417" t="s">
        <v>1639</v>
      </c>
      <c r="F3266" s="415" t="s">
        <v>1594</v>
      </c>
      <c r="G3266" s="389">
        <v>2</v>
      </c>
      <c r="H3266" s="416">
        <v>400</v>
      </c>
      <c r="I3266" s="391">
        <f t="shared" si="138"/>
        <v>800</v>
      </c>
      <c r="J3266" s="347" t="s">
        <v>1511</v>
      </c>
      <c r="K3266" s="449" t="s">
        <v>953</v>
      </c>
    </row>
    <row r="3267" spans="1:11" x14ac:dyDescent="0.2">
      <c r="A3267" s="409"/>
      <c r="B3267" s="410"/>
      <c r="C3267" s="363"/>
      <c r="D3267" s="366"/>
      <c r="E3267" s="417" t="s">
        <v>1640</v>
      </c>
      <c r="F3267" s="415" t="s">
        <v>1641</v>
      </c>
      <c r="G3267" s="389">
        <v>2</v>
      </c>
      <c r="H3267" s="416">
        <v>350</v>
      </c>
      <c r="I3267" s="391">
        <f t="shared" si="138"/>
        <v>700</v>
      </c>
      <c r="J3267" s="347" t="s">
        <v>1595</v>
      </c>
      <c r="K3267" s="449" t="s">
        <v>953</v>
      </c>
    </row>
    <row r="3268" spans="1:11" x14ac:dyDescent="0.2">
      <c r="A3268" s="409"/>
      <c r="B3268" s="410"/>
      <c r="C3268" s="363"/>
      <c r="D3268" s="366"/>
      <c r="E3268" s="417" t="s">
        <v>1642</v>
      </c>
      <c r="F3268" s="415" t="s">
        <v>1594</v>
      </c>
      <c r="G3268" s="389">
        <v>0.5</v>
      </c>
      <c r="H3268" s="416">
        <v>200</v>
      </c>
      <c r="I3268" s="391">
        <f t="shared" si="138"/>
        <v>100</v>
      </c>
      <c r="J3268" s="347" t="s">
        <v>1595</v>
      </c>
      <c r="K3268" s="449" t="s">
        <v>953</v>
      </c>
    </row>
    <row r="3269" spans="1:11" x14ac:dyDescent="0.2">
      <c r="A3269" s="409"/>
      <c r="B3269" s="410"/>
      <c r="C3269" s="363"/>
      <c r="D3269" s="366"/>
      <c r="E3269" s="417" t="s">
        <v>1643</v>
      </c>
      <c r="F3269" s="415" t="s">
        <v>1644</v>
      </c>
      <c r="G3269" s="389">
        <v>2</v>
      </c>
      <c r="H3269" s="416">
        <v>175</v>
      </c>
      <c r="I3269" s="391">
        <f t="shared" si="138"/>
        <v>350</v>
      </c>
      <c r="J3269" s="347" t="s">
        <v>1595</v>
      </c>
      <c r="K3269" s="449" t="s">
        <v>953</v>
      </c>
    </row>
    <row r="3270" spans="1:11" x14ac:dyDescent="0.2">
      <c r="A3270" s="409"/>
      <c r="B3270" s="410"/>
      <c r="C3270" s="363"/>
      <c r="D3270" s="366"/>
      <c r="E3270" s="417" t="s">
        <v>1645</v>
      </c>
      <c r="F3270" s="415" t="s">
        <v>1594</v>
      </c>
      <c r="G3270" s="389">
        <v>15</v>
      </c>
      <c r="H3270" s="416">
        <v>100</v>
      </c>
      <c r="I3270" s="391">
        <f t="shared" si="138"/>
        <v>1500</v>
      </c>
      <c r="J3270" s="347" t="s">
        <v>490</v>
      </c>
      <c r="K3270" s="449" t="s">
        <v>953</v>
      </c>
    </row>
    <row r="3271" spans="1:11" x14ac:dyDescent="0.2">
      <c r="A3271" s="409"/>
      <c r="B3271" s="410"/>
      <c r="C3271" s="363"/>
      <c r="D3271" s="366"/>
      <c r="E3271" s="417" t="s">
        <v>1646</v>
      </c>
      <c r="F3271" s="415" t="s">
        <v>1647</v>
      </c>
      <c r="G3271" s="389">
        <v>4</v>
      </c>
      <c r="H3271" s="416">
        <v>350</v>
      </c>
      <c r="I3271" s="391">
        <f t="shared" si="138"/>
        <v>1400</v>
      </c>
      <c r="J3271" s="347" t="s">
        <v>1595</v>
      </c>
      <c r="K3271" s="449" t="s">
        <v>953</v>
      </c>
    </row>
    <row r="3272" spans="1:11" x14ac:dyDescent="0.2">
      <c r="A3272" s="409"/>
      <c r="B3272" s="410"/>
      <c r="C3272" s="363"/>
      <c r="D3272" s="366"/>
      <c r="E3272" s="417" t="s">
        <v>1648</v>
      </c>
      <c r="F3272" s="415" t="s">
        <v>1594</v>
      </c>
      <c r="G3272" s="389">
        <v>20</v>
      </c>
      <c r="H3272" s="416">
        <v>2</v>
      </c>
      <c r="I3272" s="391">
        <f t="shared" si="138"/>
        <v>40</v>
      </c>
      <c r="J3272" s="347" t="s">
        <v>1595</v>
      </c>
      <c r="K3272" s="449" t="s">
        <v>953</v>
      </c>
    </row>
    <row r="3273" spans="1:11" x14ac:dyDescent="0.2">
      <c r="A3273" s="409"/>
      <c r="B3273" s="410"/>
      <c r="C3273" s="363"/>
      <c r="D3273" s="366"/>
      <c r="E3273" s="417" t="s">
        <v>1649</v>
      </c>
      <c r="F3273" s="415" t="s">
        <v>1594</v>
      </c>
      <c r="G3273" s="389">
        <v>12</v>
      </c>
      <c r="H3273" s="416">
        <v>600</v>
      </c>
      <c r="I3273" s="391">
        <f t="shared" si="138"/>
        <v>7200</v>
      </c>
      <c r="J3273" s="347" t="s">
        <v>1595</v>
      </c>
      <c r="K3273" s="449" t="s">
        <v>953</v>
      </c>
    </row>
    <row r="3274" spans="1:11" x14ac:dyDescent="0.2">
      <c r="A3274" s="409"/>
      <c r="B3274" s="410"/>
      <c r="C3274" s="363"/>
      <c r="D3274" s="366"/>
      <c r="E3274" s="417" t="s">
        <v>1650</v>
      </c>
      <c r="F3274" s="415" t="s">
        <v>1594</v>
      </c>
      <c r="G3274" s="389">
        <v>2</v>
      </c>
      <c r="H3274" s="416">
        <v>200</v>
      </c>
      <c r="I3274" s="391">
        <f t="shared" si="138"/>
        <v>400</v>
      </c>
      <c r="J3274" s="347" t="s">
        <v>1595</v>
      </c>
      <c r="K3274" s="449" t="s">
        <v>953</v>
      </c>
    </row>
    <row r="3275" spans="1:11" x14ac:dyDescent="0.2">
      <c r="A3275" s="409"/>
      <c r="B3275" s="410"/>
      <c r="C3275" s="363"/>
      <c r="D3275" s="366"/>
      <c r="E3275" s="417" t="s">
        <v>1652</v>
      </c>
      <c r="F3275" s="415" t="s">
        <v>1594</v>
      </c>
      <c r="G3275" s="389">
        <v>1</v>
      </c>
      <c r="H3275" s="416">
        <v>600</v>
      </c>
      <c r="I3275" s="391">
        <f t="shared" si="138"/>
        <v>600</v>
      </c>
      <c r="J3275" s="347" t="s">
        <v>1511</v>
      </c>
      <c r="K3275" s="449" t="s">
        <v>953</v>
      </c>
    </row>
    <row r="3276" spans="1:11" x14ac:dyDescent="0.2">
      <c r="A3276" s="409"/>
      <c r="B3276" s="410"/>
      <c r="C3276" s="363"/>
      <c r="D3276" s="366"/>
      <c r="E3276" s="417" t="s">
        <v>1654</v>
      </c>
      <c r="F3276" s="415" t="s">
        <v>1594</v>
      </c>
      <c r="G3276" s="389">
        <v>0.5</v>
      </c>
      <c r="H3276" s="416">
        <v>600</v>
      </c>
      <c r="I3276" s="391">
        <f t="shared" si="138"/>
        <v>300</v>
      </c>
      <c r="J3276" s="347" t="s">
        <v>1511</v>
      </c>
      <c r="K3276" s="449" t="s">
        <v>953</v>
      </c>
    </row>
    <row r="3277" spans="1:11" x14ac:dyDescent="0.2">
      <c r="A3277" s="409"/>
      <c r="B3277" s="410"/>
      <c r="C3277" s="363"/>
      <c r="D3277" s="366"/>
      <c r="E3277" s="417" t="s">
        <v>1656</v>
      </c>
      <c r="F3277" s="415" t="s">
        <v>1657</v>
      </c>
      <c r="G3277" s="389">
        <v>2</v>
      </c>
      <c r="H3277" s="416">
        <v>400</v>
      </c>
      <c r="I3277" s="391">
        <f t="shared" si="138"/>
        <v>800</v>
      </c>
      <c r="J3277" s="347" t="s">
        <v>1494</v>
      </c>
      <c r="K3277" s="449" t="s">
        <v>953</v>
      </c>
    </row>
    <row r="3278" spans="1:11" x14ac:dyDescent="0.2">
      <c r="A3278" s="409"/>
      <c r="B3278" s="410"/>
      <c r="C3278" s="363"/>
      <c r="D3278" s="366"/>
      <c r="E3278" s="417" t="s">
        <v>1658</v>
      </c>
      <c r="F3278" s="415" t="s">
        <v>1657</v>
      </c>
      <c r="G3278" s="389">
        <v>2</v>
      </c>
      <c r="H3278" s="416">
        <v>400</v>
      </c>
      <c r="I3278" s="391">
        <f t="shared" si="138"/>
        <v>800</v>
      </c>
      <c r="J3278" s="347" t="s">
        <v>1494</v>
      </c>
      <c r="K3278" s="449" t="s">
        <v>953</v>
      </c>
    </row>
    <row r="3279" spans="1:11" x14ac:dyDescent="0.2">
      <c r="A3279" s="409"/>
      <c r="B3279" s="410"/>
      <c r="C3279" s="363"/>
      <c r="D3279" s="366"/>
      <c r="E3279" s="417" t="s">
        <v>1660</v>
      </c>
      <c r="F3279" s="415" t="s">
        <v>1006</v>
      </c>
      <c r="G3279" s="389">
        <v>6</v>
      </c>
      <c r="H3279" s="416">
        <v>300</v>
      </c>
      <c r="I3279" s="391">
        <f t="shared" ref="I3279:I3321" si="139">G3279*H3279</f>
        <v>1800</v>
      </c>
      <c r="J3279" s="347" t="s">
        <v>1486</v>
      </c>
      <c r="K3279" s="449" t="s">
        <v>953</v>
      </c>
    </row>
    <row r="3280" spans="1:11" x14ac:dyDescent="0.2">
      <c r="A3280" s="409"/>
      <c r="B3280" s="410"/>
      <c r="C3280" s="363"/>
      <c r="D3280" s="366"/>
      <c r="E3280" s="417" t="s">
        <v>1662</v>
      </c>
      <c r="F3280" s="415" t="s">
        <v>1594</v>
      </c>
      <c r="G3280" s="389">
        <v>2</v>
      </c>
      <c r="H3280" s="416">
        <v>1025</v>
      </c>
      <c r="I3280" s="391">
        <f t="shared" si="139"/>
        <v>2050</v>
      </c>
      <c r="J3280" s="347" t="s">
        <v>1066</v>
      </c>
      <c r="K3280" s="449" t="s">
        <v>953</v>
      </c>
    </row>
    <row r="3281" spans="1:11" x14ac:dyDescent="0.2">
      <c r="A3281" s="409"/>
      <c r="B3281" s="410"/>
      <c r="C3281" s="363"/>
      <c r="D3281" s="366"/>
      <c r="E3281" s="417" t="s">
        <v>1664</v>
      </c>
      <c r="F3281" s="415" t="s">
        <v>1636</v>
      </c>
      <c r="G3281" s="389">
        <v>5</v>
      </c>
      <c r="H3281" s="416">
        <v>60</v>
      </c>
      <c r="I3281" s="391">
        <f t="shared" si="139"/>
        <v>300</v>
      </c>
      <c r="J3281" s="347" t="s">
        <v>305</v>
      </c>
      <c r="K3281" s="449" t="s">
        <v>953</v>
      </c>
    </row>
    <row r="3282" spans="1:11" x14ac:dyDescent="0.2">
      <c r="A3282" s="409"/>
      <c r="B3282" s="410"/>
      <c r="C3282" s="363"/>
      <c r="D3282" s="366"/>
      <c r="E3282" s="417" t="s">
        <v>1665</v>
      </c>
      <c r="F3282" s="415" t="s">
        <v>1666</v>
      </c>
      <c r="G3282" s="389">
        <v>2</v>
      </c>
      <c r="H3282" s="416">
        <v>300</v>
      </c>
      <c r="I3282" s="391">
        <f t="shared" si="139"/>
        <v>600</v>
      </c>
      <c r="J3282" s="347" t="s">
        <v>446</v>
      </c>
      <c r="K3282" s="449" t="s">
        <v>953</v>
      </c>
    </row>
    <row r="3283" spans="1:11" x14ac:dyDescent="0.2">
      <c r="A3283" s="409"/>
      <c r="B3283" s="410"/>
      <c r="C3283" s="363"/>
      <c r="D3283" s="366"/>
      <c r="E3283" s="417" t="s">
        <v>1668</v>
      </c>
      <c r="F3283" s="415" t="s">
        <v>1006</v>
      </c>
      <c r="G3283" s="389">
        <v>1</v>
      </c>
      <c r="H3283" s="416">
        <v>800</v>
      </c>
      <c r="I3283" s="391">
        <f t="shared" si="139"/>
        <v>800</v>
      </c>
      <c r="J3283" s="347" t="s">
        <v>1511</v>
      </c>
      <c r="K3283" s="449" t="s">
        <v>953</v>
      </c>
    </row>
    <row r="3284" spans="1:11" x14ac:dyDescent="0.2">
      <c r="A3284" s="409"/>
      <c r="B3284" s="410"/>
      <c r="C3284" s="363"/>
      <c r="D3284" s="366"/>
      <c r="E3284" s="417" t="s">
        <v>1669</v>
      </c>
      <c r="F3284" s="415" t="s">
        <v>1670</v>
      </c>
      <c r="G3284" s="389">
        <v>5</v>
      </c>
      <c r="H3284" s="416">
        <v>200</v>
      </c>
      <c r="I3284" s="391">
        <f t="shared" si="139"/>
        <v>1000</v>
      </c>
      <c r="J3284" s="347" t="s">
        <v>446</v>
      </c>
      <c r="K3284" s="449" t="s">
        <v>953</v>
      </c>
    </row>
    <row r="3285" spans="1:11" x14ac:dyDescent="0.2">
      <c r="A3285" s="409"/>
      <c r="B3285" s="410"/>
      <c r="C3285" s="363"/>
      <c r="D3285" s="366"/>
      <c r="E3285" s="417" t="s">
        <v>1672</v>
      </c>
      <c r="F3285" s="415" t="s">
        <v>1594</v>
      </c>
      <c r="G3285" s="389">
        <v>15</v>
      </c>
      <c r="H3285" s="416">
        <v>100</v>
      </c>
      <c r="I3285" s="391">
        <f t="shared" si="139"/>
        <v>1500</v>
      </c>
      <c r="J3285" s="347" t="s">
        <v>1595</v>
      </c>
      <c r="K3285" s="449" t="s">
        <v>953</v>
      </c>
    </row>
    <row r="3286" spans="1:11" x14ac:dyDescent="0.2">
      <c r="A3286" s="409"/>
      <c r="B3286" s="410"/>
      <c r="C3286" s="363"/>
      <c r="D3286" s="366"/>
      <c r="E3286" s="417" t="s">
        <v>1674</v>
      </c>
      <c r="F3286" s="415" t="s">
        <v>1594</v>
      </c>
      <c r="G3286" s="389">
        <v>5</v>
      </c>
      <c r="H3286" s="416">
        <v>200</v>
      </c>
      <c r="I3286" s="391">
        <f t="shared" si="139"/>
        <v>1000</v>
      </c>
      <c r="J3286" s="347" t="s">
        <v>1497</v>
      </c>
      <c r="K3286" s="449" t="s">
        <v>953</v>
      </c>
    </row>
    <row r="3287" spans="1:11" x14ac:dyDescent="0.2">
      <c r="A3287" s="409"/>
      <c r="B3287" s="410"/>
      <c r="C3287" s="363"/>
      <c r="D3287" s="366"/>
      <c r="E3287" s="417" t="s">
        <v>1676</v>
      </c>
      <c r="F3287" s="415" t="s">
        <v>1594</v>
      </c>
      <c r="G3287" s="389">
        <v>10</v>
      </c>
      <c r="H3287" s="416">
        <v>550</v>
      </c>
      <c r="I3287" s="391">
        <f t="shared" si="139"/>
        <v>5500</v>
      </c>
      <c r="J3287" s="347" t="s">
        <v>1497</v>
      </c>
      <c r="K3287" s="449" t="s">
        <v>953</v>
      </c>
    </row>
    <row r="3288" spans="1:11" x14ac:dyDescent="0.2">
      <c r="A3288" s="409"/>
      <c r="B3288" s="410"/>
      <c r="C3288" s="363"/>
      <c r="D3288" s="366"/>
      <c r="E3288" s="417" t="s">
        <v>1678</v>
      </c>
      <c r="F3288" s="415" t="s">
        <v>1594</v>
      </c>
      <c r="G3288" s="389">
        <v>5</v>
      </c>
      <c r="H3288" s="416">
        <v>300</v>
      </c>
      <c r="I3288" s="391">
        <f t="shared" si="139"/>
        <v>1500</v>
      </c>
      <c r="J3288" s="347" t="s">
        <v>1595</v>
      </c>
      <c r="K3288" s="449" t="s">
        <v>953</v>
      </c>
    </row>
    <row r="3289" spans="1:11" x14ac:dyDescent="0.2">
      <c r="A3289" s="409"/>
      <c r="B3289" s="410"/>
      <c r="C3289" s="363"/>
      <c r="D3289" s="366"/>
      <c r="E3289" s="417" t="s">
        <v>1680</v>
      </c>
      <c r="F3289" s="415" t="s">
        <v>1681</v>
      </c>
      <c r="G3289" s="389">
        <v>5</v>
      </c>
      <c r="H3289" s="416">
        <v>50</v>
      </c>
      <c r="I3289" s="391">
        <f t="shared" si="139"/>
        <v>250</v>
      </c>
      <c r="J3289" s="347" t="s">
        <v>446</v>
      </c>
      <c r="K3289" s="449" t="s">
        <v>953</v>
      </c>
    </row>
    <row r="3290" spans="1:11" x14ac:dyDescent="0.2">
      <c r="A3290" s="409"/>
      <c r="B3290" s="410"/>
      <c r="C3290" s="363"/>
      <c r="D3290" s="366"/>
      <c r="E3290" s="417" t="s">
        <v>1683</v>
      </c>
      <c r="F3290" s="415" t="s">
        <v>1594</v>
      </c>
      <c r="G3290" s="389">
        <v>5</v>
      </c>
      <c r="H3290" s="416">
        <v>5</v>
      </c>
      <c r="I3290" s="391">
        <f t="shared" si="139"/>
        <v>25</v>
      </c>
      <c r="J3290" s="347" t="s">
        <v>305</v>
      </c>
      <c r="K3290" s="449" t="s">
        <v>953</v>
      </c>
    </row>
    <row r="3291" spans="1:11" x14ac:dyDescent="0.2">
      <c r="A3291" s="409"/>
      <c r="B3291" s="410"/>
      <c r="C3291" s="363"/>
      <c r="D3291" s="366"/>
      <c r="E3291" s="417" t="s">
        <v>1685</v>
      </c>
      <c r="F3291" s="415" t="s">
        <v>1594</v>
      </c>
      <c r="G3291" s="389">
        <v>5</v>
      </c>
      <c r="H3291" s="416">
        <v>10</v>
      </c>
      <c r="I3291" s="391">
        <f t="shared" si="139"/>
        <v>50</v>
      </c>
      <c r="J3291" s="347" t="s">
        <v>305</v>
      </c>
      <c r="K3291" s="449" t="s">
        <v>953</v>
      </c>
    </row>
    <row r="3292" spans="1:11" x14ac:dyDescent="0.2">
      <c r="A3292" s="409"/>
      <c r="B3292" s="410"/>
      <c r="C3292" s="363"/>
      <c r="D3292" s="366"/>
      <c r="E3292" s="417" t="s">
        <v>1687</v>
      </c>
      <c r="F3292" s="415" t="s">
        <v>1594</v>
      </c>
      <c r="G3292" s="389">
        <v>15</v>
      </c>
      <c r="H3292" s="416">
        <v>125</v>
      </c>
      <c r="I3292" s="391">
        <f t="shared" si="139"/>
        <v>1875</v>
      </c>
      <c r="J3292" s="347" t="s">
        <v>305</v>
      </c>
      <c r="K3292" s="449" t="s">
        <v>953</v>
      </c>
    </row>
    <row r="3293" spans="1:11" x14ac:dyDescent="0.2">
      <c r="A3293" s="409"/>
      <c r="B3293" s="410"/>
      <c r="C3293" s="363"/>
      <c r="D3293" s="366"/>
      <c r="E3293" s="417" t="s">
        <v>1689</v>
      </c>
      <c r="F3293" s="415" t="s">
        <v>1594</v>
      </c>
      <c r="G3293" s="389">
        <v>15</v>
      </c>
      <c r="H3293" s="416">
        <v>50</v>
      </c>
      <c r="I3293" s="391">
        <f t="shared" si="139"/>
        <v>750</v>
      </c>
      <c r="J3293" s="347" t="s">
        <v>305</v>
      </c>
      <c r="K3293" s="449" t="s">
        <v>953</v>
      </c>
    </row>
    <row r="3294" spans="1:11" x14ac:dyDescent="0.2">
      <c r="A3294" s="409"/>
      <c r="B3294" s="410"/>
      <c r="C3294" s="363"/>
      <c r="D3294" s="366"/>
      <c r="E3294" s="417" t="s">
        <v>1691</v>
      </c>
      <c r="F3294" s="415" t="s">
        <v>1594</v>
      </c>
      <c r="G3294" s="389">
        <v>15</v>
      </c>
      <c r="H3294" s="416">
        <v>50</v>
      </c>
      <c r="I3294" s="391">
        <f t="shared" si="139"/>
        <v>750</v>
      </c>
      <c r="J3294" s="347" t="s">
        <v>305</v>
      </c>
      <c r="K3294" s="449" t="s">
        <v>953</v>
      </c>
    </row>
    <row r="3295" spans="1:11" x14ac:dyDescent="0.2">
      <c r="A3295" s="409"/>
      <c r="B3295" s="410"/>
      <c r="C3295" s="363"/>
      <c r="D3295" s="366"/>
      <c r="E3295" s="417" t="s">
        <v>1693</v>
      </c>
      <c r="F3295" s="415" t="s">
        <v>1594</v>
      </c>
      <c r="G3295" s="389">
        <v>15</v>
      </c>
      <c r="H3295" s="416">
        <v>50</v>
      </c>
      <c r="I3295" s="391">
        <f t="shared" si="139"/>
        <v>750</v>
      </c>
      <c r="J3295" s="347" t="s">
        <v>305</v>
      </c>
      <c r="K3295" s="449" t="s">
        <v>953</v>
      </c>
    </row>
    <row r="3296" spans="1:11" x14ac:dyDescent="0.2">
      <c r="A3296" s="409"/>
      <c r="B3296" s="410"/>
      <c r="C3296" s="363"/>
      <c r="D3296" s="366"/>
      <c r="E3296" s="417" t="s">
        <v>1695</v>
      </c>
      <c r="F3296" s="415" t="s">
        <v>1594</v>
      </c>
      <c r="G3296" s="389">
        <v>15</v>
      </c>
      <c r="H3296" s="416">
        <v>50</v>
      </c>
      <c r="I3296" s="391">
        <f t="shared" si="139"/>
        <v>750</v>
      </c>
      <c r="J3296" s="347" t="s">
        <v>305</v>
      </c>
      <c r="K3296" s="449" t="s">
        <v>953</v>
      </c>
    </row>
    <row r="3297" spans="1:11" x14ac:dyDescent="0.2">
      <c r="A3297" s="409"/>
      <c r="B3297" s="410"/>
      <c r="C3297" s="363"/>
      <c r="D3297" s="366"/>
      <c r="E3297" s="417" t="s">
        <v>1697</v>
      </c>
      <c r="F3297" s="415" t="s">
        <v>1594</v>
      </c>
      <c r="G3297" s="389">
        <v>15</v>
      </c>
      <c r="H3297" s="416">
        <v>100</v>
      </c>
      <c r="I3297" s="391">
        <f t="shared" si="139"/>
        <v>1500</v>
      </c>
      <c r="J3297" s="347" t="s">
        <v>156</v>
      </c>
      <c r="K3297" s="449" t="s">
        <v>953</v>
      </c>
    </row>
    <row r="3298" spans="1:11" x14ac:dyDescent="0.2">
      <c r="A3298" s="409"/>
      <c r="B3298" s="410"/>
      <c r="C3298" s="363"/>
      <c r="D3298" s="366"/>
      <c r="E3298" s="417" t="s">
        <v>1698</v>
      </c>
      <c r="F3298" s="415" t="s">
        <v>1594</v>
      </c>
      <c r="G3298" s="389">
        <v>15</v>
      </c>
      <c r="H3298" s="416">
        <v>50</v>
      </c>
      <c r="I3298" s="391">
        <f t="shared" si="139"/>
        <v>750</v>
      </c>
      <c r="J3298" s="347" t="s">
        <v>156</v>
      </c>
      <c r="K3298" s="449" t="s">
        <v>953</v>
      </c>
    </row>
    <row r="3299" spans="1:11" x14ac:dyDescent="0.2">
      <c r="A3299" s="409"/>
      <c r="B3299" s="410"/>
      <c r="C3299" s="363"/>
      <c r="D3299" s="366"/>
      <c r="E3299" s="417" t="s">
        <v>1700</v>
      </c>
      <c r="F3299" s="415" t="s">
        <v>1594</v>
      </c>
      <c r="G3299" s="389">
        <v>15</v>
      </c>
      <c r="H3299" s="416">
        <v>50</v>
      </c>
      <c r="I3299" s="391">
        <f t="shared" si="139"/>
        <v>750</v>
      </c>
      <c r="J3299" s="347" t="s">
        <v>156</v>
      </c>
      <c r="K3299" s="449" t="s">
        <v>953</v>
      </c>
    </row>
    <row r="3300" spans="1:11" x14ac:dyDescent="0.2">
      <c r="A3300" s="409"/>
      <c r="B3300" s="410"/>
      <c r="C3300" s="363"/>
      <c r="D3300" s="366"/>
      <c r="E3300" s="417" t="s">
        <v>1702</v>
      </c>
      <c r="F3300" s="415" t="s">
        <v>1594</v>
      </c>
      <c r="G3300" s="389">
        <v>15</v>
      </c>
      <c r="H3300" s="416">
        <v>50</v>
      </c>
      <c r="I3300" s="391">
        <f t="shared" si="139"/>
        <v>750</v>
      </c>
      <c r="J3300" s="347" t="s">
        <v>156</v>
      </c>
      <c r="K3300" s="449" t="s">
        <v>953</v>
      </c>
    </row>
    <row r="3301" spans="1:11" x14ac:dyDescent="0.2">
      <c r="A3301" s="409"/>
      <c r="B3301" s="410"/>
      <c r="C3301" s="363"/>
      <c r="D3301" s="366"/>
      <c r="E3301" s="417" t="s">
        <v>1704</v>
      </c>
      <c r="F3301" s="415" t="s">
        <v>1594</v>
      </c>
      <c r="G3301" s="389">
        <v>15</v>
      </c>
      <c r="H3301" s="416">
        <v>50</v>
      </c>
      <c r="I3301" s="391">
        <f t="shared" si="139"/>
        <v>750</v>
      </c>
      <c r="J3301" s="347" t="s">
        <v>156</v>
      </c>
      <c r="K3301" s="449" t="s">
        <v>953</v>
      </c>
    </row>
    <row r="3302" spans="1:11" x14ac:dyDescent="0.2">
      <c r="A3302" s="409"/>
      <c r="B3302" s="410"/>
      <c r="C3302" s="363"/>
      <c r="D3302" s="366"/>
      <c r="E3302" s="417" t="s">
        <v>1706</v>
      </c>
      <c r="F3302" s="415" t="s">
        <v>1603</v>
      </c>
      <c r="G3302" s="389">
        <v>15</v>
      </c>
      <c r="H3302" s="416">
        <v>75</v>
      </c>
      <c r="I3302" s="391">
        <f t="shared" si="139"/>
        <v>1125</v>
      </c>
      <c r="J3302" s="347" t="s">
        <v>156</v>
      </c>
      <c r="K3302" s="449" t="s">
        <v>953</v>
      </c>
    </row>
    <row r="3303" spans="1:11" x14ac:dyDescent="0.2">
      <c r="A3303" s="409"/>
      <c r="B3303" s="410"/>
      <c r="C3303" s="363"/>
      <c r="D3303" s="366"/>
      <c r="E3303" s="417" t="s">
        <v>1708</v>
      </c>
      <c r="F3303" s="415" t="s">
        <v>1666</v>
      </c>
      <c r="G3303" s="389">
        <v>2</v>
      </c>
      <c r="H3303" s="416">
        <v>250</v>
      </c>
      <c r="I3303" s="391">
        <f t="shared" si="139"/>
        <v>500</v>
      </c>
      <c r="J3303" s="347" t="s">
        <v>446</v>
      </c>
      <c r="K3303" s="449" t="s">
        <v>953</v>
      </c>
    </row>
    <row r="3304" spans="1:11" x14ac:dyDescent="0.2">
      <c r="A3304" s="409"/>
      <c r="B3304" s="410"/>
      <c r="C3304" s="363"/>
      <c r="D3304" s="366"/>
      <c r="E3304" s="417" t="s">
        <v>1710</v>
      </c>
      <c r="F3304" s="415" t="s">
        <v>1636</v>
      </c>
      <c r="G3304" s="389">
        <v>2</v>
      </c>
      <c r="H3304" s="416">
        <v>20</v>
      </c>
      <c r="I3304" s="391">
        <f t="shared" si="139"/>
        <v>40</v>
      </c>
      <c r="J3304" s="347" t="s">
        <v>446</v>
      </c>
      <c r="K3304" s="449" t="s">
        <v>953</v>
      </c>
    </row>
    <row r="3305" spans="1:11" x14ac:dyDescent="0.2">
      <c r="A3305" s="409"/>
      <c r="B3305" s="410"/>
      <c r="C3305" s="363"/>
      <c r="D3305" s="366"/>
      <c r="E3305" s="417" t="s">
        <v>1712</v>
      </c>
      <c r="F3305" s="415" t="s">
        <v>1636</v>
      </c>
      <c r="G3305" s="389">
        <v>2</v>
      </c>
      <c r="H3305" s="416">
        <v>20</v>
      </c>
      <c r="I3305" s="391">
        <f t="shared" si="139"/>
        <v>40</v>
      </c>
      <c r="J3305" s="347" t="s">
        <v>446</v>
      </c>
      <c r="K3305" s="449" t="s">
        <v>953</v>
      </c>
    </row>
    <row r="3306" spans="1:11" x14ac:dyDescent="0.2">
      <c r="A3306" s="409"/>
      <c r="B3306" s="410"/>
      <c r="C3306" s="363"/>
      <c r="D3306" s="366"/>
      <c r="E3306" s="417" t="s">
        <v>1714</v>
      </c>
      <c r="F3306" s="415" t="s">
        <v>1636</v>
      </c>
      <c r="G3306" s="389">
        <v>2</v>
      </c>
      <c r="H3306" s="416">
        <v>20</v>
      </c>
      <c r="I3306" s="391">
        <f t="shared" si="139"/>
        <v>40</v>
      </c>
      <c r="J3306" s="347" t="s">
        <v>446</v>
      </c>
      <c r="K3306" s="449" t="s">
        <v>953</v>
      </c>
    </row>
    <row r="3307" spans="1:11" x14ac:dyDescent="0.2">
      <c r="A3307" s="409"/>
      <c r="B3307" s="410"/>
      <c r="C3307" s="363"/>
      <c r="D3307" s="366"/>
      <c r="E3307" s="417" t="s">
        <v>1715</v>
      </c>
      <c r="F3307" s="415" t="s">
        <v>1594</v>
      </c>
      <c r="G3307" s="389">
        <v>12</v>
      </c>
      <c r="H3307" s="416">
        <v>250</v>
      </c>
      <c r="I3307" s="391">
        <f t="shared" si="139"/>
        <v>3000</v>
      </c>
      <c r="J3307" s="347" t="s">
        <v>1459</v>
      </c>
      <c r="K3307" s="449" t="s">
        <v>953</v>
      </c>
    </row>
    <row r="3308" spans="1:11" x14ac:dyDescent="0.2">
      <c r="A3308" s="409"/>
      <c r="B3308" s="410"/>
      <c r="C3308" s="363"/>
      <c r="D3308" s="366"/>
      <c r="E3308" s="417" t="s">
        <v>1717</v>
      </c>
      <c r="F3308" s="415" t="s">
        <v>1594</v>
      </c>
      <c r="G3308" s="389">
        <v>12</v>
      </c>
      <c r="H3308" s="416">
        <v>125</v>
      </c>
      <c r="I3308" s="391">
        <f t="shared" si="139"/>
        <v>1500</v>
      </c>
      <c r="J3308" s="347" t="s">
        <v>1459</v>
      </c>
      <c r="K3308" s="449" t="s">
        <v>953</v>
      </c>
    </row>
    <row r="3309" spans="1:11" x14ac:dyDescent="0.2">
      <c r="A3309" s="409"/>
      <c r="B3309" s="410"/>
      <c r="C3309" s="363"/>
      <c r="D3309" s="366"/>
      <c r="E3309" s="417" t="s">
        <v>1718</v>
      </c>
      <c r="F3309" s="415" t="s">
        <v>1594</v>
      </c>
      <c r="G3309" s="389">
        <v>20</v>
      </c>
      <c r="H3309" s="416">
        <v>50</v>
      </c>
      <c r="I3309" s="391">
        <f t="shared" si="139"/>
        <v>1000</v>
      </c>
      <c r="J3309" s="347" t="s">
        <v>156</v>
      </c>
      <c r="K3309" s="449" t="s">
        <v>953</v>
      </c>
    </row>
    <row r="3310" spans="1:11" x14ac:dyDescent="0.2">
      <c r="A3310" s="409"/>
      <c r="B3310" s="410"/>
      <c r="C3310" s="363"/>
      <c r="D3310" s="366"/>
      <c r="E3310" s="417" t="s">
        <v>1720</v>
      </c>
      <c r="F3310" s="415" t="s">
        <v>1594</v>
      </c>
      <c r="G3310" s="389">
        <v>6</v>
      </c>
      <c r="H3310" s="416">
        <v>200</v>
      </c>
      <c r="I3310" s="391">
        <f t="shared" si="139"/>
        <v>1200</v>
      </c>
      <c r="J3310" s="347" t="s">
        <v>1459</v>
      </c>
      <c r="K3310" s="449" t="s">
        <v>953</v>
      </c>
    </row>
    <row r="3311" spans="1:11" x14ac:dyDescent="0.2">
      <c r="A3311" s="409"/>
      <c r="B3311" s="410"/>
      <c r="C3311" s="363"/>
      <c r="D3311" s="366"/>
      <c r="E3311" s="417" t="s">
        <v>1721</v>
      </c>
      <c r="F3311" s="415" t="s">
        <v>1594</v>
      </c>
      <c r="G3311" s="389">
        <v>2</v>
      </c>
      <c r="H3311" s="416">
        <v>200</v>
      </c>
      <c r="I3311" s="391">
        <f t="shared" si="139"/>
        <v>400</v>
      </c>
      <c r="J3311" s="347" t="s">
        <v>1459</v>
      </c>
      <c r="K3311" s="449" t="s">
        <v>953</v>
      </c>
    </row>
    <row r="3312" spans="1:11" x14ac:dyDescent="0.2">
      <c r="A3312" s="409"/>
      <c r="B3312" s="410"/>
      <c r="C3312" s="363"/>
      <c r="D3312" s="366"/>
      <c r="E3312" s="417" t="s">
        <v>1723</v>
      </c>
      <c r="F3312" s="415" t="s">
        <v>1594</v>
      </c>
      <c r="G3312" s="389">
        <v>8</v>
      </c>
      <c r="H3312" s="416">
        <v>300</v>
      </c>
      <c r="I3312" s="391">
        <f t="shared" si="139"/>
        <v>2400</v>
      </c>
      <c r="J3312" s="347" t="s">
        <v>156</v>
      </c>
      <c r="K3312" s="449" t="s">
        <v>953</v>
      </c>
    </row>
    <row r="3313" spans="1:11" x14ac:dyDescent="0.2">
      <c r="A3313" s="409"/>
      <c r="B3313" s="410"/>
      <c r="C3313" s="363"/>
      <c r="D3313" s="366"/>
      <c r="E3313" s="417" t="s">
        <v>1725</v>
      </c>
      <c r="F3313" s="415" t="s">
        <v>1594</v>
      </c>
      <c r="G3313" s="389">
        <v>5</v>
      </c>
      <c r="H3313" s="416">
        <v>350</v>
      </c>
      <c r="I3313" s="391">
        <f t="shared" si="139"/>
        <v>1750</v>
      </c>
      <c r="J3313" s="347" t="s">
        <v>1459</v>
      </c>
      <c r="K3313" s="449" t="s">
        <v>953</v>
      </c>
    </row>
    <row r="3314" spans="1:11" x14ac:dyDescent="0.2">
      <c r="A3314" s="409"/>
      <c r="B3314" s="410"/>
      <c r="C3314" s="363"/>
      <c r="D3314" s="366"/>
      <c r="E3314" s="417" t="s">
        <v>1727</v>
      </c>
      <c r="F3314" s="415" t="s">
        <v>1594</v>
      </c>
      <c r="G3314" s="389">
        <v>15</v>
      </c>
      <c r="H3314" s="416">
        <v>150</v>
      </c>
      <c r="I3314" s="391">
        <f t="shared" si="139"/>
        <v>2250</v>
      </c>
      <c r="J3314" s="347" t="s">
        <v>156</v>
      </c>
      <c r="K3314" s="449" t="s">
        <v>953</v>
      </c>
    </row>
    <row r="3315" spans="1:11" x14ac:dyDescent="0.2">
      <c r="A3315" s="409"/>
      <c r="B3315" s="410"/>
      <c r="C3315" s="363"/>
      <c r="D3315" s="366"/>
      <c r="E3315" s="417" t="s">
        <v>1729</v>
      </c>
      <c r="F3315" s="415" t="s">
        <v>1594</v>
      </c>
      <c r="G3315" s="389">
        <v>10</v>
      </c>
      <c r="H3315" s="416">
        <v>75</v>
      </c>
      <c r="I3315" s="391">
        <f t="shared" si="139"/>
        <v>750</v>
      </c>
      <c r="J3315" s="347" t="s">
        <v>1459</v>
      </c>
      <c r="K3315" s="449" t="s">
        <v>953</v>
      </c>
    </row>
    <row r="3316" spans="1:11" x14ac:dyDescent="0.2">
      <c r="A3316" s="409"/>
      <c r="B3316" s="410"/>
      <c r="C3316" s="363"/>
      <c r="D3316" s="366"/>
      <c r="E3316" s="417" t="s">
        <v>1731</v>
      </c>
      <c r="F3316" s="415" t="s">
        <v>1594</v>
      </c>
      <c r="G3316" s="389">
        <v>10</v>
      </c>
      <c r="H3316" s="416">
        <v>100</v>
      </c>
      <c r="I3316" s="391">
        <f t="shared" si="139"/>
        <v>1000</v>
      </c>
      <c r="J3316" s="347" t="s">
        <v>156</v>
      </c>
      <c r="K3316" s="449" t="s">
        <v>953</v>
      </c>
    </row>
    <row r="3317" spans="1:11" x14ac:dyDescent="0.2">
      <c r="A3317" s="409"/>
      <c r="B3317" s="410"/>
      <c r="C3317" s="363"/>
      <c r="D3317" s="366"/>
      <c r="E3317" s="417" t="s">
        <v>1733</v>
      </c>
      <c r="F3317" s="415" t="s">
        <v>1594</v>
      </c>
      <c r="G3317" s="389">
        <v>10</v>
      </c>
      <c r="H3317" s="416">
        <v>125</v>
      </c>
      <c r="I3317" s="391">
        <f t="shared" si="139"/>
        <v>1250</v>
      </c>
      <c r="J3317" s="347" t="s">
        <v>156</v>
      </c>
      <c r="K3317" s="449" t="s">
        <v>953</v>
      </c>
    </row>
    <row r="3318" spans="1:11" x14ac:dyDescent="0.2">
      <c r="A3318" s="409"/>
      <c r="B3318" s="410"/>
      <c r="C3318" s="363"/>
      <c r="D3318" s="366"/>
      <c r="E3318" s="417" t="s">
        <v>1734</v>
      </c>
      <c r="F3318" s="415" t="s">
        <v>1594</v>
      </c>
      <c r="G3318" s="389">
        <v>10</v>
      </c>
      <c r="H3318" s="416">
        <v>150</v>
      </c>
      <c r="I3318" s="391">
        <f t="shared" si="139"/>
        <v>1500</v>
      </c>
      <c r="J3318" s="347" t="s">
        <v>156</v>
      </c>
      <c r="K3318" s="449" t="s">
        <v>953</v>
      </c>
    </row>
    <row r="3319" spans="1:11" x14ac:dyDescent="0.2">
      <c r="A3319" s="409"/>
      <c r="B3319" s="410"/>
      <c r="C3319" s="363"/>
      <c r="D3319" s="366"/>
      <c r="E3319" s="417" t="s">
        <v>1736</v>
      </c>
      <c r="F3319" s="415" t="s">
        <v>1594</v>
      </c>
      <c r="G3319" s="389">
        <v>10</v>
      </c>
      <c r="H3319" s="416">
        <v>75</v>
      </c>
      <c r="I3319" s="391">
        <f t="shared" si="139"/>
        <v>750</v>
      </c>
      <c r="J3319" s="347" t="s">
        <v>156</v>
      </c>
      <c r="K3319" s="449" t="s">
        <v>953</v>
      </c>
    </row>
    <row r="3320" spans="1:11" x14ac:dyDescent="0.2">
      <c r="A3320" s="409"/>
      <c r="B3320" s="410"/>
      <c r="C3320" s="363"/>
      <c r="D3320" s="366"/>
      <c r="E3320" s="417" t="s">
        <v>1737</v>
      </c>
      <c r="F3320" s="415" t="s">
        <v>1594</v>
      </c>
      <c r="G3320" s="389">
        <v>10</v>
      </c>
      <c r="H3320" s="416">
        <v>75</v>
      </c>
      <c r="I3320" s="391">
        <f t="shared" si="139"/>
        <v>750</v>
      </c>
      <c r="J3320" s="347" t="s">
        <v>156</v>
      </c>
      <c r="K3320" s="449" t="s">
        <v>953</v>
      </c>
    </row>
    <row r="3321" spans="1:11" x14ac:dyDescent="0.2">
      <c r="A3321" s="409"/>
      <c r="B3321" s="410"/>
      <c r="C3321" s="363"/>
      <c r="D3321" s="366"/>
      <c r="E3321" s="417" t="s">
        <v>1739</v>
      </c>
      <c r="F3321" s="415" t="s">
        <v>1666</v>
      </c>
      <c r="G3321" s="389">
        <v>1</v>
      </c>
      <c r="H3321" s="416">
        <v>800</v>
      </c>
      <c r="I3321" s="391">
        <f t="shared" si="139"/>
        <v>800</v>
      </c>
      <c r="J3321" s="347" t="s">
        <v>1509</v>
      </c>
      <c r="K3321" s="449" t="s">
        <v>953</v>
      </c>
    </row>
    <row r="3322" spans="1:11" x14ac:dyDescent="0.2">
      <c r="A3322" s="351"/>
      <c r="B3322" s="527"/>
      <c r="C3322" s="325"/>
      <c r="D3322" s="528"/>
      <c r="E3322" s="352"/>
      <c r="F3322" s="529"/>
      <c r="G3322" s="334"/>
      <c r="H3322" s="362"/>
      <c r="I3322" s="346"/>
      <c r="J3322" s="347"/>
      <c r="K3322" s="376"/>
    </row>
    <row r="3323" spans="1:11" ht="15" thickBot="1" x14ac:dyDescent="0.25">
      <c r="A3323" s="530"/>
      <c r="B3323" s="531"/>
      <c r="C3323" s="532"/>
      <c r="D3323" s="532"/>
      <c r="E3323" s="533"/>
      <c r="F3323" s="534"/>
      <c r="G3323" s="535"/>
      <c r="H3323" s="536"/>
      <c r="I3323" s="537">
        <f>+I5+I68+I492+I852+I1316+I1431+I1562+I1684+I1806+I1879+I2904+I2961-60000</f>
        <v>661463472.38018668</v>
      </c>
      <c r="J3323" s="538"/>
      <c r="K3323" s="539"/>
    </row>
    <row r="3324" spans="1:11" ht="15" x14ac:dyDescent="0.25">
      <c r="A3324" s="540" t="s">
        <v>2586</v>
      </c>
      <c r="B3324" s="541"/>
      <c r="C3324" s="542"/>
      <c r="D3324" s="542"/>
      <c r="E3324" s="886"/>
      <c r="F3324" s="886"/>
      <c r="G3324" s="543"/>
      <c r="H3324" s="544"/>
      <c r="I3324" s="545"/>
      <c r="J3324" s="546"/>
      <c r="K3324" s="547"/>
    </row>
    <row r="3325" spans="1:11" ht="15" x14ac:dyDescent="0.25">
      <c r="A3325" s="548" t="s">
        <v>2587</v>
      </c>
      <c r="B3325" s="549"/>
      <c r="C3325" s="887"/>
      <c r="D3325" s="887"/>
      <c r="E3325" s="886"/>
      <c r="F3325" s="886"/>
      <c r="G3325" s="543"/>
      <c r="H3325" s="544"/>
      <c r="I3325" s="545"/>
      <c r="J3325" s="546"/>
      <c r="K3325" s="547"/>
    </row>
    <row r="3326" spans="1:11" ht="15" x14ac:dyDescent="0.25">
      <c r="A3326" s="548" t="s">
        <v>2588</v>
      </c>
      <c r="B3326" s="549"/>
      <c r="C3326" s="887"/>
      <c r="D3326" s="887"/>
      <c r="E3326" s="886"/>
      <c r="F3326" s="886"/>
      <c r="G3326" s="543"/>
      <c r="H3326" s="544"/>
      <c r="I3326" s="545"/>
      <c r="J3326" s="546"/>
      <c r="K3326" s="547"/>
    </row>
    <row r="3327" spans="1:11" ht="15" x14ac:dyDescent="0.25">
      <c r="A3327" s="550" t="s">
        <v>2589</v>
      </c>
      <c r="B3327" s="551"/>
      <c r="C3327" s="888"/>
      <c r="D3327" s="888"/>
      <c r="E3327" s="889"/>
      <c r="F3327" s="889"/>
      <c r="G3327" s="552"/>
      <c r="H3327" s="553"/>
      <c r="I3327" s="554"/>
      <c r="J3327" s="555"/>
      <c r="K3327" s="556"/>
    </row>
    <row r="3328" spans="1:11" x14ac:dyDescent="0.2">
      <c r="E3328" s="500"/>
    </row>
    <row r="3329" spans="5:5" x14ac:dyDescent="0.2">
      <c r="E3329" s="500"/>
    </row>
    <row r="3330" spans="5:5" x14ac:dyDescent="0.2">
      <c r="E3330" s="500"/>
    </row>
    <row r="3331" spans="5:5" x14ac:dyDescent="0.2">
      <c r="E3331" s="500"/>
    </row>
    <row r="3332" spans="5:5" x14ac:dyDescent="0.2">
      <c r="E3332" s="500"/>
    </row>
    <row r="3333" spans="5:5" x14ac:dyDescent="0.2">
      <c r="E3333" s="500"/>
    </row>
    <row r="3334" spans="5:5" x14ac:dyDescent="0.2">
      <c r="E3334" s="500"/>
    </row>
    <row r="3335" spans="5:5" x14ac:dyDescent="0.2">
      <c r="E3335" s="500"/>
    </row>
    <row r="3336" spans="5:5" x14ac:dyDescent="0.2">
      <c r="E3336" s="500"/>
    </row>
    <row r="3337" spans="5:5" x14ac:dyDescent="0.2">
      <c r="E3337" s="500"/>
    </row>
    <row r="3338" spans="5:5" x14ac:dyDescent="0.2">
      <c r="E3338" s="561"/>
    </row>
    <row r="3500" spans="21:21" x14ac:dyDescent="0.2">
      <c r="U3500" s="1">
        <v>60000</v>
      </c>
    </row>
    <row r="3501" spans="21:21" x14ac:dyDescent="0.2">
      <c r="U3501" s="1">
        <v>55478.1</v>
      </c>
    </row>
    <row r="3515" ht="21.6" customHeight="1" x14ac:dyDescent="0.2"/>
  </sheetData>
  <protectedRanges>
    <protectedRange sqref="E3323" name="Rango1_5_1_1_9_1"/>
    <protectedRange sqref="E3323" name="Rango1_1_2_1_9_1"/>
    <protectedRange sqref="E3324:E3337" name="Rango1_2_2_8_1"/>
    <protectedRange sqref="E1954 E2115" name="Rango1_5_1_1_3_2"/>
    <protectedRange sqref="E1954 E2115" name="Rango1_1_2_1_3_2"/>
    <protectedRange sqref="E2116:E2127 E1955:E1958" name="Rango1_2_2_3_2"/>
    <protectedRange sqref="E2036:E2037 E2138:E2147 E1967:E1975" name="Rango1_2_2_4_2"/>
    <protectedRange sqref="E1981 E2158" name="Rango1_5_1_1_5_2"/>
    <protectedRange sqref="E1981 E2158" name="Rango1_1_2_1_5_2"/>
    <protectedRange sqref="E2179" name="Rango1_5_1_1_8_2"/>
    <protectedRange sqref="E2179" name="Rango1_1_2_1_8_2"/>
    <protectedRange sqref="E2005:E2011 E2180:E2192" name="Rango1_2_2_7_2"/>
    <protectedRange sqref="E2199" name="Rango1_5_1_1_9_2"/>
    <protectedRange sqref="E2199" name="Rango1_1_2_1_9_2"/>
    <protectedRange sqref="E1897:E1898 E2200:E2203 E2018" name="Rango1_2_2_8_2"/>
    <protectedRange sqref="E2287:E2289" name="Rango1_2_2_4_2_1"/>
    <protectedRange sqref="E2314:E2318" name="Rango1_2_2_7_2_1"/>
    <protectedRange sqref="E2325:E2330" name="Rango1_2_2_8_2_1"/>
    <protectedRange sqref="E2412:E2421" name="Rango1_2_2_3_2_2"/>
    <protectedRange sqref="E2436" name="Rango1_5_1_1_4_2_2"/>
    <protectedRange sqref="E2436" name="Rango1_1_2_1_4_2_2"/>
    <protectedRange sqref="E2437:E2443" name="Rango1_2_2_4_2_2"/>
    <protectedRange sqref="E2450" name="Rango1_5_1_1_5_2_2"/>
    <protectedRange sqref="E2450" name="Rango1_1_2_1_5_2_2"/>
    <protectedRange sqref="E2476:E2484" name="Rango1_2_2_7_2_2"/>
    <protectedRange sqref="E2491" name="Rango1_5_1_1_9_2_2"/>
    <protectedRange sqref="E2491" name="Rango1_1_2_1_9_2_2"/>
    <protectedRange sqref="E2492:E2501" name="Rango1_2_2_8_2_2"/>
    <protectedRange sqref="E2561" name="Rango1_2_2_7_2_3"/>
    <protectedRange sqref="E2568" name="Rango1_5_1_1_9_2_3"/>
    <protectedRange sqref="E2568" name="Rango1_1_2_1_9_2_3"/>
    <protectedRange sqref="E2569:E2571" name="Rango1_2_2_8_2_3"/>
    <protectedRange sqref="E2628:E2630" name="Rango1_2_2_4_2_4"/>
    <protectedRange sqref="E2644" name="Rango1_5_1_1_8_2_4"/>
    <protectedRange sqref="E2644" name="Rango1_1_2_1_8_2_4"/>
    <protectedRange sqref="E2645:E2657" name="Rango1_2_2_7_2_4"/>
  </protectedRanges>
  <mergeCells count="2">
    <mergeCell ref="A1:E1"/>
    <mergeCell ref="G1:J1"/>
  </mergeCells>
  <pageMargins left="0.55118110236220474" right="0.15748031496062992" top="0.35433070866141736" bottom="0.15748031496062992" header="0.35433070866141736" footer="0"/>
  <pageSetup scale="70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4"/>
  <sheetViews>
    <sheetView showGridLines="0" topLeftCell="J13" zoomScale="90" zoomScaleNormal="90" workbookViewId="0">
      <selection activeCell="T16" sqref="T16"/>
    </sheetView>
  </sheetViews>
  <sheetFormatPr baseColWidth="10" defaultRowHeight="14.25" x14ac:dyDescent="0.2"/>
  <cols>
    <col min="1" max="1" width="58.85546875" style="1" customWidth="1"/>
    <col min="2" max="2" width="13.42578125" style="1" customWidth="1"/>
    <col min="3" max="3" width="19.85546875" style="1" customWidth="1"/>
    <col min="4" max="4" width="32.140625" style="1" customWidth="1"/>
    <col min="5" max="5" width="49.42578125" style="1" customWidth="1"/>
    <col min="6" max="6" width="16.28515625" style="1" customWidth="1"/>
    <col min="7" max="7" width="13.42578125" style="565" customWidth="1"/>
    <col min="8" max="8" width="14.7109375" style="275" customWidth="1"/>
    <col min="9" max="9" width="17.85546875" style="275" customWidth="1"/>
    <col min="10" max="10" width="15.85546875" style="1097" customWidth="1"/>
    <col min="11" max="11" width="19.42578125" style="1011" customWidth="1"/>
    <col min="12" max="12" width="9.5703125" style="1" customWidth="1"/>
    <col min="13" max="13" width="5.42578125" style="1" customWidth="1"/>
    <col min="14" max="14" width="11.5703125" style="1" customWidth="1"/>
    <col min="15" max="15" width="18.140625" style="1" customWidth="1"/>
    <col min="16" max="16" width="1" style="1" customWidth="1"/>
    <col min="17" max="17" width="17" style="1" customWidth="1"/>
    <col min="18" max="18" width="23" style="1" customWidth="1"/>
    <col min="19" max="19" width="13" style="1" bestFit="1" customWidth="1"/>
    <col min="20" max="256" width="11.5703125" style="1"/>
    <col min="257" max="257" width="58.85546875" style="1" customWidth="1"/>
    <col min="258" max="258" width="13.42578125" style="1" customWidth="1"/>
    <col min="259" max="259" width="19.85546875" style="1" customWidth="1"/>
    <col min="260" max="260" width="32.140625" style="1" customWidth="1"/>
    <col min="261" max="261" width="49.42578125" style="1" customWidth="1"/>
    <col min="262" max="262" width="16.28515625" style="1" customWidth="1"/>
    <col min="263" max="263" width="13.42578125" style="1" customWidth="1"/>
    <col min="264" max="264" width="14.7109375" style="1" customWidth="1"/>
    <col min="265" max="265" width="17.85546875" style="1" customWidth="1"/>
    <col min="266" max="266" width="15.85546875" style="1" customWidth="1"/>
    <col min="267" max="267" width="19.42578125" style="1" customWidth="1"/>
    <col min="268" max="268" width="9.5703125" style="1" customWidth="1"/>
    <col min="269" max="269" width="5.42578125" style="1" customWidth="1"/>
    <col min="270" max="270" width="11.5703125" style="1" customWidth="1"/>
    <col min="271" max="271" width="18.140625" style="1" customWidth="1"/>
    <col min="272" max="272" width="1" style="1" customWidth="1"/>
    <col min="273" max="273" width="17" style="1" customWidth="1"/>
    <col min="274" max="274" width="23" style="1" customWidth="1"/>
    <col min="275" max="275" width="13" style="1" bestFit="1" customWidth="1"/>
    <col min="276" max="512" width="11.5703125" style="1"/>
    <col min="513" max="513" width="58.85546875" style="1" customWidth="1"/>
    <col min="514" max="514" width="13.42578125" style="1" customWidth="1"/>
    <col min="515" max="515" width="19.85546875" style="1" customWidth="1"/>
    <col min="516" max="516" width="32.140625" style="1" customWidth="1"/>
    <col min="517" max="517" width="49.42578125" style="1" customWidth="1"/>
    <col min="518" max="518" width="16.28515625" style="1" customWidth="1"/>
    <col min="519" max="519" width="13.42578125" style="1" customWidth="1"/>
    <col min="520" max="520" width="14.7109375" style="1" customWidth="1"/>
    <col min="521" max="521" width="17.85546875" style="1" customWidth="1"/>
    <col min="522" max="522" width="15.85546875" style="1" customWidth="1"/>
    <col min="523" max="523" width="19.42578125" style="1" customWidth="1"/>
    <col min="524" max="524" width="9.5703125" style="1" customWidth="1"/>
    <col min="525" max="525" width="5.42578125" style="1" customWidth="1"/>
    <col min="526" max="526" width="11.5703125" style="1" customWidth="1"/>
    <col min="527" max="527" width="18.140625" style="1" customWidth="1"/>
    <col min="528" max="528" width="1" style="1" customWidth="1"/>
    <col min="529" max="529" width="17" style="1" customWidth="1"/>
    <col min="530" max="530" width="23" style="1" customWidth="1"/>
    <col min="531" max="531" width="13" style="1" bestFit="1" customWidth="1"/>
    <col min="532" max="768" width="11.5703125" style="1"/>
    <col min="769" max="769" width="58.85546875" style="1" customWidth="1"/>
    <col min="770" max="770" width="13.42578125" style="1" customWidth="1"/>
    <col min="771" max="771" width="19.85546875" style="1" customWidth="1"/>
    <col min="772" max="772" width="32.140625" style="1" customWidth="1"/>
    <col min="773" max="773" width="49.42578125" style="1" customWidth="1"/>
    <col min="774" max="774" width="16.28515625" style="1" customWidth="1"/>
    <col min="775" max="775" width="13.42578125" style="1" customWidth="1"/>
    <col min="776" max="776" width="14.7109375" style="1" customWidth="1"/>
    <col min="777" max="777" width="17.85546875" style="1" customWidth="1"/>
    <col min="778" max="778" width="15.85546875" style="1" customWidth="1"/>
    <col min="779" max="779" width="19.42578125" style="1" customWidth="1"/>
    <col min="780" max="780" width="9.5703125" style="1" customWidth="1"/>
    <col min="781" max="781" width="5.42578125" style="1" customWidth="1"/>
    <col min="782" max="782" width="11.5703125" style="1" customWidth="1"/>
    <col min="783" max="783" width="18.140625" style="1" customWidth="1"/>
    <col min="784" max="784" width="1" style="1" customWidth="1"/>
    <col min="785" max="785" width="17" style="1" customWidth="1"/>
    <col min="786" max="786" width="23" style="1" customWidth="1"/>
    <col min="787" max="787" width="13" style="1" bestFit="1" customWidth="1"/>
    <col min="788" max="1024" width="11.5703125" style="1"/>
    <col min="1025" max="1025" width="58.85546875" style="1" customWidth="1"/>
    <col min="1026" max="1026" width="13.42578125" style="1" customWidth="1"/>
    <col min="1027" max="1027" width="19.85546875" style="1" customWidth="1"/>
    <col min="1028" max="1028" width="32.140625" style="1" customWidth="1"/>
    <col min="1029" max="1029" width="49.42578125" style="1" customWidth="1"/>
    <col min="1030" max="1030" width="16.28515625" style="1" customWidth="1"/>
    <col min="1031" max="1031" width="13.42578125" style="1" customWidth="1"/>
    <col min="1032" max="1032" width="14.7109375" style="1" customWidth="1"/>
    <col min="1033" max="1033" width="17.85546875" style="1" customWidth="1"/>
    <col min="1034" max="1034" width="15.85546875" style="1" customWidth="1"/>
    <col min="1035" max="1035" width="19.42578125" style="1" customWidth="1"/>
    <col min="1036" max="1036" width="9.5703125" style="1" customWidth="1"/>
    <col min="1037" max="1037" width="5.42578125" style="1" customWidth="1"/>
    <col min="1038" max="1038" width="11.5703125" style="1" customWidth="1"/>
    <col min="1039" max="1039" width="18.140625" style="1" customWidth="1"/>
    <col min="1040" max="1040" width="1" style="1" customWidth="1"/>
    <col min="1041" max="1041" width="17" style="1" customWidth="1"/>
    <col min="1042" max="1042" width="23" style="1" customWidth="1"/>
    <col min="1043" max="1043" width="13" style="1" bestFit="1" customWidth="1"/>
    <col min="1044" max="1280" width="11.5703125" style="1"/>
    <col min="1281" max="1281" width="58.85546875" style="1" customWidth="1"/>
    <col min="1282" max="1282" width="13.42578125" style="1" customWidth="1"/>
    <col min="1283" max="1283" width="19.85546875" style="1" customWidth="1"/>
    <col min="1284" max="1284" width="32.140625" style="1" customWidth="1"/>
    <col min="1285" max="1285" width="49.42578125" style="1" customWidth="1"/>
    <col min="1286" max="1286" width="16.28515625" style="1" customWidth="1"/>
    <col min="1287" max="1287" width="13.42578125" style="1" customWidth="1"/>
    <col min="1288" max="1288" width="14.7109375" style="1" customWidth="1"/>
    <col min="1289" max="1289" width="17.85546875" style="1" customWidth="1"/>
    <col min="1290" max="1290" width="15.85546875" style="1" customWidth="1"/>
    <col min="1291" max="1291" width="19.42578125" style="1" customWidth="1"/>
    <col min="1292" max="1292" width="9.5703125" style="1" customWidth="1"/>
    <col min="1293" max="1293" width="5.42578125" style="1" customWidth="1"/>
    <col min="1294" max="1294" width="11.5703125" style="1" customWidth="1"/>
    <col min="1295" max="1295" width="18.140625" style="1" customWidth="1"/>
    <col min="1296" max="1296" width="1" style="1" customWidth="1"/>
    <col min="1297" max="1297" width="17" style="1" customWidth="1"/>
    <col min="1298" max="1298" width="23" style="1" customWidth="1"/>
    <col min="1299" max="1299" width="13" style="1" bestFit="1" customWidth="1"/>
    <col min="1300" max="1536" width="11.5703125" style="1"/>
    <col min="1537" max="1537" width="58.85546875" style="1" customWidth="1"/>
    <col min="1538" max="1538" width="13.42578125" style="1" customWidth="1"/>
    <col min="1539" max="1539" width="19.85546875" style="1" customWidth="1"/>
    <col min="1540" max="1540" width="32.140625" style="1" customWidth="1"/>
    <col min="1541" max="1541" width="49.42578125" style="1" customWidth="1"/>
    <col min="1542" max="1542" width="16.28515625" style="1" customWidth="1"/>
    <col min="1543" max="1543" width="13.42578125" style="1" customWidth="1"/>
    <col min="1544" max="1544" width="14.7109375" style="1" customWidth="1"/>
    <col min="1545" max="1545" width="17.85546875" style="1" customWidth="1"/>
    <col min="1546" max="1546" width="15.85546875" style="1" customWidth="1"/>
    <col min="1547" max="1547" width="19.42578125" style="1" customWidth="1"/>
    <col min="1548" max="1548" width="9.5703125" style="1" customWidth="1"/>
    <col min="1549" max="1549" width="5.42578125" style="1" customWidth="1"/>
    <col min="1550" max="1550" width="11.5703125" style="1" customWidth="1"/>
    <col min="1551" max="1551" width="18.140625" style="1" customWidth="1"/>
    <col min="1552" max="1552" width="1" style="1" customWidth="1"/>
    <col min="1553" max="1553" width="17" style="1" customWidth="1"/>
    <col min="1554" max="1554" width="23" style="1" customWidth="1"/>
    <col min="1555" max="1555" width="13" style="1" bestFit="1" customWidth="1"/>
    <col min="1556" max="1792" width="11.5703125" style="1"/>
    <col min="1793" max="1793" width="58.85546875" style="1" customWidth="1"/>
    <col min="1794" max="1794" width="13.42578125" style="1" customWidth="1"/>
    <col min="1795" max="1795" width="19.85546875" style="1" customWidth="1"/>
    <col min="1796" max="1796" width="32.140625" style="1" customWidth="1"/>
    <col min="1797" max="1797" width="49.42578125" style="1" customWidth="1"/>
    <col min="1798" max="1798" width="16.28515625" style="1" customWidth="1"/>
    <col min="1799" max="1799" width="13.42578125" style="1" customWidth="1"/>
    <col min="1800" max="1800" width="14.7109375" style="1" customWidth="1"/>
    <col min="1801" max="1801" width="17.85546875" style="1" customWidth="1"/>
    <col min="1802" max="1802" width="15.85546875" style="1" customWidth="1"/>
    <col min="1803" max="1803" width="19.42578125" style="1" customWidth="1"/>
    <col min="1804" max="1804" width="9.5703125" style="1" customWidth="1"/>
    <col min="1805" max="1805" width="5.42578125" style="1" customWidth="1"/>
    <col min="1806" max="1806" width="11.5703125" style="1" customWidth="1"/>
    <col min="1807" max="1807" width="18.140625" style="1" customWidth="1"/>
    <col min="1808" max="1808" width="1" style="1" customWidth="1"/>
    <col min="1809" max="1809" width="17" style="1" customWidth="1"/>
    <col min="1810" max="1810" width="23" style="1" customWidth="1"/>
    <col min="1811" max="1811" width="13" style="1" bestFit="1" customWidth="1"/>
    <col min="1812" max="2048" width="11.5703125" style="1"/>
    <col min="2049" max="2049" width="58.85546875" style="1" customWidth="1"/>
    <col min="2050" max="2050" width="13.42578125" style="1" customWidth="1"/>
    <col min="2051" max="2051" width="19.85546875" style="1" customWidth="1"/>
    <col min="2052" max="2052" width="32.140625" style="1" customWidth="1"/>
    <col min="2053" max="2053" width="49.42578125" style="1" customWidth="1"/>
    <col min="2054" max="2054" width="16.28515625" style="1" customWidth="1"/>
    <col min="2055" max="2055" width="13.42578125" style="1" customWidth="1"/>
    <col min="2056" max="2056" width="14.7109375" style="1" customWidth="1"/>
    <col min="2057" max="2057" width="17.85546875" style="1" customWidth="1"/>
    <col min="2058" max="2058" width="15.85546875" style="1" customWidth="1"/>
    <col min="2059" max="2059" width="19.42578125" style="1" customWidth="1"/>
    <col min="2060" max="2060" width="9.5703125" style="1" customWidth="1"/>
    <col min="2061" max="2061" width="5.42578125" style="1" customWidth="1"/>
    <col min="2062" max="2062" width="11.5703125" style="1" customWidth="1"/>
    <col min="2063" max="2063" width="18.140625" style="1" customWidth="1"/>
    <col min="2064" max="2064" width="1" style="1" customWidth="1"/>
    <col min="2065" max="2065" width="17" style="1" customWidth="1"/>
    <col min="2066" max="2066" width="23" style="1" customWidth="1"/>
    <col min="2067" max="2067" width="13" style="1" bestFit="1" customWidth="1"/>
    <col min="2068" max="2304" width="11.5703125" style="1"/>
    <col min="2305" max="2305" width="58.85546875" style="1" customWidth="1"/>
    <col min="2306" max="2306" width="13.42578125" style="1" customWidth="1"/>
    <col min="2307" max="2307" width="19.85546875" style="1" customWidth="1"/>
    <col min="2308" max="2308" width="32.140625" style="1" customWidth="1"/>
    <col min="2309" max="2309" width="49.42578125" style="1" customWidth="1"/>
    <col min="2310" max="2310" width="16.28515625" style="1" customWidth="1"/>
    <col min="2311" max="2311" width="13.42578125" style="1" customWidth="1"/>
    <col min="2312" max="2312" width="14.7109375" style="1" customWidth="1"/>
    <col min="2313" max="2313" width="17.85546875" style="1" customWidth="1"/>
    <col min="2314" max="2314" width="15.85546875" style="1" customWidth="1"/>
    <col min="2315" max="2315" width="19.42578125" style="1" customWidth="1"/>
    <col min="2316" max="2316" width="9.5703125" style="1" customWidth="1"/>
    <col min="2317" max="2317" width="5.42578125" style="1" customWidth="1"/>
    <col min="2318" max="2318" width="11.5703125" style="1" customWidth="1"/>
    <col min="2319" max="2319" width="18.140625" style="1" customWidth="1"/>
    <col min="2320" max="2320" width="1" style="1" customWidth="1"/>
    <col min="2321" max="2321" width="17" style="1" customWidth="1"/>
    <col min="2322" max="2322" width="23" style="1" customWidth="1"/>
    <col min="2323" max="2323" width="13" style="1" bestFit="1" customWidth="1"/>
    <col min="2324" max="2560" width="11.5703125" style="1"/>
    <col min="2561" max="2561" width="58.85546875" style="1" customWidth="1"/>
    <col min="2562" max="2562" width="13.42578125" style="1" customWidth="1"/>
    <col min="2563" max="2563" width="19.85546875" style="1" customWidth="1"/>
    <col min="2564" max="2564" width="32.140625" style="1" customWidth="1"/>
    <col min="2565" max="2565" width="49.42578125" style="1" customWidth="1"/>
    <col min="2566" max="2566" width="16.28515625" style="1" customWidth="1"/>
    <col min="2567" max="2567" width="13.42578125" style="1" customWidth="1"/>
    <col min="2568" max="2568" width="14.7109375" style="1" customWidth="1"/>
    <col min="2569" max="2569" width="17.85546875" style="1" customWidth="1"/>
    <col min="2570" max="2570" width="15.85546875" style="1" customWidth="1"/>
    <col min="2571" max="2571" width="19.42578125" style="1" customWidth="1"/>
    <col min="2572" max="2572" width="9.5703125" style="1" customWidth="1"/>
    <col min="2573" max="2573" width="5.42578125" style="1" customWidth="1"/>
    <col min="2574" max="2574" width="11.5703125" style="1" customWidth="1"/>
    <col min="2575" max="2575" width="18.140625" style="1" customWidth="1"/>
    <col min="2576" max="2576" width="1" style="1" customWidth="1"/>
    <col min="2577" max="2577" width="17" style="1" customWidth="1"/>
    <col min="2578" max="2578" width="23" style="1" customWidth="1"/>
    <col min="2579" max="2579" width="13" style="1" bestFit="1" customWidth="1"/>
    <col min="2580" max="2816" width="11.5703125" style="1"/>
    <col min="2817" max="2817" width="58.85546875" style="1" customWidth="1"/>
    <col min="2818" max="2818" width="13.42578125" style="1" customWidth="1"/>
    <col min="2819" max="2819" width="19.85546875" style="1" customWidth="1"/>
    <col min="2820" max="2820" width="32.140625" style="1" customWidth="1"/>
    <col min="2821" max="2821" width="49.42578125" style="1" customWidth="1"/>
    <col min="2822" max="2822" width="16.28515625" style="1" customWidth="1"/>
    <col min="2823" max="2823" width="13.42578125" style="1" customWidth="1"/>
    <col min="2824" max="2824" width="14.7109375" style="1" customWidth="1"/>
    <col min="2825" max="2825" width="17.85546875" style="1" customWidth="1"/>
    <col min="2826" max="2826" width="15.85546875" style="1" customWidth="1"/>
    <col min="2827" max="2827" width="19.42578125" style="1" customWidth="1"/>
    <col min="2828" max="2828" width="9.5703125" style="1" customWidth="1"/>
    <col min="2829" max="2829" width="5.42578125" style="1" customWidth="1"/>
    <col min="2830" max="2830" width="11.5703125" style="1" customWidth="1"/>
    <col min="2831" max="2831" width="18.140625" style="1" customWidth="1"/>
    <col min="2832" max="2832" width="1" style="1" customWidth="1"/>
    <col min="2833" max="2833" width="17" style="1" customWidth="1"/>
    <col min="2834" max="2834" width="23" style="1" customWidth="1"/>
    <col min="2835" max="2835" width="13" style="1" bestFit="1" customWidth="1"/>
    <col min="2836" max="3072" width="11.5703125" style="1"/>
    <col min="3073" max="3073" width="58.85546875" style="1" customWidth="1"/>
    <col min="3074" max="3074" width="13.42578125" style="1" customWidth="1"/>
    <col min="3075" max="3075" width="19.85546875" style="1" customWidth="1"/>
    <col min="3076" max="3076" width="32.140625" style="1" customWidth="1"/>
    <col min="3077" max="3077" width="49.42578125" style="1" customWidth="1"/>
    <col min="3078" max="3078" width="16.28515625" style="1" customWidth="1"/>
    <col min="3079" max="3079" width="13.42578125" style="1" customWidth="1"/>
    <col min="3080" max="3080" width="14.7109375" style="1" customWidth="1"/>
    <col min="3081" max="3081" width="17.85546875" style="1" customWidth="1"/>
    <col min="3082" max="3082" width="15.85546875" style="1" customWidth="1"/>
    <col min="3083" max="3083" width="19.42578125" style="1" customWidth="1"/>
    <col min="3084" max="3084" width="9.5703125" style="1" customWidth="1"/>
    <col min="3085" max="3085" width="5.42578125" style="1" customWidth="1"/>
    <col min="3086" max="3086" width="11.5703125" style="1" customWidth="1"/>
    <col min="3087" max="3087" width="18.140625" style="1" customWidth="1"/>
    <col min="3088" max="3088" width="1" style="1" customWidth="1"/>
    <col min="3089" max="3089" width="17" style="1" customWidth="1"/>
    <col min="3090" max="3090" width="23" style="1" customWidth="1"/>
    <col min="3091" max="3091" width="13" style="1" bestFit="1" customWidth="1"/>
    <col min="3092" max="3328" width="11.5703125" style="1"/>
    <col min="3329" max="3329" width="58.85546875" style="1" customWidth="1"/>
    <col min="3330" max="3330" width="13.42578125" style="1" customWidth="1"/>
    <col min="3331" max="3331" width="19.85546875" style="1" customWidth="1"/>
    <col min="3332" max="3332" width="32.140625" style="1" customWidth="1"/>
    <col min="3333" max="3333" width="49.42578125" style="1" customWidth="1"/>
    <col min="3334" max="3334" width="16.28515625" style="1" customWidth="1"/>
    <col min="3335" max="3335" width="13.42578125" style="1" customWidth="1"/>
    <col min="3336" max="3336" width="14.7109375" style="1" customWidth="1"/>
    <col min="3337" max="3337" width="17.85546875" style="1" customWidth="1"/>
    <col min="3338" max="3338" width="15.85546875" style="1" customWidth="1"/>
    <col min="3339" max="3339" width="19.42578125" style="1" customWidth="1"/>
    <col min="3340" max="3340" width="9.5703125" style="1" customWidth="1"/>
    <col min="3341" max="3341" width="5.42578125" style="1" customWidth="1"/>
    <col min="3342" max="3342" width="11.5703125" style="1" customWidth="1"/>
    <col min="3343" max="3343" width="18.140625" style="1" customWidth="1"/>
    <col min="3344" max="3344" width="1" style="1" customWidth="1"/>
    <col min="3345" max="3345" width="17" style="1" customWidth="1"/>
    <col min="3346" max="3346" width="23" style="1" customWidth="1"/>
    <col min="3347" max="3347" width="13" style="1" bestFit="1" customWidth="1"/>
    <col min="3348" max="3584" width="11.5703125" style="1"/>
    <col min="3585" max="3585" width="58.85546875" style="1" customWidth="1"/>
    <col min="3586" max="3586" width="13.42578125" style="1" customWidth="1"/>
    <col min="3587" max="3587" width="19.85546875" style="1" customWidth="1"/>
    <col min="3588" max="3588" width="32.140625" style="1" customWidth="1"/>
    <col min="3589" max="3589" width="49.42578125" style="1" customWidth="1"/>
    <col min="3590" max="3590" width="16.28515625" style="1" customWidth="1"/>
    <col min="3591" max="3591" width="13.42578125" style="1" customWidth="1"/>
    <col min="3592" max="3592" width="14.7109375" style="1" customWidth="1"/>
    <col min="3593" max="3593" width="17.85546875" style="1" customWidth="1"/>
    <col min="3594" max="3594" width="15.85546875" style="1" customWidth="1"/>
    <col min="3595" max="3595" width="19.42578125" style="1" customWidth="1"/>
    <col min="3596" max="3596" width="9.5703125" style="1" customWidth="1"/>
    <col min="3597" max="3597" width="5.42578125" style="1" customWidth="1"/>
    <col min="3598" max="3598" width="11.5703125" style="1" customWidth="1"/>
    <col min="3599" max="3599" width="18.140625" style="1" customWidth="1"/>
    <col min="3600" max="3600" width="1" style="1" customWidth="1"/>
    <col min="3601" max="3601" width="17" style="1" customWidth="1"/>
    <col min="3602" max="3602" width="23" style="1" customWidth="1"/>
    <col min="3603" max="3603" width="13" style="1" bestFit="1" customWidth="1"/>
    <col min="3604" max="3840" width="11.5703125" style="1"/>
    <col min="3841" max="3841" width="58.85546875" style="1" customWidth="1"/>
    <col min="3842" max="3842" width="13.42578125" style="1" customWidth="1"/>
    <col min="3843" max="3843" width="19.85546875" style="1" customWidth="1"/>
    <col min="3844" max="3844" width="32.140625" style="1" customWidth="1"/>
    <col min="3845" max="3845" width="49.42578125" style="1" customWidth="1"/>
    <col min="3846" max="3846" width="16.28515625" style="1" customWidth="1"/>
    <col min="3847" max="3847" width="13.42578125" style="1" customWidth="1"/>
    <col min="3848" max="3848" width="14.7109375" style="1" customWidth="1"/>
    <col min="3849" max="3849" width="17.85546875" style="1" customWidth="1"/>
    <col min="3850" max="3850" width="15.85546875" style="1" customWidth="1"/>
    <col min="3851" max="3851" width="19.42578125" style="1" customWidth="1"/>
    <col min="3852" max="3852" width="9.5703125" style="1" customWidth="1"/>
    <col min="3853" max="3853" width="5.42578125" style="1" customWidth="1"/>
    <col min="3854" max="3854" width="11.5703125" style="1" customWidth="1"/>
    <col min="3855" max="3855" width="18.140625" style="1" customWidth="1"/>
    <col min="3856" max="3856" width="1" style="1" customWidth="1"/>
    <col min="3857" max="3857" width="17" style="1" customWidth="1"/>
    <col min="3858" max="3858" width="23" style="1" customWidth="1"/>
    <col min="3859" max="3859" width="13" style="1" bestFit="1" customWidth="1"/>
    <col min="3860" max="4096" width="11.5703125" style="1"/>
    <col min="4097" max="4097" width="58.85546875" style="1" customWidth="1"/>
    <col min="4098" max="4098" width="13.42578125" style="1" customWidth="1"/>
    <col min="4099" max="4099" width="19.85546875" style="1" customWidth="1"/>
    <col min="4100" max="4100" width="32.140625" style="1" customWidth="1"/>
    <col min="4101" max="4101" width="49.42578125" style="1" customWidth="1"/>
    <col min="4102" max="4102" width="16.28515625" style="1" customWidth="1"/>
    <col min="4103" max="4103" width="13.42578125" style="1" customWidth="1"/>
    <col min="4104" max="4104" width="14.7109375" style="1" customWidth="1"/>
    <col min="4105" max="4105" width="17.85546875" style="1" customWidth="1"/>
    <col min="4106" max="4106" width="15.85546875" style="1" customWidth="1"/>
    <col min="4107" max="4107" width="19.42578125" style="1" customWidth="1"/>
    <col min="4108" max="4108" width="9.5703125" style="1" customWidth="1"/>
    <col min="4109" max="4109" width="5.42578125" style="1" customWidth="1"/>
    <col min="4110" max="4110" width="11.5703125" style="1" customWidth="1"/>
    <col min="4111" max="4111" width="18.140625" style="1" customWidth="1"/>
    <col min="4112" max="4112" width="1" style="1" customWidth="1"/>
    <col min="4113" max="4113" width="17" style="1" customWidth="1"/>
    <col min="4114" max="4114" width="23" style="1" customWidth="1"/>
    <col min="4115" max="4115" width="13" style="1" bestFit="1" customWidth="1"/>
    <col min="4116" max="4352" width="11.5703125" style="1"/>
    <col min="4353" max="4353" width="58.85546875" style="1" customWidth="1"/>
    <col min="4354" max="4354" width="13.42578125" style="1" customWidth="1"/>
    <col min="4355" max="4355" width="19.85546875" style="1" customWidth="1"/>
    <col min="4356" max="4356" width="32.140625" style="1" customWidth="1"/>
    <col min="4357" max="4357" width="49.42578125" style="1" customWidth="1"/>
    <col min="4358" max="4358" width="16.28515625" style="1" customWidth="1"/>
    <col min="4359" max="4359" width="13.42578125" style="1" customWidth="1"/>
    <col min="4360" max="4360" width="14.7109375" style="1" customWidth="1"/>
    <col min="4361" max="4361" width="17.85546875" style="1" customWidth="1"/>
    <col min="4362" max="4362" width="15.85546875" style="1" customWidth="1"/>
    <col min="4363" max="4363" width="19.42578125" style="1" customWidth="1"/>
    <col min="4364" max="4364" width="9.5703125" style="1" customWidth="1"/>
    <col min="4365" max="4365" width="5.42578125" style="1" customWidth="1"/>
    <col min="4366" max="4366" width="11.5703125" style="1" customWidth="1"/>
    <col min="4367" max="4367" width="18.140625" style="1" customWidth="1"/>
    <col min="4368" max="4368" width="1" style="1" customWidth="1"/>
    <col min="4369" max="4369" width="17" style="1" customWidth="1"/>
    <col min="4370" max="4370" width="23" style="1" customWidth="1"/>
    <col min="4371" max="4371" width="13" style="1" bestFit="1" customWidth="1"/>
    <col min="4372" max="4608" width="11.5703125" style="1"/>
    <col min="4609" max="4609" width="58.85546875" style="1" customWidth="1"/>
    <col min="4610" max="4610" width="13.42578125" style="1" customWidth="1"/>
    <col min="4611" max="4611" width="19.85546875" style="1" customWidth="1"/>
    <col min="4612" max="4612" width="32.140625" style="1" customWidth="1"/>
    <col min="4613" max="4613" width="49.42578125" style="1" customWidth="1"/>
    <col min="4614" max="4614" width="16.28515625" style="1" customWidth="1"/>
    <col min="4615" max="4615" width="13.42578125" style="1" customWidth="1"/>
    <col min="4616" max="4616" width="14.7109375" style="1" customWidth="1"/>
    <col min="4617" max="4617" width="17.85546875" style="1" customWidth="1"/>
    <col min="4618" max="4618" width="15.85546875" style="1" customWidth="1"/>
    <col min="4619" max="4619" width="19.42578125" style="1" customWidth="1"/>
    <col min="4620" max="4620" width="9.5703125" style="1" customWidth="1"/>
    <col min="4621" max="4621" width="5.42578125" style="1" customWidth="1"/>
    <col min="4622" max="4622" width="11.5703125" style="1" customWidth="1"/>
    <col min="4623" max="4623" width="18.140625" style="1" customWidth="1"/>
    <col min="4624" max="4624" width="1" style="1" customWidth="1"/>
    <col min="4625" max="4625" width="17" style="1" customWidth="1"/>
    <col min="4626" max="4626" width="23" style="1" customWidth="1"/>
    <col min="4627" max="4627" width="13" style="1" bestFit="1" customWidth="1"/>
    <col min="4628" max="4864" width="11.5703125" style="1"/>
    <col min="4865" max="4865" width="58.85546875" style="1" customWidth="1"/>
    <col min="4866" max="4866" width="13.42578125" style="1" customWidth="1"/>
    <col min="4867" max="4867" width="19.85546875" style="1" customWidth="1"/>
    <col min="4868" max="4868" width="32.140625" style="1" customWidth="1"/>
    <col min="4869" max="4869" width="49.42578125" style="1" customWidth="1"/>
    <col min="4870" max="4870" width="16.28515625" style="1" customWidth="1"/>
    <col min="4871" max="4871" width="13.42578125" style="1" customWidth="1"/>
    <col min="4872" max="4872" width="14.7109375" style="1" customWidth="1"/>
    <col min="4873" max="4873" width="17.85546875" style="1" customWidth="1"/>
    <col min="4874" max="4874" width="15.85546875" style="1" customWidth="1"/>
    <col min="4875" max="4875" width="19.42578125" style="1" customWidth="1"/>
    <col min="4876" max="4876" width="9.5703125" style="1" customWidth="1"/>
    <col min="4877" max="4877" width="5.42578125" style="1" customWidth="1"/>
    <col min="4878" max="4878" width="11.5703125" style="1" customWidth="1"/>
    <col min="4879" max="4879" width="18.140625" style="1" customWidth="1"/>
    <col min="4880" max="4880" width="1" style="1" customWidth="1"/>
    <col min="4881" max="4881" width="17" style="1" customWidth="1"/>
    <col min="4882" max="4882" width="23" style="1" customWidth="1"/>
    <col min="4883" max="4883" width="13" style="1" bestFit="1" customWidth="1"/>
    <col min="4884" max="5120" width="11.5703125" style="1"/>
    <col min="5121" max="5121" width="58.85546875" style="1" customWidth="1"/>
    <col min="5122" max="5122" width="13.42578125" style="1" customWidth="1"/>
    <col min="5123" max="5123" width="19.85546875" style="1" customWidth="1"/>
    <col min="5124" max="5124" width="32.140625" style="1" customWidth="1"/>
    <col min="5125" max="5125" width="49.42578125" style="1" customWidth="1"/>
    <col min="5126" max="5126" width="16.28515625" style="1" customWidth="1"/>
    <col min="5127" max="5127" width="13.42578125" style="1" customWidth="1"/>
    <col min="5128" max="5128" width="14.7109375" style="1" customWidth="1"/>
    <col min="5129" max="5129" width="17.85546875" style="1" customWidth="1"/>
    <col min="5130" max="5130" width="15.85546875" style="1" customWidth="1"/>
    <col min="5131" max="5131" width="19.42578125" style="1" customWidth="1"/>
    <col min="5132" max="5132" width="9.5703125" style="1" customWidth="1"/>
    <col min="5133" max="5133" width="5.42578125" style="1" customWidth="1"/>
    <col min="5134" max="5134" width="11.5703125" style="1" customWidth="1"/>
    <col min="5135" max="5135" width="18.140625" style="1" customWidth="1"/>
    <col min="5136" max="5136" width="1" style="1" customWidth="1"/>
    <col min="5137" max="5137" width="17" style="1" customWidth="1"/>
    <col min="5138" max="5138" width="23" style="1" customWidth="1"/>
    <col min="5139" max="5139" width="13" style="1" bestFit="1" customWidth="1"/>
    <col min="5140" max="5376" width="11.5703125" style="1"/>
    <col min="5377" max="5377" width="58.85546875" style="1" customWidth="1"/>
    <col min="5378" max="5378" width="13.42578125" style="1" customWidth="1"/>
    <col min="5379" max="5379" width="19.85546875" style="1" customWidth="1"/>
    <col min="5380" max="5380" width="32.140625" style="1" customWidth="1"/>
    <col min="5381" max="5381" width="49.42578125" style="1" customWidth="1"/>
    <col min="5382" max="5382" width="16.28515625" style="1" customWidth="1"/>
    <col min="5383" max="5383" width="13.42578125" style="1" customWidth="1"/>
    <col min="5384" max="5384" width="14.7109375" style="1" customWidth="1"/>
    <col min="5385" max="5385" width="17.85546875" style="1" customWidth="1"/>
    <col min="5386" max="5386" width="15.85546875" style="1" customWidth="1"/>
    <col min="5387" max="5387" width="19.42578125" style="1" customWidth="1"/>
    <col min="5388" max="5388" width="9.5703125" style="1" customWidth="1"/>
    <col min="5389" max="5389" width="5.42578125" style="1" customWidth="1"/>
    <col min="5390" max="5390" width="11.5703125" style="1" customWidth="1"/>
    <col min="5391" max="5391" width="18.140625" style="1" customWidth="1"/>
    <col min="5392" max="5392" width="1" style="1" customWidth="1"/>
    <col min="5393" max="5393" width="17" style="1" customWidth="1"/>
    <col min="5394" max="5394" width="23" style="1" customWidth="1"/>
    <col min="5395" max="5395" width="13" style="1" bestFit="1" customWidth="1"/>
    <col min="5396" max="5632" width="11.5703125" style="1"/>
    <col min="5633" max="5633" width="58.85546875" style="1" customWidth="1"/>
    <col min="5634" max="5634" width="13.42578125" style="1" customWidth="1"/>
    <col min="5635" max="5635" width="19.85546875" style="1" customWidth="1"/>
    <col min="5636" max="5636" width="32.140625" style="1" customWidth="1"/>
    <col min="5637" max="5637" width="49.42578125" style="1" customWidth="1"/>
    <col min="5638" max="5638" width="16.28515625" style="1" customWidth="1"/>
    <col min="5639" max="5639" width="13.42578125" style="1" customWidth="1"/>
    <col min="5640" max="5640" width="14.7109375" style="1" customWidth="1"/>
    <col min="5641" max="5641" width="17.85546875" style="1" customWidth="1"/>
    <col min="5642" max="5642" width="15.85546875" style="1" customWidth="1"/>
    <col min="5643" max="5643" width="19.42578125" style="1" customWidth="1"/>
    <col min="5644" max="5644" width="9.5703125" style="1" customWidth="1"/>
    <col min="5645" max="5645" width="5.42578125" style="1" customWidth="1"/>
    <col min="5646" max="5646" width="11.5703125" style="1" customWidth="1"/>
    <col min="5647" max="5647" width="18.140625" style="1" customWidth="1"/>
    <col min="5648" max="5648" width="1" style="1" customWidth="1"/>
    <col min="5649" max="5649" width="17" style="1" customWidth="1"/>
    <col min="5650" max="5650" width="23" style="1" customWidth="1"/>
    <col min="5651" max="5651" width="13" style="1" bestFit="1" customWidth="1"/>
    <col min="5652" max="5888" width="11.5703125" style="1"/>
    <col min="5889" max="5889" width="58.85546875" style="1" customWidth="1"/>
    <col min="5890" max="5890" width="13.42578125" style="1" customWidth="1"/>
    <col min="5891" max="5891" width="19.85546875" style="1" customWidth="1"/>
    <col min="5892" max="5892" width="32.140625" style="1" customWidth="1"/>
    <col min="5893" max="5893" width="49.42578125" style="1" customWidth="1"/>
    <col min="5894" max="5894" width="16.28515625" style="1" customWidth="1"/>
    <col min="5895" max="5895" width="13.42578125" style="1" customWidth="1"/>
    <col min="5896" max="5896" width="14.7109375" style="1" customWidth="1"/>
    <col min="5897" max="5897" width="17.85546875" style="1" customWidth="1"/>
    <col min="5898" max="5898" width="15.85546875" style="1" customWidth="1"/>
    <col min="5899" max="5899" width="19.42578125" style="1" customWidth="1"/>
    <col min="5900" max="5900" width="9.5703125" style="1" customWidth="1"/>
    <col min="5901" max="5901" width="5.42578125" style="1" customWidth="1"/>
    <col min="5902" max="5902" width="11.5703125" style="1" customWidth="1"/>
    <col min="5903" max="5903" width="18.140625" style="1" customWidth="1"/>
    <col min="5904" max="5904" width="1" style="1" customWidth="1"/>
    <col min="5905" max="5905" width="17" style="1" customWidth="1"/>
    <col min="5906" max="5906" width="23" style="1" customWidth="1"/>
    <col min="5907" max="5907" width="13" style="1" bestFit="1" customWidth="1"/>
    <col min="5908" max="6144" width="11.5703125" style="1"/>
    <col min="6145" max="6145" width="58.85546875" style="1" customWidth="1"/>
    <col min="6146" max="6146" width="13.42578125" style="1" customWidth="1"/>
    <col min="6147" max="6147" width="19.85546875" style="1" customWidth="1"/>
    <col min="6148" max="6148" width="32.140625" style="1" customWidth="1"/>
    <col min="6149" max="6149" width="49.42578125" style="1" customWidth="1"/>
    <col min="6150" max="6150" width="16.28515625" style="1" customWidth="1"/>
    <col min="6151" max="6151" width="13.42578125" style="1" customWidth="1"/>
    <col min="6152" max="6152" width="14.7109375" style="1" customWidth="1"/>
    <col min="6153" max="6153" width="17.85546875" style="1" customWidth="1"/>
    <col min="6154" max="6154" width="15.85546875" style="1" customWidth="1"/>
    <col min="6155" max="6155" width="19.42578125" style="1" customWidth="1"/>
    <col min="6156" max="6156" width="9.5703125" style="1" customWidth="1"/>
    <col min="6157" max="6157" width="5.42578125" style="1" customWidth="1"/>
    <col min="6158" max="6158" width="11.5703125" style="1" customWidth="1"/>
    <col min="6159" max="6159" width="18.140625" style="1" customWidth="1"/>
    <col min="6160" max="6160" width="1" style="1" customWidth="1"/>
    <col min="6161" max="6161" width="17" style="1" customWidth="1"/>
    <col min="6162" max="6162" width="23" style="1" customWidth="1"/>
    <col min="6163" max="6163" width="13" style="1" bestFit="1" customWidth="1"/>
    <col min="6164" max="6400" width="11.5703125" style="1"/>
    <col min="6401" max="6401" width="58.85546875" style="1" customWidth="1"/>
    <col min="6402" max="6402" width="13.42578125" style="1" customWidth="1"/>
    <col min="6403" max="6403" width="19.85546875" style="1" customWidth="1"/>
    <col min="6404" max="6404" width="32.140625" style="1" customWidth="1"/>
    <col min="6405" max="6405" width="49.42578125" style="1" customWidth="1"/>
    <col min="6406" max="6406" width="16.28515625" style="1" customWidth="1"/>
    <col min="6407" max="6407" width="13.42578125" style="1" customWidth="1"/>
    <col min="6408" max="6408" width="14.7109375" style="1" customWidth="1"/>
    <col min="6409" max="6409" width="17.85546875" style="1" customWidth="1"/>
    <col min="6410" max="6410" width="15.85546875" style="1" customWidth="1"/>
    <col min="6411" max="6411" width="19.42578125" style="1" customWidth="1"/>
    <col min="6412" max="6412" width="9.5703125" style="1" customWidth="1"/>
    <col min="6413" max="6413" width="5.42578125" style="1" customWidth="1"/>
    <col min="6414" max="6414" width="11.5703125" style="1" customWidth="1"/>
    <col min="6415" max="6415" width="18.140625" style="1" customWidth="1"/>
    <col min="6416" max="6416" width="1" style="1" customWidth="1"/>
    <col min="6417" max="6417" width="17" style="1" customWidth="1"/>
    <col min="6418" max="6418" width="23" style="1" customWidth="1"/>
    <col min="6419" max="6419" width="13" style="1" bestFit="1" customWidth="1"/>
    <col min="6420" max="6656" width="11.5703125" style="1"/>
    <col min="6657" max="6657" width="58.85546875" style="1" customWidth="1"/>
    <col min="6658" max="6658" width="13.42578125" style="1" customWidth="1"/>
    <col min="6659" max="6659" width="19.85546875" style="1" customWidth="1"/>
    <col min="6660" max="6660" width="32.140625" style="1" customWidth="1"/>
    <col min="6661" max="6661" width="49.42578125" style="1" customWidth="1"/>
    <col min="6662" max="6662" width="16.28515625" style="1" customWidth="1"/>
    <col min="6663" max="6663" width="13.42578125" style="1" customWidth="1"/>
    <col min="6664" max="6664" width="14.7109375" style="1" customWidth="1"/>
    <col min="6665" max="6665" width="17.85546875" style="1" customWidth="1"/>
    <col min="6666" max="6666" width="15.85546875" style="1" customWidth="1"/>
    <col min="6667" max="6667" width="19.42578125" style="1" customWidth="1"/>
    <col min="6668" max="6668" width="9.5703125" style="1" customWidth="1"/>
    <col min="6669" max="6669" width="5.42578125" style="1" customWidth="1"/>
    <col min="6670" max="6670" width="11.5703125" style="1" customWidth="1"/>
    <col min="6671" max="6671" width="18.140625" style="1" customWidth="1"/>
    <col min="6672" max="6672" width="1" style="1" customWidth="1"/>
    <col min="6673" max="6673" width="17" style="1" customWidth="1"/>
    <col min="6674" max="6674" width="23" style="1" customWidth="1"/>
    <col min="6675" max="6675" width="13" style="1" bestFit="1" customWidth="1"/>
    <col min="6676" max="6912" width="11.5703125" style="1"/>
    <col min="6913" max="6913" width="58.85546875" style="1" customWidth="1"/>
    <col min="6914" max="6914" width="13.42578125" style="1" customWidth="1"/>
    <col min="6915" max="6915" width="19.85546875" style="1" customWidth="1"/>
    <col min="6916" max="6916" width="32.140625" style="1" customWidth="1"/>
    <col min="6917" max="6917" width="49.42578125" style="1" customWidth="1"/>
    <col min="6918" max="6918" width="16.28515625" style="1" customWidth="1"/>
    <col min="6919" max="6919" width="13.42578125" style="1" customWidth="1"/>
    <col min="6920" max="6920" width="14.7109375" style="1" customWidth="1"/>
    <col min="6921" max="6921" width="17.85546875" style="1" customWidth="1"/>
    <col min="6922" max="6922" width="15.85546875" style="1" customWidth="1"/>
    <col min="6923" max="6923" width="19.42578125" style="1" customWidth="1"/>
    <col min="6924" max="6924" width="9.5703125" style="1" customWidth="1"/>
    <col min="6925" max="6925" width="5.42578125" style="1" customWidth="1"/>
    <col min="6926" max="6926" width="11.5703125" style="1" customWidth="1"/>
    <col min="6927" max="6927" width="18.140625" style="1" customWidth="1"/>
    <col min="6928" max="6928" width="1" style="1" customWidth="1"/>
    <col min="6929" max="6929" width="17" style="1" customWidth="1"/>
    <col min="6930" max="6930" width="23" style="1" customWidth="1"/>
    <col min="6931" max="6931" width="13" style="1" bestFit="1" customWidth="1"/>
    <col min="6932" max="7168" width="11.5703125" style="1"/>
    <col min="7169" max="7169" width="58.85546875" style="1" customWidth="1"/>
    <col min="7170" max="7170" width="13.42578125" style="1" customWidth="1"/>
    <col min="7171" max="7171" width="19.85546875" style="1" customWidth="1"/>
    <col min="7172" max="7172" width="32.140625" style="1" customWidth="1"/>
    <col min="7173" max="7173" width="49.42578125" style="1" customWidth="1"/>
    <col min="7174" max="7174" width="16.28515625" style="1" customWidth="1"/>
    <col min="7175" max="7175" width="13.42578125" style="1" customWidth="1"/>
    <col min="7176" max="7176" width="14.7109375" style="1" customWidth="1"/>
    <col min="7177" max="7177" width="17.85546875" style="1" customWidth="1"/>
    <col min="7178" max="7178" width="15.85546875" style="1" customWidth="1"/>
    <col min="7179" max="7179" width="19.42578125" style="1" customWidth="1"/>
    <col min="7180" max="7180" width="9.5703125" style="1" customWidth="1"/>
    <col min="7181" max="7181" width="5.42578125" style="1" customWidth="1"/>
    <col min="7182" max="7182" width="11.5703125" style="1" customWidth="1"/>
    <col min="7183" max="7183" width="18.140625" style="1" customWidth="1"/>
    <col min="7184" max="7184" width="1" style="1" customWidth="1"/>
    <col min="7185" max="7185" width="17" style="1" customWidth="1"/>
    <col min="7186" max="7186" width="23" style="1" customWidth="1"/>
    <col min="7187" max="7187" width="13" style="1" bestFit="1" customWidth="1"/>
    <col min="7188" max="7424" width="11.5703125" style="1"/>
    <col min="7425" max="7425" width="58.85546875" style="1" customWidth="1"/>
    <col min="7426" max="7426" width="13.42578125" style="1" customWidth="1"/>
    <col min="7427" max="7427" width="19.85546875" style="1" customWidth="1"/>
    <col min="7428" max="7428" width="32.140625" style="1" customWidth="1"/>
    <col min="7429" max="7429" width="49.42578125" style="1" customWidth="1"/>
    <col min="7430" max="7430" width="16.28515625" style="1" customWidth="1"/>
    <col min="7431" max="7431" width="13.42578125" style="1" customWidth="1"/>
    <col min="7432" max="7432" width="14.7109375" style="1" customWidth="1"/>
    <col min="7433" max="7433" width="17.85546875" style="1" customWidth="1"/>
    <col min="7434" max="7434" width="15.85546875" style="1" customWidth="1"/>
    <col min="7435" max="7435" width="19.42578125" style="1" customWidth="1"/>
    <col min="7436" max="7436" width="9.5703125" style="1" customWidth="1"/>
    <col min="7437" max="7437" width="5.42578125" style="1" customWidth="1"/>
    <col min="7438" max="7438" width="11.5703125" style="1" customWidth="1"/>
    <col min="7439" max="7439" width="18.140625" style="1" customWidth="1"/>
    <col min="7440" max="7440" width="1" style="1" customWidth="1"/>
    <col min="7441" max="7441" width="17" style="1" customWidth="1"/>
    <col min="7442" max="7442" width="23" style="1" customWidth="1"/>
    <col min="7443" max="7443" width="13" style="1" bestFit="1" customWidth="1"/>
    <col min="7444" max="7680" width="11.5703125" style="1"/>
    <col min="7681" max="7681" width="58.85546875" style="1" customWidth="1"/>
    <col min="7682" max="7682" width="13.42578125" style="1" customWidth="1"/>
    <col min="7683" max="7683" width="19.85546875" style="1" customWidth="1"/>
    <col min="7684" max="7684" width="32.140625" style="1" customWidth="1"/>
    <col min="7685" max="7685" width="49.42578125" style="1" customWidth="1"/>
    <col min="7686" max="7686" width="16.28515625" style="1" customWidth="1"/>
    <col min="7687" max="7687" width="13.42578125" style="1" customWidth="1"/>
    <col min="7688" max="7688" width="14.7109375" style="1" customWidth="1"/>
    <col min="7689" max="7689" width="17.85546875" style="1" customWidth="1"/>
    <col min="7690" max="7690" width="15.85546875" style="1" customWidth="1"/>
    <col min="7691" max="7691" width="19.42578125" style="1" customWidth="1"/>
    <col min="7692" max="7692" width="9.5703125" style="1" customWidth="1"/>
    <col min="7693" max="7693" width="5.42578125" style="1" customWidth="1"/>
    <col min="7694" max="7694" width="11.5703125" style="1" customWidth="1"/>
    <col min="7695" max="7695" width="18.140625" style="1" customWidth="1"/>
    <col min="7696" max="7696" width="1" style="1" customWidth="1"/>
    <col min="7697" max="7697" width="17" style="1" customWidth="1"/>
    <col min="7698" max="7698" width="23" style="1" customWidth="1"/>
    <col min="7699" max="7699" width="13" style="1" bestFit="1" customWidth="1"/>
    <col min="7700" max="7936" width="11.5703125" style="1"/>
    <col min="7937" max="7937" width="58.85546875" style="1" customWidth="1"/>
    <col min="7938" max="7938" width="13.42578125" style="1" customWidth="1"/>
    <col min="7939" max="7939" width="19.85546875" style="1" customWidth="1"/>
    <col min="7940" max="7940" width="32.140625" style="1" customWidth="1"/>
    <col min="7941" max="7941" width="49.42578125" style="1" customWidth="1"/>
    <col min="7942" max="7942" width="16.28515625" style="1" customWidth="1"/>
    <col min="7943" max="7943" width="13.42578125" style="1" customWidth="1"/>
    <col min="7944" max="7944" width="14.7109375" style="1" customWidth="1"/>
    <col min="7945" max="7945" width="17.85546875" style="1" customWidth="1"/>
    <col min="7946" max="7946" width="15.85546875" style="1" customWidth="1"/>
    <col min="7947" max="7947" width="19.42578125" style="1" customWidth="1"/>
    <col min="7948" max="7948" width="9.5703125" style="1" customWidth="1"/>
    <col min="7949" max="7949" width="5.42578125" style="1" customWidth="1"/>
    <col min="7950" max="7950" width="11.5703125" style="1" customWidth="1"/>
    <col min="7951" max="7951" width="18.140625" style="1" customWidth="1"/>
    <col min="7952" max="7952" width="1" style="1" customWidth="1"/>
    <col min="7953" max="7953" width="17" style="1" customWidth="1"/>
    <col min="7954" max="7954" width="23" style="1" customWidth="1"/>
    <col min="7955" max="7955" width="13" style="1" bestFit="1" customWidth="1"/>
    <col min="7956" max="8192" width="11.5703125" style="1"/>
    <col min="8193" max="8193" width="58.85546875" style="1" customWidth="1"/>
    <col min="8194" max="8194" width="13.42578125" style="1" customWidth="1"/>
    <col min="8195" max="8195" width="19.85546875" style="1" customWidth="1"/>
    <col min="8196" max="8196" width="32.140625" style="1" customWidth="1"/>
    <col min="8197" max="8197" width="49.42578125" style="1" customWidth="1"/>
    <col min="8198" max="8198" width="16.28515625" style="1" customWidth="1"/>
    <col min="8199" max="8199" width="13.42578125" style="1" customWidth="1"/>
    <col min="8200" max="8200" width="14.7109375" style="1" customWidth="1"/>
    <col min="8201" max="8201" width="17.85546875" style="1" customWidth="1"/>
    <col min="8202" max="8202" width="15.85546875" style="1" customWidth="1"/>
    <col min="8203" max="8203" width="19.42578125" style="1" customWidth="1"/>
    <col min="8204" max="8204" width="9.5703125" style="1" customWidth="1"/>
    <col min="8205" max="8205" width="5.42578125" style="1" customWidth="1"/>
    <col min="8206" max="8206" width="11.5703125" style="1" customWidth="1"/>
    <col min="8207" max="8207" width="18.140625" style="1" customWidth="1"/>
    <col min="8208" max="8208" width="1" style="1" customWidth="1"/>
    <col min="8209" max="8209" width="17" style="1" customWidth="1"/>
    <col min="8210" max="8210" width="23" style="1" customWidth="1"/>
    <col min="8211" max="8211" width="13" style="1" bestFit="1" customWidth="1"/>
    <col min="8212" max="8448" width="11.5703125" style="1"/>
    <col min="8449" max="8449" width="58.85546875" style="1" customWidth="1"/>
    <col min="8450" max="8450" width="13.42578125" style="1" customWidth="1"/>
    <col min="8451" max="8451" width="19.85546875" style="1" customWidth="1"/>
    <col min="8452" max="8452" width="32.140625" style="1" customWidth="1"/>
    <col min="8453" max="8453" width="49.42578125" style="1" customWidth="1"/>
    <col min="8454" max="8454" width="16.28515625" style="1" customWidth="1"/>
    <col min="8455" max="8455" width="13.42578125" style="1" customWidth="1"/>
    <col min="8456" max="8456" width="14.7109375" style="1" customWidth="1"/>
    <col min="8457" max="8457" width="17.85546875" style="1" customWidth="1"/>
    <col min="8458" max="8458" width="15.85546875" style="1" customWidth="1"/>
    <col min="8459" max="8459" width="19.42578125" style="1" customWidth="1"/>
    <col min="8460" max="8460" width="9.5703125" style="1" customWidth="1"/>
    <col min="8461" max="8461" width="5.42578125" style="1" customWidth="1"/>
    <col min="8462" max="8462" width="11.5703125" style="1" customWidth="1"/>
    <col min="8463" max="8463" width="18.140625" style="1" customWidth="1"/>
    <col min="8464" max="8464" width="1" style="1" customWidth="1"/>
    <col min="8465" max="8465" width="17" style="1" customWidth="1"/>
    <col min="8466" max="8466" width="23" style="1" customWidth="1"/>
    <col min="8467" max="8467" width="13" style="1" bestFit="1" customWidth="1"/>
    <col min="8468" max="8704" width="11.5703125" style="1"/>
    <col min="8705" max="8705" width="58.85546875" style="1" customWidth="1"/>
    <col min="8706" max="8706" width="13.42578125" style="1" customWidth="1"/>
    <col min="8707" max="8707" width="19.85546875" style="1" customWidth="1"/>
    <col min="8708" max="8708" width="32.140625" style="1" customWidth="1"/>
    <col min="8709" max="8709" width="49.42578125" style="1" customWidth="1"/>
    <col min="8710" max="8710" width="16.28515625" style="1" customWidth="1"/>
    <col min="8711" max="8711" width="13.42578125" style="1" customWidth="1"/>
    <col min="8712" max="8712" width="14.7109375" style="1" customWidth="1"/>
    <col min="8713" max="8713" width="17.85546875" style="1" customWidth="1"/>
    <col min="8714" max="8714" width="15.85546875" style="1" customWidth="1"/>
    <col min="8715" max="8715" width="19.42578125" style="1" customWidth="1"/>
    <col min="8716" max="8716" width="9.5703125" style="1" customWidth="1"/>
    <col min="8717" max="8717" width="5.42578125" style="1" customWidth="1"/>
    <col min="8718" max="8718" width="11.5703125" style="1" customWidth="1"/>
    <col min="8719" max="8719" width="18.140625" style="1" customWidth="1"/>
    <col min="8720" max="8720" width="1" style="1" customWidth="1"/>
    <col min="8721" max="8721" width="17" style="1" customWidth="1"/>
    <col min="8722" max="8722" width="23" style="1" customWidth="1"/>
    <col min="8723" max="8723" width="13" style="1" bestFit="1" customWidth="1"/>
    <col min="8724" max="8960" width="11.5703125" style="1"/>
    <col min="8961" max="8961" width="58.85546875" style="1" customWidth="1"/>
    <col min="8962" max="8962" width="13.42578125" style="1" customWidth="1"/>
    <col min="8963" max="8963" width="19.85546875" style="1" customWidth="1"/>
    <col min="8964" max="8964" width="32.140625" style="1" customWidth="1"/>
    <col min="8965" max="8965" width="49.42578125" style="1" customWidth="1"/>
    <col min="8966" max="8966" width="16.28515625" style="1" customWidth="1"/>
    <col min="8967" max="8967" width="13.42578125" style="1" customWidth="1"/>
    <col min="8968" max="8968" width="14.7109375" style="1" customWidth="1"/>
    <col min="8969" max="8969" width="17.85546875" style="1" customWidth="1"/>
    <col min="8970" max="8970" width="15.85546875" style="1" customWidth="1"/>
    <col min="8971" max="8971" width="19.42578125" style="1" customWidth="1"/>
    <col min="8972" max="8972" width="9.5703125" style="1" customWidth="1"/>
    <col min="8973" max="8973" width="5.42578125" style="1" customWidth="1"/>
    <col min="8974" max="8974" width="11.5703125" style="1" customWidth="1"/>
    <col min="8975" max="8975" width="18.140625" style="1" customWidth="1"/>
    <col min="8976" max="8976" width="1" style="1" customWidth="1"/>
    <col min="8977" max="8977" width="17" style="1" customWidth="1"/>
    <col min="8978" max="8978" width="23" style="1" customWidth="1"/>
    <col min="8979" max="8979" width="13" style="1" bestFit="1" customWidth="1"/>
    <col min="8980" max="9216" width="11.5703125" style="1"/>
    <col min="9217" max="9217" width="58.85546875" style="1" customWidth="1"/>
    <col min="9218" max="9218" width="13.42578125" style="1" customWidth="1"/>
    <col min="9219" max="9219" width="19.85546875" style="1" customWidth="1"/>
    <col min="9220" max="9220" width="32.140625" style="1" customWidth="1"/>
    <col min="9221" max="9221" width="49.42578125" style="1" customWidth="1"/>
    <col min="9222" max="9222" width="16.28515625" style="1" customWidth="1"/>
    <col min="9223" max="9223" width="13.42578125" style="1" customWidth="1"/>
    <col min="9224" max="9224" width="14.7109375" style="1" customWidth="1"/>
    <col min="9225" max="9225" width="17.85546875" style="1" customWidth="1"/>
    <col min="9226" max="9226" width="15.85546875" style="1" customWidth="1"/>
    <col min="9227" max="9227" width="19.42578125" style="1" customWidth="1"/>
    <col min="9228" max="9228" width="9.5703125" style="1" customWidth="1"/>
    <col min="9229" max="9229" width="5.42578125" style="1" customWidth="1"/>
    <col min="9230" max="9230" width="11.5703125" style="1" customWidth="1"/>
    <col min="9231" max="9231" width="18.140625" style="1" customWidth="1"/>
    <col min="9232" max="9232" width="1" style="1" customWidth="1"/>
    <col min="9233" max="9233" width="17" style="1" customWidth="1"/>
    <col min="9234" max="9234" width="23" style="1" customWidth="1"/>
    <col min="9235" max="9235" width="13" style="1" bestFit="1" customWidth="1"/>
    <col min="9236" max="9472" width="11.5703125" style="1"/>
    <col min="9473" max="9473" width="58.85546875" style="1" customWidth="1"/>
    <col min="9474" max="9474" width="13.42578125" style="1" customWidth="1"/>
    <col min="9475" max="9475" width="19.85546875" style="1" customWidth="1"/>
    <col min="9476" max="9476" width="32.140625" style="1" customWidth="1"/>
    <col min="9477" max="9477" width="49.42578125" style="1" customWidth="1"/>
    <col min="9478" max="9478" width="16.28515625" style="1" customWidth="1"/>
    <col min="9479" max="9479" width="13.42578125" style="1" customWidth="1"/>
    <col min="9480" max="9480" width="14.7109375" style="1" customWidth="1"/>
    <col min="9481" max="9481" width="17.85546875" style="1" customWidth="1"/>
    <col min="9482" max="9482" width="15.85546875" style="1" customWidth="1"/>
    <col min="9483" max="9483" width="19.42578125" style="1" customWidth="1"/>
    <col min="9484" max="9484" width="9.5703125" style="1" customWidth="1"/>
    <col min="9485" max="9485" width="5.42578125" style="1" customWidth="1"/>
    <col min="9486" max="9486" width="11.5703125" style="1" customWidth="1"/>
    <col min="9487" max="9487" width="18.140625" style="1" customWidth="1"/>
    <col min="9488" max="9488" width="1" style="1" customWidth="1"/>
    <col min="9489" max="9489" width="17" style="1" customWidth="1"/>
    <col min="9490" max="9490" width="23" style="1" customWidth="1"/>
    <col min="9491" max="9491" width="13" style="1" bestFit="1" customWidth="1"/>
    <col min="9492" max="9728" width="11.5703125" style="1"/>
    <col min="9729" max="9729" width="58.85546875" style="1" customWidth="1"/>
    <col min="9730" max="9730" width="13.42578125" style="1" customWidth="1"/>
    <col min="9731" max="9731" width="19.85546875" style="1" customWidth="1"/>
    <col min="9732" max="9732" width="32.140625" style="1" customWidth="1"/>
    <col min="9733" max="9733" width="49.42578125" style="1" customWidth="1"/>
    <col min="9734" max="9734" width="16.28515625" style="1" customWidth="1"/>
    <col min="9735" max="9735" width="13.42578125" style="1" customWidth="1"/>
    <col min="9736" max="9736" width="14.7109375" style="1" customWidth="1"/>
    <col min="9737" max="9737" width="17.85546875" style="1" customWidth="1"/>
    <col min="9738" max="9738" width="15.85546875" style="1" customWidth="1"/>
    <col min="9739" max="9739" width="19.42578125" style="1" customWidth="1"/>
    <col min="9740" max="9740" width="9.5703125" style="1" customWidth="1"/>
    <col min="9741" max="9741" width="5.42578125" style="1" customWidth="1"/>
    <col min="9742" max="9742" width="11.5703125" style="1" customWidth="1"/>
    <col min="9743" max="9743" width="18.140625" style="1" customWidth="1"/>
    <col min="9744" max="9744" width="1" style="1" customWidth="1"/>
    <col min="9745" max="9745" width="17" style="1" customWidth="1"/>
    <col min="9746" max="9746" width="23" style="1" customWidth="1"/>
    <col min="9747" max="9747" width="13" style="1" bestFit="1" customWidth="1"/>
    <col min="9748" max="9984" width="11.5703125" style="1"/>
    <col min="9985" max="9985" width="58.85546875" style="1" customWidth="1"/>
    <col min="9986" max="9986" width="13.42578125" style="1" customWidth="1"/>
    <col min="9987" max="9987" width="19.85546875" style="1" customWidth="1"/>
    <col min="9988" max="9988" width="32.140625" style="1" customWidth="1"/>
    <col min="9989" max="9989" width="49.42578125" style="1" customWidth="1"/>
    <col min="9990" max="9990" width="16.28515625" style="1" customWidth="1"/>
    <col min="9991" max="9991" width="13.42578125" style="1" customWidth="1"/>
    <col min="9992" max="9992" width="14.7109375" style="1" customWidth="1"/>
    <col min="9993" max="9993" width="17.85546875" style="1" customWidth="1"/>
    <col min="9994" max="9994" width="15.85546875" style="1" customWidth="1"/>
    <col min="9995" max="9995" width="19.42578125" style="1" customWidth="1"/>
    <col min="9996" max="9996" width="9.5703125" style="1" customWidth="1"/>
    <col min="9997" max="9997" width="5.42578125" style="1" customWidth="1"/>
    <col min="9998" max="9998" width="11.5703125" style="1" customWidth="1"/>
    <col min="9999" max="9999" width="18.140625" style="1" customWidth="1"/>
    <col min="10000" max="10000" width="1" style="1" customWidth="1"/>
    <col min="10001" max="10001" width="17" style="1" customWidth="1"/>
    <col min="10002" max="10002" width="23" style="1" customWidth="1"/>
    <col min="10003" max="10003" width="13" style="1" bestFit="1" customWidth="1"/>
    <col min="10004" max="10240" width="11.5703125" style="1"/>
    <col min="10241" max="10241" width="58.85546875" style="1" customWidth="1"/>
    <col min="10242" max="10242" width="13.42578125" style="1" customWidth="1"/>
    <col min="10243" max="10243" width="19.85546875" style="1" customWidth="1"/>
    <col min="10244" max="10244" width="32.140625" style="1" customWidth="1"/>
    <col min="10245" max="10245" width="49.42578125" style="1" customWidth="1"/>
    <col min="10246" max="10246" width="16.28515625" style="1" customWidth="1"/>
    <col min="10247" max="10247" width="13.42578125" style="1" customWidth="1"/>
    <col min="10248" max="10248" width="14.7109375" style="1" customWidth="1"/>
    <col min="10249" max="10249" width="17.85546875" style="1" customWidth="1"/>
    <col min="10250" max="10250" width="15.85546875" style="1" customWidth="1"/>
    <col min="10251" max="10251" width="19.42578125" style="1" customWidth="1"/>
    <col min="10252" max="10252" width="9.5703125" style="1" customWidth="1"/>
    <col min="10253" max="10253" width="5.42578125" style="1" customWidth="1"/>
    <col min="10254" max="10254" width="11.5703125" style="1" customWidth="1"/>
    <col min="10255" max="10255" width="18.140625" style="1" customWidth="1"/>
    <col min="10256" max="10256" width="1" style="1" customWidth="1"/>
    <col min="10257" max="10257" width="17" style="1" customWidth="1"/>
    <col min="10258" max="10258" width="23" style="1" customWidth="1"/>
    <col min="10259" max="10259" width="13" style="1" bestFit="1" customWidth="1"/>
    <col min="10260" max="10496" width="11.5703125" style="1"/>
    <col min="10497" max="10497" width="58.85546875" style="1" customWidth="1"/>
    <col min="10498" max="10498" width="13.42578125" style="1" customWidth="1"/>
    <col min="10499" max="10499" width="19.85546875" style="1" customWidth="1"/>
    <col min="10500" max="10500" width="32.140625" style="1" customWidth="1"/>
    <col min="10501" max="10501" width="49.42578125" style="1" customWidth="1"/>
    <col min="10502" max="10502" width="16.28515625" style="1" customWidth="1"/>
    <col min="10503" max="10503" width="13.42578125" style="1" customWidth="1"/>
    <col min="10504" max="10504" width="14.7109375" style="1" customWidth="1"/>
    <col min="10505" max="10505" width="17.85546875" style="1" customWidth="1"/>
    <col min="10506" max="10506" width="15.85546875" style="1" customWidth="1"/>
    <col min="10507" max="10507" width="19.42578125" style="1" customWidth="1"/>
    <col min="10508" max="10508" width="9.5703125" style="1" customWidth="1"/>
    <col min="10509" max="10509" width="5.42578125" style="1" customWidth="1"/>
    <col min="10510" max="10510" width="11.5703125" style="1" customWidth="1"/>
    <col min="10511" max="10511" width="18.140625" style="1" customWidth="1"/>
    <col min="10512" max="10512" width="1" style="1" customWidth="1"/>
    <col min="10513" max="10513" width="17" style="1" customWidth="1"/>
    <col min="10514" max="10514" width="23" style="1" customWidth="1"/>
    <col min="10515" max="10515" width="13" style="1" bestFit="1" customWidth="1"/>
    <col min="10516" max="10752" width="11.5703125" style="1"/>
    <col min="10753" max="10753" width="58.85546875" style="1" customWidth="1"/>
    <col min="10754" max="10754" width="13.42578125" style="1" customWidth="1"/>
    <col min="10755" max="10755" width="19.85546875" style="1" customWidth="1"/>
    <col min="10756" max="10756" width="32.140625" style="1" customWidth="1"/>
    <col min="10757" max="10757" width="49.42578125" style="1" customWidth="1"/>
    <col min="10758" max="10758" width="16.28515625" style="1" customWidth="1"/>
    <col min="10759" max="10759" width="13.42578125" style="1" customWidth="1"/>
    <col min="10760" max="10760" width="14.7109375" style="1" customWidth="1"/>
    <col min="10761" max="10761" width="17.85546875" style="1" customWidth="1"/>
    <col min="10762" max="10762" width="15.85546875" style="1" customWidth="1"/>
    <col min="10763" max="10763" width="19.42578125" style="1" customWidth="1"/>
    <col min="10764" max="10764" width="9.5703125" style="1" customWidth="1"/>
    <col min="10765" max="10765" width="5.42578125" style="1" customWidth="1"/>
    <col min="10766" max="10766" width="11.5703125" style="1" customWidth="1"/>
    <col min="10767" max="10767" width="18.140625" style="1" customWidth="1"/>
    <col min="10768" max="10768" width="1" style="1" customWidth="1"/>
    <col min="10769" max="10769" width="17" style="1" customWidth="1"/>
    <col min="10770" max="10770" width="23" style="1" customWidth="1"/>
    <col min="10771" max="10771" width="13" style="1" bestFit="1" customWidth="1"/>
    <col min="10772" max="11008" width="11.5703125" style="1"/>
    <col min="11009" max="11009" width="58.85546875" style="1" customWidth="1"/>
    <col min="11010" max="11010" width="13.42578125" style="1" customWidth="1"/>
    <col min="11011" max="11011" width="19.85546875" style="1" customWidth="1"/>
    <col min="11012" max="11012" width="32.140625" style="1" customWidth="1"/>
    <col min="11013" max="11013" width="49.42578125" style="1" customWidth="1"/>
    <col min="11014" max="11014" width="16.28515625" style="1" customWidth="1"/>
    <col min="11015" max="11015" width="13.42578125" style="1" customWidth="1"/>
    <col min="11016" max="11016" width="14.7109375" style="1" customWidth="1"/>
    <col min="11017" max="11017" width="17.85546875" style="1" customWidth="1"/>
    <col min="11018" max="11018" width="15.85546875" style="1" customWidth="1"/>
    <col min="11019" max="11019" width="19.42578125" style="1" customWidth="1"/>
    <col min="11020" max="11020" width="9.5703125" style="1" customWidth="1"/>
    <col min="11021" max="11021" width="5.42578125" style="1" customWidth="1"/>
    <col min="11022" max="11022" width="11.5703125" style="1" customWidth="1"/>
    <col min="11023" max="11023" width="18.140625" style="1" customWidth="1"/>
    <col min="11024" max="11024" width="1" style="1" customWidth="1"/>
    <col min="11025" max="11025" width="17" style="1" customWidth="1"/>
    <col min="11026" max="11026" width="23" style="1" customWidth="1"/>
    <col min="11027" max="11027" width="13" style="1" bestFit="1" customWidth="1"/>
    <col min="11028" max="11264" width="11.5703125" style="1"/>
    <col min="11265" max="11265" width="58.85546875" style="1" customWidth="1"/>
    <col min="11266" max="11266" width="13.42578125" style="1" customWidth="1"/>
    <col min="11267" max="11267" width="19.85546875" style="1" customWidth="1"/>
    <col min="11268" max="11268" width="32.140625" style="1" customWidth="1"/>
    <col min="11269" max="11269" width="49.42578125" style="1" customWidth="1"/>
    <col min="11270" max="11270" width="16.28515625" style="1" customWidth="1"/>
    <col min="11271" max="11271" width="13.42578125" style="1" customWidth="1"/>
    <col min="11272" max="11272" width="14.7109375" style="1" customWidth="1"/>
    <col min="11273" max="11273" width="17.85546875" style="1" customWidth="1"/>
    <col min="11274" max="11274" width="15.85546875" style="1" customWidth="1"/>
    <col min="11275" max="11275" width="19.42578125" style="1" customWidth="1"/>
    <col min="11276" max="11276" width="9.5703125" style="1" customWidth="1"/>
    <col min="11277" max="11277" width="5.42578125" style="1" customWidth="1"/>
    <col min="11278" max="11278" width="11.5703125" style="1" customWidth="1"/>
    <col min="11279" max="11279" width="18.140625" style="1" customWidth="1"/>
    <col min="11280" max="11280" width="1" style="1" customWidth="1"/>
    <col min="11281" max="11281" width="17" style="1" customWidth="1"/>
    <col min="11282" max="11282" width="23" style="1" customWidth="1"/>
    <col min="11283" max="11283" width="13" style="1" bestFit="1" customWidth="1"/>
    <col min="11284" max="11520" width="11.5703125" style="1"/>
    <col min="11521" max="11521" width="58.85546875" style="1" customWidth="1"/>
    <col min="11522" max="11522" width="13.42578125" style="1" customWidth="1"/>
    <col min="11523" max="11523" width="19.85546875" style="1" customWidth="1"/>
    <col min="11524" max="11524" width="32.140625" style="1" customWidth="1"/>
    <col min="11525" max="11525" width="49.42578125" style="1" customWidth="1"/>
    <col min="11526" max="11526" width="16.28515625" style="1" customWidth="1"/>
    <col min="11527" max="11527" width="13.42578125" style="1" customWidth="1"/>
    <col min="11528" max="11528" width="14.7109375" style="1" customWidth="1"/>
    <col min="11529" max="11529" width="17.85546875" style="1" customWidth="1"/>
    <col min="11530" max="11530" width="15.85546875" style="1" customWidth="1"/>
    <col min="11531" max="11531" width="19.42578125" style="1" customWidth="1"/>
    <col min="11532" max="11532" width="9.5703125" style="1" customWidth="1"/>
    <col min="11533" max="11533" width="5.42578125" style="1" customWidth="1"/>
    <col min="11534" max="11534" width="11.5703125" style="1" customWidth="1"/>
    <col min="11535" max="11535" width="18.140625" style="1" customWidth="1"/>
    <col min="11536" max="11536" width="1" style="1" customWidth="1"/>
    <col min="11537" max="11537" width="17" style="1" customWidth="1"/>
    <col min="11538" max="11538" width="23" style="1" customWidth="1"/>
    <col min="11539" max="11539" width="13" style="1" bestFit="1" customWidth="1"/>
    <col min="11540" max="11776" width="11.5703125" style="1"/>
    <col min="11777" max="11777" width="58.85546875" style="1" customWidth="1"/>
    <col min="11778" max="11778" width="13.42578125" style="1" customWidth="1"/>
    <col min="11779" max="11779" width="19.85546875" style="1" customWidth="1"/>
    <col min="11780" max="11780" width="32.140625" style="1" customWidth="1"/>
    <col min="11781" max="11781" width="49.42578125" style="1" customWidth="1"/>
    <col min="11782" max="11782" width="16.28515625" style="1" customWidth="1"/>
    <col min="11783" max="11783" width="13.42578125" style="1" customWidth="1"/>
    <col min="11784" max="11784" width="14.7109375" style="1" customWidth="1"/>
    <col min="11785" max="11785" width="17.85546875" style="1" customWidth="1"/>
    <col min="11786" max="11786" width="15.85546875" style="1" customWidth="1"/>
    <col min="11787" max="11787" width="19.42578125" style="1" customWidth="1"/>
    <col min="11788" max="11788" width="9.5703125" style="1" customWidth="1"/>
    <col min="11789" max="11789" width="5.42578125" style="1" customWidth="1"/>
    <col min="11790" max="11790" width="11.5703125" style="1" customWidth="1"/>
    <col min="11791" max="11791" width="18.140625" style="1" customWidth="1"/>
    <col min="11792" max="11792" width="1" style="1" customWidth="1"/>
    <col min="11793" max="11793" width="17" style="1" customWidth="1"/>
    <col min="11794" max="11794" width="23" style="1" customWidth="1"/>
    <col min="11795" max="11795" width="13" style="1" bestFit="1" customWidth="1"/>
    <col min="11796" max="12032" width="11.5703125" style="1"/>
    <col min="12033" max="12033" width="58.85546875" style="1" customWidth="1"/>
    <col min="12034" max="12034" width="13.42578125" style="1" customWidth="1"/>
    <col min="12035" max="12035" width="19.85546875" style="1" customWidth="1"/>
    <col min="12036" max="12036" width="32.140625" style="1" customWidth="1"/>
    <col min="12037" max="12037" width="49.42578125" style="1" customWidth="1"/>
    <col min="12038" max="12038" width="16.28515625" style="1" customWidth="1"/>
    <col min="12039" max="12039" width="13.42578125" style="1" customWidth="1"/>
    <col min="12040" max="12040" width="14.7109375" style="1" customWidth="1"/>
    <col min="12041" max="12041" width="17.85546875" style="1" customWidth="1"/>
    <col min="12042" max="12042" width="15.85546875" style="1" customWidth="1"/>
    <col min="12043" max="12043" width="19.42578125" style="1" customWidth="1"/>
    <col min="12044" max="12044" width="9.5703125" style="1" customWidth="1"/>
    <col min="12045" max="12045" width="5.42578125" style="1" customWidth="1"/>
    <col min="12046" max="12046" width="11.5703125" style="1" customWidth="1"/>
    <col min="12047" max="12047" width="18.140625" style="1" customWidth="1"/>
    <col min="12048" max="12048" width="1" style="1" customWidth="1"/>
    <col min="12049" max="12049" width="17" style="1" customWidth="1"/>
    <col min="12050" max="12050" width="23" style="1" customWidth="1"/>
    <col min="12051" max="12051" width="13" style="1" bestFit="1" customWidth="1"/>
    <col min="12052" max="12288" width="11.5703125" style="1"/>
    <col min="12289" max="12289" width="58.85546875" style="1" customWidth="1"/>
    <col min="12290" max="12290" width="13.42578125" style="1" customWidth="1"/>
    <col min="12291" max="12291" width="19.85546875" style="1" customWidth="1"/>
    <col min="12292" max="12292" width="32.140625" style="1" customWidth="1"/>
    <col min="12293" max="12293" width="49.42578125" style="1" customWidth="1"/>
    <col min="12294" max="12294" width="16.28515625" style="1" customWidth="1"/>
    <col min="12295" max="12295" width="13.42578125" style="1" customWidth="1"/>
    <col min="12296" max="12296" width="14.7109375" style="1" customWidth="1"/>
    <col min="12297" max="12297" width="17.85546875" style="1" customWidth="1"/>
    <col min="12298" max="12298" width="15.85546875" style="1" customWidth="1"/>
    <col min="12299" max="12299" width="19.42578125" style="1" customWidth="1"/>
    <col min="12300" max="12300" width="9.5703125" style="1" customWidth="1"/>
    <col min="12301" max="12301" width="5.42578125" style="1" customWidth="1"/>
    <col min="12302" max="12302" width="11.5703125" style="1" customWidth="1"/>
    <col min="12303" max="12303" width="18.140625" style="1" customWidth="1"/>
    <col min="12304" max="12304" width="1" style="1" customWidth="1"/>
    <col min="12305" max="12305" width="17" style="1" customWidth="1"/>
    <col min="12306" max="12306" width="23" style="1" customWidth="1"/>
    <col min="12307" max="12307" width="13" style="1" bestFit="1" customWidth="1"/>
    <col min="12308" max="12544" width="11.5703125" style="1"/>
    <col min="12545" max="12545" width="58.85546875" style="1" customWidth="1"/>
    <col min="12546" max="12546" width="13.42578125" style="1" customWidth="1"/>
    <col min="12547" max="12547" width="19.85546875" style="1" customWidth="1"/>
    <col min="12548" max="12548" width="32.140625" style="1" customWidth="1"/>
    <col min="12549" max="12549" width="49.42578125" style="1" customWidth="1"/>
    <col min="12550" max="12550" width="16.28515625" style="1" customWidth="1"/>
    <col min="12551" max="12551" width="13.42578125" style="1" customWidth="1"/>
    <col min="12552" max="12552" width="14.7109375" style="1" customWidth="1"/>
    <col min="12553" max="12553" width="17.85546875" style="1" customWidth="1"/>
    <col min="12554" max="12554" width="15.85546875" style="1" customWidth="1"/>
    <col min="12555" max="12555" width="19.42578125" style="1" customWidth="1"/>
    <col min="12556" max="12556" width="9.5703125" style="1" customWidth="1"/>
    <col min="12557" max="12557" width="5.42578125" style="1" customWidth="1"/>
    <col min="12558" max="12558" width="11.5703125" style="1" customWidth="1"/>
    <col min="12559" max="12559" width="18.140625" style="1" customWidth="1"/>
    <col min="12560" max="12560" width="1" style="1" customWidth="1"/>
    <col min="12561" max="12561" width="17" style="1" customWidth="1"/>
    <col min="12562" max="12562" width="23" style="1" customWidth="1"/>
    <col min="12563" max="12563" width="13" style="1" bestFit="1" customWidth="1"/>
    <col min="12564" max="12800" width="11.5703125" style="1"/>
    <col min="12801" max="12801" width="58.85546875" style="1" customWidth="1"/>
    <col min="12802" max="12802" width="13.42578125" style="1" customWidth="1"/>
    <col min="12803" max="12803" width="19.85546875" style="1" customWidth="1"/>
    <col min="12804" max="12804" width="32.140625" style="1" customWidth="1"/>
    <col min="12805" max="12805" width="49.42578125" style="1" customWidth="1"/>
    <col min="12806" max="12806" width="16.28515625" style="1" customWidth="1"/>
    <col min="12807" max="12807" width="13.42578125" style="1" customWidth="1"/>
    <col min="12808" max="12808" width="14.7109375" style="1" customWidth="1"/>
    <col min="12809" max="12809" width="17.85546875" style="1" customWidth="1"/>
    <col min="12810" max="12810" width="15.85546875" style="1" customWidth="1"/>
    <col min="12811" max="12811" width="19.42578125" style="1" customWidth="1"/>
    <col min="12812" max="12812" width="9.5703125" style="1" customWidth="1"/>
    <col min="12813" max="12813" width="5.42578125" style="1" customWidth="1"/>
    <col min="12814" max="12814" width="11.5703125" style="1" customWidth="1"/>
    <col min="12815" max="12815" width="18.140625" style="1" customWidth="1"/>
    <col min="12816" max="12816" width="1" style="1" customWidth="1"/>
    <col min="12817" max="12817" width="17" style="1" customWidth="1"/>
    <col min="12818" max="12818" width="23" style="1" customWidth="1"/>
    <col min="12819" max="12819" width="13" style="1" bestFit="1" customWidth="1"/>
    <col min="12820" max="13056" width="11.5703125" style="1"/>
    <col min="13057" max="13057" width="58.85546875" style="1" customWidth="1"/>
    <col min="13058" max="13058" width="13.42578125" style="1" customWidth="1"/>
    <col min="13059" max="13059" width="19.85546875" style="1" customWidth="1"/>
    <col min="13060" max="13060" width="32.140625" style="1" customWidth="1"/>
    <col min="13061" max="13061" width="49.42578125" style="1" customWidth="1"/>
    <col min="13062" max="13062" width="16.28515625" style="1" customWidth="1"/>
    <col min="13063" max="13063" width="13.42578125" style="1" customWidth="1"/>
    <col min="13064" max="13064" width="14.7109375" style="1" customWidth="1"/>
    <col min="13065" max="13065" width="17.85546875" style="1" customWidth="1"/>
    <col min="13066" max="13066" width="15.85546875" style="1" customWidth="1"/>
    <col min="13067" max="13067" width="19.42578125" style="1" customWidth="1"/>
    <col min="13068" max="13068" width="9.5703125" style="1" customWidth="1"/>
    <col min="13069" max="13069" width="5.42578125" style="1" customWidth="1"/>
    <col min="13070" max="13070" width="11.5703125" style="1" customWidth="1"/>
    <col min="13071" max="13071" width="18.140625" style="1" customWidth="1"/>
    <col min="13072" max="13072" width="1" style="1" customWidth="1"/>
    <col min="13073" max="13073" width="17" style="1" customWidth="1"/>
    <col min="13074" max="13074" width="23" style="1" customWidth="1"/>
    <col min="13075" max="13075" width="13" style="1" bestFit="1" customWidth="1"/>
    <col min="13076" max="13312" width="11.5703125" style="1"/>
    <col min="13313" max="13313" width="58.85546875" style="1" customWidth="1"/>
    <col min="13314" max="13314" width="13.42578125" style="1" customWidth="1"/>
    <col min="13315" max="13315" width="19.85546875" style="1" customWidth="1"/>
    <col min="13316" max="13316" width="32.140625" style="1" customWidth="1"/>
    <col min="13317" max="13317" width="49.42578125" style="1" customWidth="1"/>
    <col min="13318" max="13318" width="16.28515625" style="1" customWidth="1"/>
    <col min="13319" max="13319" width="13.42578125" style="1" customWidth="1"/>
    <col min="13320" max="13320" width="14.7109375" style="1" customWidth="1"/>
    <col min="13321" max="13321" width="17.85546875" style="1" customWidth="1"/>
    <col min="13322" max="13322" width="15.85546875" style="1" customWidth="1"/>
    <col min="13323" max="13323" width="19.42578125" style="1" customWidth="1"/>
    <col min="13324" max="13324" width="9.5703125" style="1" customWidth="1"/>
    <col min="13325" max="13325" width="5.42578125" style="1" customWidth="1"/>
    <col min="13326" max="13326" width="11.5703125" style="1" customWidth="1"/>
    <col min="13327" max="13327" width="18.140625" style="1" customWidth="1"/>
    <col min="13328" max="13328" width="1" style="1" customWidth="1"/>
    <col min="13329" max="13329" width="17" style="1" customWidth="1"/>
    <col min="13330" max="13330" width="23" style="1" customWidth="1"/>
    <col min="13331" max="13331" width="13" style="1" bestFit="1" customWidth="1"/>
    <col min="13332" max="13568" width="11.5703125" style="1"/>
    <col min="13569" max="13569" width="58.85546875" style="1" customWidth="1"/>
    <col min="13570" max="13570" width="13.42578125" style="1" customWidth="1"/>
    <col min="13571" max="13571" width="19.85546875" style="1" customWidth="1"/>
    <col min="13572" max="13572" width="32.140625" style="1" customWidth="1"/>
    <col min="13573" max="13573" width="49.42578125" style="1" customWidth="1"/>
    <col min="13574" max="13574" width="16.28515625" style="1" customWidth="1"/>
    <col min="13575" max="13575" width="13.42578125" style="1" customWidth="1"/>
    <col min="13576" max="13576" width="14.7109375" style="1" customWidth="1"/>
    <col min="13577" max="13577" width="17.85546875" style="1" customWidth="1"/>
    <col min="13578" max="13578" width="15.85546875" style="1" customWidth="1"/>
    <col min="13579" max="13579" width="19.42578125" style="1" customWidth="1"/>
    <col min="13580" max="13580" width="9.5703125" style="1" customWidth="1"/>
    <col min="13581" max="13581" width="5.42578125" style="1" customWidth="1"/>
    <col min="13582" max="13582" width="11.5703125" style="1" customWidth="1"/>
    <col min="13583" max="13583" width="18.140625" style="1" customWidth="1"/>
    <col min="13584" max="13584" width="1" style="1" customWidth="1"/>
    <col min="13585" max="13585" width="17" style="1" customWidth="1"/>
    <col min="13586" max="13586" width="23" style="1" customWidth="1"/>
    <col min="13587" max="13587" width="13" style="1" bestFit="1" customWidth="1"/>
    <col min="13588" max="13824" width="11.5703125" style="1"/>
    <col min="13825" max="13825" width="58.85546875" style="1" customWidth="1"/>
    <col min="13826" max="13826" width="13.42578125" style="1" customWidth="1"/>
    <col min="13827" max="13827" width="19.85546875" style="1" customWidth="1"/>
    <col min="13828" max="13828" width="32.140625" style="1" customWidth="1"/>
    <col min="13829" max="13829" width="49.42578125" style="1" customWidth="1"/>
    <col min="13830" max="13830" width="16.28515625" style="1" customWidth="1"/>
    <col min="13831" max="13831" width="13.42578125" style="1" customWidth="1"/>
    <col min="13832" max="13832" width="14.7109375" style="1" customWidth="1"/>
    <col min="13833" max="13833" width="17.85546875" style="1" customWidth="1"/>
    <col min="13834" max="13834" width="15.85546875" style="1" customWidth="1"/>
    <col min="13835" max="13835" width="19.42578125" style="1" customWidth="1"/>
    <col min="13836" max="13836" width="9.5703125" style="1" customWidth="1"/>
    <col min="13837" max="13837" width="5.42578125" style="1" customWidth="1"/>
    <col min="13838" max="13838" width="11.5703125" style="1" customWidth="1"/>
    <col min="13839" max="13839" width="18.140625" style="1" customWidth="1"/>
    <col min="13840" max="13840" width="1" style="1" customWidth="1"/>
    <col min="13841" max="13841" width="17" style="1" customWidth="1"/>
    <col min="13842" max="13842" width="23" style="1" customWidth="1"/>
    <col min="13843" max="13843" width="13" style="1" bestFit="1" customWidth="1"/>
    <col min="13844" max="14080" width="11.5703125" style="1"/>
    <col min="14081" max="14081" width="58.85546875" style="1" customWidth="1"/>
    <col min="14082" max="14082" width="13.42578125" style="1" customWidth="1"/>
    <col min="14083" max="14083" width="19.85546875" style="1" customWidth="1"/>
    <col min="14084" max="14084" width="32.140625" style="1" customWidth="1"/>
    <col min="14085" max="14085" width="49.42578125" style="1" customWidth="1"/>
    <col min="14086" max="14086" width="16.28515625" style="1" customWidth="1"/>
    <col min="14087" max="14087" width="13.42578125" style="1" customWidth="1"/>
    <col min="14088" max="14088" width="14.7109375" style="1" customWidth="1"/>
    <col min="14089" max="14089" width="17.85546875" style="1" customWidth="1"/>
    <col min="14090" max="14090" width="15.85546875" style="1" customWidth="1"/>
    <col min="14091" max="14091" width="19.42578125" style="1" customWidth="1"/>
    <col min="14092" max="14092" width="9.5703125" style="1" customWidth="1"/>
    <col min="14093" max="14093" width="5.42578125" style="1" customWidth="1"/>
    <col min="14094" max="14094" width="11.5703125" style="1" customWidth="1"/>
    <col min="14095" max="14095" width="18.140625" style="1" customWidth="1"/>
    <col min="14096" max="14096" width="1" style="1" customWidth="1"/>
    <col min="14097" max="14097" width="17" style="1" customWidth="1"/>
    <col min="14098" max="14098" width="23" style="1" customWidth="1"/>
    <col min="14099" max="14099" width="13" style="1" bestFit="1" customWidth="1"/>
    <col min="14100" max="14336" width="11.5703125" style="1"/>
    <col min="14337" max="14337" width="58.85546875" style="1" customWidth="1"/>
    <col min="14338" max="14338" width="13.42578125" style="1" customWidth="1"/>
    <col min="14339" max="14339" width="19.85546875" style="1" customWidth="1"/>
    <col min="14340" max="14340" width="32.140625" style="1" customWidth="1"/>
    <col min="14341" max="14341" width="49.42578125" style="1" customWidth="1"/>
    <col min="14342" max="14342" width="16.28515625" style="1" customWidth="1"/>
    <col min="14343" max="14343" width="13.42578125" style="1" customWidth="1"/>
    <col min="14344" max="14344" width="14.7109375" style="1" customWidth="1"/>
    <col min="14345" max="14345" width="17.85546875" style="1" customWidth="1"/>
    <col min="14346" max="14346" width="15.85546875" style="1" customWidth="1"/>
    <col min="14347" max="14347" width="19.42578125" style="1" customWidth="1"/>
    <col min="14348" max="14348" width="9.5703125" style="1" customWidth="1"/>
    <col min="14349" max="14349" width="5.42578125" style="1" customWidth="1"/>
    <col min="14350" max="14350" width="11.5703125" style="1" customWidth="1"/>
    <col min="14351" max="14351" width="18.140625" style="1" customWidth="1"/>
    <col min="14352" max="14352" width="1" style="1" customWidth="1"/>
    <col min="14353" max="14353" width="17" style="1" customWidth="1"/>
    <col min="14354" max="14354" width="23" style="1" customWidth="1"/>
    <col min="14355" max="14355" width="13" style="1" bestFit="1" customWidth="1"/>
    <col min="14356" max="14592" width="11.5703125" style="1"/>
    <col min="14593" max="14593" width="58.85546875" style="1" customWidth="1"/>
    <col min="14594" max="14594" width="13.42578125" style="1" customWidth="1"/>
    <col min="14595" max="14595" width="19.85546875" style="1" customWidth="1"/>
    <col min="14596" max="14596" width="32.140625" style="1" customWidth="1"/>
    <col min="14597" max="14597" width="49.42578125" style="1" customWidth="1"/>
    <col min="14598" max="14598" width="16.28515625" style="1" customWidth="1"/>
    <col min="14599" max="14599" width="13.42578125" style="1" customWidth="1"/>
    <col min="14600" max="14600" width="14.7109375" style="1" customWidth="1"/>
    <col min="14601" max="14601" width="17.85546875" style="1" customWidth="1"/>
    <col min="14602" max="14602" width="15.85546875" style="1" customWidth="1"/>
    <col min="14603" max="14603" width="19.42578125" style="1" customWidth="1"/>
    <col min="14604" max="14604" width="9.5703125" style="1" customWidth="1"/>
    <col min="14605" max="14605" width="5.42578125" style="1" customWidth="1"/>
    <col min="14606" max="14606" width="11.5703125" style="1" customWidth="1"/>
    <col min="14607" max="14607" width="18.140625" style="1" customWidth="1"/>
    <col min="14608" max="14608" width="1" style="1" customWidth="1"/>
    <col min="14609" max="14609" width="17" style="1" customWidth="1"/>
    <col min="14610" max="14610" width="23" style="1" customWidth="1"/>
    <col min="14611" max="14611" width="13" style="1" bestFit="1" customWidth="1"/>
    <col min="14612" max="14848" width="11.5703125" style="1"/>
    <col min="14849" max="14849" width="58.85546875" style="1" customWidth="1"/>
    <col min="14850" max="14850" width="13.42578125" style="1" customWidth="1"/>
    <col min="14851" max="14851" width="19.85546875" style="1" customWidth="1"/>
    <col min="14852" max="14852" width="32.140625" style="1" customWidth="1"/>
    <col min="14853" max="14853" width="49.42578125" style="1" customWidth="1"/>
    <col min="14854" max="14854" width="16.28515625" style="1" customWidth="1"/>
    <col min="14855" max="14855" width="13.42578125" style="1" customWidth="1"/>
    <col min="14856" max="14856" width="14.7109375" style="1" customWidth="1"/>
    <col min="14857" max="14857" width="17.85546875" style="1" customWidth="1"/>
    <col min="14858" max="14858" width="15.85546875" style="1" customWidth="1"/>
    <col min="14859" max="14859" width="19.42578125" style="1" customWidth="1"/>
    <col min="14860" max="14860" width="9.5703125" style="1" customWidth="1"/>
    <col min="14861" max="14861" width="5.42578125" style="1" customWidth="1"/>
    <col min="14862" max="14862" width="11.5703125" style="1" customWidth="1"/>
    <col min="14863" max="14863" width="18.140625" style="1" customWidth="1"/>
    <col min="14864" max="14864" width="1" style="1" customWidth="1"/>
    <col min="14865" max="14865" width="17" style="1" customWidth="1"/>
    <col min="14866" max="14866" width="23" style="1" customWidth="1"/>
    <col min="14867" max="14867" width="13" style="1" bestFit="1" customWidth="1"/>
    <col min="14868" max="15104" width="11.5703125" style="1"/>
    <col min="15105" max="15105" width="58.85546875" style="1" customWidth="1"/>
    <col min="15106" max="15106" width="13.42578125" style="1" customWidth="1"/>
    <col min="15107" max="15107" width="19.85546875" style="1" customWidth="1"/>
    <col min="15108" max="15108" width="32.140625" style="1" customWidth="1"/>
    <col min="15109" max="15109" width="49.42578125" style="1" customWidth="1"/>
    <col min="15110" max="15110" width="16.28515625" style="1" customWidth="1"/>
    <col min="15111" max="15111" width="13.42578125" style="1" customWidth="1"/>
    <col min="15112" max="15112" width="14.7109375" style="1" customWidth="1"/>
    <col min="15113" max="15113" width="17.85546875" style="1" customWidth="1"/>
    <col min="15114" max="15114" width="15.85546875" style="1" customWidth="1"/>
    <col min="15115" max="15115" width="19.42578125" style="1" customWidth="1"/>
    <col min="15116" max="15116" width="9.5703125" style="1" customWidth="1"/>
    <col min="15117" max="15117" width="5.42578125" style="1" customWidth="1"/>
    <col min="15118" max="15118" width="11.5703125" style="1" customWidth="1"/>
    <col min="15119" max="15119" width="18.140625" style="1" customWidth="1"/>
    <col min="15120" max="15120" width="1" style="1" customWidth="1"/>
    <col min="15121" max="15121" width="17" style="1" customWidth="1"/>
    <col min="15122" max="15122" width="23" style="1" customWidth="1"/>
    <col min="15123" max="15123" width="13" style="1" bestFit="1" customWidth="1"/>
    <col min="15124" max="15360" width="11.5703125" style="1"/>
    <col min="15361" max="15361" width="58.85546875" style="1" customWidth="1"/>
    <col min="15362" max="15362" width="13.42578125" style="1" customWidth="1"/>
    <col min="15363" max="15363" width="19.85546875" style="1" customWidth="1"/>
    <col min="15364" max="15364" width="32.140625" style="1" customWidth="1"/>
    <col min="15365" max="15365" width="49.42578125" style="1" customWidth="1"/>
    <col min="15366" max="15366" width="16.28515625" style="1" customWidth="1"/>
    <col min="15367" max="15367" width="13.42578125" style="1" customWidth="1"/>
    <col min="15368" max="15368" width="14.7109375" style="1" customWidth="1"/>
    <col min="15369" max="15369" width="17.85546875" style="1" customWidth="1"/>
    <col min="15370" max="15370" width="15.85546875" style="1" customWidth="1"/>
    <col min="15371" max="15371" width="19.42578125" style="1" customWidth="1"/>
    <col min="15372" max="15372" width="9.5703125" style="1" customWidth="1"/>
    <col min="15373" max="15373" width="5.42578125" style="1" customWidth="1"/>
    <col min="15374" max="15374" width="11.5703125" style="1" customWidth="1"/>
    <col min="15375" max="15375" width="18.140625" style="1" customWidth="1"/>
    <col min="15376" max="15376" width="1" style="1" customWidth="1"/>
    <col min="15377" max="15377" width="17" style="1" customWidth="1"/>
    <col min="15378" max="15378" width="23" style="1" customWidth="1"/>
    <col min="15379" max="15379" width="13" style="1" bestFit="1" customWidth="1"/>
    <col min="15380" max="15616" width="11.5703125" style="1"/>
    <col min="15617" max="15617" width="58.85546875" style="1" customWidth="1"/>
    <col min="15618" max="15618" width="13.42578125" style="1" customWidth="1"/>
    <col min="15619" max="15619" width="19.85546875" style="1" customWidth="1"/>
    <col min="15620" max="15620" width="32.140625" style="1" customWidth="1"/>
    <col min="15621" max="15621" width="49.42578125" style="1" customWidth="1"/>
    <col min="15622" max="15622" width="16.28515625" style="1" customWidth="1"/>
    <col min="15623" max="15623" width="13.42578125" style="1" customWidth="1"/>
    <col min="15624" max="15624" width="14.7109375" style="1" customWidth="1"/>
    <col min="15625" max="15625" width="17.85546875" style="1" customWidth="1"/>
    <col min="15626" max="15626" width="15.85546875" style="1" customWidth="1"/>
    <col min="15627" max="15627" width="19.42578125" style="1" customWidth="1"/>
    <col min="15628" max="15628" width="9.5703125" style="1" customWidth="1"/>
    <col min="15629" max="15629" width="5.42578125" style="1" customWidth="1"/>
    <col min="15630" max="15630" width="11.5703125" style="1" customWidth="1"/>
    <col min="15631" max="15631" width="18.140625" style="1" customWidth="1"/>
    <col min="15632" max="15632" width="1" style="1" customWidth="1"/>
    <col min="15633" max="15633" width="17" style="1" customWidth="1"/>
    <col min="15634" max="15634" width="23" style="1" customWidth="1"/>
    <col min="15635" max="15635" width="13" style="1" bestFit="1" customWidth="1"/>
    <col min="15636" max="15872" width="11.5703125" style="1"/>
    <col min="15873" max="15873" width="58.85546875" style="1" customWidth="1"/>
    <col min="15874" max="15874" width="13.42578125" style="1" customWidth="1"/>
    <col min="15875" max="15875" width="19.85546875" style="1" customWidth="1"/>
    <col min="15876" max="15876" width="32.140625" style="1" customWidth="1"/>
    <col min="15877" max="15877" width="49.42578125" style="1" customWidth="1"/>
    <col min="15878" max="15878" width="16.28515625" style="1" customWidth="1"/>
    <col min="15879" max="15879" width="13.42578125" style="1" customWidth="1"/>
    <col min="15880" max="15880" width="14.7109375" style="1" customWidth="1"/>
    <col min="15881" max="15881" width="17.85546875" style="1" customWidth="1"/>
    <col min="15882" max="15882" width="15.85546875" style="1" customWidth="1"/>
    <col min="15883" max="15883" width="19.42578125" style="1" customWidth="1"/>
    <col min="15884" max="15884" width="9.5703125" style="1" customWidth="1"/>
    <col min="15885" max="15885" width="5.42578125" style="1" customWidth="1"/>
    <col min="15886" max="15886" width="11.5703125" style="1" customWidth="1"/>
    <col min="15887" max="15887" width="18.140625" style="1" customWidth="1"/>
    <col min="15888" max="15888" width="1" style="1" customWidth="1"/>
    <col min="15889" max="15889" width="17" style="1" customWidth="1"/>
    <col min="15890" max="15890" width="23" style="1" customWidth="1"/>
    <col min="15891" max="15891" width="13" style="1" bestFit="1" customWidth="1"/>
    <col min="15892" max="16128" width="11.5703125" style="1"/>
    <col min="16129" max="16129" width="58.85546875" style="1" customWidth="1"/>
    <col min="16130" max="16130" width="13.42578125" style="1" customWidth="1"/>
    <col min="16131" max="16131" width="19.85546875" style="1" customWidth="1"/>
    <col min="16132" max="16132" width="32.140625" style="1" customWidth="1"/>
    <col min="16133" max="16133" width="49.42578125" style="1" customWidth="1"/>
    <col min="16134" max="16134" width="16.28515625" style="1" customWidth="1"/>
    <col min="16135" max="16135" width="13.42578125" style="1" customWidth="1"/>
    <col min="16136" max="16136" width="14.7109375" style="1" customWidth="1"/>
    <col min="16137" max="16137" width="17.85546875" style="1" customWidth="1"/>
    <col min="16138" max="16138" width="15.85546875" style="1" customWidth="1"/>
    <col min="16139" max="16139" width="19.42578125" style="1" customWidth="1"/>
    <col min="16140" max="16140" width="9.5703125" style="1" customWidth="1"/>
    <col min="16141" max="16141" width="5.42578125" style="1" customWidth="1"/>
    <col min="16142" max="16142" width="11.5703125" style="1" customWidth="1"/>
    <col min="16143" max="16143" width="18.140625" style="1" customWidth="1"/>
    <col min="16144" max="16144" width="1" style="1" customWidth="1"/>
    <col min="16145" max="16145" width="17" style="1" customWidth="1"/>
    <col min="16146" max="16146" width="23" style="1" customWidth="1"/>
    <col min="16147" max="16147" width="13" style="1" bestFit="1" customWidth="1"/>
    <col min="16148" max="16384" width="11.5703125" style="1"/>
  </cols>
  <sheetData>
    <row r="1" spans="1:18" ht="15.75" x14ac:dyDescent="0.25">
      <c r="A1" s="1405" t="s">
        <v>3236</v>
      </c>
      <c r="B1" s="1406"/>
      <c r="C1" s="1406"/>
      <c r="D1" s="1406"/>
      <c r="E1" s="1406"/>
      <c r="F1" s="890"/>
      <c r="G1" s="1406"/>
      <c r="H1" s="1406"/>
      <c r="I1" s="1406"/>
      <c r="J1" s="1406"/>
      <c r="K1" s="891"/>
      <c r="L1" s="892"/>
    </row>
    <row r="2" spans="1:18" ht="14.45" customHeight="1" thickBot="1" x14ac:dyDescent="0.3">
      <c r="A2" s="893"/>
      <c r="B2" s="894"/>
      <c r="C2" s="895"/>
      <c r="D2" s="894"/>
      <c r="E2" s="896"/>
      <c r="F2" s="897"/>
      <c r="G2" s="897"/>
      <c r="H2" s="897"/>
      <c r="I2" s="897"/>
      <c r="J2" s="898"/>
      <c r="K2" s="899"/>
      <c r="L2" s="285"/>
      <c r="N2" s="279" t="s">
        <v>3237</v>
      </c>
      <c r="O2" s="900"/>
      <c r="P2" s="901"/>
      <c r="Q2" s="900"/>
    </row>
    <row r="3" spans="1:18" ht="41.45" customHeight="1" thickBot="1" x14ac:dyDescent="0.25">
      <c r="A3" s="902" t="s">
        <v>3238</v>
      </c>
      <c r="B3" s="903" t="s">
        <v>3239</v>
      </c>
      <c r="C3" s="904" t="s">
        <v>3240</v>
      </c>
      <c r="D3" s="905" t="s">
        <v>928</v>
      </c>
      <c r="E3" s="906" t="s">
        <v>0</v>
      </c>
      <c r="F3" s="907" t="s">
        <v>1</v>
      </c>
      <c r="G3" s="907" t="s">
        <v>37</v>
      </c>
      <c r="H3" s="908" t="s">
        <v>2</v>
      </c>
      <c r="I3" s="907" t="s">
        <v>3</v>
      </c>
      <c r="J3" s="909" t="s">
        <v>930</v>
      </c>
      <c r="K3" s="910" t="s">
        <v>38</v>
      </c>
      <c r="N3" s="911" t="s">
        <v>942</v>
      </c>
      <c r="O3" s="912" t="s">
        <v>3241</v>
      </c>
      <c r="P3" s="912"/>
      <c r="Q3" s="913" t="s">
        <v>3242</v>
      </c>
      <c r="R3" s="914" t="s">
        <v>3243</v>
      </c>
    </row>
    <row r="4" spans="1:18" ht="15" customHeight="1" x14ac:dyDescent="0.2">
      <c r="A4" s="915"/>
      <c r="B4" s="916"/>
      <c r="C4" s="917"/>
      <c r="D4" s="918"/>
      <c r="E4" s="919"/>
      <c r="F4" s="920"/>
      <c r="G4" s="451"/>
      <c r="H4" s="921"/>
      <c r="I4" s="922"/>
      <c r="J4" s="448"/>
      <c r="K4" s="923"/>
      <c r="N4" s="924" t="s">
        <v>947</v>
      </c>
      <c r="O4" s="878">
        <f>+SUMIF($J$6:$J$27,N4,$I$6:$I$27)</f>
        <v>0</v>
      </c>
      <c r="P4" s="925"/>
      <c r="Q4" s="878">
        <f t="shared" ref="Q4:Q67" si="0">+SUMIF($J$29:$J$975,N4,$I$29:$I$975)</f>
        <v>0</v>
      </c>
      <c r="R4" s="926">
        <f>O4+Q4</f>
        <v>0</v>
      </c>
    </row>
    <row r="5" spans="1:18" ht="15" customHeight="1" x14ac:dyDescent="0.2">
      <c r="A5" s="927" t="s">
        <v>34</v>
      </c>
      <c r="B5" s="928"/>
      <c r="C5" s="929"/>
      <c r="D5" s="930"/>
      <c r="E5" s="931"/>
      <c r="F5" s="932"/>
      <c r="G5" s="933"/>
      <c r="H5" s="934"/>
      <c r="I5" s="935">
        <f>SUM(I6:I27)</f>
        <v>7539.7400000000016</v>
      </c>
      <c r="J5" s="936"/>
      <c r="K5" s="937"/>
      <c r="N5" s="938" t="s">
        <v>951</v>
      </c>
      <c r="O5" s="939">
        <f t="shared" ref="O5:O68" si="1">+SUMIF($J$6:$J$27,N5,$I$6:$I$27)</f>
        <v>0</v>
      </c>
      <c r="P5" s="940"/>
      <c r="Q5" s="939">
        <f t="shared" si="0"/>
        <v>0</v>
      </c>
      <c r="R5" s="941">
        <f t="shared" ref="R5:R68" si="2">O5+Q5</f>
        <v>0</v>
      </c>
    </row>
    <row r="6" spans="1:18" s="285" customFormat="1" ht="15" customHeight="1" x14ac:dyDescent="0.2">
      <c r="A6" s="942" t="s">
        <v>3244</v>
      </c>
      <c r="B6" s="410"/>
      <c r="C6" s="943">
        <v>4</v>
      </c>
      <c r="D6" s="367"/>
      <c r="E6" s="355" t="s">
        <v>3245</v>
      </c>
      <c r="F6" s="944"/>
      <c r="G6" s="451"/>
      <c r="H6" s="921"/>
      <c r="I6" s="922"/>
      <c r="J6" s="448"/>
      <c r="K6" s="923"/>
      <c r="N6" s="938" t="s">
        <v>958</v>
      </c>
      <c r="O6" s="939">
        <f t="shared" si="1"/>
        <v>0</v>
      </c>
      <c r="P6" s="940"/>
      <c r="Q6" s="939">
        <f t="shared" si="0"/>
        <v>0</v>
      </c>
      <c r="R6" s="941">
        <f t="shared" si="2"/>
        <v>0</v>
      </c>
    </row>
    <row r="7" spans="1:18" s="285" customFormat="1" ht="15" customHeight="1" x14ac:dyDescent="0.2">
      <c r="A7" s="942"/>
      <c r="B7" s="410"/>
      <c r="C7" s="943"/>
      <c r="D7" s="367"/>
      <c r="E7" s="355" t="s">
        <v>3246</v>
      </c>
      <c r="F7" s="944" t="s">
        <v>1920</v>
      </c>
      <c r="G7" s="451">
        <v>0.1</v>
      </c>
      <c r="H7" s="921">
        <v>218.3</v>
      </c>
      <c r="I7" s="922">
        <f>G7*H7*C6</f>
        <v>87.320000000000007</v>
      </c>
      <c r="J7" s="945" t="s">
        <v>937</v>
      </c>
      <c r="K7" s="923" t="s">
        <v>953</v>
      </c>
      <c r="N7" s="938" t="s">
        <v>963</v>
      </c>
      <c r="O7" s="939">
        <f t="shared" si="1"/>
        <v>0</v>
      </c>
      <c r="P7" s="940"/>
      <c r="Q7" s="939">
        <f t="shared" si="0"/>
        <v>0</v>
      </c>
      <c r="R7" s="941">
        <f t="shared" si="2"/>
        <v>0</v>
      </c>
    </row>
    <row r="8" spans="1:18" s="285" customFormat="1" ht="15" customHeight="1" x14ac:dyDescent="0.2">
      <c r="A8" s="942"/>
      <c r="B8" s="410"/>
      <c r="C8" s="943"/>
      <c r="D8" s="367"/>
      <c r="E8" s="355" t="s">
        <v>3247</v>
      </c>
      <c r="F8" s="944" t="s">
        <v>3248</v>
      </c>
      <c r="G8" s="451">
        <v>15</v>
      </c>
      <c r="H8" s="921">
        <v>6.84</v>
      </c>
      <c r="I8" s="922">
        <f>G8*H8*C6</f>
        <v>410.4</v>
      </c>
      <c r="J8" s="945" t="s">
        <v>937</v>
      </c>
      <c r="K8" s="923" t="s">
        <v>953</v>
      </c>
      <c r="N8" s="938" t="s">
        <v>965</v>
      </c>
      <c r="O8" s="939">
        <f t="shared" si="1"/>
        <v>0</v>
      </c>
      <c r="P8" s="940"/>
      <c r="Q8" s="939">
        <f t="shared" si="0"/>
        <v>0</v>
      </c>
      <c r="R8" s="941">
        <f t="shared" si="2"/>
        <v>0</v>
      </c>
    </row>
    <row r="9" spans="1:18" s="285" customFormat="1" ht="15" customHeight="1" x14ac:dyDescent="0.2">
      <c r="A9" s="942"/>
      <c r="B9" s="410"/>
      <c r="C9" s="943"/>
      <c r="D9" s="367"/>
      <c r="E9" s="355" t="s">
        <v>3249</v>
      </c>
      <c r="F9" s="944" t="s">
        <v>1594</v>
      </c>
      <c r="G9" s="451">
        <v>15</v>
      </c>
      <c r="H9" s="921">
        <v>30.37</v>
      </c>
      <c r="I9" s="922">
        <f>G9*H9*C6</f>
        <v>1822.2</v>
      </c>
      <c r="J9" s="945" t="s">
        <v>476</v>
      </c>
      <c r="K9" s="923" t="s">
        <v>953</v>
      </c>
      <c r="N9" s="938" t="s">
        <v>967</v>
      </c>
      <c r="O9" s="939">
        <f t="shared" si="1"/>
        <v>0</v>
      </c>
      <c r="P9" s="940"/>
      <c r="Q9" s="939">
        <f t="shared" si="0"/>
        <v>0</v>
      </c>
      <c r="R9" s="941">
        <f t="shared" si="2"/>
        <v>0</v>
      </c>
    </row>
    <row r="10" spans="1:18" s="285" customFormat="1" ht="15" customHeight="1" x14ac:dyDescent="0.2">
      <c r="A10" s="946"/>
      <c r="B10" s="947"/>
      <c r="C10" s="948"/>
      <c r="D10" s="476"/>
      <c r="E10" s="355"/>
      <c r="F10" s="949"/>
      <c r="G10" s="383"/>
      <c r="H10" s="345"/>
      <c r="I10" s="391"/>
      <c r="J10" s="448"/>
      <c r="K10" s="449"/>
      <c r="N10" s="938" t="s">
        <v>969</v>
      </c>
      <c r="O10" s="939">
        <f t="shared" si="1"/>
        <v>0</v>
      </c>
      <c r="P10" s="940"/>
      <c r="Q10" s="939">
        <f t="shared" si="0"/>
        <v>0</v>
      </c>
      <c r="R10" s="941">
        <f t="shared" si="2"/>
        <v>0</v>
      </c>
    </row>
    <row r="11" spans="1:18" s="285" customFormat="1" ht="15" customHeight="1" x14ac:dyDescent="0.2">
      <c r="A11" s="942" t="s">
        <v>3250</v>
      </c>
      <c r="B11" s="410"/>
      <c r="C11" s="943">
        <v>3</v>
      </c>
      <c r="D11" s="367"/>
      <c r="E11" s="355" t="s">
        <v>3245</v>
      </c>
      <c r="F11" s="944"/>
      <c r="G11" s="451"/>
      <c r="H11" s="921"/>
      <c r="I11" s="922"/>
      <c r="J11" s="448"/>
      <c r="K11" s="923"/>
      <c r="N11" s="938" t="s">
        <v>972</v>
      </c>
      <c r="O11" s="939">
        <f t="shared" si="1"/>
        <v>0</v>
      </c>
      <c r="P11" s="940"/>
      <c r="Q11" s="939">
        <f t="shared" si="0"/>
        <v>0</v>
      </c>
      <c r="R11" s="941">
        <f t="shared" si="2"/>
        <v>0</v>
      </c>
    </row>
    <row r="12" spans="1:18" s="285" customFormat="1" ht="15" customHeight="1" x14ac:dyDescent="0.2">
      <c r="A12" s="942"/>
      <c r="B12" s="410"/>
      <c r="C12" s="943"/>
      <c r="D12" s="367"/>
      <c r="E12" s="355" t="s">
        <v>3246</v>
      </c>
      <c r="F12" s="944" t="s">
        <v>1920</v>
      </c>
      <c r="G12" s="451">
        <v>0.1</v>
      </c>
      <c r="H12" s="921">
        <v>218.3</v>
      </c>
      <c r="I12" s="922">
        <f>G12*H12*C11</f>
        <v>65.490000000000009</v>
      </c>
      <c r="J12" s="945" t="s">
        <v>937</v>
      </c>
      <c r="K12" s="923" t="s">
        <v>953</v>
      </c>
      <c r="N12" s="938" t="s">
        <v>975</v>
      </c>
      <c r="O12" s="939">
        <f t="shared" si="1"/>
        <v>0</v>
      </c>
      <c r="P12" s="940"/>
      <c r="Q12" s="939">
        <f t="shared" si="0"/>
        <v>0</v>
      </c>
      <c r="R12" s="941">
        <f t="shared" si="2"/>
        <v>0</v>
      </c>
    </row>
    <row r="13" spans="1:18" s="285" customFormat="1" ht="15" customHeight="1" x14ac:dyDescent="0.2">
      <c r="A13" s="942"/>
      <c r="B13" s="410"/>
      <c r="C13" s="943"/>
      <c r="D13" s="367"/>
      <c r="E13" s="355" t="s">
        <v>3247</v>
      </c>
      <c r="F13" s="944" t="s">
        <v>3248</v>
      </c>
      <c r="G13" s="451">
        <v>15</v>
      </c>
      <c r="H13" s="921">
        <v>6.84</v>
      </c>
      <c r="I13" s="922">
        <f>G13*H13*C11</f>
        <v>307.79999999999995</v>
      </c>
      <c r="J13" s="945" t="s">
        <v>937</v>
      </c>
      <c r="K13" s="923" t="s">
        <v>953</v>
      </c>
      <c r="N13" s="938" t="s">
        <v>977</v>
      </c>
      <c r="O13" s="939">
        <f t="shared" si="1"/>
        <v>0</v>
      </c>
      <c r="P13" s="940"/>
      <c r="Q13" s="939">
        <f t="shared" si="0"/>
        <v>0</v>
      </c>
      <c r="R13" s="941">
        <f t="shared" si="2"/>
        <v>0</v>
      </c>
    </row>
    <row r="14" spans="1:18" s="285" customFormat="1" ht="15" customHeight="1" x14ac:dyDescent="0.2">
      <c r="A14" s="942"/>
      <c r="B14" s="410"/>
      <c r="C14" s="943"/>
      <c r="D14" s="367"/>
      <c r="E14" s="355" t="s">
        <v>3249</v>
      </c>
      <c r="F14" s="944" t="s">
        <v>1594</v>
      </c>
      <c r="G14" s="451">
        <v>15</v>
      </c>
      <c r="H14" s="921">
        <v>30.37</v>
      </c>
      <c r="I14" s="922">
        <f>G14*H14*C11</f>
        <v>1366.65</v>
      </c>
      <c r="J14" s="945" t="s">
        <v>476</v>
      </c>
      <c r="K14" s="923" t="s">
        <v>953</v>
      </c>
      <c r="N14" s="938" t="s">
        <v>984</v>
      </c>
      <c r="O14" s="939">
        <f t="shared" si="1"/>
        <v>0</v>
      </c>
      <c r="P14" s="940"/>
      <c r="Q14" s="939">
        <f t="shared" si="0"/>
        <v>0</v>
      </c>
      <c r="R14" s="941">
        <f t="shared" si="2"/>
        <v>0</v>
      </c>
    </row>
    <row r="15" spans="1:18" s="285" customFormat="1" ht="15" customHeight="1" x14ac:dyDescent="0.2">
      <c r="A15" s="946"/>
      <c r="B15" s="947"/>
      <c r="C15" s="948"/>
      <c r="D15" s="476"/>
      <c r="E15" s="355"/>
      <c r="F15" s="949"/>
      <c r="G15" s="383"/>
      <c r="H15" s="345"/>
      <c r="I15" s="391"/>
      <c r="J15" s="448"/>
      <c r="K15" s="449"/>
      <c r="N15" s="938" t="s">
        <v>989</v>
      </c>
      <c r="O15" s="939">
        <f t="shared" si="1"/>
        <v>0</v>
      </c>
      <c r="P15" s="940"/>
      <c r="Q15" s="939">
        <f t="shared" si="0"/>
        <v>138694097.75999999</v>
      </c>
      <c r="R15" s="941">
        <f t="shared" si="2"/>
        <v>138694097.75999999</v>
      </c>
    </row>
    <row r="16" spans="1:18" s="285" customFormat="1" ht="15" customHeight="1" x14ac:dyDescent="0.2">
      <c r="A16" s="946"/>
      <c r="B16" s="947"/>
      <c r="C16" s="948"/>
      <c r="D16" s="476"/>
      <c r="E16" s="355"/>
      <c r="F16" s="949"/>
      <c r="G16" s="383"/>
      <c r="H16" s="345"/>
      <c r="I16" s="391"/>
      <c r="J16" s="448"/>
      <c r="K16" s="449"/>
      <c r="N16" s="938" t="s">
        <v>990</v>
      </c>
      <c r="O16" s="939">
        <f t="shared" si="1"/>
        <v>0</v>
      </c>
      <c r="P16" s="940"/>
      <c r="Q16" s="939">
        <f t="shared" si="0"/>
        <v>0</v>
      </c>
      <c r="R16" s="941">
        <f t="shared" si="2"/>
        <v>0</v>
      </c>
    </row>
    <row r="17" spans="1:18" s="285" customFormat="1" ht="15" customHeight="1" x14ac:dyDescent="0.2">
      <c r="A17" s="942" t="s">
        <v>3251</v>
      </c>
      <c r="B17" s="410"/>
      <c r="C17" s="943">
        <v>3</v>
      </c>
      <c r="D17" s="367"/>
      <c r="E17" s="355" t="s">
        <v>3245</v>
      </c>
      <c r="F17" s="944"/>
      <c r="G17" s="451"/>
      <c r="H17" s="921"/>
      <c r="I17" s="922"/>
      <c r="J17" s="448"/>
      <c r="K17" s="923"/>
      <c r="N17" s="938" t="s">
        <v>993</v>
      </c>
      <c r="O17" s="939">
        <f t="shared" si="1"/>
        <v>0</v>
      </c>
      <c r="P17" s="940"/>
      <c r="Q17" s="939">
        <f t="shared" si="0"/>
        <v>300000</v>
      </c>
      <c r="R17" s="941">
        <f t="shared" si="2"/>
        <v>300000</v>
      </c>
    </row>
    <row r="18" spans="1:18" s="285" customFormat="1" ht="15" customHeight="1" x14ac:dyDescent="0.2">
      <c r="A18" s="942"/>
      <c r="B18" s="410"/>
      <c r="C18" s="943"/>
      <c r="D18" s="367"/>
      <c r="E18" s="355" t="s">
        <v>3246</v>
      </c>
      <c r="F18" s="944" t="s">
        <v>1920</v>
      </c>
      <c r="G18" s="451">
        <v>0.1</v>
      </c>
      <c r="H18" s="921">
        <v>218.3</v>
      </c>
      <c r="I18" s="922">
        <f>G18*H18*C17</f>
        <v>65.490000000000009</v>
      </c>
      <c r="J18" s="945" t="s">
        <v>937</v>
      </c>
      <c r="K18" s="923" t="s">
        <v>953</v>
      </c>
      <c r="N18" s="938" t="s">
        <v>994</v>
      </c>
      <c r="O18" s="939">
        <f t="shared" si="1"/>
        <v>0</v>
      </c>
      <c r="P18" s="940"/>
      <c r="Q18" s="939">
        <f t="shared" si="0"/>
        <v>0</v>
      </c>
      <c r="R18" s="941">
        <f t="shared" si="2"/>
        <v>0</v>
      </c>
    </row>
    <row r="19" spans="1:18" s="285" customFormat="1" ht="15" customHeight="1" x14ac:dyDescent="0.2">
      <c r="A19" s="942"/>
      <c r="B19" s="410"/>
      <c r="C19" s="943"/>
      <c r="D19" s="367"/>
      <c r="E19" s="355" t="s">
        <v>3247</v>
      </c>
      <c r="F19" s="944" t="s">
        <v>3248</v>
      </c>
      <c r="G19" s="451">
        <v>15</v>
      </c>
      <c r="H19" s="921">
        <v>6.84</v>
      </c>
      <c r="I19" s="922">
        <f>G19*H19*C17</f>
        <v>307.79999999999995</v>
      </c>
      <c r="J19" s="945" t="s">
        <v>937</v>
      </c>
      <c r="K19" s="923" t="s">
        <v>953</v>
      </c>
      <c r="N19" s="938" t="s">
        <v>997</v>
      </c>
      <c r="O19" s="939">
        <f t="shared" si="1"/>
        <v>0</v>
      </c>
      <c r="P19" s="940"/>
      <c r="Q19" s="939">
        <f t="shared" si="0"/>
        <v>0</v>
      </c>
      <c r="R19" s="941">
        <f t="shared" si="2"/>
        <v>0</v>
      </c>
    </row>
    <row r="20" spans="1:18" s="285" customFormat="1" ht="15" customHeight="1" x14ac:dyDescent="0.2">
      <c r="A20" s="942"/>
      <c r="B20" s="410"/>
      <c r="C20" s="943"/>
      <c r="D20" s="367"/>
      <c r="E20" s="355" t="s">
        <v>3249</v>
      </c>
      <c r="F20" s="944" t="s">
        <v>1594</v>
      </c>
      <c r="G20" s="451">
        <v>15</v>
      </c>
      <c r="H20" s="921">
        <v>30.37</v>
      </c>
      <c r="I20" s="922">
        <f>G20*H20*C17</f>
        <v>1366.65</v>
      </c>
      <c r="J20" s="945" t="s">
        <v>476</v>
      </c>
      <c r="K20" s="923" t="s">
        <v>953</v>
      </c>
      <c r="N20" s="938" t="s">
        <v>998</v>
      </c>
      <c r="O20" s="939">
        <f t="shared" si="1"/>
        <v>0</v>
      </c>
      <c r="P20" s="940"/>
      <c r="Q20" s="939">
        <f t="shared" si="0"/>
        <v>0</v>
      </c>
      <c r="R20" s="941">
        <f t="shared" si="2"/>
        <v>0</v>
      </c>
    </row>
    <row r="21" spans="1:18" s="285" customFormat="1" ht="15" customHeight="1" x14ac:dyDescent="0.2">
      <c r="A21" s="946"/>
      <c r="B21" s="947"/>
      <c r="C21" s="948"/>
      <c r="D21" s="476"/>
      <c r="E21" s="355"/>
      <c r="F21" s="949"/>
      <c r="G21" s="383"/>
      <c r="H21" s="345"/>
      <c r="I21" s="391"/>
      <c r="J21" s="448"/>
      <c r="K21" s="449"/>
      <c r="N21" s="938" t="s">
        <v>1001</v>
      </c>
      <c r="O21" s="939">
        <f t="shared" si="1"/>
        <v>0</v>
      </c>
      <c r="P21" s="940"/>
      <c r="Q21" s="939">
        <f t="shared" si="0"/>
        <v>0</v>
      </c>
      <c r="R21" s="941">
        <f t="shared" si="2"/>
        <v>0</v>
      </c>
    </row>
    <row r="22" spans="1:18" s="285" customFormat="1" ht="15" customHeight="1" x14ac:dyDescent="0.2">
      <c r="A22" s="946"/>
      <c r="B22" s="947"/>
      <c r="C22" s="948"/>
      <c r="D22" s="476"/>
      <c r="E22" s="355"/>
      <c r="F22" s="949"/>
      <c r="G22" s="383"/>
      <c r="H22" s="345"/>
      <c r="I22" s="391"/>
      <c r="J22" s="448"/>
      <c r="K22" s="449"/>
      <c r="N22" s="938" t="s">
        <v>1002</v>
      </c>
      <c r="O22" s="939">
        <f t="shared" si="1"/>
        <v>0</v>
      </c>
      <c r="P22" s="940"/>
      <c r="Q22" s="939">
        <f t="shared" si="0"/>
        <v>6600000</v>
      </c>
      <c r="R22" s="941">
        <f t="shared" si="2"/>
        <v>6600000</v>
      </c>
    </row>
    <row r="23" spans="1:18" s="285" customFormat="1" ht="15" customHeight="1" x14ac:dyDescent="0.2">
      <c r="A23" s="942" t="s">
        <v>3251</v>
      </c>
      <c r="B23" s="410"/>
      <c r="C23" s="943">
        <v>3</v>
      </c>
      <c r="D23" s="367"/>
      <c r="E23" s="355" t="s">
        <v>3245</v>
      </c>
      <c r="F23" s="944"/>
      <c r="G23" s="451"/>
      <c r="H23" s="921"/>
      <c r="I23" s="922"/>
      <c r="J23" s="448"/>
      <c r="K23" s="923"/>
      <c r="N23" s="938" t="s">
        <v>1003</v>
      </c>
      <c r="O23" s="939">
        <f t="shared" si="1"/>
        <v>0</v>
      </c>
      <c r="P23" s="940"/>
      <c r="Q23" s="939">
        <f t="shared" si="0"/>
        <v>0</v>
      </c>
      <c r="R23" s="941">
        <f t="shared" si="2"/>
        <v>0</v>
      </c>
    </row>
    <row r="24" spans="1:18" s="285" customFormat="1" ht="15" customHeight="1" x14ac:dyDescent="0.2">
      <c r="A24" s="942"/>
      <c r="B24" s="410"/>
      <c r="C24" s="943"/>
      <c r="D24" s="367"/>
      <c r="E24" s="355" t="s">
        <v>3246</v>
      </c>
      <c r="F24" s="944" t="s">
        <v>1920</v>
      </c>
      <c r="G24" s="451">
        <v>0.1</v>
      </c>
      <c r="H24" s="921">
        <v>218.3</v>
      </c>
      <c r="I24" s="922">
        <f>G24*H24*C23</f>
        <v>65.490000000000009</v>
      </c>
      <c r="J24" s="945" t="s">
        <v>937</v>
      </c>
      <c r="K24" s="923" t="s">
        <v>953</v>
      </c>
      <c r="N24" s="938" t="s">
        <v>1007</v>
      </c>
      <c r="O24" s="939">
        <f t="shared" si="1"/>
        <v>0</v>
      </c>
      <c r="P24" s="940"/>
      <c r="Q24" s="939">
        <f t="shared" si="0"/>
        <v>0</v>
      </c>
      <c r="R24" s="941">
        <f t="shared" si="2"/>
        <v>0</v>
      </c>
    </row>
    <row r="25" spans="1:18" s="285" customFormat="1" ht="15" customHeight="1" x14ac:dyDescent="0.2">
      <c r="A25" s="942"/>
      <c r="B25" s="410"/>
      <c r="C25" s="943"/>
      <c r="D25" s="367"/>
      <c r="E25" s="355" t="s">
        <v>3247</v>
      </c>
      <c r="F25" s="944" t="s">
        <v>3248</v>
      </c>
      <c r="G25" s="451">
        <v>15</v>
      </c>
      <c r="H25" s="921">
        <v>6.84</v>
      </c>
      <c r="I25" s="922">
        <f>G25*H25*C23</f>
        <v>307.79999999999995</v>
      </c>
      <c r="J25" s="945" t="s">
        <v>937</v>
      </c>
      <c r="K25" s="923" t="s">
        <v>953</v>
      </c>
      <c r="N25" s="938" t="s">
        <v>1008</v>
      </c>
      <c r="O25" s="939">
        <f t="shared" si="1"/>
        <v>0</v>
      </c>
      <c r="P25" s="940"/>
      <c r="Q25" s="939">
        <f t="shared" si="0"/>
        <v>0</v>
      </c>
      <c r="R25" s="941">
        <f t="shared" si="2"/>
        <v>0</v>
      </c>
    </row>
    <row r="26" spans="1:18" s="285" customFormat="1" ht="15" customHeight="1" x14ac:dyDescent="0.2">
      <c r="A26" s="942"/>
      <c r="B26" s="410"/>
      <c r="C26" s="943"/>
      <c r="D26" s="367"/>
      <c r="E26" s="355" t="s">
        <v>3249</v>
      </c>
      <c r="F26" s="944" t="s">
        <v>1594</v>
      </c>
      <c r="G26" s="451">
        <v>15</v>
      </c>
      <c r="H26" s="921">
        <v>30.37</v>
      </c>
      <c r="I26" s="922">
        <f>G26*H26*C23</f>
        <v>1366.65</v>
      </c>
      <c r="J26" s="945" t="s">
        <v>476</v>
      </c>
      <c r="K26" s="923" t="s">
        <v>953</v>
      </c>
      <c r="N26" s="938" t="s">
        <v>1011</v>
      </c>
      <c r="O26" s="939">
        <f t="shared" si="1"/>
        <v>0</v>
      </c>
      <c r="P26" s="940"/>
      <c r="Q26" s="939">
        <f t="shared" si="0"/>
        <v>11557841.48</v>
      </c>
      <c r="R26" s="941">
        <f t="shared" si="2"/>
        <v>11557841.48</v>
      </c>
    </row>
    <row r="27" spans="1:18" s="285" customFormat="1" ht="15" customHeight="1" x14ac:dyDescent="0.2">
      <c r="A27" s="946"/>
      <c r="B27" s="947"/>
      <c r="C27" s="948"/>
      <c r="D27" s="476"/>
      <c r="E27" s="355"/>
      <c r="F27" s="949"/>
      <c r="G27" s="383"/>
      <c r="H27" s="345"/>
      <c r="I27" s="391"/>
      <c r="J27" s="448"/>
      <c r="K27" s="449"/>
      <c r="N27" s="938" t="s">
        <v>1012</v>
      </c>
      <c r="O27" s="939">
        <f t="shared" si="1"/>
        <v>0</v>
      </c>
      <c r="P27" s="950"/>
      <c r="Q27" s="939">
        <f t="shared" si="0"/>
        <v>0</v>
      </c>
      <c r="R27" s="941">
        <f t="shared" si="2"/>
        <v>0</v>
      </c>
    </row>
    <row r="28" spans="1:18" ht="15" customHeight="1" x14ac:dyDescent="0.2">
      <c r="A28" s="951" t="s">
        <v>3252</v>
      </c>
      <c r="B28" s="952"/>
      <c r="C28" s="953"/>
      <c r="D28" s="954"/>
      <c r="E28" s="955"/>
      <c r="F28" s="956"/>
      <c r="G28" s="957"/>
      <c r="H28" s="958"/>
      <c r="I28" s="959">
        <f>SUM(I30:I975)</f>
        <v>252769288.11526403</v>
      </c>
      <c r="J28" s="960"/>
      <c r="K28" s="961"/>
      <c r="N28" s="938" t="s">
        <v>1013</v>
      </c>
      <c r="O28" s="939">
        <f t="shared" si="1"/>
        <v>0</v>
      </c>
      <c r="P28" s="940"/>
      <c r="Q28" s="939">
        <f t="shared" si="0"/>
        <v>100000</v>
      </c>
      <c r="R28" s="941">
        <f t="shared" si="2"/>
        <v>100000</v>
      </c>
    </row>
    <row r="29" spans="1:18" ht="15" customHeight="1" x14ac:dyDescent="0.2">
      <c r="A29" s="942" t="s">
        <v>3253</v>
      </c>
      <c r="B29" s="410"/>
      <c r="C29" s="943">
        <v>1</v>
      </c>
      <c r="D29" s="367"/>
      <c r="E29" s="355" t="s">
        <v>3254</v>
      </c>
      <c r="F29" s="944"/>
      <c r="G29" s="451"/>
      <c r="H29" s="921"/>
      <c r="I29" s="922"/>
      <c r="J29" s="448"/>
      <c r="K29" s="923"/>
      <c r="M29" s="962"/>
      <c r="N29" s="938" t="s">
        <v>1018</v>
      </c>
      <c r="O29" s="939">
        <f t="shared" si="1"/>
        <v>0</v>
      </c>
      <c r="P29" s="940"/>
      <c r="Q29" s="939">
        <f t="shared" si="0"/>
        <v>0</v>
      </c>
      <c r="R29" s="941">
        <f t="shared" si="2"/>
        <v>0</v>
      </c>
    </row>
    <row r="30" spans="1:18" ht="15" customHeight="1" x14ac:dyDescent="0.2">
      <c r="A30" s="942"/>
      <c r="B30" s="410"/>
      <c r="C30" s="943"/>
      <c r="D30" s="367"/>
      <c r="E30" s="355" t="s">
        <v>3246</v>
      </c>
      <c r="F30" s="944" t="s">
        <v>1920</v>
      </c>
      <c r="G30" s="451">
        <v>0.1</v>
      </c>
      <c r="H30" s="921">
        <v>218.3</v>
      </c>
      <c r="I30" s="922">
        <f>G30*H30</f>
        <v>21.830000000000002</v>
      </c>
      <c r="J30" s="945" t="s">
        <v>937</v>
      </c>
      <c r="K30" s="923" t="s">
        <v>953</v>
      </c>
      <c r="N30" s="938" t="s">
        <v>1019</v>
      </c>
      <c r="O30" s="939">
        <f t="shared" si="1"/>
        <v>0</v>
      </c>
      <c r="P30" s="940"/>
      <c r="Q30" s="939">
        <f t="shared" si="0"/>
        <v>100000</v>
      </c>
      <c r="R30" s="941">
        <f t="shared" si="2"/>
        <v>100000</v>
      </c>
    </row>
    <row r="31" spans="1:18" ht="15" customHeight="1" x14ac:dyDescent="0.2">
      <c r="A31" s="942"/>
      <c r="B31" s="410"/>
      <c r="C31" s="943"/>
      <c r="D31" s="367"/>
      <c r="E31" s="355" t="s">
        <v>3247</v>
      </c>
      <c r="F31" s="944" t="s">
        <v>3248</v>
      </c>
      <c r="G31" s="451">
        <v>15</v>
      </c>
      <c r="H31" s="921">
        <v>6.84</v>
      </c>
      <c r="I31" s="922">
        <f>G31*H31</f>
        <v>102.6</v>
      </c>
      <c r="J31" s="945" t="s">
        <v>937</v>
      </c>
      <c r="K31" s="923" t="s">
        <v>953</v>
      </c>
      <c r="N31" s="938" t="s">
        <v>1020</v>
      </c>
      <c r="O31" s="939">
        <f t="shared" si="1"/>
        <v>0</v>
      </c>
      <c r="P31" s="940"/>
      <c r="Q31" s="939">
        <f t="shared" si="0"/>
        <v>300000</v>
      </c>
      <c r="R31" s="941">
        <f t="shared" si="2"/>
        <v>300000</v>
      </c>
    </row>
    <row r="32" spans="1:18" ht="15" customHeight="1" x14ac:dyDescent="0.2">
      <c r="A32" s="942"/>
      <c r="B32" s="410"/>
      <c r="C32" s="943"/>
      <c r="D32" s="367"/>
      <c r="E32" s="341" t="s">
        <v>3255</v>
      </c>
      <c r="F32" s="944" t="s">
        <v>3256</v>
      </c>
      <c r="G32" s="451">
        <v>15</v>
      </c>
      <c r="H32" s="921">
        <v>100</v>
      </c>
      <c r="I32" s="922">
        <f>G32*H32</f>
        <v>1500</v>
      </c>
      <c r="J32" s="945" t="s">
        <v>133</v>
      </c>
      <c r="K32" s="923" t="s">
        <v>953</v>
      </c>
      <c r="M32" s="962"/>
      <c r="N32" s="938" t="s">
        <v>1022</v>
      </c>
      <c r="O32" s="939">
        <f t="shared" si="1"/>
        <v>0</v>
      </c>
      <c r="P32" s="940"/>
      <c r="Q32" s="939">
        <f t="shared" si="0"/>
        <v>0</v>
      </c>
      <c r="R32" s="941">
        <f t="shared" si="2"/>
        <v>0</v>
      </c>
    </row>
    <row r="33" spans="1:18" ht="15" customHeight="1" x14ac:dyDescent="0.2">
      <c r="A33" s="942"/>
      <c r="B33" s="410"/>
      <c r="C33" s="943"/>
      <c r="D33" s="367"/>
      <c r="E33" s="355" t="s">
        <v>3257</v>
      </c>
      <c r="F33" s="944" t="s">
        <v>1594</v>
      </c>
      <c r="G33" s="451">
        <v>15</v>
      </c>
      <c r="H33" s="921">
        <v>30.37</v>
      </c>
      <c r="I33" s="922">
        <f>G33*H33</f>
        <v>455.55</v>
      </c>
      <c r="J33" s="945" t="s">
        <v>476</v>
      </c>
      <c r="K33" s="923" t="s">
        <v>953</v>
      </c>
      <c r="N33" s="938" t="s">
        <v>1023</v>
      </c>
      <c r="O33" s="939">
        <f t="shared" si="1"/>
        <v>0</v>
      </c>
      <c r="P33" s="940"/>
      <c r="Q33" s="939">
        <f t="shared" si="0"/>
        <v>0</v>
      </c>
      <c r="R33" s="941">
        <f t="shared" si="2"/>
        <v>0</v>
      </c>
    </row>
    <row r="34" spans="1:18" ht="15" customHeight="1" x14ac:dyDescent="0.2">
      <c r="A34" s="942"/>
      <c r="B34" s="410"/>
      <c r="C34" s="943"/>
      <c r="D34" s="367"/>
      <c r="E34" s="919"/>
      <c r="F34" s="944"/>
      <c r="G34" s="451"/>
      <c r="H34" s="921"/>
      <c r="I34" s="922"/>
      <c r="J34" s="448"/>
      <c r="K34" s="923"/>
      <c r="M34" s="962"/>
      <c r="N34" s="938" t="s">
        <v>1025</v>
      </c>
      <c r="O34" s="939">
        <f t="shared" si="1"/>
        <v>0</v>
      </c>
      <c r="P34" s="940"/>
      <c r="Q34" s="939">
        <f t="shared" si="0"/>
        <v>0</v>
      </c>
      <c r="R34" s="941">
        <f t="shared" si="2"/>
        <v>0</v>
      </c>
    </row>
    <row r="35" spans="1:18" ht="15" customHeight="1" x14ac:dyDescent="0.2">
      <c r="A35" s="942" t="s">
        <v>3258</v>
      </c>
      <c r="B35" s="410"/>
      <c r="C35" s="943">
        <v>1</v>
      </c>
      <c r="D35" s="367"/>
      <c r="E35" s="919" t="s">
        <v>3259</v>
      </c>
      <c r="F35" s="944"/>
      <c r="G35" s="451"/>
      <c r="H35" s="921"/>
      <c r="I35" s="922"/>
      <c r="J35" s="448"/>
      <c r="K35" s="923"/>
      <c r="N35" s="938" t="s">
        <v>1026</v>
      </c>
      <c r="O35" s="939">
        <f t="shared" si="1"/>
        <v>0</v>
      </c>
      <c r="P35" s="940"/>
      <c r="Q35" s="939">
        <f t="shared" si="0"/>
        <v>0</v>
      </c>
      <c r="R35" s="941">
        <f t="shared" si="2"/>
        <v>0</v>
      </c>
    </row>
    <row r="36" spans="1:18" ht="15" customHeight="1" x14ac:dyDescent="0.2">
      <c r="A36" s="942"/>
      <c r="B36" s="410"/>
      <c r="C36" s="943"/>
      <c r="D36" s="367"/>
      <c r="E36" s="919" t="s">
        <v>3260</v>
      </c>
      <c r="F36" s="944" t="s">
        <v>3248</v>
      </c>
      <c r="G36" s="451">
        <v>1</v>
      </c>
      <c r="H36" s="921">
        <v>6.84</v>
      </c>
      <c r="I36" s="922">
        <f t="shared" ref="I36:I42" si="3">G36*H36</f>
        <v>6.84</v>
      </c>
      <c r="J36" s="945" t="s">
        <v>937</v>
      </c>
      <c r="K36" s="923" t="s">
        <v>953</v>
      </c>
      <c r="N36" s="938" t="s">
        <v>1029</v>
      </c>
      <c r="O36" s="939">
        <f t="shared" si="1"/>
        <v>0</v>
      </c>
      <c r="P36" s="940"/>
      <c r="Q36" s="939">
        <f t="shared" si="0"/>
        <v>0</v>
      </c>
      <c r="R36" s="941">
        <f t="shared" si="2"/>
        <v>0</v>
      </c>
    </row>
    <row r="37" spans="1:18" ht="15" customHeight="1" x14ac:dyDescent="0.2">
      <c r="A37" s="942"/>
      <c r="B37" s="410"/>
      <c r="C37" s="943"/>
      <c r="D37" s="367"/>
      <c r="E37" s="963" t="s">
        <v>3255</v>
      </c>
      <c r="F37" s="944" t="s">
        <v>3256</v>
      </c>
      <c r="G37" s="451">
        <v>5</v>
      </c>
      <c r="H37" s="921">
        <v>100</v>
      </c>
      <c r="I37" s="922">
        <f t="shared" si="3"/>
        <v>500</v>
      </c>
      <c r="J37" s="945" t="s">
        <v>133</v>
      </c>
      <c r="K37" s="923" t="s">
        <v>953</v>
      </c>
      <c r="N37" s="938" t="s">
        <v>1030</v>
      </c>
      <c r="O37" s="939">
        <f t="shared" si="1"/>
        <v>0</v>
      </c>
      <c r="P37" s="940"/>
      <c r="Q37" s="939">
        <f t="shared" si="0"/>
        <v>0</v>
      </c>
      <c r="R37" s="941">
        <f t="shared" si="2"/>
        <v>0</v>
      </c>
    </row>
    <row r="38" spans="1:18" ht="15" customHeight="1" x14ac:dyDescent="0.2">
      <c r="A38" s="942"/>
      <c r="B38" s="410"/>
      <c r="C38" s="943"/>
      <c r="D38" s="367"/>
      <c r="E38" s="963"/>
      <c r="F38" s="944"/>
      <c r="G38" s="451"/>
      <c r="H38" s="921"/>
      <c r="I38" s="922"/>
      <c r="J38" s="448"/>
      <c r="K38" s="923"/>
      <c r="N38" s="938" t="s">
        <v>1033</v>
      </c>
      <c r="O38" s="939">
        <f t="shared" si="1"/>
        <v>0</v>
      </c>
      <c r="P38" s="940"/>
      <c r="Q38" s="939">
        <f t="shared" si="0"/>
        <v>0</v>
      </c>
      <c r="R38" s="941">
        <f t="shared" si="2"/>
        <v>0</v>
      </c>
    </row>
    <row r="39" spans="1:18" ht="15" customHeight="1" x14ac:dyDescent="0.2">
      <c r="A39" s="942" t="s">
        <v>3261</v>
      </c>
      <c r="B39" s="410"/>
      <c r="C39" s="943">
        <v>1</v>
      </c>
      <c r="D39" s="367"/>
      <c r="E39" s="919" t="s">
        <v>3262</v>
      </c>
      <c r="F39" s="944"/>
      <c r="G39" s="451"/>
      <c r="H39" s="921"/>
      <c r="I39" s="922"/>
      <c r="J39" s="448"/>
      <c r="K39" s="923"/>
      <c r="N39" s="938" t="s">
        <v>1034</v>
      </c>
      <c r="O39" s="939">
        <f t="shared" si="1"/>
        <v>0</v>
      </c>
      <c r="P39" s="940"/>
      <c r="Q39" s="939">
        <f t="shared" si="0"/>
        <v>0</v>
      </c>
      <c r="R39" s="941">
        <f t="shared" si="2"/>
        <v>0</v>
      </c>
    </row>
    <row r="40" spans="1:18" ht="15" customHeight="1" x14ac:dyDescent="0.2">
      <c r="A40" s="942"/>
      <c r="B40" s="410"/>
      <c r="C40" s="964"/>
      <c r="D40" s="965"/>
      <c r="E40" s="355" t="s">
        <v>3246</v>
      </c>
      <c r="F40" s="944" t="s">
        <v>1920</v>
      </c>
      <c r="G40" s="451">
        <v>12</v>
      </c>
      <c r="H40" s="921">
        <v>218.3</v>
      </c>
      <c r="I40" s="922">
        <f t="shared" si="3"/>
        <v>2619.6000000000004</v>
      </c>
      <c r="J40" s="945" t="s">
        <v>476</v>
      </c>
      <c r="K40" s="923" t="s">
        <v>953</v>
      </c>
      <c r="N40" s="938" t="s">
        <v>1036</v>
      </c>
      <c r="O40" s="939">
        <f t="shared" si="1"/>
        <v>0</v>
      </c>
      <c r="P40" s="940"/>
      <c r="Q40" s="939">
        <f t="shared" si="0"/>
        <v>0</v>
      </c>
      <c r="R40" s="941">
        <f t="shared" si="2"/>
        <v>0</v>
      </c>
    </row>
    <row r="41" spans="1:18" ht="15" customHeight="1" x14ac:dyDescent="0.2">
      <c r="A41" s="942"/>
      <c r="B41" s="410"/>
      <c r="C41" s="964"/>
      <c r="D41" s="965"/>
      <c r="E41" s="919" t="s">
        <v>3260</v>
      </c>
      <c r="F41" s="944" t="s">
        <v>3248</v>
      </c>
      <c r="G41" s="451">
        <v>100</v>
      </c>
      <c r="H41" s="921">
        <v>6.84</v>
      </c>
      <c r="I41" s="922">
        <f t="shared" si="3"/>
        <v>684</v>
      </c>
      <c r="J41" s="945" t="s">
        <v>937</v>
      </c>
      <c r="K41" s="923" t="s">
        <v>953</v>
      </c>
      <c r="N41" s="938" t="s">
        <v>1037</v>
      </c>
      <c r="O41" s="939">
        <f t="shared" si="1"/>
        <v>0</v>
      </c>
      <c r="P41" s="940"/>
      <c r="Q41" s="939">
        <f t="shared" si="0"/>
        <v>0</v>
      </c>
      <c r="R41" s="941">
        <f t="shared" si="2"/>
        <v>0</v>
      </c>
    </row>
    <row r="42" spans="1:18" ht="15" customHeight="1" x14ac:dyDescent="0.2">
      <c r="A42" s="942"/>
      <c r="B42" s="410"/>
      <c r="C42" s="964"/>
      <c r="D42" s="965"/>
      <c r="E42" s="963" t="s">
        <v>3263</v>
      </c>
      <c r="F42" s="944" t="s">
        <v>3256</v>
      </c>
      <c r="G42" s="451">
        <v>240</v>
      </c>
      <c r="H42" s="921">
        <v>200</v>
      </c>
      <c r="I42" s="922">
        <f t="shared" si="3"/>
        <v>48000</v>
      </c>
      <c r="J42" s="945" t="s">
        <v>133</v>
      </c>
      <c r="K42" s="923" t="s">
        <v>953</v>
      </c>
      <c r="N42" s="938" t="s">
        <v>1039</v>
      </c>
      <c r="O42" s="939">
        <f t="shared" si="1"/>
        <v>0</v>
      </c>
      <c r="P42" s="940"/>
      <c r="Q42" s="939">
        <f t="shared" si="0"/>
        <v>4500000</v>
      </c>
      <c r="R42" s="941">
        <f t="shared" si="2"/>
        <v>4500000</v>
      </c>
    </row>
    <row r="43" spans="1:18" ht="15" customHeight="1" x14ac:dyDescent="0.2">
      <c r="A43" s="942"/>
      <c r="B43" s="410"/>
      <c r="C43" s="964"/>
      <c r="D43" s="965"/>
      <c r="E43" s="963"/>
      <c r="F43" s="944"/>
      <c r="G43" s="451"/>
      <c r="H43" s="921"/>
      <c r="I43" s="922"/>
      <c r="J43" s="448"/>
      <c r="K43" s="923"/>
      <c r="M43" s="962"/>
      <c r="N43" s="938" t="s">
        <v>1032</v>
      </c>
      <c r="O43" s="939">
        <f t="shared" si="1"/>
        <v>0</v>
      </c>
      <c r="P43" s="940"/>
      <c r="Q43" s="939">
        <f t="shared" si="0"/>
        <v>3500000</v>
      </c>
      <c r="R43" s="941">
        <f t="shared" si="2"/>
        <v>3500000</v>
      </c>
    </row>
    <row r="44" spans="1:18" ht="15" customHeight="1" x14ac:dyDescent="0.2">
      <c r="A44" s="966" t="s">
        <v>3264</v>
      </c>
      <c r="B44" s="967"/>
      <c r="C44" s="968">
        <v>1</v>
      </c>
      <c r="D44" s="368"/>
      <c r="E44" s="919" t="s">
        <v>3265</v>
      </c>
      <c r="F44" s="944" t="s">
        <v>987</v>
      </c>
      <c r="G44" s="451">
        <v>1</v>
      </c>
      <c r="H44" s="921">
        <v>20000</v>
      </c>
      <c r="I44" s="922">
        <v>15000</v>
      </c>
      <c r="J44" s="945" t="s">
        <v>1346</v>
      </c>
      <c r="K44" s="923" t="s">
        <v>953</v>
      </c>
      <c r="N44" s="938" t="s">
        <v>1044</v>
      </c>
      <c r="O44" s="939">
        <f t="shared" si="1"/>
        <v>0</v>
      </c>
      <c r="P44" s="940"/>
      <c r="Q44" s="939">
        <f t="shared" si="0"/>
        <v>0</v>
      </c>
      <c r="R44" s="941">
        <f t="shared" si="2"/>
        <v>0</v>
      </c>
    </row>
    <row r="45" spans="1:18" ht="15" customHeight="1" x14ac:dyDescent="0.2">
      <c r="A45" s="942"/>
      <c r="B45" s="410"/>
      <c r="C45" s="964"/>
      <c r="D45" s="965"/>
      <c r="E45" s="919"/>
      <c r="F45" s="944"/>
      <c r="G45" s="451"/>
      <c r="H45" s="921"/>
      <c r="I45" s="922"/>
      <c r="J45" s="448"/>
      <c r="K45" s="923"/>
      <c r="N45" s="938" t="s">
        <v>1047</v>
      </c>
      <c r="O45" s="939">
        <f t="shared" si="1"/>
        <v>0</v>
      </c>
      <c r="P45" s="940"/>
      <c r="Q45" s="939">
        <f t="shared" si="0"/>
        <v>600000</v>
      </c>
      <c r="R45" s="941">
        <f t="shared" si="2"/>
        <v>600000</v>
      </c>
    </row>
    <row r="46" spans="1:18" ht="15" customHeight="1" x14ac:dyDescent="0.2">
      <c r="A46" s="942" t="s">
        <v>3266</v>
      </c>
      <c r="B46" s="410"/>
      <c r="C46" s="943">
        <v>1</v>
      </c>
      <c r="D46" s="367"/>
      <c r="E46" s="919" t="s">
        <v>3267</v>
      </c>
      <c r="F46" s="944" t="s">
        <v>987</v>
      </c>
      <c r="G46" s="451">
        <v>1</v>
      </c>
      <c r="H46" s="921">
        <v>20000</v>
      </c>
      <c r="I46" s="922">
        <v>15000</v>
      </c>
      <c r="J46" s="945" t="s">
        <v>1346</v>
      </c>
      <c r="K46" s="923" t="s">
        <v>953</v>
      </c>
      <c r="N46" s="938" t="s">
        <v>1050</v>
      </c>
      <c r="O46" s="939">
        <f t="shared" si="1"/>
        <v>0</v>
      </c>
      <c r="P46" s="940"/>
      <c r="Q46" s="939">
        <f t="shared" si="0"/>
        <v>0</v>
      </c>
      <c r="R46" s="941">
        <f t="shared" si="2"/>
        <v>0</v>
      </c>
    </row>
    <row r="47" spans="1:18" ht="15" customHeight="1" x14ac:dyDescent="0.2">
      <c r="A47" s="942"/>
      <c r="B47" s="410"/>
      <c r="C47" s="943"/>
      <c r="D47" s="367"/>
      <c r="E47" s="919"/>
      <c r="F47" s="944"/>
      <c r="G47" s="451"/>
      <c r="H47" s="921"/>
      <c r="I47" s="922"/>
      <c r="J47" s="448"/>
      <c r="K47" s="923"/>
      <c r="N47" s="938" t="s">
        <v>1051</v>
      </c>
      <c r="O47" s="939">
        <f t="shared" si="1"/>
        <v>0</v>
      </c>
      <c r="P47" s="940"/>
      <c r="Q47" s="939">
        <f t="shared" si="0"/>
        <v>0</v>
      </c>
      <c r="R47" s="941">
        <f t="shared" si="2"/>
        <v>0</v>
      </c>
    </row>
    <row r="48" spans="1:18" ht="15" customHeight="1" x14ac:dyDescent="0.2">
      <c r="A48" s="942"/>
      <c r="B48" s="410"/>
      <c r="C48" s="943"/>
      <c r="D48" s="367"/>
      <c r="E48" s="919"/>
      <c r="F48" s="944"/>
      <c r="G48" s="451"/>
      <c r="H48" s="921"/>
      <c r="I48" s="922"/>
      <c r="J48" s="448"/>
      <c r="K48" s="923"/>
      <c r="N48" s="938" t="s">
        <v>1054</v>
      </c>
      <c r="O48" s="939">
        <f t="shared" si="1"/>
        <v>0</v>
      </c>
      <c r="P48" s="940"/>
      <c r="Q48" s="939">
        <f t="shared" si="0"/>
        <v>0</v>
      </c>
      <c r="R48" s="941">
        <f t="shared" si="2"/>
        <v>0</v>
      </c>
    </row>
    <row r="49" spans="1:18" ht="15" customHeight="1" x14ac:dyDescent="0.2">
      <c r="A49" s="942"/>
      <c r="B49" s="410"/>
      <c r="C49" s="943"/>
      <c r="D49" s="367"/>
      <c r="E49" s="919"/>
      <c r="F49" s="944"/>
      <c r="G49" s="451"/>
      <c r="H49" s="921"/>
      <c r="I49" s="922"/>
      <c r="J49" s="448"/>
      <c r="K49" s="923"/>
      <c r="M49" s="962"/>
      <c r="N49" s="938" t="s">
        <v>1057</v>
      </c>
      <c r="O49" s="939">
        <f t="shared" si="1"/>
        <v>0</v>
      </c>
      <c r="P49" s="940"/>
      <c r="Q49" s="939">
        <f t="shared" si="0"/>
        <v>0</v>
      </c>
      <c r="R49" s="941">
        <f t="shared" si="2"/>
        <v>0</v>
      </c>
    </row>
    <row r="50" spans="1:18" s="285" customFormat="1" ht="15" customHeight="1" x14ac:dyDescent="0.2">
      <c r="A50" s="942" t="s">
        <v>3268</v>
      </c>
      <c r="B50" s="410"/>
      <c r="C50" s="943">
        <v>1</v>
      </c>
      <c r="D50" s="367"/>
      <c r="E50" s="355" t="s">
        <v>3269</v>
      </c>
      <c r="F50" s="969" t="s">
        <v>987</v>
      </c>
      <c r="G50" s="383">
        <v>1</v>
      </c>
      <c r="H50" s="345">
        <v>15000</v>
      </c>
      <c r="I50" s="391">
        <f>G50*H50</f>
        <v>15000</v>
      </c>
      <c r="J50" s="945" t="s">
        <v>1346</v>
      </c>
      <c r="K50" s="449" t="s">
        <v>953</v>
      </c>
      <c r="M50" s="970"/>
      <c r="N50" s="938" t="s">
        <v>1058</v>
      </c>
      <c r="O50" s="939">
        <f t="shared" si="1"/>
        <v>0</v>
      </c>
      <c r="P50" s="940"/>
      <c r="Q50" s="939">
        <f t="shared" si="0"/>
        <v>0</v>
      </c>
      <c r="R50" s="941">
        <f t="shared" si="2"/>
        <v>0</v>
      </c>
    </row>
    <row r="51" spans="1:18" ht="15" customHeight="1" x14ac:dyDescent="0.2">
      <c r="A51" s="942"/>
      <c r="B51" s="410"/>
      <c r="C51" s="943"/>
      <c r="D51" s="367"/>
      <c r="E51" s="919"/>
      <c r="F51" s="944"/>
      <c r="G51" s="451"/>
      <c r="H51" s="921"/>
      <c r="I51" s="922"/>
      <c r="J51" s="448"/>
      <c r="K51" s="923"/>
      <c r="N51" s="938" t="s">
        <v>1061</v>
      </c>
      <c r="O51" s="939">
        <f t="shared" si="1"/>
        <v>0</v>
      </c>
      <c r="P51" s="940"/>
      <c r="Q51" s="939">
        <f t="shared" si="0"/>
        <v>0</v>
      </c>
      <c r="R51" s="941">
        <f t="shared" si="2"/>
        <v>0</v>
      </c>
    </row>
    <row r="52" spans="1:18" ht="15" customHeight="1" x14ac:dyDescent="0.2">
      <c r="A52" s="942" t="s">
        <v>3270</v>
      </c>
      <c r="B52" s="410"/>
      <c r="C52" s="943">
        <v>1</v>
      </c>
      <c r="D52" s="367"/>
      <c r="E52" s="919" t="s">
        <v>3271</v>
      </c>
      <c r="F52" s="944"/>
      <c r="G52" s="451"/>
      <c r="H52" s="921"/>
      <c r="I52" s="922"/>
      <c r="J52" s="448"/>
      <c r="K52" s="923"/>
      <c r="M52" s="962"/>
      <c r="N52" s="938" t="s">
        <v>1043</v>
      </c>
      <c r="O52" s="939">
        <f t="shared" si="1"/>
        <v>0</v>
      </c>
      <c r="P52" s="940"/>
      <c r="Q52" s="939">
        <f t="shared" si="0"/>
        <v>30000</v>
      </c>
      <c r="R52" s="941">
        <f t="shared" si="2"/>
        <v>30000</v>
      </c>
    </row>
    <row r="53" spans="1:18" ht="15" customHeight="1" x14ac:dyDescent="0.2">
      <c r="A53" s="942"/>
      <c r="B53" s="410"/>
      <c r="C53" s="964"/>
      <c r="D53" s="965"/>
      <c r="E53" s="355" t="s">
        <v>3246</v>
      </c>
      <c r="F53" s="944" t="s">
        <v>1920</v>
      </c>
      <c r="G53" s="451">
        <v>2</v>
      </c>
      <c r="H53" s="921">
        <v>218.3</v>
      </c>
      <c r="I53" s="922">
        <f>G53*H53</f>
        <v>436.6</v>
      </c>
      <c r="J53" s="945" t="s">
        <v>476</v>
      </c>
      <c r="K53" s="923" t="s">
        <v>953</v>
      </c>
      <c r="M53" s="962"/>
      <c r="N53" s="938" t="s">
        <v>1046</v>
      </c>
      <c r="O53" s="939">
        <f t="shared" si="1"/>
        <v>0</v>
      </c>
      <c r="P53" s="940"/>
      <c r="Q53" s="939">
        <f t="shared" si="0"/>
        <v>30000</v>
      </c>
      <c r="R53" s="941">
        <f t="shared" si="2"/>
        <v>30000</v>
      </c>
    </row>
    <row r="54" spans="1:18" ht="15" customHeight="1" x14ac:dyDescent="0.2">
      <c r="A54" s="942"/>
      <c r="B54" s="410"/>
      <c r="C54" s="964"/>
      <c r="D54" s="965"/>
      <c r="E54" s="919" t="s">
        <v>3260</v>
      </c>
      <c r="F54" s="944" t="s">
        <v>3248</v>
      </c>
      <c r="G54" s="451">
        <v>30</v>
      </c>
      <c r="H54" s="921">
        <v>6.84</v>
      </c>
      <c r="I54" s="922">
        <f>G54*H54</f>
        <v>205.2</v>
      </c>
      <c r="J54" s="945" t="s">
        <v>937</v>
      </c>
      <c r="K54" s="923" t="s">
        <v>953</v>
      </c>
      <c r="M54" s="962"/>
      <c r="N54" s="938" t="s">
        <v>1064</v>
      </c>
      <c r="O54" s="939">
        <f t="shared" si="1"/>
        <v>0</v>
      </c>
      <c r="P54" s="940"/>
      <c r="Q54" s="939">
        <f t="shared" si="0"/>
        <v>0</v>
      </c>
      <c r="R54" s="941">
        <f t="shared" si="2"/>
        <v>0</v>
      </c>
    </row>
    <row r="55" spans="1:18" ht="15" customHeight="1" x14ac:dyDescent="0.2">
      <c r="A55" s="942"/>
      <c r="B55" s="410"/>
      <c r="C55" s="943"/>
      <c r="D55" s="367"/>
      <c r="E55" s="963" t="s">
        <v>3255</v>
      </c>
      <c r="F55" s="944" t="s">
        <v>3256</v>
      </c>
      <c r="G55" s="451">
        <v>30</v>
      </c>
      <c r="H55" s="921">
        <v>100</v>
      </c>
      <c r="I55" s="922">
        <f>G55*H55</f>
        <v>3000</v>
      </c>
      <c r="J55" s="945" t="s">
        <v>133</v>
      </c>
      <c r="K55" s="923" t="s">
        <v>953</v>
      </c>
      <c r="N55" s="938" t="s">
        <v>1053</v>
      </c>
      <c r="O55" s="939">
        <f t="shared" si="1"/>
        <v>0</v>
      </c>
      <c r="P55" s="940"/>
      <c r="Q55" s="939">
        <f t="shared" si="0"/>
        <v>36000</v>
      </c>
      <c r="R55" s="941">
        <f t="shared" si="2"/>
        <v>36000</v>
      </c>
    </row>
    <row r="56" spans="1:18" ht="15" customHeight="1" x14ac:dyDescent="0.2">
      <c r="A56" s="942"/>
      <c r="B56" s="410"/>
      <c r="C56" s="943"/>
      <c r="D56" s="367"/>
      <c r="E56" s="963"/>
      <c r="F56" s="944"/>
      <c r="G56" s="451"/>
      <c r="H56" s="921"/>
      <c r="I56" s="922"/>
      <c r="J56" s="448"/>
      <c r="K56" s="923"/>
      <c r="N56" s="938" t="s">
        <v>1068</v>
      </c>
      <c r="O56" s="939">
        <f t="shared" si="1"/>
        <v>0</v>
      </c>
      <c r="P56" s="940"/>
      <c r="Q56" s="939">
        <f t="shared" si="0"/>
        <v>0</v>
      </c>
      <c r="R56" s="941">
        <f t="shared" si="2"/>
        <v>0</v>
      </c>
    </row>
    <row r="57" spans="1:18" ht="15" customHeight="1" x14ac:dyDescent="0.2">
      <c r="A57" s="942" t="s">
        <v>3272</v>
      </c>
      <c r="B57" s="410"/>
      <c r="C57" s="943">
        <v>1</v>
      </c>
      <c r="D57" s="367"/>
      <c r="E57" s="919" t="s">
        <v>3269</v>
      </c>
      <c r="F57" s="944"/>
      <c r="G57" s="451"/>
      <c r="H57" s="921"/>
      <c r="I57" s="922"/>
      <c r="J57" s="448"/>
      <c r="K57" s="923"/>
      <c r="N57" s="938" t="s">
        <v>1071</v>
      </c>
      <c r="O57" s="939">
        <f t="shared" si="1"/>
        <v>0</v>
      </c>
      <c r="P57" s="940"/>
      <c r="Q57" s="939">
        <f t="shared" si="0"/>
        <v>0</v>
      </c>
      <c r="R57" s="941">
        <f t="shared" si="2"/>
        <v>0</v>
      </c>
    </row>
    <row r="58" spans="1:18" ht="15" customHeight="1" x14ac:dyDescent="0.2">
      <c r="A58" s="942"/>
      <c r="B58" s="410"/>
      <c r="C58" s="964"/>
      <c r="D58" s="965"/>
      <c r="E58" s="355" t="s">
        <v>3246</v>
      </c>
      <c r="F58" s="944" t="s">
        <v>1920</v>
      </c>
      <c r="G58" s="451">
        <v>6</v>
      </c>
      <c r="H58" s="921">
        <v>218.3</v>
      </c>
      <c r="I58" s="922">
        <f t="shared" ref="I58:I67" si="4">G58*H58</f>
        <v>1309.8000000000002</v>
      </c>
      <c r="J58" s="945" t="s">
        <v>476</v>
      </c>
      <c r="K58" s="923" t="s">
        <v>953</v>
      </c>
      <c r="M58" s="285"/>
      <c r="N58" s="938" t="s">
        <v>1074</v>
      </c>
      <c r="O58" s="939">
        <f t="shared" si="1"/>
        <v>0</v>
      </c>
      <c r="P58" s="940"/>
      <c r="Q58" s="939">
        <f t="shared" si="0"/>
        <v>0</v>
      </c>
      <c r="R58" s="941">
        <f t="shared" si="2"/>
        <v>0</v>
      </c>
    </row>
    <row r="59" spans="1:18" ht="15" customHeight="1" x14ac:dyDescent="0.2">
      <c r="A59" s="942"/>
      <c r="B59" s="410"/>
      <c r="C59" s="964"/>
      <c r="D59" s="965"/>
      <c r="E59" s="919" t="s">
        <v>3260</v>
      </c>
      <c r="F59" s="944" t="s">
        <v>3248</v>
      </c>
      <c r="G59" s="451">
        <v>50</v>
      </c>
      <c r="H59" s="921">
        <v>6.84</v>
      </c>
      <c r="I59" s="922">
        <f t="shared" si="4"/>
        <v>342</v>
      </c>
      <c r="J59" s="945" t="s">
        <v>937</v>
      </c>
      <c r="K59" s="923" t="s">
        <v>953</v>
      </c>
      <c r="N59" s="938" t="s">
        <v>1075</v>
      </c>
      <c r="O59" s="939">
        <f t="shared" si="1"/>
        <v>0</v>
      </c>
      <c r="P59" s="940"/>
      <c r="Q59" s="939">
        <f t="shared" si="0"/>
        <v>0</v>
      </c>
      <c r="R59" s="941">
        <f t="shared" si="2"/>
        <v>0</v>
      </c>
    </row>
    <row r="60" spans="1:18" ht="15" customHeight="1" x14ac:dyDescent="0.2">
      <c r="A60" s="942"/>
      <c r="B60" s="410"/>
      <c r="C60" s="964"/>
      <c r="D60" s="965"/>
      <c r="E60" s="919" t="s">
        <v>3273</v>
      </c>
      <c r="F60" s="944" t="s">
        <v>3274</v>
      </c>
      <c r="G60" s="451">
        <v>2</v>
      </c>
      <c r="H60" s="921">
        <v>5000</v>
      </c>
      <c r="I60" s="922">
        <f t="shared" si="4"/>
        <v>10000</v>
      </c>
      <c r="J60" s="448" t="s">
        <v>1220</v>
      </c>
      <c r="K60" s="923" t="s">
        <v>953</v>
      </c>
      <c r="N60" s="938" t="s">
        <v>1076</v>
      </c>
      <c r="O60" s="939">
        <f t="shared" si="1"/>
        <v>0</v>
      </c>
      <c r="P60" s="940"/>
      <c r="Q60" s="939">
        <f t="shared" si="0"/>
        <v>0</v>
      </c>
      <c r="R60" s="941">
        <f t="shared" si="2"/>
        <v>0</v>
      </c>
    </row>
    <row r="61" spans="1:18" ht="15" customHeight="1" x14ac:dyDescent="0.2">
      <c r="A61" s="942"/>
      <c r="B61" s="410"/>
      <c r="C61" s="964"/>
      <c r="D61" s="965"/>
      <c r="E61" s="963" t="s">
        <v>3255</v>
      </c>
      <c r="F61" s="944" t="s">
        <v>3256</v>
      </c>
      <c r="G61" s="451">
        <v>50</v>
      </c>
      <c r="H61" s="921">
        <v>100</v>
      </c>
      <c r="I61" s="922">
        <f t="shared" si="4"/>
        <v>5000</v>
      </c>
      <c r="J61" s="945" t="s">
        <v>133</v>
      </c>
      <c r="K61" s="923" t="s">
        <v>953</v>
      </c>
      <c r="M61" s="285"/>
      <c r="N61" s="938" t="s">
        <v>1078</v>
      </c>
      <c r="O61" s="939">
        <f t="shared" si="1"/>
        <v>0</v>
      </c>
      <c r="P61" s="940"/>
      <c r="Q61" s="939">
        <f t="shared" si="0"/>
        <v>0</v>
      </c>
      <c r="R61" s="941">
        <f t="shared" si="2"/>
        <v>0</v>
      </c>
    </row>
    <row r="62" spans="1:18" ht="15" customHeight="1" x14ac:dyDescent="0.2">
      <c r="A62" s="942"/>
      <c r="B62" s="410"/>
      <c r="C62" s="943"/>
      <c r="D62" s="367"/>
      <c r="E62" s="919"/>
      <c r="F62" s="944"/>
      <c r="G62" s="451"/>
      <c r="H62" s="921"/>
      <c r="I62" s="922"/>
      <c r="J62" s="945"/>
      <c r="K62" s="923"/>
      <c r="N62" s="938" t="s">
        <v>1080</v>
      </c>
      <c r="O62" s="939">
        <f t="shared" si="1"/>
        <v>0</v>
      </c>
      <c r="P62" s="940"/>
      <c r="Q62" s="939">
        <f t="shared" si="0"/>
        <v>0</v>
      </c>
      <c r="R62" s="941">
        <f t="shared" si="2"/>
        <v>0</v>
      </c>
    </row>
    <row r="63" spans="1:18" ht="15" customHeight="1" x14ac:dyDescent="0.2">
      <c r="A63" s="942" t="s">
        <v>3275</v>
      </c>
      <c r="B63" s="410"/>
      <c r="C63" s="943">
        <v>1</v>
      </c>
      <c r="D63" s="367"/>
      <c r="E63" s="919" t="s">
        <v>3269</v>
      </c>
      <c r="F63" s="944" t="s">
        <v>987</v>
      </c>
      <c r="G63" s="451">
        <v>1</v>
      </c>
      <c r="H63" s="921">
        <v>15000</v>
      </c>
      <c r="I63" s="922">
        <f t="shared" si="4"/>
        <v>15000</v>
      </c>
      <c r="J63" s="945" t="s">
        <v>1346</v>
      </c>
      <c r="K63" s="923" t="s">
        <v>953</v>
      </c>
      <c r="N63" s="938" t="s">
        <v>1083</v>
      </c>
      <c r="O63" s="939">
        <f t="shared" si="1"/>
        <v>0</v>
      </c>
      <c r="P63" s="940"/>
      <c r="Q63" s="939">
        <f t="shared" si="0"/>
        <v>0</v>
      </c>
      <c r="R63" s="941">
        <f t="shared" si="2"/>
        <v>0</v>
      </c>
    </row>
    <row r="64" spans="1:18" ht="15" customHeight="1" x14ac:dyDescent="0.2">
      <c r="A64" s="942"/>
      <c r="B64" s="410"/>
      <c r="C64" s="943"/>
      <c r="D64" s="367"/>
      <c r="E64" s="919"/>
      <c r="F64" s="944"/>
      <c r="G64" s="451"/>
      <c r="H64" s="921"/>
      <c r="I64" s="922"/>
      <c r="J64" s="448"/>
      <c r="K64" s="923"/>
      <c r="N64" s="938" t="s">
        <v>1092</v>
      </c>
      <c r="O64" s="939">
        <f t="shared" si="1"/>
        <v>0</v>
      </c>
      <c r="P64" s="940"/>
      <c r="Q64" s="939">
        <f t="shared" si="0"/>
        <v>0</v>
      </c>
      <c r="R64" s="941">
        <f t="shared" si="2"/>
        <v>0</v>
      </c>
    </row>
    <row r="65" spans="1:18" ht="15" customHeight="1" x14ac:dyDescent="0.2">
      <c r="A65" s="942" t="s">
        <v>3276</v>
      </c>
      <c r="B65" s="410"/>
      <c r="C65" s="943">
        <v>1</v>
      </c>
      <c r="D65" s="367"/>
      <c r="E65" s="919" t="s">
        <v>3269</v>
      </c>
      <c r="F65" s="944" t="s">
        <v>987</v>
      </c>
      <c r="G65" s="451">
        <v>2</v>
      </c>
      <c r="H65" s="921">
        <v>5000</v>
      </c>
      <c r="I65" s="922">
        <f t="shared" si="4"/>
        <v>10000</v>
      </c>
      <c r="J65" s="945" t="s">
        <v>1346</v>
      </c>
      <c r="K65" s="923" t="s">
        <v>953</v>
      </c>
      <c r="N65" s="938" t="s">
        <v>1056</v>
      </c>
      <c r="O65" s="939">
        <f t="shared" si="1"/>
        <v>0</v>
      </c>
      <c r="P65" s="940"/>
      <c r="Q65" s="939">
        <f t="shared" si="0"/>
        <v>9833411.531183999</v>
      </c>
      <c r="R65" s="941">
        <f t="shared" si="2"/>
        <v>9833411.531183999</v>
      </c>
    </row>
    <row r="66" spans="1:18" ht="15" customHeight="1" x14ac:dyDescent="0.2">
      <c r="A66" s="942"/>
      <c r="B66" s="410"/>
      <c r="C66" s="943"/>
      <c r="D66" s="367"/>
      <c r="E66" s="919"/>
      <c r="F66" s="944"/>
      <c r="G66" s="451"/>
      <c r="H66" s="921"/>
      <c r="I66" s="922"/>
      <c r="J66" s="448"/>
      <c r="K66" s="923"/>
      <c r="N66" s="938" t="s">
        <v>1093</v>
      </c>
      <c r="O66" s="939">
        <f t="shared" si="1"/>
        <v>0</v>
      </c>
      <c r="P66" s="940"/>
      <c r="Q66" s="939">
        <f t="shared" si="0"/>
        <v>0</v>
      </c>
      <c r="R66" s="941">
        <f t="shared" si="2"/>
        <v>0</v>
      </c>
    </row>
    <row r="67" spans="1:18" ht="15" customHeight="1" x14ac:dyDescent="0.2">
      <c r="A67" s="942" t="s">
        <v>3277</v>
      </c>
      <c r="B67" s="410"/>
      <c r="C67" s="943">
        <v>1</v>
      </c>
      <c r="D67" s="367"/>
      <c r="E67" s="919" t="s">
        <v>3269</v>
      </c>
      <c r="F67" s="944" t="s">
        <v>987</v>
      </c>
      <c r="G67" s="451">
        <v>2</v>
      </c>
      <c r="H67" s="921">
        <v>5000</v>
      </c>
      <c r="I67" s="922">
        <f t="shared" si="4"/>
        <v>10000</v>
      </c>
      <c r="J67" s="945" t="s">
        <v>1346</v>
      </c>
      <c r="K67" s="923" t="s">
        <v>953</v>
      </c>
      <c r="N67" s="938" t="s">
        <v>1060</v>
      </c>
      <c r="O67" s="939">
        <f t="shared" si="1"/>
        <v>0</v>
      </c>
      <c r="P67" s="940"/>
      <c r="Q67" s="939">
        <f t="shared" si="0"/>
        <v>9847280.9409600012</v>
      </c>
      <c r="R67" s="941">
        <f t="shared" si="2"/>
        <v>9847280.9409600012</v>
      </c>
    </row>
    <row r="68" spans="1:18" ht="15" customHeight="1" x14ac:dyDescent="0.2">
      <c r="A68" s="971"/>
      <c r="B68" s="919"/>
      <c r="C68" s="972"/>
      <c r="D68" s="919"/>
      <c r="E68" s="919"/>
      <c r="F68" s="920"/>
      <c r="G68" s="451"/>
      <c r="H68" s="921"/>
      <c r="I68" s="922"/>
      <c r="J68" s="448"/>
      <c r="K68" s="923"/>
      <c r="N68" s="938" t="s">
        <v>1111</v>
      </c>
      <c r="O68" s="939">
        <f t="shared" si="1"/>
        <v>0</v>
      </c>
      <c r="P68" s="940"/>
      <c r="Q68" s="939">
        <f t="shared" ref="Q68:Q131" si="5">+SUMIF($J$29:$J$975,N68,$I$29:$I$975)</f>
        <v>0</v>
      </c>
      <c r="R68" s="941">
        <f t="shared" si="2"/>
        <v>0</v>
      </c>
    </row>
    <row r="69" spans="1:18" ht="15" customHeight="1" x14ac:dyDescent="0.2">
      <c r="A69" s="973"/>
      <c r="B69" s="963"/>
      <c r="C69" s="974"/>
      <c r="D69" s="963"/>
      <c r="E69" s="963"/>
      <c r="F69" s="975"/>
      <c r="G69" s="976"/>
      <c r="H69" s="977"/>
      <c r="I69" s="978"/>
      <c r="J69" s="448"/>
      <c r="K69" s="979"/>
      <c r="N69" s="938" t="s">
        <v>1063</v>
      </c>
      <c r="O69" s="939">
        <f t="shared" ref="O69:O132" si="6">+SUMIF($J$6:$J$27,N69,$I$6:$I$27)</f>
        <v>0</v>
      </c>
      <c r="P69" s="940"/>
      <c r="Q69" s="939">
        <f t="shared" si="5"/>
        <v>1664329.1731199999</v>
      </c>
      <c r="R69" s="941">
        <f t="shared" ref="R69:R132" si="7">O69+Q69</f>
        <v>1664329.1731199999</v>
      </c>
    </row>
    <row r="70" spans="1:18" ht="15" customHeight="1" x14ac:dyDescent="0.2">
      <c r="A70" s="409" t="s">
        <v>3278</v>
      </c>
      <c r="B70" s="410"/>
      <c r="C70" s="943">
        <v>1</v>
      </c>
      <c r="D70" s="367"/>
      <c r="E70" s="963" t="s">
        <v>3269</v>
      </c>
      <c r="F70" s="975" t="s">
        <v>987</v>
      </c>
      <c r="G70" s="976">
        <v>1</v>
      </c>
      <c r="H70" s="977">
        <v>5000</v>
      </c>
      <c r="I70" s="922">
        <f>G70*H70</f>
        <v>5000</v>
      </c>
      <c r="J70" s="945" t="s">
        <v>1346</v>
      </c>
      <c r="K70" s="979" t="s">
        <v>953</v>
      </c>
      <c r="N70" s="938" t="s">
        <v>1112</v>
      </c>
      <c r="O70" s="939">
        <f t="shared" si="6"/>
        <v>0</v>
      </c>
      <c r="P70" s="940"/>
      <c r="Q70" s="939">
        <f t="shared" si="5"/>
        <v>0</v>
      </c>
      <c r="R70" s="941">
        <f t="shared" si="7"/>
        <v>0</v>
      </c>
    </row>
    <row r="71" spans="1:18" ht="15" customHeight="1" x14ac:dyDescent="0.2">
      <c r="A71" s="409"/>
      <c r="B71" s="410"/>
      <c r="C71" s="943"/>
      <c r="D71" s="367"/>
      <c r="E71" s="963"/>
      <c r="F71" s="975"/>
      <c r="G71" s="976"/>
      <c r="H71" s="977"/>
      <c r="I71" s="978"/>
      <c r="J71" s="448"/>
      <c r="K71" s="979"/>
      <c r="N71" s="938" t="s">
        <v>1113</v>
      </c>
      <c r="O71" s="939">
        <f t="shared" si="6"/>
        <v>0</v>
      </c>
      <c r="P71" s="940"/>
      <c r="Q71" s="939">
        <f t="shared" si="5"/>
        <v>0</v>
      </c>
      <c r="R71" s="941">
        <f t="shared" si="7"/>
        <v>0</v>
      </c>
    </row>
    <row r="72" spans="1:18" ht="15" customHeight="1" x14ac:dyDescent="0.2">
      <c r="A72" s="409" t="s">
        <v>3279</v>
      </c>
      <c r="B72" s="410"/>
      <c r="C72" s="943">
        <v>1</v>
      </c>
      <c r="D72" s="367"/>
      <c r="E72" s="963" t="s">
        <v>3280</v>
      </c>
      <c r="F72" s="975" t="s">
        <v>987</v>
      </c>
      <c r="G72" s="976">
        <v>1</v>
      </c>
      <c r="H72" s="977">
        <v>50000</v>
      </c>
      <c r="I72" s="922">
        <f t="shared" ref="I72:I117" si="8">G72*H72</f>
        <v>50000</v>
      </c>
      <c r="J72" s="945" t="s">
        <v>1346</v>
      </c>
      <c r="K72" s="923" t="s">
        <v>953</v>
      </c>
      <c r="N72" s="938" t="s">
        <v>1114</v>
      </c>
      <c r="O72" s="939">
        <f t="shared" si="6"/>
        <v>0</v>
      </c>
      <c r="P72" s="940"/>
      <c r="Q72" s="939">
        <f t="shared" si="5"/>
        <v>0</v>
      </c>
      <c r="R72" s="941">
        <f t="shared" si="7"/>
        <v>0</v>
      </c>
    </row>
    <row r="73" spans="1:18" ht="15" customHeight="1" x14ac:dyDescent="0.2">
      <c r="A73" s="409"/>
      <c r="B73" s="410"/>
      <c r="C73" s="980"/>
      <c r="D73" s="976"/>
      <c r="E73" s="963"/>
      <c r="F73" s="975"/>
      <c r="G73" s="976"/>
      <c r="H73" s="977"/>
      <c r="I73" s="922"/>
      <c r="J73" s="448"/>
      <c r="K73" s="923"/>
      <c r="N73" s="938" t="s">
        <v>1115</v>
      </c>
      <c r="O73" s="939">
        <f t="shared" si="6"/>
        <v>0</v>
      </c>
      <c r="P73" s="940"/>
      <c r="Q73" s="939">
        <f t="shared" si="5"/>
        <v>0</v>
      </c>
      <c r="R73" s="941">
        <f t="shared" si="7"/>
        <v>0</v>
      </c>
    </row>
    <row r="74" spans="1:18" ht="15" customHeight="1" x14ac:dyDescent="0.2">
      <c r="A74" s="409" t="s">
        <v>3281</v>
      </c>
      <c r="B74" s="410"/>
      <c r="C74" s="943">
        <v>1</v>
      </c>
      <c r="D74" s="367"/>
      <c r="E74" s="963" t="s">
        <v>3280</v>
      </c>
      <c r="F74" s="975" t="s">
        <v>987</v>
      </c>
      <c r="G74" s="976">
        <v>1</v>
      </c>
      <c r="H74" s="977">
        <v>50000</v>
      </c>
      <c r="I74" s="922">
        <f t="shared" si="8"/>
        <v>50000</v>
      </c>
      <c r="J74" s="945" t="s">
        <v>1346</v>
      </c>
      <c r="K74" s="923" t="s">
        <v>953</v>
      </c>
      <c r="N74" s="938" t="s">
        <v>1116</v>
      </c>
      <c r="O74" s="939">
        <f t="shared" si="6"/>
        <v>0</v>
      </c>
      <c r="P74" s="940"/>
      <c r="Q74" s="939">
        <f t="shared" si="5"/>
        <v>0</v>
      </c>
      <c r="R74" s="941">
        <f t="shared" si="7"/>
        <v>0</v>
      </c>
    </row>
    <row r="75" spans="1:18" ht="15" customHeight="1" x14ac:dyDescent="0.2">
      <c r="A75" s="409"/>
      <c r="B75" s="410"/>
      <c r="C75" s="980"/>
      <c r="D75" s="976"/>
      <c r="E75" s="963"/>
      <c r="F75" s="975"/>
      <c r="G75" s="976"/>
      <c r="H75" s="977"/>
      <c r="I75" s="922"/>
      <c r="J75" s="448"/>
      <c r="K75" s="923"/>
      <c r="N75" s="938" t="s">
        <v>1117</v>
      </c>
      <c r="O75" s="939">
        <f t="shared" si="6"/>
        <v>0</v>
      </c>
      <c r="P75" s="940"/>
      <c r="Q75" s="939">
        <f t="shared" si="5"/>
        <v>0</v>
      </c>
      <c r="R75" s="941">
        <f t="shared" si="7"/>
        <v>0</v>
      </c>
    </row>
    <row r="76" spans="1:18" ht="15" customHeight="1" x14ac:dyDescent="0.2">
      <c r="A76" s="409" t="s">
        <v>3282</v>
      </c>
      <c r="B76" s="410"/>
      <c r="C76" s="943">
        <v>1</v>
      </c>
      <c r="D76" s="367"/>
      <c r="E76" s="963" t="s">
        <v>3269</v>
      </c>
      <c r="F76" s="975" t="s">
        <v>987</v>
      </c>
      <c r="G76" s="976">
        <v>1</v>
      </c>
      <c r="H76" s="977">
        <v>5000</v>
      </c>
      <c r="I76" s="922">
        <f t="shared" si="8"/>
        <v>5000</v>
      </c>
      <c r="J76" s="945" t="s">
        <v>1346</v>
      </c>
      <c r="K76" s="923" t="s">
        <v>953</v>
      </c>
      <c r="N76" s="938" t="s">
        <v>1118</v>
      </c>
      <c r="O76" s="939">
        <f t="shared" si="6"/>
        <v>0</v>
      </c>
      <c r="P76" s="940"/>
      <c r="Q76" s="939">
        <f t="shared" si="5"/>
        <v>0</v>
      </c>
      <c r="R76" s="941">
        <f t="shared" si="7"/>
        <v>0</v>
      </c>
    </row>
    <row r="77" spans="1:18" ht="15" customHeight="1" x14ac:dyDescent="0.2">
      <c r="A77" s="409"/>
      <c r="B77" s="410"/>
      <c r="C77" s="981"/>
      <c r="D77" s="981"/>
      <c r="E77" s="975"/>
      <c r="F77" s="975"/>
      <c r="G77" s="982"/>
      <c r="H77" s="977"/>
      <c r="I77" s="921"/>
      <c r="J77" s="983"/>
      <c r="K77" s="923"/>
      <c r="N77" s="938" t="s">
        <v>1119</v>
      </c>
      <c r="O77" s="939">
        <f t="shared" si="6"/>
        <v>0</v>
      </c>
      <c r="P77" s="940"/>
      <c r="Q77" s="939">
        <f t="shared" si="5"/>
        <v>0</v>
      </c>
      <c r="R77" s="941">
        <f t="shared" si="7"/>
        <v>0</v>
      </c>
    </row>
    <row r="78" spans="1:18" ht="15" customHeight="1" x14ac:dyDescent="0.2">
      <c r="A78" s="984" t="s">
        <v>3283</v>
      </c>
      <c r="B78" s="985"/>
      <c r="C78" s="986"/>
      <c r="D78" s="986"/>
      <c r="E78" s="986"/>
      <c r="F78" s="986"/>
      <c r="G78" s="986"/>
      <c r="H78" s="986"/>
      <c r="I78" s="986"/>
      <c r="J78" s="986"/>
      <c r="K78" s="987"/>
      <c r="N78" s="938" t="s">
        <v>1122</v>
      </c>
      <c r="O78" s="939">
        <f t="shared" si="6"/>
        <v>0</v>
      </c>
      <c r="P78" s="940"/>
      <c r="Q78" s="939">
        <f t="shared" si="5"/>
        <v>0</v>
      </c>
      <c r="R78" s="941">
        <f t="shared" si="7"/>
        <v>0</v>
      </c>
    </row>
    <row r="79" spans="1:18" ht="15" customHeight="1" x14ac:dyDescent="0.2">
      <c r="A79" s="409" t="s">
        <v>3284</v>
      </c>
      <c r="B79" s="410"/>
      <c r="C79" s="943">
        <v>1</v>
      </c>
      <c r="D79" s="367"/>
      <c r="E79" s="963" t="s">
        <v>3269</v>
      </c>
      <c r="F79" s="975" t="s">
        <v>987</v>
      </c>
      <c r="G79" s="976">
        <v>1</v>
      </c>
      <c r="H79" s="977">
        <v>3000</v>
      </c>
      <c r="I79" s="922">
        <f t="shared" si="8"/>
        <v>3000</v>
      </c>
      <c r="J79" s="945" t="s">
        <v>1346</v>
      </c>
      <c r="K79" s="923" t="s">
        <v>953</v>
      </c>
      <c r="N79" s="938" t="s">
        <v>988</v>
      </c>
      <c r="O79" s="939">
        <f t="shared" si="6"/>
        <v>0</v>
      </c>
      <c r="P79" s="940"/>
      <c r="Q79" s="939">
        <f t="shared" si="5"/>
        <v>1802640</v>
      </c>
      <c r="R79" s="941">
        <f t="shared" si="7"/>
        <v>1802640</v>
      </c>
    </row>
    <row r="80" spans="1:18" ht="15" customHeight="1" x14ac:dyDescent="0.2">
      <c r="A80" s="409" t="s">
        <v>3285</v>
      </c>
      <c r="B80" s="410"/>
      <c r="C80" s="943">
        <v>1</v>
      </c>
      <c r="D80" s="367"/>
      <c r="E80" s="963" t="s">
        <v>3286</v>
      </c>
      <c r="F80" s="975" t="s">
        <v>987</v>
      </c>
      <c r="G80" s="976">
        <v>1</v>
      </c>
      <c r="H80" s="977">
        <v>6000</v>
      </c>
      <c r="I80" s="922">
        <f t="shared" si="8"/>
        <v>6000</v>
      </c>
      <c r="J80" s="945" t="s">
        <v>1346</v>
      </c>
      <c r="K80" s="923" t="s">
        <v>953</v>
      </c>
      <c r="N80" s="938" t="s">
        <v>1123</v>
      </c>
      <c r="O80" s="939">
        <f t="shared" si="6"/>
        <v>0</v>
      </c>
      <c r="P80" s="940"/>
      <c r="Q80" s="939">
        <f t="shared" si="5"/>
        <v>0</v>
      </c>
      <c r="R80" s="941">
        <f t="shared" si="7"/>
        <v>0</v>
      </c>
    </row>
    <row r="81" spans="1:18" ht="15" customHeight="1" x14ac:dyDescent="0.2">
      <c r="A81" s="409" t="s">
        <v>3287</v>
      </c>
      <c r="B81" s="410"/>
      <c r="C81" s="943">
        <v>1</v>
      </c>
      <c r="D81" s="367"/>
      <c r="E81" s="963" t="s">
        <v>3286</v>
      </c>
      <c r="F81" s="975" t="s">
        <v>987</v>
      </c>
      <c r="G81" s="976">
        <v>1</v>
      </c>
      <c r="H81" s="977">
        <v>6000</v>
      </c>
      <c r="I81" s="922">
        <f t="shared" si="8"/>
        <v>6000</v>
      </c>
      <c r="J81" s="945" t="s">
        <v>1346</v>
      </c>
      <c r="K81" s="923" t="s">
        <v>953</v>
      </c>
      <c r="N81" s="938" t="s">
        <v>1124</v>
      </c>
      <c r="O81" s="939">
        <f t="shared" si="6"/>
        <v>0</v>
      </c>
      <c r="P81" s="940"/>
      <c r="Q81" s="939">
        <f t="shared" si="5"/>
        <v>0</v>
      </c>
      <c r="R81" s="941">
        <f t="shared" si="7"/>
        <v>0</v>
      </c>
    </row>
    <row r="82" spans="1:18" ht="15" customHeight="1" x14ac:dyDescent="0.2">
      <c r="A82" s="409" t="s">
        <v>3288</v>
      </c>
      <c r="B82" s="410"/>
      <c r="C82" s="943">
        <v>1</v>
      </c>
      <c r="D82" s="367"/>
      <c r="E82" s="963" t="s">
        <v>3286</v>
      </c>
      <c r="F82" s="975" t="s">
        <v>987</v>
      </c>
      <c r="G82" s="976">
        <v>1</v>
      </c>
      <c r="H82" s="977">
        <v>6000</v>
      </c>
      <c r="I82" s="922">
        <f t="shared" si="8"/>
        <v>6000</v>
      </c>
      <c r="J82" s="945" t="s">
        <v>1346</v>
      </c>
      <c r="K82" s="923" t="s">
        <v>953</v>
      </c>
      <c r="N82" s="938" t="s">
        <v>1126</v>
      </c>
      <c r="O82" s="939">
        <f t="shared" si="6"/>
        <v>0</v>
      </c>
      <c r="P82" s="940"/>
      <c r="Q82" s="939">
        <f t="shared" si="5"/>
        <v>0</v>
      </c>
      <c r="R82" s="941">
        <f t="shared" si="7"/>
        <v>0</v>
      </c>
    </row>
    <row r="83" spans="1:18" ht="15" customHeight="1" x14ac:dyDescent="0.2">
      <c r="A83" s="409" t="s">
        <v>3289</v>
      </c>
      <c r="B83" s="410"/>
      <c r="C83" s="943">
        <v>1</v>
      </c>
      <c r="D83" s="367"/>
      <c r="E83" s="963" t="s">
        <v>3269</v>
      </c>
      <c r="F83" s="975" t="s">
        <v>987</v>
      </c>
      <c r="G83" s="976">
        <v>1</v>
      </c>
      <c r="H83" s="977">
        <v>8000</v>
      </c>
      <c r="I83" s="922">
        <v>6000</v>
      </c>
      <c r="J83" s="945" t="s">
        <v>1346</v>
      </c>
      <c r="K83" s="923" t="s">
        <v>953</v>
      </c>
      <c r="N83" s="938" t="s">
        <v>1000</v>
      </c>
      <c r="O83" s="939">
        <f t="shared" si="6"/>
        <v>0</v>
      </c>
      <c r="P83" s="940"/>
      <c r="Q83" s="939">
        <f t="shared" si="5"/>
        <v>75928.799999999988</v>
      </c>
      <c r="R83" s="941">
        <f t="shared" si="7"/>
        <v>75928.799999999988</v>
      </c>
    </row>
    <row r="84" spans="1:18" ht="15" customHeight="1" x14ac:dyDescent="0.2">
      <c r="A84" s="409" t="s">
        <v>3290</v>
      </c>
      <c r="B84" s="410"/>
      <c r="C84" s="943">
        <v>1</v>
      </c>
      <c r="D84" s="367"/>
      <c r="E84" s="963" t="s">
        <v>3269</v>
      </c>
      <c r="F84" s="975" t="s">
        <v>987</v>
      </c>
      <c r="G84" s="976">
        <v>1</v>
      </c>
      <c r="H84" s="977">
        <v>7000</v>
      </c>
      <c r="I84" s="922">
        <f t="shared" si="8"/>
        <v>7000</v>
      </c>
      <c r="J84" s="945" t="s">
        <v>1346</v>
      </c>
      <c r="K84" s="923" t="s">
        <v>953</v>
      </c>
      <c r="N84" s="938" t="s">
        <v>1128</v>
      </c>
      <c r="O84" s="939">
        <f t="shared" si="6"/>
        <v>0</v>
      </c>
      <c r="P84" s="940"/>
      <c r="Q84" s="939">
        <f t="shared" si="5"/>
        <v>0</v>
      </c>
      <c r="R84" s="941">
        <f t="shared" si="7"/>
        <v>0</v>
      </c>
    </row>
    <row r="85" spans="1:18" ht="15" customHeight="1" x14ac:dyDescent="0.2">
      <c r="A85" s="409" t="s">
        <v>3291</v>
      </c>
      <c r="B85" s="410"/>
      <c r="C85" s="943">
        <v>1</v>
      </c>
      <c r="D85" s="367"/>
      <c r="E85" s="963" t="s">
        <v>3269</v>
      </c>
      <c r="F85" s="975" t="s">
        <v>987</v>
      </c>
      <c r="G85" s="976">
        <v>2</v>
      </c>
      <c r="H85" s="977">
        <v>4000</v>
      </c>
      <c r="I85" s="922">
        <f t="shared" si="8"/>
        <v>8000</v>
      </c>
      <c r="J85" s="945" t="s">
        <v>1346</v>
      </c>
      <c r="K85" s="923" t="s">
        <v>953</v>
      </c>
      <c r="N85" s="938" t="s">
        <v>992</v>
      </c>
      <c r="O85" s="939">
        <f t="shared" si="6"/>
        <v>0</v>
      </c>
      <c r="P85" s="940"/>
      <c r="Q85" s="939">
        <f t="shared" si="5"/>
        <v>1800000</v>
      </c>
      <c r="R85" s="941">
        <f t="shared" si="7"/>
        <v>1800000</v>
      </c>
    </row>
    <row r="86" spans="1:18" ht="15" customHeight="1" x14ac:dyDescent="0.2">
      <c r="A86" s="409" t="s">
        <v>3292</v>
      </c>
      <c r="B86" s="410"/>
      <c r="C86" s="943">
        <v>1</v>
      </c>
      <c r="D86" s="367"/>
      <c r="E86" s="963" t="s">
        <v>3269</v>
      </c>
      <c r="F86" s="975" t="s">
        <v>987</v>
      </c>
      <c r="G86" s="976">
        <v>2</v>
      </c>
      <c r="H86" s="977">
        <v>4000</v>
      </c>
      <c r="I86" s="922">
        <f t="shared" si="8"/>
        <v>8000</v>
      </c>
      <c r="J86" s="945" t="s">
        <v>1346</v>
      </c>
      <c r="K86" s="923" t="s">
        <v>953</v>
      </c>
      <c r="N86" s="938" t="s">
        <v>1129</v>
      </c>
      <c r="O86" s="939">
        <f t="shared" si="6"/>
        <v>0</v>
      </c>
      <c r="P86" s="940"/>
      <c r="Q86" s="939">
        <f t="shared" si="5"/>
        <v>0</v>
      </c>
      <c r="R86" s="941">
        <f t="shared" si="7"/>
        <v>0</v>
      </c>
    </row>
    <row r="87" spans="1:18" ht="15" customHeight="1" x14ac:dyDescent="0.2">
      <c r="A87" s="409" t="s">
        <v>3293</v>
      </c>
      <c r="B87" s="410"/>
      <c r="C87" s="943">
        <v>1</v>
      </c>
      <c r="D87" s="367"/>
      <c r="E87" s="963" t="s">
        <v>3269</v>
      </c>
      <c r="F87" s="975" t="s">
        <v>987</v>
      </c>
      <c r="G87" s="976">
        <v>2</v>
      </c>
      <c r="H87" s="977">
        <v>4000</v>
      </c>
      <c r="I87" s="922">
        <f t="shared" si="8"/>
        <v>8000</v>
      </c>
      <c r="J87" s="945" t="s">
        <v>1346</v>
      </c>
      <c r="K87" s="923" t="s">
        <v>953</v>
      </c>
      <c r="N87" s="938" t="s">
        <v>1130</v>
      </c>
      <c r="O87" s="939">
        <f t="shared" si="6"/>
        <v>0</v>
      </c>
      <c r="P87" s="940"/>
      <c r="Q87" s="939">
        <f t="shared" si="5"/>
        <v>0</v>
      </c>
      <c r="R87" s="941">
        <f t="shared" si="7"/>
        <v>0</v>
      </c>
    </row>
    <row r="88" spans="1:18" ht="15" customHeight="1" x14ac:dyDescent="0.2">
      <c r="A88" s="409" t="s">
        <v>3294</v>
      </c>
      <c r="B88" s="410"/>
      <c r="C88" s="943">
        <v>1</v>
      </c>
      <c r="D88" s="367"/>
      <c r="E88" s="963" t="s">
        <v>3269</v>
      </c>
      <c r="F88" s="975" t="s">
        <v>987</v>
      </c>
      <c r="G88" s="976">
        <v>2</v>
      </c>
      <c r="H88" s="977">
        <v>4000</v>
      </c>
      <c r="I88" s="922">
        <f t="shared" si="8"/>
        <v>8000</v>
      </c>
      <c r="J88" s="945" t="s">
        <v>1346</v>
      </c>
      <c r="K88" s="923" t="s">
        <v>953</v>
      </c>
      <c r="N88" s="938" t="s">
        <v>996</v>
      </c>
      <c r="O88" s="939">
        <f t="shared" si="6"/>
        <v>0</v>
      </c>
      <c r="P88" s="940"/>
      <c r="Q88" s="939">
        <f t="shared" si="5"/>
        <v>24000</v>
      </c>
      <c r="R88" s="941">
        <f t="shared" si="7"/>
        <v>24000</v>
      </c>
    </row>
    <row r="89" spans="1:18" ht="15" customHeight="1" x14ac:dyDescent="0.2">
      <c r="A89" s="409" t="s">
        <v>3295</v>
      </c>
      <c r="B89" s="410"/>
      <c r="C89" s="943">
        <v>1</v>
      </c>
      <c r="D89" s="367"/>
      <c r="E89" s="963" t="s">
        <v>3269</v>
      </c>
      <c r="F89" s="975" t="s">
        <v>987</v>
      </c>
      <c r="G89" s="976">
        <v>1</v>
      </c>
      <c r="H89" s="977">
        <v>5000</v>
      </c>
      <c r="I89" s="922">
        <f t="shared" si="8"/>
        <v>5000</v>
      </c>
      <c r="J89" s="945" t="s">
        <v>1346</v>
      </c>
      <c r="K89" s="923" t="s">
        <v>953</v>
      </c>
      <c r="N89" s="938" t="s">
        <v>1131</v>
      </c>
      <c r="O89" s="939">
        <f t="shared" si="6"/>
        <v>0</v>
      </c>
      <c r="P89" s="940"/>
      <c r="Q89" s="939">
        <f t="shared" si="5"/>
        <v>0</v>
      </c>
      <c r="R89" s="941">
        <f t="shared" si="7"/>
        <v>0</v>
      </c>
    </row>
    <row r="90" spans="1:18" ht="15" customHeight="1" x14ac:dyDescent="0.2">
      <c r="A90" s="409" t="s">
        <v>3296</v>
      </c>
      <c r="B90" s="410"/>
      <c r="C90" s="943">
        <v>1</v>
      </c>
      <c r="D90" s="367"/>
      <c r="E90" s="963" t="s">
        <v>3269</v>
      </c>
      <c r="F90" s="975" t="s">
        <v>987</v>
      </c>
      <c r="G90" s="976">
        <v>1</v>
      </c>
      <c r="H90" s="977">
        <v>5000</v>
      </c>
      <c r="I90" s="922">
        <f t="shared" si="8"/>
        <v>5000</v>
      </c>
      <c r="J90" s="945" t="s">
        <v>1346</v>
      </c>
      <c r="K90" s="923" t="s">
        <v>953</v>
      </c>
      <c r="N90" s="938" t="s">
        <v>1132</v>
      </c>
      <c r="O90" s="939">
        <f t="shared" si="6"/>
        <v>0</v>
      </c>
      <c r="P90" s="940"/>
      <c r="Q90" s="939">
        <f t="shared" si="5"/>
        <v>1020000</v>
      </c>
      <c r="R90" s="941">
        <f t="shared" si="7"/>
        <v>1020000</v>
      </c>
    </row>
    <row r="91" spans="1:18" ht="15" customHeight="1" x14ac:dyDescent="0.2">
      <c r="A91" s="409" t="s">
        <v>3297</v>
      </c>
      <c r="B91" s="410"/>
      <c r="C91" s="943">
        <v>1</v>
      </c>
      <c r="D91" s="367"/>
      <c r="E91" s="963" t="s">
        <v>3269</v>
      </c>
      <c r="F91" s="975" t="s">
        <v>987</v>
      </c>
      <c r="G91" s="976">
        <v>1</v>
      </c>
      <c r="H91" s="977">
        <v>5000</v>
      </c>
      <c r="I91" s="922">
        <f t="shared" si="8"/>
        <v>5000</v>
      </c>
      <c r="J91" s="945" t="s">
        <v>1346</v>
      </c>
      <c r="K91" s="923" t="s">
        <v>953</v>
      </c>
      <c r="N91" s="938" t="s">
        <v>1133</v>
      </c>
      <c r="O91" s="939">
        <f t="shared" si="6"/>
        <v>0</v>
      </c>
      <c r="P91" s="940"/>
      <c r="Q91" s="939">
        <f t="shared" si="5"/>
        <v>0</v>
      </c>
      <c r="R91" s="941">
        <f t="shared" si="7"/>
        <v>0</v>
      </c>
    </row>
    <row r="92" spans="1:18" ht="15" customHeight="1" x14ac:dyDescent="0.2">
      <c r="A92" s="409" t="s">
        <v>3298</v>
      </c>
      <c r="B92" s="410"/>
      <c r="C92" s="943">
        <v>1</v>
      </c>
      <c r="D92" s="367"/>
      <c r="E92" s="963" t="s">
        <v>3269</v>
      </c>
      <c r="F92" s="975" t="s">
        <v>987</v>
      </c>
      <c r="G92" s="976">
        <v>2</v>
      </c>
      <c r="H92" s="977">
        <v>4000</v>
      </c>
      <c r="I92" s="922">
        <f t="shared" si="8"/>
        <v>8000</v>
      </c>
      <c r="J92" s="945" t="s">
        <v>1346</v>
      </c>
      <c r="K92" s="923" t="s">
        <v>953</v>
      </c>
      <c r="N92" s="938" t="s">
        <v>1134</v>
      </c>
      <c r="O92" s="939">
        <f t="shared" si="6"/>
        <v>0</v>
      </c>
      <c r="P92" s="940"/>
      <c r="Q92" s="939">
        <f t="shared" si="5"/>
        <v>0</v>
      </c>
      <c r="R92" s="941">
        <f t="shared" si="7"/>
        <v>0</v>
      </c>
    </row>
    <row r="93" spans="1:18" ht="15" customHeight="1" x14ac:dyDescent="0.2">
      <c r="A93" s="409" t="s">
        <v>3299</v>
      </c>
      <c r="B93" s="410"/>
      <c r="C93" s="943">
        <v>1</v>
      </c>
      <c r="D93" s="367"/>
      <c r="E93" s="963" t="s">
        <v>3269</v>
      </c>
      <c r="F93" s="975" t="s">
        <v>987</v>
      </c>
      <c r="G93" s="976">
        <v>2</v>
      </c>
      <c r="H93" s="977">
        <v>4000</v>
      </c>
      <c r="I93" s="922">
        <f t="shared" si="8"/>
        <v>8000</v>
      </c>
      <c r="J93" s="945" t="s">
        <v>1346</v>
      </c>
      <c r="K93" s="923" t="s">
        <v>953</v>
      </c>
      <c r="N93" s="938" t="s">
        <v>1135</v>
      </c>
      <c r="O93" s="939">
        <f t="shared" si="6"/>
        <v>0</v>
      </c>
      <c r="P93" s="940"/>
      <c r="Q93" s="939">
        <f t="shared" si="5"/>
        <v>84000</v>
      </c>
      <c r="R93" s="941">
        <f t="shared" si="7"/>
        <v>84000</v>
      </c>
    </row>
    <row r="94" spans="1:18" ht="15" customHeight="1" x14ac:dyDescent="0.2">
      <c r="A94" s="988" t="s">
        <v>3300</v>
      </c>
      <c r="B94" s="989"/>
      <c r="C94" s="943">
        <v>1</v>
      </c>
      <c r="D94" s="367"/>
      <c r="E94" s="963" t="s">
        <v>3269</v>
      </c>
      <c r="F94" s="975" t="s">
        <v>987</v>
      </c>
      <c r="G94" s="976">
        <v>1</v>
      </c>
      <c r="H94" s="977">
        <v>4000</v>
      </c>
      <c r="I94" s="922">
        <f t="shared" si="8"/>
        <v>4000</v>
      </c>
      <c r="J94" s="945" t="s">
        <v>1346</v>
      </c>
      <c r="K94" s="923" t="s">
        <v>953</v>
      </c>
      <c r="N94" s="938" t="s">
        <v>1136</v>
      </c>
      <c r="O94" s="939">
        <f t="shared" si="6"/>
        <v>0</v>
      </c>
      <c r="P94" s="940"/>
      <c r="Q94" s="939">
        <f t="shared" si="5"/>
        <v>0</v>
      </c>
      <c r="R94" s="941">
        <f t="shared" si="7"/>
        <v>0</v>
      </c>
    </row>
    <row r="95" spans="1:18" ht="15" customHeight="1" x14ac:dyDescent="0.2">
      <c r="A95" s="409" t="s">
        <v>3301</v>
      </c>
      <c r="B95" s="410"/>
      <c r="C95" s="943">
        <v>1</v>
      </c>
      <c r="D95" s="367"/>
      <c r="E95" s="963" t="s">
        <v>3269</v>
      </c>
      <c r="F95" s="975" t="s">
        <v>987</v>
      </c>
      <c r="G95" s="976">
        <v>2</v>
      </c>
      <c r="H95" s="977">
        <v>4000</v>
      </c>
      <c r="I95" s="922">
        <f t="shared" si="8"/>
        <v>8000</v>
      </c>
      <c r="J95" s="945" t="s">
        <v>1346</v>
      </c>
      <c r="K95" s="923" t="s">
        <v>953</v>
      </c>
      <c r="N95" s="938" t="s">
        <v>950</v>
      </c>
      <c r="O95" s="939">
        <f t="shared" si="6"/>
        <v>0</v>
      </c>
      <c r="P95" s="940"/>
      <c r="Q95" s="939">
        <f t="shared" si="5"/>
        <v>24800</v>
      </c>
      <c r="R95" s="941">
        <f t="shared" si="7"/>
        <v>24800</v>
      </c>
    </row>
    <row r="96" spans="1:18" ht="15" customHeight="1" x14ac:dyDescent="0.2">
      <c r="A96" s="409" t="s">
        <v>3302</v>
      </c>
      <c r="B96" s="410"/>
      <c r="C96" s="943">
        <v>1</v>
      </c>
      <c r="D96" s="367"/>
      <c r="E96" s="963" t="s">
        <v>3269</v>
      </c>
      <c r="F96" s="975" t="s">
        <v>987</v>
      </c>
      <c r="G96" s="976">
        <v>2</v>
      </c>
      <c r="H96" s="977">
        <v>4000</v>
      </c>
      <c r="I96" s="922">
        <f t="shared" si="8"/>
        <v>8000</v>
      </c>
      <c r="J96" s="945" t="s">
        <v>1346</v>
      </c>
      <c r="K96" s="923" t="s">
        <v>953</v>
      </c>
      <c r="N96" s="938" t="s">
        <v>1137</v>
      </c>
      <c r="O96" s="939">
        <f t="shared" si="6"/>
        <v>0</v>
      </c>
      <c r="P96" s="940"/>
      <c r="Q96" s="939">
        <f t="shared" si="5"/>
        <v>0</v>
      </c>
      <c r="R96" s="941">
        <f t="shared" si="7"/>
        <v>0</v>
      </c>
    </row>
    <row r="97" spans="1:18" ht="15" customHeight="1" x14ac:dyDescent="0.2">
      <c r="A97" s="409" t="s">
        <v>3303</v>
      </c>
      <c r="B97" s="410"/>
      <c r="C97" s="943">
        <v>1</v>
      </c>
      <c r="D97" s="367"/>
      <c r="E97" s="963" t="s">
        <v>3269</v>
      </c>
      <c r="F97" s="975" t="s">
        <v>987</v>
      </c>
      <c r="G97" s="976">
        <v>2</v>
      </c>
      <c r="H97" s="977">
        <v>4000</v>
      </c>
      <c r="I97" s="922">
        <f t="shared" si="8"/>
        <v>8000</v>
      </c>
      <c r="J97" s="945" t="s">
        <v>1346</v>
      </c>
      <c r="K97" s="923" t="s">
        <v>953</v>
      </c>
      <c r="N97" s="938" t="s">
        <v>1140</v>
      </c>
      <c r="O97" s="939">
        <f t="shared" si="6"/>
        <v>0</v>
      </c>
      <c r="P97" s="940"/>
      <c r="Q97" s="939">
        <f t="shared" si="5"/>
        <v>0</v>
      </c>
      <c r="R97" s="941">
        <f t="shared" si="7"/>
        <v>0</v>
      </c>
    </row>
    <row r="98" spans="1:18" ht="15" customHeight="1" x14ac:dyDescent="0.2">
      <c r="A98" s="409" t="s">
        <v>3304</v>
      </c>
      <c r="B98" s="410"/>
      <c r="C98" s="943">
        <v>1</v>
      </c>
      <c r="D98" s="367"/>
      <c r="E98" s="963" t="s">
        <v>3269</v>
      </c>
      <c r="F98" s="975" t="s">
        <v>987</v>
      </c>
      <c r="G98" s="976">
        <v>3</v>
      </c>
      <c r="H98" s="977">
        <v>4000</v>
      </c>
      <c r="I98" s="922">
        <f t="shared" si="8"/>
        <v>12000</v>
      </c>
      <c r="J98" s="945" t="s">
        <v>1346</v>
      </c>
      <c r="K98" s="923" t="s">
        <v>953</v>
      </c>
      <c r="N98" s="938" t="s">
        <v>744</v>
      </c>
      <c r="O98" s="939">
        <f t="shared" si="6"/>
        <v>0</v>
      </c>
      <c r="P98" s="940"/>
      <c r="Q98" s="939">
        <f t="shared" si="5"/>
        <v>19200</v>
      </c>
      <c r="R98" s="941">
        <f t="shared" si="7"/>
        <v>19200</v>
      </c>
    </row>
    <row r="99" spans="1:18" ht="15" customHeight="1" x14ac:dyDescent="0.2">
      <c r="A99" s="409" t="s">
        <v>3305</v>
      </c>
      <c r="B99" s="410"/>
      <c r="C99" s="943">
        <v>1</v>
      </c>
      <c r="D99" s="367"/>
      <c r="E99" s="963" t="s">
        <v>3269</v>
      </c>
      <c r="F99" s="975" t="s">
        <v>987</v>
      </c>
      <c r="G99" s="976">
        <v>3</v>
      </c>
      <c r="H99" s="977">
        <v>4000</v>
      </c>
      <c r="I99" s="922">
        <f t="shared" si="8"/>
        <v>12000</v>
      </c>
      <c r="J99" s="945" t="s">
        <v>1346</v>
      </c>
      <c r="K99" s="923" t="s">
        <v>953</v>
      </c>
      <c r="N99" s="938" t="s">
        <v>1141</v>
      </c>
      <c r="O99" s="939">
        <f t="shared" si="6"/>
        <v>0</v>
      </c>
      <c r="P99" s="940"/>
      <c r="Q99" s="939">
        <f t="shared" si="5"/>
        <v>0</v>
      </c>
      <c r="R99" s="941">
        <f t="shared" si="7"/>
        <v>0</v>
      </c>
    </row>
    <row r="100" spans="1:18" ht="15" customHeight="1" x14ac:dyDescent="0.2">
      <c r="A100" s="409" t="s">
        <v>3306</v>
      </c>
      <c r="B100" s="410"/>
      <c r="C100" s="943">
        <v>1</v>
      </c>
      <c r="D100" s="367"/>
      <c r="E100" s="963" t="s">
        <v>3269</v>
      </c>
      <c r="F100" s="975" t="s">
        <v>987</v>
      </c>
      <c r="G100" s="976">
        <v>2</v>
      </c>
      <c r="H100" s="977">
        <v>4000</v>
      </c>
      <c r="I100" s="922">
        <f t="shared" si="8"/>
        <v>8000</v>
      </c>
      <c r="J100" s="945" t="s">
        <v>1346</v>
      </c>
      <c r="K100" s="923" t="s">
        <v>953</v>
      </c>
      <c r="N100" s="938" t="s">
        <v>1142</v>
      </c>
      <c r="O100" s="939">
        <f t="shared" si="6"/>
        <v>0</v>
      </c>
      <c r="P100" s="940"/>
      <c r="Q100" s="939">
        <f t="shared" si="5"/>
        <v>0</v>
      </c>
      <c r="R100" s="941">
        <f t="shared" si="7"/>
        <v>0</v>
      </c>
    </row>
    <row r="101" spans="1:18" ht="15" customHeight="1" x14ac:dyDescent="0.2">
      <c r="A101" s="409" t="s">
        <v>3307</v>
      </c>
      <c r="B101" s="410"/>
      <c r="C101" s="943">
        <v>1</v>
      </c>
      <c r="D101" s="367"/>
      <c r="E101" s="963" t="s">
        <v>3269</v>
      </c>
      <c r="F101" s="975" t="s">
        <v>987</v>
      </c>
      <c r="G101" s="976">
        <v>3</v>
      </c>
      <c r="H101" s="977">
        <v>1500</v>
      </c>
      <c r="I101" s="922">
        <f t="shared" si="8"/>
        <v>4500</v>
      </c>
      <c r="J101" s="945" t="s">
        <v>1346</v>
      </c>
      <c r="K101" s="923" t="s">
        <v>953</v>
      </c>
      <c r="N101" s="938" t="s">
        <v>1143</v>
      </c>
      <c r="O101" s="939">
        <f t="shared" si="6"/>
        <v>0</v>
      </c>
      <c r="P101" s="940"/>
      <c r="Q101" s="939">
        <f t="shared" si="5"/>
        <v>0</v>
      </c>
      <c r="R101" s="941">
        <f t="shared" si="7"/>
        <v>0</v>
      </c>
    </row>
    <row r="102" spans="1:18" ht="15" customHeight="1" x14ac:dyDescent="0.2">
      <c r="A102" s="409" t="s">
        <v>3308</v>
      </c>
      <c r="B102" s="410"/>
      <c r="C102" s="943">
        <v>1</v>
      </c>
      <c r="D102" s="367"/>
      <c r="E102" s="963" t="s">
        <v>3269</v>
      </c>
      <c r="F102" s="975" t="s">
        <v>987</v>
      </c>
      <c r="G102" s="976">
        <v>3</v>
      </c>
      <c r="H102" s="977">
        <v>3500</v>
      </c>
      <c r="I102" s="922">
        <f t="shared" si="8"/>
        <v>10500</v>
      </c>
      <c r="J102" s="945" t="s">
        <v>1346</v>
      </c>
      <c r="K102" s="923" t="s">
        <v>953</v>
      </c>
      <c r="N102" s="938" t="s">
        <v>1144</v>
      </c>
      <c r="O102" s="939">
        <f t="shared" si="6"/>
        <v>0</v>
      </c>
      <c r="P102" s="940"/>
      <c r="Q102" s="939">
        <f t="shared" si="5"/>
        <v>0</v>
      </c>
      <c r="R102" s="941">
        <f t="shared" si="7"/>
        <v>0</v>
      </c>
    </row>
    <row r="103" spans="1:18" ht="15" customHeight="1" x14ac:dyDescent="0.2">
      <c r="A103" s="409" t="s">
        <v>3309</v>
      </c>
      <c r="B103" s="410"/>
      <c r="C103" s="943">
        <v>1</v>
      </c>
      <c r="D103" s="367"/>
      <c r="E103" s="963" t="s">
        <v>3269</v>
      </c>
      <c r="F103" s="975" t="s">
        <v>987</v>
      </c>
      <c r="G103" s="976">
        <v>3</v>
      </c>
      <c r="H103" s="977">
        <v>2500</v>
      </c>
      <c r="I103" s="922">
        <f t="shared" si="8"/>
        <v>7500</v>
      </c>
      <c r="J103" s="945" t="s">
        <v>1346</v>
      </c>
      <c r="K103" s="923" t="s">
        <v>953</v>
      </c>
      <c r="N103" s="938" t="s">
        <v>1145</v>
      </c>
      <c r="O103" s="939">
        <f t="shared" si="6"/>
        <v>0</v>
      </c>
      <c r="P103" s="940"/>
      <c r="Q103" s="939">
        <f t="shared" si="5"/>
        <v>82800</v>
      </c>
      <c r="R103" s="941">
        <f t="shared" si="7"/>
        <v>82800</v>
      </c>
    </row>
    <row r="104" spans="1:18" ht="15" customHeight="1" x14ac:dyDescent="0.2">
      <c r="A104" s="409" t="s">
        <v>3310</v>
      </c>
      <c r="B104" s="410"/>
      <c r="C104" s="943">
        <v>1</v>
      </c>
      <c r="D104" s="367"/>
      <c r="E104" s="963" t="s">
        <v>3269</v>
      </c>
      <c r="F104" s="975" t="s">
        <v>987</v>
      </c>
      <c r="G104" s="976">
        <v>3</v>
      </c>
      <c r="H104" s="977">
        <v>2500</v>
      </c>
      <c r="I104" s="922">
        <f t="shared" si="8"/>
        <v>7500</v>
      </c>
      <c r="J104" s="945" t="s">
        <v>1346</v>
      </c>
      <c r="K104" s="923" t="s">
        <v>953</v>
      </c>
      <c r="N104" s="938" t="s">
        <v>1146</v>
      </c>
      <c r="O104" s="939">
        <f t="shared" si="6"/>
        <v>0</v>
      </c>
      <c r="P104" s="940"/>
      <c r="Q104" s="939">
        <f t="shared" si="5"/>
        <v>0</v>
      </c>
      <c r="R104" s="941">
        <f t="shared" si="7"/>
        <v>0</v>
      </c>
    </row>
    <row r="105" spans="1:18" ht="15" customHeight="1" x14ac:dyDescent="0.2">
      <c r="A105" s="409" t="s">
        <v>3311</v>
      </c>
      <c r="B105" s="410"/>
      <c r="C105" s="943">
        <v>1</v>
      </c>
      <c r="D105" s="367"/>
      <c r="E105" s="963" t="s">
        <v>3269</v>
      </c>
      <c r="F105" s="975" t="s">
        <v>987</v>
      </c>
      <c r="G105" s="976">
        <v>2</v>
      </c>
      <c r="H105" s="977">
        <v>2500</v>
      </c>
      <c r="I105" s="922">
        <f t="shared" si="8"/>
        <v>5000</v>
      </c>
      <c r="J105" s="945" t="s">
        <v>1346</v>
      </c>
      <c r="K105" s="923" t="s">
        <v>953</v>
      </c>
      <c r="N105" s="938" t="s">
        <v>1147</v>
      </c>
      <c r="O105" s="939">
        <f t="shared" si="6"/>
        <v>0</v>
      </c>
      <c r="P105" s="940"/>
      <c r="Q105" s="939">
        <f t="shared" si="5"/>
        <v>420000</v>
      </c>
      <c r="R105" s="941">
        <f t="shared" si="7"/>
        <v>420000</v>
      </c>
    </row>
    <row r="106" spans="1:18" ht="15" customHeight="1" x14ac:dyDescent="0.2">
      <c r="A106" s="409" t="s">
        <v>3312</v>
      </c>
      <c r="B106" s="410"/>
      <c r="C106" s="943">
        <v>1</v>
      </c>
      <c r="D106" s="367"/>
      <c r="E106" s="963" t="s">
        <v>3280</v>
      </c>
      <c r="F106" s="975" t="s">
        <v>987</v>
      </c>
      <c r="G106" s="976">
        <v>1</v>
      </c>
      <c r="H106" s="977">
        <v>50000</v>
      </c>
      <c r="I106" s="922">
        <f t="shared" si="8"/>
        <v>50000</v>
      </c>
      <c r="J106" s="945" t="s">
        <v>1346</v>
      </c>
      <c r="K106" s="923" t="s">
        <v>953</v>
      </c>
      <c r="N106" s="938" t="s">
        <v>1148</v>
      </c>
      <c r="O106" s="939">
        <f t="shared" si="6"/>
        <v>0</v>
      </c>
      <c r="P106" s="940"/>
      <c r="Q106" s="939">
        <f t="shared" si="5"/>
        <v>0</v>
      </c>
      <c r="R106" s="941">
        <f t="shared" si="7"/>
        <v>0</v>
      </c>
    </row>
    <row r="107" spans="1:18" ht="15" customHeight="1" x14ac:dyDescent="0.2">
      <c r="A107" s="409" t="s">
        <v>3313</v>
      </c>
      <c r="B107" s="410"/>
      <c r="C107" s="943">
        <v>1</v>
      </c>
      <c r="D107" s="367"/>
      <c r="E107" s="963" t="s">
        <v>3269</v>
      </c>
      <c r="F107" s="975" t="s">
        <v>987</v>
      </c>
      <c r="G107" s="976">
        <v>2</v>
      </c>
      <c r="H107" s="977">
        <v>2500</v>
      </c>
      <c r="I107" s="922">
        <f t="shared" si="8"/>
        <v>5000</v>
      </c>
      <c r="J107" s="945" t="s">
        <v>1346</v>
      </c>
      <c r="K107" s="923" t="s">
        <v>953</v>
      </c>
      <c r="N107" s="938" t="s">
        <v>1149</v>
      </c>
      <c r="O107" s="939">
        <f t="shared" si="6"/>
        <v>0</v>
      </c>
      <c r="P107" s="940"/>
      <c r="Q107" s="939">
        <f t="shared" si="5"/>
        <v>72000</v>
      </c>
      <c r="R107" s="941">
        <f t="shared" si="7"/>
        <v>72000</v>
      </c>
    </row>
    <row r="108" spans="1:18" ht="15" customHeight="1" x14ac:dyDescent="0.2">
      <c r="A108" s="409" t="s">
        <v>3314</v>
      </c>
      <c r="B108" s="410"/>
      <c r="C108" s="943">
        <v>1</v>
      </c>
      <c r="D108" s="367"/>
      <c r="E108" s="963" t="s">
        <v>3286</v>
      </c>
      <c r="F108" s="975" t="s">
        <v>987</v>
      </c>
      <c r="G108" s="976">
        <v>2</v>
      </c>
      <c r="H108" s="977">
        <v>4500</v>
      </c>
      <c r="I108" s="922">
        <f t="shared" si="8"/>
        <v>9000</v>
      </c>
      <c r="J108" s="945" t="s">
        <v>1346</v>
      </c>
      <c r="K108" s="923" t="s">
        <v>953</v>
      </c>
      <c r="N108" s="938" t="s">
        <v>1166</v>
      </c>
      <c r="O108" s="939">
        <f t="shared" si="6"/>
        <v>0</v>
      </c>
      <c r="P108" s="940"/>
      <c r="Q108" s="939">
        <f t="shared" si="5"/>
        <v>0</v>
      </c>
      <c r="R108" s="941">
        <f t="shared" si="7"/>
        <v>0</v>
      </c>
    </row>
    <row r="109" spans="1:18" ht="15" customHeight="1" x14ac:dyDescent="0.2">
      <c r="A109" s="409" t="s">
        <v>3315</v>
      </c>
      <c r="B109" s="410"/>
      <c r="C109" s="943">
        <v>1</v>
      </c>
      <c r="D109" s="367"/>
      <c r="E109" s="963" t="s">
        <v>3286</v>
      </c>
      <c r="F109" s="975" t="s">
        <v>987</v>
      </c>
      <c r="G109" s="976">
        <v>2</v>
      </c>
      <c r="H109" s="977">
        <v>4500</v>
      </c>
      <c r="I109" s="922">
        <f t="shared" si="8"/>
        <v>9000</v>
      </c>
      <c r="J109" s="945" t="s">
        <v>1346</v>
      </c>
      <c r="K109" s="923" t="s">
        <v>953</v>
      </c>
      <c r="N109" s="938" t="s">
        <v>433</v>
      </c>
      <c r="O109" s="939">
        <f t="shared" si="6"/>
        <v>0</v>
      </c>
      <c r="P109" s="940"/>
      <c r="Q109" s="939">
        <f t="shared" si="5"/>
        <v>2400</v>
      </c>
      <c r="R109" s="941">
        <f t="shared" si="7"/>
        <v>2400</v>
      </c>
    </row>
    <row r="110" spans="1:18" ht="15" customHeight="1" x14ac:dyDescent="0.2">
      <c r="A110" s="409" t="s">
        <v>3316</v>
      </c>
      <c r="B110" s="410"/>
      <c r="C110" s="943">
        <v>1</v>
      </c>
      <c r="D110" s="367"/>
      <c r="E110" s="963" t="s">
        <v>3269</v>
      </c>
      <c r="F110" s="975" t="s">
        <v>987</v>
      </c>
      <c r="G110" s="976">
        <v>1</v>
      </c>
      <c r="H110" s="977">
        <v>3000</v>
      </c>
      <c r="I110" s="922">
        <f t="shared" si="8"/>
        <v>3000</v>
      </c>
      <c r="J110" s="945" t="s">
        <v>1346</v>
      </c>
      <c r="K110" s="923" t="s">
        <v>953</v>
      </c>
      <c r="N110" s="938" t="s">
        <v>1172</v>
      </c>
      <c r="O110" s="939">
        <f t="shared" si="6"/>
        <v>0</v>
      </c>
      <c r="P110" s="940"/>
      <c r="Q110" s="939">
        <f t="shared" si="5"/>
        <v>0</v>
      </c>
      <c r="R110" s="941">
        <f t="shared" si="7"/>
        <v>0</v>
      </c>
    </row>
    <row r="111" spans="1:18" ht="15" customHeight="1" x14ac:dyDescent="0.2">
      <c r="A111" s="988" t="s">
        <v>3317</v>
      </c>
      <c r="B111" s="989"/>
      <c r="C111" s="943">
        <v>1</v>
      </c>
      <c r="D111" s="367"/>
      <c r="E111" s="963" t="s">
        <v>3269</v>
      </c>
      <c r="F111" s="975" t="s">
        <v>987</v>
      </c>
      <c r="G111" s="976">
        <v>2</v>
      </c>
      <c r="H111" s="977">
        <v>4500</v>
      </c>
      <c r="I111" s="922">
        <f t="shared" si="8"/>
        <v>9000</v>
      </c>
      <c r="J111" s="945" t="s">
        <v>1346</v>
      </c>
      <c r="K111" s="923" t="s">
        <v>953</v>
      </c>
      <c r="N111" s="938" t="s">
        <v>1175</v>
      </c>
      <c r="O111" s="939">
        <f t="shared" si="6"/>
        <v>0</v>
      </c>
      <c r="P111" s="940"/>
      <c r="Q111" s="939">
        <f t="shared" si="5"/>
        <v>0</v>
      </c>
      <c r="R111" s="941">
        <f t="shared" si="7"/>
        <v>0</v>
      </c>
    </row>
    <row r="112" spans="1:18" ht="15" customHeight="1" x14ac:dyDescent="0.2">
      <c r="A112" s="409" t="s">
        <v>3318</v>
      </c>
      <c r="B112" s="410"/>
      <c r="C112" s="943">
        <v>1</v>
      </c>
      <c r="D112" s="367"/>
      <c r="E112" s="963" t="s">
        <v>3269</v>
      </c>
      <c r="F112" s="975" t="s">
        <v>987</v>
      </c>
      <c r="G112" s="976">
        <v>2</v>
      </c>
      <c r="H112" s="977">
        <v>2500</v>
      </c>
      <c r="I112" s="922">
        <f t="shared" si="8"/>
        <v>5000</v>
      </c>
      <c r="J112" s="945" t="s">
        <v>1346</v>
      </c>
      <c r="K112" s="923" t="s">
        <v>953</v>
      </c>
      <c r="N112" s="938" t="s">
        <v>1178</v>
      </c>
      <c r="O112" s="939">
        <f t="shared" si="6"/>
        <v>0</v>
      </c>
      <c r="P112" s="940"/>
      <c r="Q112" s="939">
        <f t="shared" si="5"/>
        <v>165000</v>
      </c>
      <c r="R112" s="941">
        <f t="shared" si="7"/>
        <v>165000</v>
      </c>
    </row>
    <row r="113" spans="1:18" ht="15" customHeight="1" x14ac:dyDescent="0.2">
      <c r="A113" s="988" t="s">
        <v>3319</v>
      </c>
      <c r="B113" s="989"/>
      <c r="C113" s="943">
        <v>1</v>
      </c>
      <c r="D113" s="367"/>
      <c r="E113" s="963" t="s">
        <v>3269</v>
      </c>
      <c r="F113" s="975" t="s">
        <v>987</v>
      </c>
      <c r="G113" s="976">
        <v>2</v>
      </c>
      <c r="H113" s="977">
        <v>2500</v>
      </c>
      <c r="I113" s="922">
        <f t="shared" si="8"/>
        <v>5000</v>
      </c>
      <c r="J113" s="945" t="s">
        <v>1346</v>
      </c>
      <c r="K113" s="923" t="s">
        <v>953</v>
      </c>
      <c r="N113" s="938" t="s">
        <v>1181</v>
      </c>
      <c r="O113" s="939">
        <f t="shared" si="6"/>
        <v>0</v>
      </c>
      <c r="P113" s="940"/>
      <c r="Q113" s="939">
        <f t="shared" si="5"/>
        <v>0</v>
      </c>
      <c r="R113" s="941">
        <f t="shared" si="7"/>
        <v>0</v>
      </c>
    </row>
    <row r="114" spans="1:18" ht="15" customHeight="1" x14ac:dyDescent="0.2">
      <c r="A114" s="409" t="s">
        <v>3320</v>
      </c>
      <c r="B114" s="410"/>
      <c r="C114" s="943">
        <v>1</v>
      </c>
      <c r="D114" s="367"/>
      <c r="E114" s="963" t="s">
        <v>3286</v>
      </c>
      <c r="F114" s="975" t="s">
        <v>987</v>
      </c>
      <c r="G114" s="976">
        <v>1</v>
      </c>
      <c r="H114" s="977">
        <v>2500</v>
      </c>
      <c r="I114" s="922">
        <f t="shared" si="8"/>
        <v>2500</v>
      </c>
      <c r="J114" s="945" t="s">
        <v>1346</v>
      </c>
      <c r="K114" s="923" t="s">
        <v>953</v>
      </c>
      <c r="N114" s="938" t="s">
        <v>1183</v>
      </c>
      <c r="O114" s="939">
        <f t="shared" si="6"/>
        <v>0</v>
      </c>
      <c r="P114" s="940"/>
      <c r="Q114" s="939">
        <f t="shared" si="5"/>
        <v>0</v>
      </c>
      <c r="R114" s="941">
        <f t="shared" si="7"/>
        <v>0</v>
      </c>
    </row>
    <row r="115" spans="1:18" ht="15" customHeight="1" x14ac:dyDescent="0.2">
      <c r="A115" s="409" t="s">
        <v>3321</v>
      </c>
      <c r="B115" s="410"/>
      <c r="C115" s="943">
        <v>1</v>
      </c>
      <c r="D115" s="367"/>
      <c r="E115" s="963" t="s">
        <v>3286</v>
      </c>
      <c r="F115" s="975" t="s">
        <v>987</v>
      </c>
      <c r="G115" s="976">
        <v>1</v>
      </c>
      <c r="H115" s="977">
        <v>2500</v>
      </c>
      <c r="I115" s="922">
        <f t="shared" si="8"/>
        <v>2500</v>
      </c>
      <c r="J115" s="945" t="s">
        <v>1346</v>
      </c>
      <c r="K115" s="923" t="s">
        <v>953</v>
      </c>
      <c r="N115" s="938" t="s">
        <v>1186</v>
      </c>
      <c r="O115" s="939">
        <f t="shared" si="6"/>
        <v>0</v>
      </c>
      <c r="P115" s="940"/>
      <c r="Q115" s="939">
        <f t="shared" si="5"/>
        <v>0</v>
      </c>
      <c r="R115" s="941">
        <f t="shared" si="7"/>
        <v>0</v>
      </c>
    </row>
    <row r="116" spans="1:18" ht="15" customHeight="1" x14ac:dyDescent="0.2">
      <c r="A116" s="409" t="s">
        <v>3322</v>
      </c>
      <c r="B116" s="410"/>
      <c r="C116" s="943">
        <v>1</v>
      </c>
      <c r="D116" s="367"/>
      <c r="E116" s="963" t="s">
        <v>3286</v>
      </c>
      <c r="F116" s="975" t="s">
        <v>987</v>
      </c>
      <c r="G116" s="976">
        <v>1</v>
      </c>
      <c r="H116" s="977">
        <v>3000</v>
      </c>
      <c r="I116" s="922">
        <f t="shared" si="8"/>
        <v>3000</v>
      </c>
      <c r="J116" s="945" t="s">
        <v>1346</v>
      </c>
      <c r="K116" s="923" t="s">
        <v>953</v>
      </c>
      <c r="N116" s="938" t="s">
        <v>1188</v>
      </c>
      <c r="O116" s="939">
        <f t="shared" si="6"/>
        <v>0</v>
      </c>
      <c r="P116" s="940"/>
      <c r="Q116" s="939">
        <f t="shared" si="5"/>
        <v>0</v>
      </c>
      <c r="R116" s="941">
        <f t="shared" si="7"/>
        <v>0</v>
      </c>
    </row>
    <row r="117" spans="1:18" ht="15" customHeight="1" x14ac:dyDescent="0.2">
      <c r="A117" s="409" t="s">
        <v>3323</v>
      </c>
      <c r="B117" s="410"/>
      <c r="C117" s="943">
        <v>1</v>
      </c>
      <c r="D117" s="367"/>
      <c r="E117" s="963" t="s">
        <v>3269</v>
      </c>
      <c r="F117" s="975" t="s">
        <v>987</v>
      </c>
      <c r="G117" s="976">
        <v>1</v>
      </c>
      <c r="H117" s="977">
        <v>3000</v>
      </c>
      <c r="I117" s="922">
        <f t="shared" si="8"/>
        <v>3000</v>
      </c>
      <c r="J117" s="945" t="s">
        <v>1346</v>
      </c>
      <c r="K117" s="923" t="s">
        <v>953</v>
      </c>
      <c r="N117" s="938" t="s">
        <v>1190</v>
      </c>
      <c r="O117" s="939">
        <f t="shared" si="6"/>
        <v>0</v>
      </c>
      <c r="P117" s="940"/>
      <c r="Q117" s="939">
        <f t="shared" si="5"/>
        <v>2520000</v>
      </c>
      <c r="R117" s="941">
        <f t="shared" si="7"/>
        <v>2520000</v>
      </c>
    </row>
    <row r="118" spans="1:18" ht="15" customHeight="1" x14ac:dyDescent="0.2">
      <c r="A118" s="973"/>
      <c r="B118" s="963"/>
      <c r="C118" s="974"/>
      <c r="D118" s="963"/>
      <c r="E118" s="963"/>
      <c r="F118" s="975"/>
      <c r="G118" s="976"/>
      <c r="H118" s="990"/>
      <c r="I118" s="991"/>
      <c r="J118" s="448"/>
      <c r="K118" s="979"/>
      <c r="L118" s="285"/>
      <c r="N118" s="938" t="s">
        <v>1192</v>
      </c>
      <c r="O118" s="939">
        <f t="shared" si="6"/>
        <v>0</v>
      </c>
      <c r="P118" s="940"/>
      <c r="Q118" s="939">
        <f t="shared" si="5"/>
        <v>30000</v>
      </c>
      <c r="R118" s="941">
        <f t="shared" si="7"/>
        <v>30000</v>
      </c>
    </row>
    <row r="119" spans="1:18" ht="15" customHeight="1" x14ac:dyDescent="0.2">
      <c r="A119" s="992"/>
      <c r="B119" s="993"/>
      <c r="C119" s="994"/>
      <c r="D119" s="355"/>
      <c r="E119" s="355"/>
      <c r="F119" s="949"/>
      <c r="G119" s="383"/>
      <c r="H119" s="362"/>
      <c r="I119" s="995"/>
      <c r="J119" s="448"/>
      <c r="K119" s="449"/>
      <c r="N119" s="938" t="s">
        <v>1194</v>
      </c>
      <c r="O119" s="939">
        <f t="shared" si="6"/>
        <v>0</v>
      </c>
      <c r="P119" s="940"/>
      <c r="Q119" s="939">
        <f t="shared" si="5"/>
        <v>30000</v>
      </c>
      <c r="R119" s="941">
        <f t="shared" si="7"/>
        <v>30000</v>
      </c>
    </row>
    <row r="120" spans="1:18" ht="15" customHeight="1" x14ac:dyDescent="0.2">
      <c r="A120" s="996" t="s">
        <v>3324</v>
      </c>
      <c r="B120" s="997"/>
      <c r="C120" s="943">
        <v>1</v>
      </c>
      <c r="D120" s="367"/>
      <c r="E120" s="998" t="s">
        <v>3325</v>
      </c>
      <c r="F120" s="920" t="s">
        <v>1594</v>
      </c>
      <c r="G120" s="451">
        <v>50</v>
      </c>
      <c r="H120" s="416">
        <v>400</v>
      </c>
      <c r="I120" s="999">
        <f t="shared" ref="I120:I125" si="9">G120*H120</f>
        <v>20000</v>
      </c>
      <c r="J120" s="448" t="s">
        <v>950</v>
      </c>
      <c r="K120" s="923" t="s">
        <v>953</v>
      </c>
      <c r="N120" s="938" t="s">
        <v>1196</v>
      </c>
      <c r="O120" s="939">
        <f t="shared" si="6"/>
        <v>0</v>
      </c>
      <c r="P120" s="940"/>
      <c r="Q120" s="939">
        <f t="shared" si="5"/>
        <v>0</v>
      </c>
      <c r="R120" s="941">
        <f t="shared" si="7"/>
        <v>0</v>
      </c>
    </row>
    <row r="121" spans="1:18" ht="15" customHeight="1" x14ac:dyDescent="0.2">
      <c r="A121" s="996"/>
      <c r="B121" s="997"/>
      <c r="C121" s="972"/>
      <c r="D121" s="919"/>
      <c r="E121" s="998" t="s">
        <v>3326</v>
      </c>
      <c r="F121" s="920" t="s">
        <v>987</v>
      </c>
      <c r="G121" s="451">
        <v>12</v>
      </c>
      <c r="H121" s="416">
        <v>25000</v>
      </c>
      <c r="I121" s="999">
        <f t="shared" si="9"/>
        <v>300000</v>
      </c>
      <c r="J121" s="448" t="s">
        <v>1147</v>
      </c>
      <c r="K121" s="923" t="s">
        <v>953</v>
      </c>
      <c r="N121" s="938" t="s">
        <v>1198</v>
      </c>
      <c r="O121" s="939">
        <f t="shared" si="6"/>
        <v>0</v>
      </c>
      <c r="P121" s="940"/>
      <c r="Q121" s="939">
        <f t="shared" si="5"/>
        <v>0</v>
      </c>
      <c r="R121" s="941">
        <f t="shared" si="7"/>
        <v>0</v>
      </c>
    </row>
    <row r="122" spans="1:18" ht="15" customHeight="1" x14ac:dyDescent="0.2">
      <c r="A122" s="996"/>
      <c r="B122" s="997"/>
      <c r="C122" s="972"/>
      <c r="D122" s="919"/>
      <c r="E122" s="998" t="s">
        <v>3327</v>
      </c>
      <c r="F122" s="920" t="s">
        <v>3274</v>
      </c>
      <c r="G122" s="451">
        <v>1</v>
      </c>
      <c r="H122" s="416">
        <v>75000</v>
      </c>
      <c r="I122" s="999">
        <f t="shared" si="9"/>
        <v>75000</v>
      </c>
      <c r="J122" s="448" t="s">
        <v>1178</v>
      </c>
      <c r="K122" s="923" t="s">
        <v>953</v>
      </c>
      <c r="N122" s="938" t="s">
        <v>1201</v>
      </c>
      <c r="O122" s="939">
        <f t="shared" si="6"/>
        <v>0</v>
      </c>
      <c r="P122" s="940"/>
      <c r="Q122" s="939">
        <f t="shared" si="5"/>
        <v>84000</v>
      </c>
      <c r="R122" s="941">
        <f t="shared" si="7"/>
        <v>84000</v>
      </c>
    </row>
    <row r="123" spans="1:18" ht="15" customHeight="1" x14ac:dyDescent="0.2">
      <c r="A123" s="996"/>
      <c r="B123" s="997"/>
      <c r="C123" s="972"/>
      <c r="D123" s="919"/>
      <c r="E123" s="998" t="s">
        <v>3328</v>
      </c>
      <c r="F123" s="920" t="s">
        <v>1594</v>
      </c>
      <c r="G123" s="451">
        <v>10</v>
      </c>
      <c r="H123" s="416">
        <v>3000</v>
      </c>
      <c r="I123" s="999">
        <f t="shared" si="9"/>
        <v>30000</v>
      </c>
      <c r="J123" s="945" t="s">
        <v>937</v>
      </c>
      <c r="K123" s="923" t="s">
        <v>953</v>
      </c>
      <c r="N123" s="938" t="s">
        <v>1204</v>
      </c>
      <c r="O123" s="939">
        <f t="shared" si="6"/>
        <v>0</v>
      </c>
      <c r="P123" s="940"/>
      <c r="Q123" s="939">
        <f t="shared" si="5"/>
        <v>0</v>
      </c>
      <c r="R123" s="941">
        <f t="shared" si="7"/>
        <v>0</v>
      </c>
    </row>
    <row r="124" spans="1:18" ht="15" customHeight="1" x14ac:dyDescent="0.2">
      <c r="A124" s="996"/>
      <c r="B124" s="997"/>
      <c r="C124" s="972"/>
      <c r="D124" s="919"/>
      <c r="E124" s="998" t="s">
        <v>3329</v>
      </c>
      <c r="F124" s="920" t="s">
        <v>3248</v>
      </c>
      <c r="G124" s="451">
        <v>50</v>
      </c>
      <c r="H124" s="416">
        <v>6.84</v>
      </c>
      <c r="I124" s="999">
        <f t="shared" si="9"/>
        <v>342</v>
      </c>
      <c r="J124" s="945" t="s">
        <v>937</v>
      </c>
      <c r="K124" s="923" t="s">
        <v>953</v>
      </c>
      <c r="N124" s="938" t="s">
        <v>1206</v>
      </c>
      <c r="O124" s="939">
        <f t="shared" si="6"/>
        <v>0</v>
      </c>
      <c r="P124" s="940"/>
      <c r="Q124" s="939">
        <f t="shared" si="5"/>
        <v>0</v>
      </c>
      <c r="R124" s="941">
        <f t="shared" si="7"/>
        <v>0</v>
      </c>
    </row>
    <row r="125" spans="1:18" ht="15" customHeight="1" x14ac:dyDescent="0.2">
      <c r="A125" s="996"/>
      <c r="B125" s="997"/>
      <c r="C125" s="972"/>
      <c r="D125" s="919"/>
      <c r="E125" s="998" t="s">
        <v>3330</v>
      </c>
      <c r="F125" s="920" t="s">
        <v>1920</v>
      </c>
      <c r="G125" s="451">
        <v>4</v>
      </c>
      <c r="H125" s="416">
        <v>218.3</v>
      </c>
      <c r="I125" s="999">
        <f t="shared" si="9"/>
        <v>873.2</v>
      </c>
      <c r="J125" s="945" t="s">
        <v>476</v>
      </c>
      <c r="K125" s="923" t="s">
        <v>953</v>
      </c>
      <c r="N125" s="938" t="s">
        <v>1208</v>
      </c>
      <c r="O125" s="939">
        <f t="shared" si="6"/>
        <v>0</v>
      </c>
      <c r="P125" s="940"/>
      <c r="Q125" s="939">
        <f t="shared" si="5"/>
        <v>0</v>
      </c>
      <c r="R125" s="941">
        <f t="shared" si="7"/>
        <v>0</v>
      </c>
    </row>
    <row r="126" spans="1:18" ht="15" customHeight="1" x14ac:dyDescent="0.2">
      <c r="A126" s="996"/>
      <c r="B126" s="997"/>
      <c r="C126" s="972"/>
      <c r="D126" s="919"/>
      <c r="E126" s="998"/>
      <c r="F126" s="920"/>
      <c r="G126" s="451"/>
      <c r="H126" s="416"/>
      <c r="I126" s="999"/>
      <c r="J126" s="448"/>
      <c r="K126" s="923"/>
      <c r="N126" s="938" t="s">
        <v>1210</v>
      </c>
      <c r="O126" s="939">
        <f t="shared" si="6"/>
        <v>0</v>
      </c>
      <c r="P126" s="940"/>
      <c r="Q126" s="939">
        <f t="shared" si="5"/>
        <v>0</v>
      </c>
      <c r="R126" s="941">
        <f t="shared" si="7"/>
        <v>0</v>
      </c>
    </row>
    <row r="127" spans="1:18" ht="15" customHeight="1" x14ac:dyDescent="0.2">
      <c r="A127" s="996"/>
      <c r="B127" s="997"/>
      <c r="C127" s="972"/>
      <c r="D127" s="919"/>
      <c r="E127" s="998"/>
      <c r="F127" s="920"/>
      <c r="G127" s="451"/>
      <c r="H127" s="416"/>
      <c r="I127" s="999"/>
      <c r="J127" s="448"/>
      <c r="K127" s="923"/>
      <c r="N127" s="938" t="s">
        <v>1213</v>
      </c>
      <c r="O127" s="939">
        <f t="shared" si="6"/>
        <v>0</v>
      </c>
      <c r="P127" s="940"/>
      <c r="Q127" s="939">
        <f t="shared" si="5"/>
        <v>0</v>
      </c>
      <c r="R127" s="941">
        <f t="shared" si="7"/>
        <v>0</v>
      </c>
    </row>
    <row r="128" spans="1:18" ht="15" customHeight="1" x14ac:dyDescent="0.2">
      <c r="A128" s="996" t="s">
        <v>3331</v>
      </c>
      <c r="B128" s="997"/>
      <c r="C128" s="1000">
        <v>1</v>
      </c>
      <c r="D128" s="1001"/>
      <c r="E128" s="998" t="s">
        <v>3330</v>
      </c>
      <c r="F128" s="920" t="s">
        <v>1920</v>
      </c>
      <c r="G128" s="451">
        <v>10</v>
      </c>
      <c r="H128" s="416">
        <v>218.3</v>
      </c>
      <c r="I128" s="999">
        <f>G128*H128</f>
        <v>2183</v>
      </c>
      <c r="J128" s="945" t="s">
        <v>476</v>
      </c>
      <c r="K128" s="923" t="s">
        <v>953</v>
      </c>
      <c r="N128" s="938" t="s">
        <v>1215</v>
      </c>
      <c r="O128" s="939">
        <f t="shared" si="6"/>
        <v>0</v>
      </c>
      <c r="P128" s="940"/>
      <c r="Q128" s="939">
        <f t="shared" si="5"/>
        <v>0</v>
      </c>
      <c r="R128" s="941">
        <f t="shared" si="7"/>
        <v>0</v>
      </c>
    </row>
    <row r="129" spans="1:19" ht="15" customHeight="1" x14ac:dyDescent="0.2">
      <c r="A129" s="996"/>
      <c r="B129" s="997"/>
      <c r="C129" s="972"/>
      <c r="D129" s="919"/>
      <c r="E129" s="998" t="s">
        <v>3329</v>
      </c>
      <c r="F129" s="920" t="s">
        <v>3248</v>
      </c>
      <c r="G129" s="451">
        <v>55</v>
      </c>
      <c r="H129" s="416">
        <v>6.84</v>
      </c>
      <c r="I129" s="999">
        <f>G129*H129</f>
        <v>376.2</v>
      </c>
      <c r="J129" s="945" t="s">
        <v>937</v>
      </c>
      <c r="K129" s="923" t="s">
        <v>953</v>
      </c>
      <c r="N129" s="938" t="s">
        <v>1217</v>
      </c>
      <c r="O129" s="939">
        <f t="shared" si="6"/>
        <v>0</v>
      </c>
      <c r="P129" s="940"/>
      <c r="Q129" s="939">
        <f t="shared" si="5"/>
        <v>0</v>
      </c>
      <c r="R129" s="941">
        <f t="shared" si="7"/>
        <v>0</v>
      </c>
    </row>
    <row r="130" spans="1:19" ht="15" customHeight="1" x14ac:dyDescent="0.2">
      <c r="A130" s="996"/>
      <c r="B130" s="997"/>
      <c r="C130" s="972"/>
      <c r="D130" s="919"/>
      <c r="E130" s="998" t="s">
        <v>3273</v>
      </c>
      <c r="F130" s="920" t="s">
        <v>3274</v>
      </c>
      <c r="G130" s="451">
        <v>1</v>
      </c>
      <c r="H130" s="416">
        <v>5000</v>
      </c>
      <c r="I130" s="999">
        <f>G130*H130</f>
        <v>5000</v>
      </c>
      <c r="J130" s="448" t="s">
        <v>1220</v>
      </c>
      <c r="K130" s="923" t="s">
        <v>953</v>
      </c>
      <c r="N130" s="938" t="s">
        <v>1220</v>
      </c>
      <c r="O130" s="939">
        <f t="shared" si="6"/>
        <v>0</v>
      </c>
      <c r="P130" s="940"/>
      <c r="Q130" s="939">
        <f t="shared" si="5"/>
        <v>50000</v>
      </c>
      <c r="R130" s="941">
        <f t="shared" si="7"/>
        <v>50000</v>
      </c>
    </row>
    <row r="131" spans="1:19" ht="15" customHeight="1" x14ac:dyDescent="0.2">
      <c r="A131" s="996"/>
      <c r="B131" s="997"/>
      <c r="C131" s="972"/>
      <c r="D131" s="919"/>
      <c r="E131" s="998" t="s">
        <v>3332</v>
      </c>
      <c r="F131" s="920" t="s">
        <v>3256</v>
      </c>
      <c r="G131" s="451">
        <v>150</v>
      </c>
      <c r="H131" s="416">
        <v>400</v>
      </c>
      <c r="I131" s="999">
        <f>G131*H131</f>
        <v>60000</v>
      </c>
      <c r="J131" s="945" t="s">
        <v>133</v>
      </c>
      <c r="K131" s="923" t="s">
        <v>953</v>
      </c>
      <c r="N131" s="938" t="s">
        <v>1223</v>
      </c>
      <c r="O131" s="939">
        <f t="shared" si="6"/>
        <v>0</v>
      </c>
      <c r="P131" s="940"/>
      <c r="Q131" s="939">
        <f t="shared" si="5"/>
        <v>0</v>
      </c>
      <c r="R131" s="941">
        <f t="shared" si="7"/>
        <v>0</v>
      </c>
    </row>
    <row r="132" spans="1:19" ht="15" customHeight="1" x14ac:dyDescent="0.2">
      <c r="A132" s="996"/>
      <c r="B132" s="997"/>
      <c r="C132" s="972"/>
      <c r="D132" s="919"/>
      <c r="E132" s="998"/>
      <c r="F132" s="920"/>
      <c r="G132" s="451"/>
      <c r="H132" s="416"/>
      <c r="I132" s="999"/>
      <c r="J132" s="448"/>
      <c r="K132" s="923"/>
      <c r="N132" s="938" t="s">
        <v>1225</v>
      </c>
      <c r="O132" s="939">
        <f t="shared" si="6"/>
        <v>0</v>
      </c>
      <c r="P132" s="940"/>
      <c r="Q132" s="939">
        <f t="shared" ref="Q132:Q195" si="10">+SUMIF($J$29:$J$975,N132,$I$29:$I$975)</f>
        <v>0</v>
      </c>
      <c r="R132" s="941">
        <f t="shared" si="7"/>
        <v>0</v>
      </c>
    </row>
    <row r="133" spans="1:19" ht="15" customHeight="1" x14ac:dyDescent="0.2">
      <c r="A133" s="996"/>
      <c r="B133" s="997"/>
      <c r="C133" s="972"/>
      <c r="D133" s="919"/>
      <c r="E133" s="998"/>
      <c r="F133" s="920"/>
      <c r="G133" s="451"/>
      <c r="H133" s="416"/>
      <c r="I133" s="999"/>
      <c r="J133" s="448"/>
      <c r="K133" s="923"/>
      <c r="N133" s="938" t="s">
        <v>1227</v>
      </c>
      <c r="O133" s="939">
        <f t="shared" ref="O133:O196" si="11">+SUMIF($J$6:$J$27,N133,$I$6:$I$27)</f>
        <v>0</v>
      </c>
      <c r="P133" s="940"/>
      <c r="Q133" s="939">
        <f t="shared" si="10"/>
        <v>750000</v>
      </c>
      <c r="R133" s="941">
        <f t="shared" ref="R133:R196" si="12">O133+Q133</f>
        <v>750000</v>
      </c>
    </row>
    <row r="134" spans="1:19" ht="15" customHeight="1" x14ac:dyDescent="0.2">
      <c r="A134" s="996" t="s">
        <v>3333</v>
      </c>
      <c r="B134" s="997"/>
      <c r="C134" s="943">
        <v>1</v>
      </c>
      <c r="D134" s="367"/>
      <c r="E134" s="998" t="s">
        <v>3330</v>
      </c>
      <c r="F134" s="920" t="s">
        <v>1920</v>
      </c>
      <c r="G134" s="451">
        <v>4</v>
      </c>
      <c r="H134" s="416">
        <v>218.3</v>
      </c>
      <c r="I134" s="999">
        <f>G134*H134</f>
        <v>873.2</v>
      </c>
      <c r="J134" s="945" t="s">
        <v>476</v>
      </c>
      <c r="K134" s="923" t="s">
        <v>953</v>
      </c>
      <c r="N134" s="938" t="s">
        <v>1229</v>
      </c>
      <c r="O134" s="939">
        <f t="shared" si="11"/>
        <v>0</v>
      </c>
      <c r="P134" s="950"/>
      <c r="Q134" s="939">
        <f t="shared" si="10"/>
        <v>0</v>
      </c>
      <c r="R134" s="941">
        <f t="shared" si="12"/>
        <v>0</v>
      </c>
    </row>
    <row r="135" spans="1:19" ht="15" customHeight="1" x14ac:dyDescent="0.2">
      <c r="A135" s="996"/>
      <c r="B135" s="997"/>
      <c r="C135" s="972"/>
      <c r="D135" s="919"/>
      <c r="E135" s="998" t="s">
        <v>3329</v>
      </c>
      <c r="F135" s="920" t="s">
        <v>3248</v>
      </c>
      <c r="G135" s="451">
        <v>55</v>
      </c>
      <c r="H135" s="416">
        <v>6.84</v>
      </c>
      <c r="I135" s="999">
        <f>G135*H135</f>
        <v>376.2</v>
      </c>
      <c r="J135" s="945" t="s">
        <v>937</v>
      </c>
      <c r="K135" s="923" t="s">
        <v>953</v>
      </c>
      <c r="N135" s="938" t="s">
        <v>1231</v>
      </c>
      <c r="O135" s="939">
        <f t="shared" si="11"/>
        <v>0</v>
      </c>
      <c r="P135" s="940"/>
      <c r="Q135" s="939">
        <f t="shared" si="10"/>
        <v>750000</v>
      </c>
      <c r="R135" s="941">
        <f t="shared" si="12"/>
        <v>750000</v>
      </c>
    </row>
    <row r="136" spans="1:19" ht="15" customHeight="1" x14ac:dyDescent="0.2">
      <c r="A136" s="996"/>
      <c r="B136" s="997"/>
      <c r="C136" s="972"/>
      <c r="D136" s="919"/>
      <c r="E136" s="998" t="s">
        <v>3273</v>
      </c>
      <c r="F136" s="920" t="s">
        <v>3274</v>
      </c>
      <c r="G136" s="451">
        <v>1</v>
      </c>
      <c r="H136" s="416">
        <v>5000</v>
      </c>
      <c r="I136" s="999">
        <f>G136*H136</f>
        <v>5000</v>
      </c>
      <c r="J136" s="448" t="s">
        <v>1220</v>
      </c>
      <c r="K136" s="923" t="s">
        <v>953</v>
      </c>
      <c r="N136" s="938" t="s">
        <v>1233</v>
      </c>
      <c r="O136" s="939">
        <f t="shared" si="11"/>
        <v>0</v>
      </c>
      <c r="P136" s="940"/>
      <c r="Q136" s="939">
        <f t="shared" si="10"/>
        <v>0</v>
      </c>
      <c r="R136" s="941">
        <f t="shared" si="12"/>
        <v>0</v>
      </c>
    </row>
    <row r="137" spans="1:19" ht="15" customHeight="1" x14ac:dyDescent="0.2">
      <c r="A137" s="996"/>
      <c r="B137" s="997"/>
      <c r="C137" s="972"/>
      <c r="D137" s="919"/>
      <c r="E137" s="998" t="s">
        <v>3332</v>
      </c>
      <c r="F137" s="920" t="s">
        <v>3256</v>
      </c>
      <c r="G137" s="451">
        <v>150</v>
      </c>
      <c r="H137" s="416">
        <v>400</v>
      </c>
      <c r="I137" s="999">
        <f>G137*H137</f>
        <v>60000</v>
      </c>
      <c r="J137" s="945" t="s">
        <v>133</v>
      </c>
      <c r="K137" s="923" t="s">
        <v>953</v>
      </c>
      <c r="N137" s="938" t="s">
        <v>1235</v>
      </c>
      <c r="O137" s="939">
        <f t="shared" si="11"/>
        <v>0</v>
      </c>
      <c r="P137" s="940"/>
      <c r="Q137" s="939">
        <f t="shared" si="10"/>
        <v>0</v>
      </c>
      <c r="R137" s="941">
        <f t="shared" si="12"/>
        <v>0</v>
      </c>
      <c r="S137" s="1002"/>
    </row>
    <row r="138" spans="1:19" ht="15" customHeight="1" x14ac:dyDescent="0.2">
      <c r="A138" s="996"/>
      <c r="B138" s="997"/>
      <c r="C138" s="972"/>
      <c r="D138" s="919"/>
      <c r="E138" s="998"/>
      <c r="F138" s="920"/>
      <c r="G138" s="451"/>
      <c r="H138" s="416"/>
      <c r="I138" s="999"/>
      <c r="J138" s="448"/>
      <c r="K138" s="923"/>
      <c r="N138" s="938" t="s">
        <v>1237</v>
      </c>
      <c r="O138" s="939">
        <f t="shared" si="11"/>
        <v>0</v>
      </c>
      <c r="P138" s="940"/>
      <c r="Q138" s="939">
        <f t="shared" si="10"/>
        <v>0</v>
      </c>
      <c r="R138" s="941">
        <f t="shared" si="12"/>
        <v>0</v>
      </c>
      <c r="S138" s="1002"/>
    </row>
    <row r="139" spans="1:19" ht="15" customHeight="1" x14ac:dyDescent="0.2">
      <c r="A139" s="942" t="s">
        <v>3334</v>
      </c>
      <c r="B139" s="410"/>
      <c r="C139" s="943">
        <v>1</v>
      </c>
      <c r="D139" s="367"/>
      <c r="E139" s="919" t="s">
        <v>3262</v>
      </c>
      <c r="F139" s="944"/>
      <c r="G139" s="451"/>
      <c r="H139" s="921"/>
      <c r="I139" s="922"/>
      <c r="J139" s="448"/>
      <c r="K139" s="923"/>
      <c r="N139" s="938" t="s">
        <v>1239</v>
      </c>
      <c r="O139" s="939">
        <f t="shared" si="11"/>
        <v>0</v>
      </c>
      <c r="P139" s="940"/>
      <c r="Q139" s="939">
        <f t="shared" si="10"/>
        <v>0</v>
      </c>
      <c r="R139" s="941">
        <f t="shared" si="12"/>
        <v>0</v>
      </c>
    </row>
    <row r="140" spans="1:19" ht="15" customHeight="1" x14ac:dyDescent="0.2">
      <c r="A140" s="942"/>
      <c r="B140" s="410"/>
      <c r="C140" s="964"/>
      <c r="D140" s="965"/>
      <c r="E140" s="919" t="s">
        <v>3260</v>
      </c>
      <c r="F140" s="920" t="s">
        <v>3248</v>
      </c>
      <c r="G140" s="451">
        <v>30</v>
      </c>
      <c r="H140" s="921">
        <v>6.84</v>
      </c>
      <c r="I140" s="922">
        <f>G140*H140</f>
        <v>205.2</v>
      </c>
      <c r="J140" s="945" t="s">
        <v>937</v>
      </c>
      <c r="K140" s="923" t="s">
        <v>953</v>
      </c>
      <c r="N140" s="938" t="s">
        <v>1241</v>
      </c>
      <c r="O140" s="939">
        <f t="shared" si="11"/>
        <v>0</v>
      </c>
      <c r="P140" s="940"/>
      <c r="Q140" s="939">
        <f t="shared" si="10"/>
        <v>0</v>
      </c>
      <c r="R140" s="941">
        <f t="shared" si="12"/>
        <v>0</v>
      </c>
    </row>
    <row r="141" spans="1:19" ht="15" customHeight="1" x14ac:dyDescent="0.2">
      <c r="A141" s="942"/>
      <c r="B141" s="410"/>
      <c r="C141" s="964"/>
      <c r="D141" s="965"/>
      <c r="E141" s="919" t="s">
        <v>3335</v>
      </c>
      <c r="F141" s="944" t="s">
        <v>3336</v>
      </c>
      <c r="G141" s="451">
        <v>30</v>
      </c>
      <c r="H141" s="921">
        <v>10</v>
      </c>
      <c r="I141" s="922">
        <f>G141*H141</f>
        <v>300</v>
      </c>
      <c r="J141" s="945" t="s">
        <v>133</v>
      </c>
      <c r="K141" s="923" t="s">
        <v>953</v>
      </c>
      <c r="N141" s="938" t="s">
        <v>1243</v>
      </c>
      <c r="O141" s="939">
        <f t="shared" si="11"/>
        <v>0</v>
      </c>
      <c r="P141" s="940"/>
      <c r="Q141" s="939">
        <f t="shared" si="10"/>
        <v>0</v>
      </c>
      <c r="R141" s="941">
        <f t="shared" si="12"/>
        <v>0</v>
      </c>
    </row>
    <row r="142" spans="1:19" ht="15" customHeight="1" x14ac:dyDescent="0.2">
      <c r="A142" s="942"/>
      <c r="B142" s="410"/>
      <c r="C142" s="964"/>
      <c r="D142" s="965"/>
      <c r="E142" s="919" t="s">
        <v>3337</v>
      </c>
      <c r="F142" s="944" t="s">
        <v>3336</v>
      </c>
      <c r="G142" s="451">
        <v>30</v>
      </c>
      <c r="H142" s="921">
        <v>10</v>
      </c>
      <c r="I142" s="922">
        <f>G142*H142</f>
        <v>300</v>
      </c>
      <c r="J142" s="945" t="s">
        <v>133</v>
      </c>
      <c r="K142" s="923" t="s">
        <v>953</v>
      </c>
      <c r="N142" s="938" t="s">
        <v>1245</v>
      </c>
      <c r="O142" s="939">
        <f t="shared" si="11"/>
        <v>0</v>
      </c>
      <c r="P142" s="940"/>
      <c r="Q142" s="939">
        <f t="shared" si="10"/>
        <v>0</v>
      </c>
      <c r="R142" s="941">
        <f t="shared" si="12"/>
        <v>0</v>
      </c>
    </row>
    <row r="143" spans="1:19" ht="15" customHeight="1" x14ac:dyDescent="0.2">
      <c r="A143" s="942"/>
      <c r="B143" s="410"/>
      <c r="C143" s="964"/>
      <c r="D143" s="965"/>
      <c r="E143" s="998" t="s">
        <v>3330</v>
      </c>
      <c r="F143" s="944" t="s">
        <v>1920</v>
      </c>
      <c r="G143" s="451">
        <v>1</v>
      </c>
      <c r="H143" s="921">
        <v>218.3</v>
      </c>
      <c r="I143" s="922">
        <f>G143*H143</f>
        <v>218.3</v>
      </c>
      <c r="J143" s="945" t="s">
        <v>476</v>
      </c>
      <c r="K143" s="923" t="s">
        <v>953</v>
      </c>
      <c r="N143" s="938" t="s">
        <v>1247</v>
      </c>
      <c r="O143" s="939">
        <f t="shared" si="11"/>
        <v>0</v>
      </c>
      <c r="P143" s="940"/>
      <c r="Q143" s="939">
        <f t="shared" si="10"/>
        <v>0</v>
      </c>
      <c r="R143" s="941">
        <f t="shared" si="12"/>
        <v>0</v>
      </c>
    </row>
    <row r="144" spans="1:19" ht="15" customHeight="1" x14ac:dyDescent="0.2">
      <c r="A144" s="996"/>
      <c r="B144" s="997"/>
      <c r="C144" s="972"/>
      <c r="D144" s="919"/>
      <c r="E144" s="998"/>
      <c r="F144" s="920"/>
      <c r="G144" s="451"/>
      <c r="H144" s="416"/>
      <c r="I144" s="999"/>
      <c r="J144" s="448"/>
      <c r="K144" s="923"/>
      <c r="N144" s="938" t="s">
        <v>1249</v>
      </c>
      <c r="O144" s="939">
        <f t="shared" si="11"/>
        <v>0</v>
      </c>
      <c r="P144" s="940"/>
      <c r="Q144" s="939">
        <f t="shared" si="10"/>
        <v>0</v>
      </c>
      <c r="R144" s="941">
        <f t="shared" si="12"/>
        <v>0</v>
      </c>
    </row>
    <row r="145" spans="1:18" ht="15" customHeight="1" x14ac:dyDescent="0.2">
      <c r="A145" s="1003" t="s">
        <v>3338</v>
      </c>
      <c r="B145" s="997"/>
      <c r="C145" s="943">
        <v>1</v>
      </c>
      <c r="D145" s="367"/>
      <c r="E145" s="998" t="s">
        <v>3330</v>
      </c>
      <c r="F145" s="920" t="s">
        <v>1920</v>
      </c>
      <c r="G145" s="451">
        <v>80</v>
      </c>
      <c r="H145" s="416">
        <v>218.3</v>
      </c>
      <c r="I145" s="922">
        <f>G145*H145</f>
        <v>17464</v>
      </c>
      <c r="J145" s="945" t="s">
        <v>476</v>
      </c>
      <c r="K145" s="923" t="s">
        <v>953</v>
      </c>
      <c r="N145" s="938" t="s">
        <v>1251</v>
      </c>
      <c r="O145" s="939">
        <f t="shared" si="11"/>
        <v>0</v>
      </c>
      <c r="P145" s="940"/>
      <c r="Q145" s="939">
        <f t="shared" si="10"/>
        <v>0</v>
      </c>
      <c r="R145" s="941">
        <f t="shared" si="12"/>
        <v>0</v>
      </c>
    </row>
    <row r="146" spans="1:18" ht="15" customHeight="1" x14ac:dyDescent="0.2">
      <c r="A146" s="996"/>
      <c r="B146" s="997"/>
      <c r="C146" s="972"/>
      <c r="D146" s="919"/>
      <c r="E146" s="998" t="s">
        <v>3329</v>
      </c>
      <c r="F146" s="920" t="s">
        <v>3248</v>
      </c>
      <c r="G146" s="451">
        <v>50</v>
      </c>
      <c r="H146" s="416">
        <v>6.84</v>
      </c>
      <c r="I146" s="922">
        <f>G146*H146</f>
        <v>342</v>
      </c>
      <c r="J146" s="945" t="s">
        <v>937</v>
      </c>
      <c r="K146" s="923" t="s">
        <v>953</v>
      </c>
      <c r="N146" s="938" t="s">
        <v>1253</v>
      </c>
      <c r="O146" s="939">
        <f t="shared" si="11"/>
        <v>0</v>
      </c>
      <c r="P146" s="940"/>
      <c r="Q146" s="939">
        <f t="shared" si="10"/>
        <v>0</v>
      </c>
      <c r="R146" s="941">
        <f t="shared" si="12"/>
        <v>0</v>
      </c>
    </row>
    <row r="147" spans="1:18" ht="15" customHeight="1" x14ac:dyDescent="0.2">
      <c r="A147" s="996"/>
      <c r="B147" s="997"/>
      <c r="C147" s="972"/>
      <c r="D147" s="919"/>
      <c r="E147" s="998" t="s">
        <v>3332</v>
      </c>
      <c r="F147" s="920" t="s">
        <v>3256</v>
      </c>
      <c r="G147" s="451">
        <v>220</v>
      </c>
      <c r="H147" s="416">
        <v>400</v>
      </c>
      <c r="I147" s="922">
        <f>G147*H147</f>
        <v>88000</v>
      </c>
      <c r="J147" s="945" t="s">
        <v>133</v>
      </c>
      <c r="K147" s="923" t="s">
        <v>953</v>
      </c>
      <c r="N147" s="938" t="s">
        <v>1255</v>
      </c>
      <c r="O147" s="939">
        <f t="shared" si="11"/>
        <v>0</v>
      </c>
      <c r="P147" s="940"/>
      <c r="Q147" s="939">
        <f t="shared" si="10"/>
        <v>0</v>
      </c>
      <c r="R147" s="941">
        <f t="shared" si="12"/>
        <v>0</v>
      </c>
    </row>
    <row r="148" spans="1:18" ht="15" customHeight="1" x14ac:dyDescent="0.2">
      <c r="A148" s="996"/>
      <c r="B148" s="997"/>
      <c r="C148" s="972"/>
      <c r="D148" s="919"/>
      <c r="E148" s="998"/>
      <c r="F148" s="920"/>
      <c r="G148" s="451"/>
      <c r="H148" s="416"/>
      <c r="I148" s="999"/>
      <c r="J148" s="448"/>
      <c r="K148" s="923"/>
      <c r="N148" s="938" t="s">
        <v>1258</v>
      </c>
      <c r="O148" s="939">
        <f t="shared" si="11"/>
        <v>0</v>
      </c>
      <c r="P148" s="940"/>
      <c r="Q148" s="939">
        <f t="shared" si="10"/>
        <v>0</v>
      </c>
      <c r="R148" s="941">
        <f t="shared" si="12"/>
        <v>0</v>
      </c>
    </row>
    <row r="149" spans="1:18" ht="25.9" customHeight="1" x14ac:dyDescent="0.2">
      <c r="A149" s="1004" t="s">
        <v>3339</v>
      </c>
      <c r="B149" s="1005"/>
      <c r="C149" s="943">
        <v>1</v>
      </c>
      <c r="D149" s="367"/>
      <c r="E149" s="1006" t="s">
        <v>3262</v>
      </c>
      <c r="G149" s="1007"/>
      <c r="H149" s="1008"/>
      <c r="I149" s="1009"/>
      <c r="J149" s="1010"/>
      <c r="N149" s="938" t="s">
        <v>1261</v>
      </c>
      <c r="O149" s="939">
        <f t="shared" si="11"/>
        <v>0</v>
      </c>
      <c r="P149" s="940"/>
      <c r="Q149" s="939">
        <f t="shared" si="10"/>
        <v>0</v>
      </c>
      <c r="R149" s="941">
        <f t="shared" si="12"/>
        <v>0</v>
      </c>
    </row>
    <row r="150" spans="1:18" ht="15" customHeight="1" x14ac:dyDescent="0.2">
      <c r="A150" s="996"/>
      <c r="B150" s="997"/>
      <c r="C150" s="972"/>
      <c r="D150" s="919"/>
      <c r="E150" s="998" t="s">
        <v>3329</v>
      </c>
      <c r="F150" s="920" t="s">
        <v>3248</v>
      </c>
      <c r="G150" s="451">
        <v>240</v>
      </c>
      <c r="H150" s="416">
        <v>6.84</v>
      </c>
      <c r="I150" s="922">
        <f>G150*H150</f>
        <v>1641.6</v>
      </c>
      <c r="J150" s="945" t="s">
        <v>937</v>
      </c>
      <c r="K150" s="923" t="s">
        <v>953</v>
      </c>
      <c r="N150" s="938" t="s">
        <v>1263</v>
      </c>
      <c r="O150" s="939">
        <f t="shared" si="11"/>
        <v>0</v>
      </c>
      <c r="P150" s="940"/>
      <c r="Q150" s="939">
        <f t="shared" si="10"/>
        <v>0</v>
      </c>
      <c r="R150" s="941">
        <f t="shared" si="12"/>
        <v>0</v>
      </c>
    </row>
    <row r="151" spans="1:18" ht="15" customHeight="1" x14ac:dyDescent="0.2">
      <c r="A151" s="996"/>
      <c r="B151" s="997"/>
      <c r="C151" s="972"/>
      <c r="D151" s="919"/>
      <c r="E151" s="998" t="s">
        <v>3332</v>
      </c>
      <c r="F151" s="920" t="s">
        <v>3256</v>
      </c>
      <c r="G151" s="451">
        <v>240</v>
      </c>
      <c r="H151" s="416">
        <v>400</v>
      </c>
      <c r="I151" s="922">
        <f>G151*H151</f>
        <v>96000</v>
      </c>
      <c r="J151" s="945" t="s">
        <v>133</v>
      </c>
      <c r="K151" s="923" t="s">
        <v>953</v>
      </c>
      <c r="N151" s="938" t="s">
        <v>1265</v>
      </c>
      <c r="O151" s="939">
        <f t="shared" si="11"/>
        <v>0</v>
      </c>
      <c r="P151" s="940"/>
      <c r="Q151" s="939">
        <f t="shared" si="10"/>
        <v>0</v>
      </c>
      <c r="R151" s="941">
        <f t="shared" si="12"/>
        <v>0</v>
      </c>
    </row>
    <row r="152" spans="1:18" ht="15" customHeight="1" x14ac:dyDescent="0.2">
      <c r="A152" s="996"/>
      <c r="B152" s="997"/>
      <c r="C152" s="972"/>
      <c r="D152" s="919"/>
      <c r="E152" s="998" t="s">
        <v>3340</v>
      </c>
      <c r="F152" s="920" t="s">
        <v>3341</v>
      </c>
      <c r="G152" s="451">
        <v>72</v>
      </c>
      <c r="H152" s="416">
        <v>10</v>
      </c>
      <c r="I152" s="922">
        <f>G152*H152</f>
        <v>720</v>
      </c>
      <c r="J152" s="945" t="s">
        <v>937</v>
      </c>
      <c r="K152" s="923" t="s">
        <v>953</v>
      </c>
      <c r="N152" s="938" t="s">
        <v>1268</v>
      </c>
      <c r="O152" s="939">
        <f t="shared" si="11"/>
        <v>0</v>
      </c>
      <c r="P152" s="940"/>
      <c r="Q152" s="939">
        <f t="shared" si="10"/>
        <v>5000000</v>
      </c>
      <c r="R152" s="941">
        <f t="shared" si="12"/>
        <v>5000000</v>
      </c>
    </row>
    <row r="153" spans="1:18" ht="15" customHeight="1" x14ac:dyDescent="0.2">
      <c r="A153" s="996"/>
      <c r="B153" s="997"/>
      <c r="C153" s="972"/>
      <c r="D153" s="919"/>
      <c r="E153" s="998" t="s">
        <v>3273</v>
      </c>
      <c r="F153" s="920" t="s">
        <v>3342</v>
      </c>
      <c r="G153" s="451">
        <v>1</v>
      </c>
      <c r="H153" s="416">
        <v>5000</v>
      </c>
      <c r="I153" s="922">
        <f>G153*H153</f>
        <v>5000</v>
      </c>
      <c r="J153" s="448" t="s">
        <v>1220</v>
      </c>
      <c r="K153" s="923" t="s">
        <v>953</v>
      </c>
      <c r="N153" s="938" t="s">
        <v>1271</v>
      </c>
      <c r="O153" s="939">
        <f t="shared" si="11"/>
        <v>0</v>
      </c>
      <c r="P153" s="940"/>
      <c r="Q153" s="939">
        <f t="shared" si="10"/>
        <v>6400000</v>
      </c>
      <c r="R153" s="941">
        <f t="shared" si="12"/>
        <v>6400000</v>
      </c>
    </row>
    <row r="154" spans="1:18" ht="15" customHeight="1" x14ac:dyDescent="0.2">
      <c r="A154" s="996"/>
      <c r="B154" s="997"/>
      <c r="C154" s="972"/>
      <c r="D154" s="919"/>
      <c r="E154" s="998" t="s">
        <v>3330</v>
      </c>
      <c r="F154" s="920" t="s">
        <v>1920</v>
      </c>
      <c r="G154" s="451">
        <v>12</v>
      </c>
      <c r="H154" s="416">
        <v>218.3</v>
      </c>
      <c r="I154" s="922">
        <f>G154*H154</f>
        <v>2619.6000000000004</v>
      </c>
      <c r="J154" s="945" t="s">
        <v>476</v>
      </c>
      <c r="K154" s="923" t="s">
        <v>953</v>
      </c>
      <c r="N154" s="938" t="s">
        <v>1273</v>
      </c>
      <c r="O154" s="939">
        <f t="shared" si="11"/>
        <v>0</v>
      </c>
      <c r="P154" s="940"/>
      <c r="Q154" s="939">
        <f t="shared" si="10"/>
        <v>0</v>
      </c>
      <c r="R154" s="941">
        <f t="shared" si="12"/>
        <v>0</v>
      </c>
    </row>
    <row r="155" spans="1:18" ht="15" customHeight="1" x14ac:dyDescent="0.2">
      <c r="A155" s="996"/>
      <c r="B155" s="997"/>
      <c r="C155" s="972"/>
      <c r="D155" s="919"/>
      <c r="E155" s="998"/>
      <c r="F155" s="920"/>
      <c r="G155" s="451"/>
      <c r="H155" s="416"/>
      <c r="I155" s="999"/>
      <c r="J155" s="448"/>
      <c r="K155" s="923"/>
      <c r="N155" s="938" t="s">
        <v>1275</v>
      </c>
      <c r="O155" s="939">
        <f t="shared" si="11"/>
        <v>0</v>
      </c>
      <c r="P155" s="940"/>
      <c r="Q155" s="939">
        <f t="shared" si="10"/>
        <v>200000</v>
      </c>
      <c r="R155" s="941">
        <f t="shared" si="12"/>
        <v>200000</v>
      </c>
    </row>
    <row r="156" spans="1:18" ht="15" customHeight="1" x14ac:dyDescent="0.2">
      <c r="A156" s="996" t="s">
        <v>3343</v>
      </c>
      <c r="B156" s="997"/>
      <c r="C156" s="943">
        <v>1</v>
      </c>
      <c r="D156" s="367"/>
      <c r="E156" s="998" t="s">
        <v>3332</v>
      </c>
      <c r="F156" s="920" t="s">
        <v>3256</v>
      </c>
      <c r="G156" s="451">
        <v>216</v>
      </c>
      <c r="H156" s="416">
        <v>300</v>
      </c>
      <c r="I156" s="922">
        <f>G156*H156</f>
        <v>64800</v>
      </c>
      <c r="J156" s="945" t="s">
        <v>133</v>
      </c>
      <c r="K156" s="923" t="s">
        <v>953</v>
      </c>
      <c r="N156" s="938" t="s">
        <v>1277</v>
      </c>
      <c r="O156" s="939">
        <f t="shared" si="11"/>
        <v>0</v>
      </c>
      <c r="P156" s="940"/>
      <c r="Q156" s="939">
        <f t="shared" si="10"/>
        <v>90000</v>
      </c>
      <c r="R156" s="941">
        <f t="shared" si="12"/>
        <v>90000</v>
      </c>
    </row>
    <row r="157" spans="1:18" ht="15" customHeight="1" x14ac:dyDescent="0.2">
      <c r="A157" s="971"/>
      <c r="B157" s="919"/>
      <c r="C157" s="972"/>
      <c r="D157" s="919"/>
      <c r="E157" s="998" t="s">
        <v>3330</v>
      </c>
      <c r="F157" s="920" t="s">
        <v>1920</v>
      </c>
      <c r="G157" s="451">
        <v>40</v>
      </c>
      <c r="H157" s="921">
        <v>218.3</v>
      </c>
      <c r="I157" s="922">
        <f>G157*H157</f>
        <v>8732</v>
      </c>
      <c r="J157" s="945" t="s">
        <v>476</v>
      </c>
      <c r="K157" s="923" t="s">
        <v>953</v>
      </c>
      <c r="N157" s="938" t="s">
        <v>1279</v>
      </c>
      <c r="O157" s="939">
        <f t="shared" si="11"/>
        <v>0</v>
      </c>
      <c r="P157" s="940"/>
      <c r="Q157" s="939">
        <f t="shared" si="10"/>
        <v>1000000</v>
      </c>
      <c r="R157" s="941">
        <f t="shared" si="12"/>
        <v>1000000</v>
      </c>
    </row>
    <row r="158" spans="1:18" ht="15" customHeight="1" x14ac:dyDescent="0.2">
      <c r="A158" s="971"/>
      <c r="B158" s="919"/>
      <c r="C158" s="972"/>
      <c r="D158" s="919"/>
      <c r="E158" s="919" t="s">
        <v>3260</v>
      </c>
      <c r="F158" s="920" t="s">
        <v>3248</v>
      </c>
      <c r="G158" s="451">
        <v>15</v>
      </c>
      <c r="H158" s="921">
        <v>6.84</v>
      </c>
      <c r="I158" s="922">
        <f>G158*H158</f>
        <v>102.6</v>
      </c>
      <c r="J158" s="945" t="s">
        <v>937</v>
      </c>
      <c r="K158" s="923" t="s">
        <v>953</v>
      </c>
      <c r="N158" s="938" t="s">
        <v>1281</v>
      </c>
      <c r="O158" s="939">
        <f t="shared" si="11"/>
        <v>0</v>
      </c>
      <c r="P158" s="940"/>
      <c r="Q158" s="939">
        <f t="shared" si="10"/>
        <v>0</v>
      </c>
      <c r="R158" s="941">
        <f t="shared" si="12"/>
        <v>0</v>
      </c>
    </row>
    <row r="159" spans="1:18" ht="29.45" customHeight="1" x14ac:dyDescent="0.2">
      <c r="A159" s="1012" t="s">
        <v>3344</v>
      </c>
      <c r="B159" s="1013"/>
      <c r="C159" s="1014"/>
      <c r="D159" s="1014"/>
      <c r="E159" s="1014"/>
      <c r="F159" s="1014"/>
      <c r="G159" s="1014"/>
      <c r="H159" s="1014"/>
      <c r="I159" s="1014"/>
      <c r="J159" s="1014"/>
      <c r="K159" s="1015"/>
      <c r="N159" s="938" t="s">
        <v>1283</v>
      </c>
      <c r="O159" s="939">
        <f t="shared" si="11"/>
        <v>0</v>
      </c>
      <c r="P159" s="940"/>
      <c r="Q159" s="939">
        <f t="shared" si="10"/>
        <v>0</v>
      </c>
      <c r="R159" s="941">
        <f t="shared" si="12"/>
        <v>0</v>
      </c>
    </row>
    <row r="160" spans="1:18" ht="26.45" customHeight="1" x14ac:dyDescent="0.2">
      <c r="A160" s="1409" t="s">
        <v>3345</v>
      </c>
      <c r="B160" s="919"/>
      <c r="C160" s="972"/>
      <c r="D160" s="919" t="s">
        <v>3346</v>
      </c>
      <c r="E160" s="919"/>
      <c r="F160" s="920"/>
      <c r="G160" s="451"/>
      <c r="H160" s="921"/>
      <c r="I160" s="922"/>
      <c r="J160" s="945"/>
      <c r="K160" s="923"/>
      <c r="N160" s="938" t="s">
        <v>364</v>
      </c>
      <c r="O160" s="939">
        <f t="shared" si="11"/>
        <v>0</v>
      </c>
      <c r="P160" s="940"/>
      <c r="Q160" s="939">
        <f t="shared" si="10"/>
        <v>150000</v>
      </c>
      <c r="R160" s="941">
        <f t="shared" si="12"/>
        <v>150000</v>
      </c>
    </row>
    <row r="161" spans="1:18" ht="27.6" customHeight="1" x14ac:dyDescent="0.2">
      <c r="A161" s="1409"/>
      <c r="B161" s="919"/>
      <c r="C161" s="972"/>
      <c r="D161" s="919" t="s">
        <v>3347</v>
      </c>
      <c r="E161" s="919"/>
      <c r="F161" s="920"/>
      <c r="G161" s="451"/>
      <c r="H161" s="921"/>
      <c r="I161" s="922"/>
      <c r="J161" s="945"/>
      <c r="K161" s="923"/>
      <c r="N161" s="938" t="s">
        <v>1287</v>
      </c>
      <c r="O161" s="939">
        <f t="shared" si="11"/>
        <v>0</v>
      </c>
      <c r="P161" s="940"/>
      <c r="Q161" s="939">
        <f t="shared" si="10"/>
        <v>100000</v>
      </c>
      <c r="R161" s="941">
        <f t="shared" si="12"/>
        <v>100000</v>
      </c>
    </row>
    <row r="162" spans="1:18" ht="15" customHeight="1" x14ac:dyDescent="0.2">
      <c r="A162" s="1409"/>
      <c r="B162" s="919"/>
      <c r="C162" s="972"/>
      <c r="D162" s="919" t="s">
        <v>3348</v>
      </c>
      <c r="E162" s="919"/>
      <c r="F162" s="920"/>
      <c r="G162" s="451"/>
      <c r="H162" s="921"/>
      <c r="I162" s="922"/>
      <c r="J162" s="945"/>
      <c r="K162" s="923"/>
      <c r="N162" s="938" t="s">
        <v>1289</v>
      </c>
      <c r="O162" s="939">
        <f t="shared" si="11"/>
        <v>0</v>
      </c>
      <c r="P162" s="940"/>
      <c r="Q162" s="939">
        <f t="shared" si="10"/>
        <v>0</v>
      </c>
      <c r="R162" s="941">
        <f t="shared" si="12"/>
        <v>0</v>
      </c>
    </row>
    <row r="163" spans="1:18" ht="27" customHeight="1" x14ac:dyDescent="0.2">
      <c r="A163" s="1409"/>
      <c r="B163" s="919"/>
      <c r="C163" s="972"/>
      <c r="D163" s="919" t="s">
        <v>3349</v>
      </c>
      <c r="E163" s="919"/>
      <c r="F163" s="920"/>
      <c r="G163" s="451"/>
      <c r="H163" s="921"/>
      <c r="I163" s="922"/>
      <c r="J163" s="945"/>
      <c r="K163" s="923"/>
      <c r="N163" s="938" t="s">
        <v>1291</v>
      </c>
      <c r="O163" s="939">
        <f t="shared" si="11"/>
        <v>0</v>
      </c>
      <c r="P163" s="940"/>
      <c r="Q163" s="939">
        <f t="shared" si="10"/>
        <v>625000</v>
      </c>
      <c r="R163" s="941">
        <f t="shared" si="12"/>
        <v>625000</v>
      </c>
    </row>
    <row r="164" spans="1:18" ht="28.15" customHeight="1" x14ac:dyDescent="0.2">
      <c r="A164" s="1409"/>
      <c r="B164" s="919"/>
      <c r="C164" s="972"/>
      <c r="D164" s="919" t="s">
        <v>3350</v>
      </c>
      <c r="E164" s="919"/>
      <c r="F164" s="920"/>
      <c r="G164" s="451"/>
      <c r="H164" s="921"/>
      <c r="I164" s="922"/>
      <c r="J164" s="945"/>
      <c r="K164" s="923"/>
      <c r="N164" s="938" t="s">
        <v>1293</v>
      </c>
      <c r="O164" s="939">
        <f t="shared" si="11"/>
        <v>0</v>
      </c>
      <c r="P164" s="940"/>
      <c r="Q164" s="939">
        <f t="shared" si="10"/>
        <v>0</v>
      </c>
      <c r="R164" s="941">
        <f t="shared" si="12"/>
        <v>0</v>
      </c>
    </row>
    <row r="165" spans="1:18" ht="18" customHeight="1" x14ac:dyDescent="0.2">
      <c r="A165" s="1016"/>
      <c r="B165" s="919"/>
      <c r="C165" s="1017">
        <v>1</v>
      </c>
      <c r="D165" s="919"/>
      <c r="E165" s="919" t="s">
        <v>3351</v>
      </c>
      <c r="F165" s="920"/>
      <c r="G165" s="451"/>
      <c r="H165" s="921"/>
      <c r="I165" s="922"/>
      <c r="J165" s="945"/>
      <c r="K165" s="923"/>
      <c r="N165" s="938" t="s">
        <v>1295</v>
      </c>
      <c r="O165" s="939">
        <f t="shared" si="11"/>
        <v>0</v>
      </c>
      <c r="P165" s="940"/>
      <c r="Q165" s="939">
        <f t="shared" si="10"/>
        <v>450000</v>
      </c>
      <c r="R165" s="941">
        <f t="shared" si="12"/>
        <v>450000</v>
      </c>
    </row>
    <row r="166" spans="1:18" ht="15.6" customHeight="1" x14ac:dyDescent="0.2">
      <c r="A166" s="971"/>
      <c r="B166" s="919"/>
      <c r="C166" s="972"/>
      <c r="D166" s="919"/>
      <c r="E166" s="998" t="s">
        <v>3330</v>
      </c>
      <c r="F166" s="920" t="s">
        <v>1920</v>
      </c>
      <c r="G166" s="451">
        <v>10</v>
      </c>
      <c r="H166" s="416">
        <v>218.3</v>
      </c>
      <c r="I166" s="999">
        <f>G166*H166</f>
        <v>2183</v>
      </c>
      <c r="J166" s="945" t="s">
        <v>476</v>
      </c>
      <c r="K166" s="923" t="s">
        <v>953</v>
      </c>
      <c r="N166" s="938" t="s">
        <v>1297</v>
      </c>
      <c r="O166" s="939">
        <f t="shared" si="11"/>
        <v>0</v>
      </c>
      <c r="P166" s="940"/>
      <c r="Q166" s="939">
        <f t="shared" si="10"/>
        <v>0</v>
      </c>
      <c r="R166" s="941">
        <f t="shared" si="12"/>
        <v>0</v>
      </c>
    </row>
    <row r="167" spans="1:18" ht="16.149999999999999" customHeight="1" x14ac:dyDescent="0.2">
      <c r="A167" s="971"/>
      <c r="B167" s="919"/>
      <c r="C167" s="972"/>
      <c r="D167" s="919"/>
      <c r="E167" s="998" t="s">
        <v>3329</v>
      </c>
      <c r="F167" s="920" t="s">
        <v>3248</v>
      </c>
      <c r="G167" s="451">
        <v>55</v>
      </c>
      <c r="H167" s="416">
        <v>6.84</v>
      </c>
      <c r="I167" s="999">
        <f>G167*H167</f>
        <v>376.2</v>
      </c>
      <c r="J167" s="945" t="s">
        <v>937</v>
      </c>
      <c r="K167" s="923" t="s">
        <v>953</v>
      </c>
      <c r="N167" s="938" t="s">
        <v>1299</v>
      </c>
      <c r="O167" s="939">
        <f t="shared" si="11"/>
        <v>0</v>
      </c>
      <c r="P167" s="940"/>
      <c r="Q167" s="939">
        <f t="shared" si="10"/>
        <v>0</v>
      </c>
      <c r="R167" s="941">
        <f t="shared" si="12"/>
        <v>0</v>
      </c>
    </row>
    <row r="168" spans="1:18" ht="21.6" customHeight="1" x14ac:dyDescent="0.2">
      <c r="A168" s="971"/>
      <c r="B168" s="919"/>
      <c r="C168" s="972"/>
      <c r="D168" s="919"/>
      <c r="E168" s="998" t="s">
        <v>3273</v>
      </c>
      <c r="F168" s="920" t="s">
        <v>3274</v>
      </c>
      <c r="G168" s="451">
        <v>1</v>
      </c>
      <c r="H168" s="416">
        <v>5000</v>
      </c>
      <c r="I168" s="999">
        <f>G168*H168</f>
        <v>5000</v>
      </c>
      <c r="J168" s="448" t="s">
        <v>1220</v>
      </c>
      <c r="K168" s="923" t="s">
        <v>953</v>
      </c>
      <c r="N168" s="938" t="s">
        <v>1301</v>
      </c>
      <c r="O168" s="939">
        <f t="shared" si="11"/>
        <v>0</v>
      </c>
      <c r="P168" s="940"/>
      <c r="Q168" s="939">
        <f t="shared" si="10"/>
        <v>0</v>
      </c>
      <c r="R168" s="941">
        <f t="shared" si="12"/>
        <v>0</v>
      </c>
    </row>
    <row r="169" spans="1:18" ht="28.9" customHeight="1" x14ac:dyDescent="0.2">
      <c r="A169" s="1018" t="s">
        <v>3352</v>
      </c>
      <c r="B169" s="1019"/>
      <c r="C169" s="1020"/>
      <c r="D169" s="1020"/>
      <c r="E169" s="1020"/>
      <c r="F169" s="1020"/>
      <c r="G169" s="1020"/>
      <c r="H169" s="1020"/>
      <c r="I169" s="1020"/>
      <c r="J169" s="1020"/>
      <c r="K169" s="1021"/>
      <c r="N169" s="938" t="s">
        <v>1303</v>
      </c>
      <c r="O169" s="939">
        <f t="shared" si="11"/>
        <v>0</v>
      </c>
      <c r="P169" s="940"/>
      <c r="Q169" s="939">
        <f t="shared" si="10"/>
        <v>0</v>
      </c>
      <c r="R169" s="941">
        <f t="shared" si="12"/>
        <v>0</v>
      </c>
    </row>
    <row r="170" spans="1:18" ht="33" customHeight="1" x14ac:dyDescent="0.2">
      <c r="A170" s="1407" t="s">
        <v>3353</v>
      </c>
      <c r="B170" s="919"/>
      <c r="C170" s="972"/>
      <c r="D170" s="919" t="s">
        <v>3354</v>
      </c>
      <c r="E170" s="998"/>
      <c r="F170" s="920"/>
      <c r="G170" s="451"/>
      <c r="H170" s="416"/>
      <c r="I170" s="999"/>
      <c r="J170" s="448"/>
      <c r="K170" s="923"/>
      <c r="N170" s="938" t="s">
        <v>1305</v>
      </c>
      <c r="O170" s="939">
        <f t="shared" si="11"/>
        <v>0</v>
      </c>
      <c r="P170" s="940"/>
      <c r="Q170" s="939">
        <f t="shared" si="10"/>
        <v>18000</v>
      </c>
      <c r="R170" s="941">
        <f t="shared" si="12"/>
        <v>18000</v>
      </c>
    </row>
    <row r="171" spans="1:18" ht="30" customHeight="1" x14ac:dyDescent="0.2">
      <c r="A171" s="1407"/>
      <c r="B171" s="919"/>
      <c r="C171" s="972"/>
      <c r="D171" s="919" t="s">
        <v>3355</v>
      </c>
      <c r="E171" s="998"/>
      <c r="F171" s="920"/>
      <c r="G171" s="451"/>
      <c r="H171" s="416"/>
      <c r="I171" s="999"/>
      <c r="J171" s="448"/>
      <c r="K171" s="923"/>
      <c r="N171" s="938" t="s">
        <v>1307</v>
      </c>
      <c r="O171" s="939">
        <f t="shared" si="11"/>
        <v>0</v>
      </c>
      <c r="P171" s="940"/>
      <c r="Q171" s="939">
        <f t="shared" si="10"/>
        <v>0</v>
      </c>
      <c r="R171" s="941">
        <f t="shared" si="12"/>
        <v>0</v>
      </c>
    </row>
    <row r="172" spans="1:18" ht="42" customHeight="1" x14ac:dyDescent="0.2">
      <c r="A172" s="1407"/>
      <c r="B172" s="919"/>
      <c r="C172" s="972"/>
      <c r="D172" s="919" t="s">
        <v>3356</v>
      </c>
      <c r="E172" s="998"/>
      <c r="F172" s="920"/>
      <c r="G172" s="451"/>
      <c r="H172" s="416"/>
      <c r="I172" s="999"/>
      <c r="J172" s="448"/>
      <c r="K172" s="923"/>
      <c r="N172" s="938" t="s">
        <v>1309</v>
      </c>
      <c r="O172" s="939">
        <f t="shared" si="11"/>
        <v>0</v>
      </c>
      <c r="P172" s="940"/>
      <c r="Q172" s="939">
        <f t="shared" si="10"/>
        <v>12000</v>
      </c>
      <c r="R172" s="941">
        <f t="shared" si="12"/>
        <v>12000</v>
      </c>
    </row>
    <row r="173" spans="1:18" ht="28.15" customHeight="1" x14ac:dyDescent="0.2">
      <c r="A173" s="1407"/>
      <c r="B173" s="919"/>
      <c r="C173" s="972"/>
      <c r="D173" s="919" t="s">
        <v>3357</v>
      </c>
      <c r="E173" s="998"/>
      <c r="F173" s="920"/>
      <c r="G173" s="451"/>
      <c r="H173" s="416"/>
      <c r="I173" s="999"/>
      <c r="J173" s="448"/>
      <c r="K173" s="923"/>
      <c r="N173" s="938" t="s">
        <v>1310</v>
      </c>
      <c r="O173" s="939">
        <f t="shared" si="11"/>
        <v>0</v>
      </c>
      <c r="P173" s="940"/>
      <c r="Q173" s="939">
        <f t="shared" si="10"/>
        <v>0</v>
      </c>
      <c r="R173" s="941">
        <f t="shared" si="12"/>
        <v>0</v>
      </c>
    </row>
    <row r="174" spans="1:18" ht="30" customHeight="1" x14ac:dyDescent="0.2">
      <c r="A174" s="1407"/>
      <c r="B174" s="919"/>
      <c r="C174" s="972"/>
      <c r="D174" s="919" t="s">
        <v>3358</v>
      </c>
      <c r="E174" s="998"/>
      <c r="F174" s="920"/>
      <c r="G174" s="451"/>
      <c r="H174" s="416"/>
      <c r="I174" s="999"/>
      <c r="J174" s="448"/>
      <c r="K174" s="923"/>
      <c r="N174" s="938" t="s">
        <v>1312</v>
      </c>
      <c r="O174" s="939">
        <f t="shared" si="11"/>
        <v>0</v>
      </c>
      <c r="P174" s="940"/>
      <c r="Q174" s="939">
        <f t="shared" si="10"/>
        <v>0</v>
      </c>
      <c r="R174" s="941">
        <f t="shared" si="12"/>
        <v>0</v>
      </c>
    </row>
    <row r="175" spans="1:18" ht="38.450000000000003" customHeight="1" x14ac:dyDescent="0.2">
      <c r="A175" s="1407"/>
      <c r="B175" s="919"/>
      <c r="C175" s="972"/>
      <c r="D175" s="919" t="s">
        <v>3359</v>
      </c>
      <c r="E175" s="998"/>
      <c r="F175" s="920"/>
      <c r="G175" s="451"/>
      <c r="H175" s="416"/>
      <c r="I175" s="999"/>
      <c r="J175" s="448"/>
      <c r="K175" s="923"/>
      <c r="N175" s="938" t="s">
        <v>1315</v>
      </c>
      <c r="O175" s="939">
        <f t="shared" si="11"/>
        <v>0</v>
      </c>
      <c r="P175" s="940"/>
      <c r="Q175" s="939">
        <f t="shared" si="10"/>
        <v>0</v>
      </c>
      <c r="R175" s="941">
        <f t="shared" si="12"/>
        <v>0</v>
      </c>
    </row>
    <row r="176" spans="1:18" ht="31.15" customHeight="1" x14ac:dyDescent="0.2">
      <c r="A176" s="1407"/>
      <c r="B176" s="919"/>
      <c r="C176" s="972"/>
      <c r="D176" s="919" t="s">
        <v>3360</v>
      </c>
      <c r="E176" s="998"/>
      <c r="F176" s="920"/>
      <c r="G176" s="451"/>
      <c r="H176" s="416"/>
      <c r="I176" s="999"/>
      <c r="J176" s="448"/>
      <c r="K176" s="923"/>
      <c r="N176" s="938" t="s">
        <v>1317</v>
      </c>
      <c r="O176" s="939">
        <f t="shared" si="11"/>
        <v>0</v>
      </c>
      <c r="P176" s="940"/>
      <c r="Q176" s="939">
        <f t="shared" si="10"/>
        <v>18000</v>
      </c>
      <c r="R176" s="941">
        <f t="shared" si="12"/>
        <v>18000</v>
      </c>
    </row>
    <row r="177" spans="1:18" ht="31.15" customHeight="1" x14ac:dyDescent="0.2">
      <c r="A177" s="1022" t="s">
        <v>3361</v>
      </c>
      <c r="B177" s="1020"/>
      <c r="C177" s="1020"/>
      <c r="D177" s="1020"/>
      <c r="E177" s="1020"/>
      <c r="F177" s="1020"/>
      <c r="G177" s="1020"/>
      <c r="H177" s="1020"/>
      <c r="I177" s="1020"/>
      <c r="J177" s="1020"/>
      <c r="K177" s="923"/>
      <c r="N177" s="938" t="s">
        <v>1320</v>
      </c>
      <c r="O177" s="939">
        <f t="shared" si="11"/>
        <v>0</v>
      </c>
      <c r="P177" s="940"/>
      <c r="Q177" s="939">
        <f t="shared" si="10"/>
        <v>0</v>
      </c>
      <c r="R177" s="941">
        <f t="shared" si="12"/>
        <v>0</v>
      </c>
    </row>
    <row r="178" spans="1:18" ht="18" customHeight="1" x14ac:dyDescent="0.2">
      <c r="A178" s="1407" t="s">
        <v>3362</v>
      </c>
      <c r="B178" s="919"/>
      <c r="C178" s="972"/>
      <c r="D178" s="919" t="s">
        <v>3363</v>
      </c>
      <c r="E178" s="998"/>
      <c r="F178" s="920"/>
      <c r="G178" s="451"/>
      <c r="H178" s="416"/>
      <c r="I178" s="999"/>
      <c r="J178" s="448"/>
      <c r="K178" s="923"/>
      <c r="N178" s="938" t="s">
        <v>1323</v>
      </c>
      <c r="O178" s="939">
        <f t="shared" si="11"/>
        <v>0</v>
      </c>
      <c r="P178" s="940"/>
      <c r="Q178" s="939">
        <f t="shared" si="10"/>
        <v>1080000</v>
      </c>
      <c r="R178" s="941">
        <f t="shared" si="12"/>
        <v>1080000</v>
      </c>
    </row>
    <row r="179" spans="1:18" ht="18" customHeight="1" x14ac:dyDescent="0.2">
      <c r="A179" s="1407"/>
      <c r="B179" s="919"/>
      <c r="C179" s="972"/>
      <c r="D179" s="919" t="s">
        <v>3364</v>
      </c>
      <c r="E179" s="998"/>
      <c r="F179" s="920"/>
      <c r="G179" s="451"/>
      <c r="H179" s="416"/>
      <c r="I179" s="999"/>
      <c r="J179" s="448"/>
      <c r="K179" s="923"/>
      <c r="N179" s="938" t="s">
        <v>1325</v>
      </c>
      <c r="O179" s="939">
        <f t="shared" si="11"/>
        <v>0</v>
      </c>
      <c r="P179" s="940"/>
      <c r="Q179" s="939">
        <f t="shared" si="10"/>
        <v>18000</v>
      </c>
      <c r="R179" s="941">
        <f t="shared" si="12"/>
        <v>18000</v>
      </c>
    </row>
    <row r="180" spans="1:18" ht="31.15" customHeight="1" x14ac:dyDescent="0.2">
      <c r="A180" s="1407"/>
      <c r="B180" s="919"/>
      <c r="C180" s="972"/>
      <c r="D180" s="919" t="s">
        <v>3365</v>
      </c>
      <c r="E180" s="998"/>
      <c r="F180" s="920"/>
      <c r="G180" s="451"/>
      <c r="H180" s="416"/>
      <c r="I180" s="999"/>
      <c r="J180" s="448"/>
      <c r="K180" s="923"/>
      <c r="N180" s="938" t="s">
        <v>1139</v>
      </c>
      <c r="O180" s="939">
        <f t="shared" si="11"/>
        <v>0</v>
      </c>
      <c r="P180" s="940"/>
      <c r="Q180" s="939">
        <f t="shared" si="10"/>
        <v>24000</v>
      </c>
      <c r="R180" s="941">
        <f t="shared" si="12"/>
        <v>24000</v>
      </c>
    </row>
    <row r="181" spans="1:18" ht="31.15" customHeight="1" x14ac:dyDescent="0.2">
      <c r="A181" s="1407"/>
      <c r="B181" s="919"/>
      <c r="C181" s="972"/>
      <c r="D181" s="919" t="s">
        <v>3366</v>
      </c>
      <c r="E181" s="998"/>
      <c r="F181" s="920"/>
      <c r="G181" s="451"/>
      <c r="H181" s="416"/>
      <c r="I181" s="999"/>
      <c r="J181" s="448"/>
      <c r="K181" s="923"/>
      <c r="N181" s="938" t="s">
        <v>1329</v>
      </c>
      <c r="O181" s="939">
        <f t="shared" si="11"/>
        <v>0</v>
      </c>
      <c r="P181" s="940"/>
      <c r="Q181" s="939">
        <f t="shared" si="10"/>
        <v>0</v>
      </c>
      <c r="R181" s="941">
        <f t="shared" si="12"/>
        <v>0</v>
      </c>
    </row>
    <row r="182" spans="1:18" ht="15" customHeight="1" x14ac:dyDescent="0.2">
      <c r="A182" s="1023"/>
      <c r="B182" s="919"/>
      <c r="C182" s="1017">
        <v>4</v>
      </c>
      <c r="D182" s="919"/>
      <c r="E182" s="919" t="s">
        <v>3367</v>
      </c>
      <c r="F182" s="920"/>
      <c r="G182" s="451"/>
      <c r="H182" s="921"/>
      <c r="I182" s="922"/>
      <c r="J182" s="945"/>
      <c r="K182" s="923"/>
      <c r="N182" s="938" t="s">
        <v>287</v>
      </c>
      <c r="O182" s="939">
        <f t="shared" si="11"/>
        <v>0</v>
      </c>
      <c r="P182" s="940"/>
      <c r="Q182" s="939">
        <f t="shared" si="10"/>
        <v>1500000</v>
      </c>
      <c r="R182" s="941">
        <f t="shared" si="12"/>
        <v>1500000</v>
      </c>
    </row>
    <row r="183" spans="1:18" ht="15" customHeight="1" x14ac:dyDescent="0.2">
      <c r="A183" s="1023"/>
      <c r="B183" s="919"/>
      <c r="C183" s="972"/>
      <c r="D183" s="919"/>
      <c r="E183" s="998" t="s">
        <v>3330</v>
      </c>
      <c r="F183" s="920" t="s">
        <v>1920</v>
      </c>
      <c r="G183" s="451">
        <v>10</v>
      </c>
      <c r="H183" s="416">
        <v>218.3</v>
      </c>
      <c r="I183" s="999">
        <f>G183*H183</f>
        <v>2183</v>
      </c>
      <c r="J183" s="945" t="s">
        <v>476</v>
      </c>
      <c r="K183" s="923" t="s">
        <v>953</v>
      </c>
      <c r="N183" s="938" t="s">
        <v>1333</v>
      </c>
      <c r="O183" s="939">
        <f t="shared" si="11"/>
        <v>0</v>
      </c>
      <c r="P183" s="940"/>
      <c r="Q183" s="939">
        <f t="shared" si="10"/>
        <v>10000</v>
      </c>
      <c r="R183" s="941">
        <f t="shared" si="12"/>
        <v>10000</v>
      </c>
    </row>
    <row r="184" spans="1:18" ht="15" customHeight="1" x14ac:dyDescent="0.2">
      <c r="A184" s="1023"/>
      <c r="B184" s="919"/>
      <c r="C184" s="972"/>
      <c r="D184" s="919"/>
      <c r="E184" s="998" t="s">
        <v>3329</v>
      </c>
      <c r="F184" s="920" t="s">
        <v>3248</v>
      </c>
      <c r="G184" s="451">
        <v>55</v>
      </c>
      <c r="H184" s="416">
        <v>6.84</v>
      </c>
      <c r="I184" s="999">
        <f>G184*H184</f>
        <v>376.2</v>
      </c>
      <c r="J184" s="945" t="s">
        <v>937</v>
      </c>
      <c r="K184" s="923" t="s">
        <v>953</v>
      </c>
      <c r="N184" s="938" t="s">
        <v>1337</v>
      </c>
      <c r="O184" s="939">
        <f t="shared" si="11"/>
        <v>0</v>
      </c>
      <c r="P184" s="940"/>
      <c r="Q184" s="939">
        <f t="shared" si="10"/>
        <v>0</v>
      </c>
      <c r="R184" s="941">
        <f t="shared" si="12"/>
        <v>0</v>
      </c>
    </row>
    <row r="185" spans="1:18" ht="15" customHeight="1" x14ac:dyDescent="0.2">
      <c r="A185" s="1023"/>
      <c r="B185" s="919"/>
      <c r="C185" s="972"/>
      <c r="D185" s="919"/>
      <c r="E185" s="998" t="s">
        <v>3273</v>
      </c>
      <c r="F185" s="920" t="s">
        <v>3274</v>
      </c>
      <c r="G185" s="451">
        <v>1</v>
      </c>
      <c r="H185" s="416">
        <v>5000</v>
      </c>
      <c r="I185" s="999">
        <f>G185*H185</f>
        <v>5000</v>
      </c>
      <c r="J185" s="448" t="s">
        <v>1220</v>
      </c>
      <c r="K185" s="923" t="s">
        <v>953</v>
      </c>
      <c r="N185" s="938" t="s">
        <v>1339</v>
      </c>
      <c r="O185" s="939">
        <f t="shared" si="11"/>
        <v>0</v>
      </c>
      <c r="P185" s="940"/>
      <c r="Q185" s="939">
        <f t="shared" si="10"/>
        <v>80000</v>
      </c>
      <c r="R185" s="941">
        <f t="shared" si="12"/>
        <v>80000</v>
      </c>
    </row>
    <row r="186" spans="1:18" ht="15" customHeight="1" x14ac:dyDescent="0.2">
      <c r="A186" s="1023"/>
      <c r="B186" s="919"/>
      <c r="C186" s="972"/>
      <c r="D186" s="919"/>
      <c r="E186" s="998" t="s">
        <v>3368</v>
      </c>
      <c r="F186" s="920" t="s">
        <v>1594</v>
      </c>
      <c r="G186" s="451">
        <v>30</v>
      </c>
      <c r="H186" s="416">
        <v>250</v>
      </c>
      <c r="I186" s="999">
        <f>G186*H186</f>
        <v>7500</v>
      </c>
      <c r="J186" s="448" t="s">
        <v>441</v>
      </c>
      <c r="K186" s="923" t="s">
        <v>953</v>
      </c>
      <c r="N186" s="938" t="s">
        <v>1342</v>
      </c>
      <c r="O186" s="939">
        <f t="shared" si="11"/>
        <v>0</v>
      </c>
      <c r="P186" s="940"/>
      <c r="Q186" s="939">
        <f t="shared" si="10"/>
        <v>0</v>
      </c>
      <c r="R186" s="941">
        <f t="shared" si="12"/>
        <v>0</v>
      </c>
    </row>
    <row r="187" spans="1:18" ht="15" customHeight="1" x14ac:dyDescent="0.2">
      <c r="A187" s="1023"/>
      <c r="B187" s="919"/>
      <c r="C187" s="972"/>
      <c r="D187" s="919"/>
      <c r="E187" s="998"/>
      <c r="F187" s="920"/>
      <c r="G187" s="451"/>
      <c r="H187" s="416"/>
      <c r="I187" s="999"/>
      <c r="J187" s="448"/>
      <c r="K187" s="923"/>
      <c r="N187" s="938" t="s">
        <v>1343</v>
      </c>
      <c r="O187" s="939">
        <f t="shared" si="11"/>
        <v>0</v>
      </c>
      <c r="P187" s="940"/>
      <c r="Q187" s="939">
        <f t="shared" si="10"/>
        <v>0</v>
      </c>
      <c r="R187" s="941">
        <f t="shared" si="12"/>
        <v>0</v>
      </c>
    </row>
    <row r="188" spans="1:18" ht="28.15" customHeight="1" x14ac:dyDescent="0.2">
      <c r="A188" s="1410" t="s">
        <v>3369</v>
      </c>
      <c r="B188" s="1410"/>
      <c r="C188" s="1410"/>
      <c r="D188" s="1410"/>
      <c r="E188" s="1020"/>
      <c r="F188" s="1020"/>
      <c r="G188" s="1020"/>
      <c r="H188" s="1020"/>
      <c r="I188" s="1020"/>
      <c r="J188" s="1020"/>
      <c r="K188" s="923"/>
      <c r="N188" s="938" t="s">
        <v>1344</v>
      </c>
      <c r="O188" s="939">
        <f t="shared" si="11"/>
        <v>0</v>
      </c>
      <c r="P188" s="940"/>
      <c r="Q188" s="939">
        <f t="shared" si="10"/>
        <v>360000</v>
      </c>
      <c r="R188" s="941">
        <f t="shared" si="12"/>
        <v>360000</v>
      </c>
    </row>
    <row r="189" spans="1:18" ht="26.45" customHeight="1" x14ac:dyDescent="0.2">
      <c r="A189" s="1407" t="s">
        <v>3370</v>
      </c>
      <c r="B189" s="919"/>
      <c r="C189" s="972"/>
      <c r="D189" s="919" t="s">
        <v>3371</v>
      </c>
      <c r="E189" s="998"/>
      <c r="F189" s="920"/>
      <c r="G189" s="451"/>
      <c r="H189" s="416"/>
      <c r="I189" s="999"/>
      <c r="J189" s="448"/>
      <c r="K189" s="923"/>
      <c r="N189" s="938" t="s">
        <v>1345</v>
      </c>
      <c r="O189" s="939">
        <f t="shared" si="11"/>
        <v>0</v>
      </c>
      <c r="P189" s="940"/>
      <c r="Q189" s="939">
        <f t="shared" si="10"/>
        <v>0</v>
      </c>
      <c r="R189" s="941">
        <f t="shared" si="12"/>
        <v>0</v>
      </c>
    </row>
    <row r="190" spans="1:18" ht="29.45" customHeight="1" x14ac:dyDescent="0.2">
      <c r="A190" s="1407"/>
      <c r="B190" s="919"/>
      <c r="C190" s="972"/>
      <c r="D190" s="919" t="s">
        <v>3372</v>
      </c>
      <c r="E190" s="998"/>
      <c r="F190" s="920"/>
      <c r="G190" s="451"/>
      <c r="H190" s="416"/>
      <c r="I190" s="999"/>
      <c r="J190" s="448"/>
      <c r="K190" s="923"/>
      <c r="N190" s="938" t="s">
        <v>1346</v>
      </c>
      <c r="O190" s="939">
        <f t="shared" si="11"/>
        <v>0</v>
      </c>
      <c r="P190" s="940"/>
      <c r="Q190" s="939">
        <f t="shared" si="10"/>
        <v>488000</v>
      </c>
      <c r="R190" s="941">
        <f t="shared" si="12"/>
        <v>488000</v>
      </c>
    </row>
    <row r="191" spans="1:18" ht="28.15" customHeight="1" x14ac:dyDescent="0.2">
      <c r="A191" s="1407"/>
      <c r="B191" s="919"/>
      <c r="C191" s="972"/>
      <c r="D191" s="919" t="s">
        <v>3373</v>
      </c>
      <c r="E191" s="998"/>
      <c r="F191" s="920"/>
      <c r="G191" s="451"/>
      <c r="H191" s="416"/>
      <c r="I191" s="999"/>
      <c r="J191" s="448"/>
      <c r="K191" s="923"/>
      <c r="N191" s="938" t="s">
        <v>1347</v>
      </c>
      <c r="O191" s="939">
        <f t="shared" si="11"/>
        <v>0</v>
      </c>
      <c r="P191" s="940"/>
      <c r="Q191" s="939">
        <f t="shared" si="10"/>
        <v>2000000</v>
      </c>
      <c r="R191" s="941">
        <f t="shared" si="12"/>
        <v>2000000</v>
      </c>
    </row>
    <row r="192" spans="1:18" ht="15" customHeight="1" x14ac:dyDescent="0.2">
      <c r="A192" s="1407"/>
      <c r="B192" s="919"/>
      <c r="C192" s="972"/>
      <c r="D192" s="919" t="s">
        <v>3374</v>
      </c>
      <c r="E192" s="998"/>
      <c r="F192" s="920"/>
      <c r="G192" s="451"/>
      <c r="H192" s="416"/>
      <c r="I192" s="999"/>
      <c r="J192" s="448"/>
      <c r="K192" s="923"/>
      <c r="N192" s="938" t="s">
        <v>549</v>
      </c>
      <c r="O192" s="939">
        <f t="shared" si="11"/>
        <v>0</v>
      </c>
      <c r="P192" s="940"/>
      <c r="Q192" s="939">
        <f t="shared" si="10"/>
        <v>4300000</v>
      </c>
      <c r="R192" s="941">
        <f t="shared" si="12"/>
        <v>4300000</v>
      </c>
    </row>
    <row r="193" spans="1:18" ht="27" customHeight="1" x14ac:dyDescent="0.2">
      <c r="A193" s="1408" t="s">
        <v>3375</v>
      </c>
      <c r="B193" s="919"/>
      <c r="C193" s="972"/>
      <c r="D193" s="919" t="s">
        <v>3376</v>
      </c>
      <c r="E193" s="998"/>
      <c r="F193" s="920"/>
      <c r="G193" s="451"/>
      <c r="H193" s="416"/>
      <c r="I193" s="999"/>
      <c r="J193" s="448"/>
      <c r="K193" s="923"/>
      <c r="N193" s="938" t="s">
        <v>1348</v>
      </c>
      <c r="O193" s="939">
        <f t="shared" si="11"/>
        <v>0</v>
      </c>
      <c r="P193" s="940"/>
      <c r="Q193" s="939">
        <f t="shared" si="10"/>
        <v>0</v>
      </c>
      <c r="R193" s="941">
        <f t="shared" si="12"/>
        <v>0</v>
      </c>
    </row>
    <row r="194" spans="1:18" ht="27.6" customHeight="1" x14ac:dyDescent="0.2">
      <c r="A194" s="1408"/>
      <c r="B194" s="919"/>
      <c r="C194" s="972"/>
      <c r="D194" s="919" t="s">
        <v>3377</v>
      </c>
      <c r="E194" s="998"/>
      <c r="F194" s="920"/>
      <c r="G194" s="451"/>
      <c r="H194" s="416"/>
      <c r="I194" s="999"/>
      <c r="J194" s="448"/>
      <c r="K194" s="923"/>
      <c r="N194" s="938" t="s">
        <v>1349</v>
      </c>
      <c r="O194" s="939">
        <f t="shared" si="11"/>
        <v>0</v>
      </c>
      <c r="P194" s="940"/>
      <c r="Q194" s="939">
        <f t="shared" si="10"/>
        <v>5100000</v>
      </c>
      <c r="R194" s="941">
        <f t="shared" si="12"/>
        <v>5100000</v>
      </c>
    </row>
    <row r="195" spans="1:18" ht="28.15" customHeight="1" x14ac:dyDescent="0.2">
      <c r="A195" s="1408"/>
      <c r="B195" s="919"/>
      <c r="C195" s="972"/>
      <c r="D195" s="919" t="s">
        <v>3378</v>
      </c>
      <c r="E195" s="998"/>
      <c r="F195" s="920"/>
      <c r="G195" s="451"/>
      <c r="H195" s="416"/>
      <c r="I195" s="999"/>
      <c r="J195" s="448"/>
      <c r="K195" s="923"/>
      <c r="N195" s="938" t="s">
        <v>1350</v>
      </c>
      <c r="O195" s="939">
        <f t="shared" si="11"/>
        <v>0</v>
      </c>
      <c r="P195" s="940"/>
      <c r="Q195" s="939">
        <f t="shared" si="10"/>
        <v>0</v>
      </c>
      <c r="R195" s="941">
        <f t="shared" si="12"/>
        <v>0</v>
      </c>
    </row>
    <row r="196" spans="1:18" ht="30" customHeight="1" x14ac:dyDescent="0.2">
      <c r="A196" s="1408"/>
      <c r="B196" s="919"/>
      <c r="C196" s="972"/>
      <c r="D196" s="919" t="s">
        <v>3379</v>
      </c>
      <c r="E196" s="998"/>
      <c r="F196" s="920"/>
      <c r="G196" s="451"/>
      <c r="H196" s="416"/>
      <c r="I196" s="999"/>
      <c r="J196" s="448"/>
      <c r="K196" s="923"/>
      <c r="N196" s="938" t="s">
        <v>1351</v>
      </c>
      <c r="O196" s="939">
        <f t="shared" si="11"/>
        <v>0</v>
      </c>
      <c r="P196" s="940"/>
      <c r="Q196" s="939">
        <f t="shared" ref="Q196:Q259" si="13">+SUMIF($J$29:$J$975,N196,$I$29:$I$975)</f>
        <v>0</v>
      </c>
      <c r="R196" s="941">
        <f t="shared" si="12"/>
        <v>0</v>
      </c>
    </row>
    <row r="197" spans="1:18" ht="30.6" customHeight="1" x14ac:dyDescent="0.2">
      <c r="A197" s="1408"/>
      <c r="B197" s="919"/>
      <c r="C197" s="972"/>
      <c r="D197" s="919" t="s">
        <v>3380</v>
      </c>
      <c r="E197" s="998"/>
      <c r="F197" s="920"/>
      <c r="G197" s="451"/>
      <c r="H197" s="416"/>
      <c r="I197" s="999"/>
      <c r="J197" s="448"/>
      <c r="K197" s="923"/>
      <c r="N197" s="938" t="s">
        <v>1352</v>
      </c>
      <c r="O197" s="939">
        <f t="shared" ref="O197:O260" si="14">+SUMIF($J$6:$J$27,N197,$I$6:$I$27)</f>
        <v>0</v>
      </c>
      <c r="P197" s="940"/>
      <c r="Q197" s="939">
        <f t="shared" si="13"/>
        <v>0</v>
      </c>
      <c r="R197" s="941">
        <f t="shared" ref="R197:R260" si="15">O197+Q197</f>
        <v>0</v>
      </c>
    </row>
    <row r="198" spans="1:18" ht="39" customHeight="1" x14ac:dyDescent="0.2">
      <c r="A198" s="1408"/>
      <c r="B198" s="919"/>
      <c r="C198" s="972"/>
      <c r="D198" s="919" t="s">
        <v>3381</v>
      </c>
      <c r="E198" s="998"/>
      <c r="F198" s="920"/>
      <c r="G198" s="451"/>
      <c r="H198" s="416"/>
      <c r="I198" s="999"/>
      <c r="J198" s="448"/>
      <c r="K198" s="923"/>
      <c r="N198" s="938" t="s">
        <v>1353</v>
      </c>
      <c r="O198" s="939">
        <f t="shared" si="14"/>
        <v>0</v>
      </c>
      <c r="P198" s="940"/>
      <c r="Q198" s="939">
        <f t="shared" si="13"/>
        <v>0</v>
      </c>
      <c r="R198" s="941">
        <f t="shared" si="15"/>
        <v>0</v>
      </c>
    </row>
    <row r="199" spans="1:18" ht="16.899999999999999" customHeight="1" x14ac:dyDescent="0.2">
      <c r="A199" s="351"/>
      <c r="B199" s="919"/>
      <c r="C199" s="1017">
        <v>4</v>
      </c>
      <c r="D199" s="919"/>
      <c r="E199" s="919" t="s">
        <v>3367</v>
      </c>
      <c r="F199" s="920"/>
      <c r="G199" s="451"/>
      <c r="H199" s="921"/>
      <c r="I199" s="922"/>
      <c r="J199" s="945"/>
      <c r="K199" s="923"/>
      <c r="N199" s="938" t="s">
        <v>1354</v>
      </c>
      <c r="O199" s="939">
        <f t="shared" si="14"/>
        <v>0</v>
      </c>
      <c r="P199" s="940"/>
      <c r="Q199" s="939">
        <f t="shared" si="13"/>
        <v>0</v>
      </c>
      <c r="R199" s="941">
        <f t="shared" si="15"/>
        <v>0</v>
      </c>
    </row>
    <row r="200" spans="1:18" ht="16.899999999999999" customHeight="1" x14ac:dyDescent="0.2">
      <c r="A200" s="351"/>
      <c r="B200" s="919"/>
      <c r="C200" s="972"/>
      <c r="D200" s="919"/>
      <c r="E200" s="998" t="s">
        <v>3330</v>
      </c>
      <c r="F200" s="920" t="s">
        <v>1920</v>
      </c>
      <c r="G200" s="451">
        <v>10</v>
      </c>
      <c r="H200" s="416">
        <v>218.3</v>
      </c>
      <c r="I200" s="999">
        <f t="shared" ref="I200:I205" si="16">G200*H200</f>
        <v>2183</v>
      </c>
      <c r="J200" s="945" t="s">
        <v>476</v>
      </c>
      <c r="K200" s="923" t="s">
        <v>953</v>
      </c>
      <c r="N200" s="938" t="s">
        <v>1356</v>
      </c>
      <c r="O200" s="939">
        <f t="shared" si="14"/>
        <v>0</v>
      </c>
      <c r="P200" s="940"/>
      <c r="Q200" s="939">
        <f t="shared" si="13"/>
        <v>0</v>
      </c>
      <c r="R200" s="941">
        <f t="shared" si="15"/>
        <v>0</v>
      </c>
    </row>
    <row r="201" spans="1:18" ht="16.899999999999999" customHeight="1" x14ac:dyDescent="0.2">
      <c r="A201" s="351"/>
      <c r="B201" s="919"/>
      <c r="C201" s="972"/>
      <c r="D201" s="919"/>
      <c r="E201" s="998" t="s">
        <v>3329</v>
      </c>
      <c r="F201" s="920" t="s">
        <v>3248</v>
      </c>
      <c r="G201" s="451">
        <v>55</v>
      </c>
      <c r="H201" s="416">
        <v>6.84</v>
      </c>
      <c r="I201" s="999">
        <f t="shared" si="16"/>
        <v>376.2</v>
      </c>
      <c r="J201" s="945" t="s">
        <v>937</v>
      </c>
      <c r="K201" s="923" t="s">
        <v>953</v>
      </c>
      <c r="N201" s="938" t="s">
        <v>1357</v>
      </c>
      <c r="O201" s="939">
        <f t="shared" si="14"/>
        <v>0</v>
      </c>
      <c r="P201" s="940"/>
      <c r="Q201" s="939">
        <f t="shared" si="13"/>
        <v>0</v>
      </c>
      <c r="R201" s="941">
        <f t="shared" si="15"/>
        <v>0</v>
      </c>
    </row>
    <row r="202" spans="1:18" ht="16.899999999999999" customHeight="1" x14ac:dyDescent="0.2">
      <c r="A202" s="351"/>
      <c r="B202" s="919"/>
      <c r="C202" s="972"/>
      <c r="D202" s="919"/>
      <c r="E202" s="998" t="s">
        <v>3273</v>
      </c>
      <c r="F202" s="920" t="s">
        <v>3274</v>
      </c>
      <c r="G202" s="451">
        <v>3</v>
      </c>
      <c r="H202" s="416">
        <v>5000</v>
      </c>
      <c r="I202" s="999">
        <f t="shared" si="16"/>
        <v>15000</v>
      </c>
      <c r="J202" s="448" t="s">
        <v>1220</v>
      </c>
      <c r="K202" s="923" t="s">
        <v>953</v>
      </c>
      <c r="N202" s="938" t="s">
        <v>1358</v>
      </c>
      <c r="O202" s="939">
        <f t="shared" si="14"/>
        <v>0</v>
      </c>
      <c r="P202" s="940"/>
      <c r="Q202" s="939">
        <f t="shared" si="13"/>
        <v>120000</v>
      </c>
      <c r="R202" s="941">
        <f t="shared" si="15"/>
        <v>120000</v>
      </c>
    </row>
    <row r="203" spans="1:18" ht="16.899999999999999" customHeight="1" x14ac:dyDescent="0.2">
      <c r="A203" s="351"/>
      <c r="B203" s="919"/>
      <c r="C203" s="972"/>
      <c r="D203" s="919"/>
      <c r="E203" s="998" t="s">
        <v>3332</v>
      </c>
      <c r="F203" s="920" t="s">
        <v>3256</v>
      </c>
      <c r="G203" s="451">
        <v>240</v>
      </c>
      <c r="H203" s="416">
        <v>400</v>
      </c>
      <c r="I203" s="922">
        <f t="shared" si="16"/>
        <v>96000</v>
      </c>
      <c r="J203" s="945" t="s">
        <v>133</v>
      </c>
      <c r="K203" s="923" t="s">
        <v>953</v>
      </c>
      <c r="N203" s="938" t="s">
        <v>1359</v>
      </c>
      <c r="O203" s="939">
        <f t="shared" si="14"/>
        <v>0</v>
      </c>
      <c r="P203" s="940"/>
      <c r="Q203" s="939">
        <f t="shared" si="13"/>
        <v>450000</v>
      </c>
      <c r="R203" s="941">
        <f t="shared" si="15"/>
        <v>450000</v>
      </c>
    </row>
    <row r="204" spans="1:18" ht="16.899999999999999" customHeight="1" x14ac:dyDescent="0.2">
      <c r="A204" s="351"/>
      <c r="B204" s="919"/>
      <c r="C204" s="972"/>
      <c r="D204" s="919"/>
      <c r="E204" s="998" t="s">
        <v>3382</v>
      </c>
      <c r="F204" s="920" t="s">
        <v>1594</v>
      </c>
      <c r="G204" s="451">
        <v>36</v>
      </c>
      <c r="H204" s="416">
        <v>2500</v>
      </c>
      <c r="I204" s="922">
        <f t="shared" si="16"/>
        <v>90000</v>
      </c>
      <c r="J204" s="945" t="s">
        <v>156</v>
      </c>
      <c r="K204" s="923" t="s">
        <v>953</v>
      </c>
      <c r="N204" s="938" t="s">
        <v>1360</v>
      </c>
      <c r="O204" s="939">
        <f t="shared" si="14"/>
        <v>0</v>
      </c>
      <c r="P204" s="940"/>
      <c r="Q204" s="939">
        <f t="shared" si="13"/>
        <v>0</v>
      </c>
      <c r="R204" s="941">
        <f t="shared" si="15"/>
        <v>0</v>
      </c>
    </row>
    <row r="205" spans="1:18" ht="16.899999999999999" customHeight="1" x14ac:dyDescent="0.2">
      <c r="A205" s="351"/>
      <c r="B205" s="919"/>
      <c r="C205" s="972"/>
      <c r="D205" s="919"/>
      <c r="E205" s="998" t="s">
        <v>3383</v>
      </c>
      <c r="F205" s="920" t="s">
        <v>1594</v>
      </c>
      <c r="G205" s="451">
        <v>3</v>
      </c>
      <c r="H205" s="416">
        <v>550</v>
      </c>
      <c r="I205" s="922">
        <f t="shared" si="16"/>
        <v>1650</v>
      </c>
      <c r="J205" s="945" t="s">
        <v>441</v>
      </c>
      <c r="K205" s="923" t="s">
        <v>953</v>
      </c>
      <c r="N205" s="938" t="s">
        <v>1361</v>
      </c>
      <c r="O205" s="939">
        <f t="shared" si="14"/>
        <v>0</v>
      </c>
      <c r="P205" s="940"/>
      <c r="Q205" s="939">
        <f t="shared" si="13"/>
        <v>0</v>
      </c>
      <c r="R205" s="941">
        <f t="shared" si="15"/>
        <v>0</v>
      </c>
    </row>
    <row r="206" spans="1:18" ht="15" customHeight="1" x14ac:dyDescent="0.2">
      <c r="A206" s="351"/>
      <c r="B206" s="919"/>
      <c r="C206" s="972"/>
      <c r="D206" s="919"/>
      <c r="E206" s="919"/>
      <c r="F206" s="920"/>
      <c r="G206" s="451"/>
      <c r="H206" s="921"/>
      <c r="I206" s="922"/>
      <c r="J206" s="945"/>
      <c r="K206" s="923"/>
      <c r="N206" s="938" t="s">
        <v>1362</v>
      </c>
      <c r="O206" s="939">
        <f t="shared" si="14"/>
        <v>0</v>
      </c>
      <c r="P206" s="940"/>
      <c r="Q206" s="939">
        <f t="shared" si="13"/>
        <v>0</v>
      </c>
      <c r="R206" s="941">
        <f t="shared" si="15"/>
        <v>0</v>
      </c>
    </row>
    <row r="207" spans="1:18" s="285" customFormat="1" ht="15" customHeight="1" x14ac:dyDescent="0.2">
      <c r="A207" s="351"/>
      <c r="B207" s="355"/>
      <c r="C207" s="994"/>
      <c r="D207" s="355"/>
      <c r="E207" s="355"/>
      <c r="F207" s="949"/>
      <c r="G207" s="383"/>
      <c r="H207" s="345"/>
      <c r="I207" s="391"/>
      <c r="J207" s="448"/>
      <c r="K207" s="449"/>
      <c r="N207" s="938" t="s">
        <v>133</v>
      </c>
      <c r="O207" s="939">
        <f t="shared" si="14"/>
        <v>0</v>
      </c>
      <c r="P207" s="940"/>
      <c r="Q207" s="939">
        <f t="shared" si="13"/>
        <v>2397940.3200000003</v>
      </c>
      <c r="R207" s="941">
        <f t="shared" si="15"/>
        <v>2397940.3200000003</v>
      </c>
    </row>
    <row r="208" spans="1:18" ht="15" customHeight="1" x14ac:dyDescent="0.2">
      <c r="A208" s="351"/>
      <c r="B208" s="355"/>
      <c r="C208" s="943"/>
      <c r="D208" s="367"/>
      <c r="E208" s="341" t="s">
        <v>3384</v>
      </c>
      <c r="F208" s="949" t="s">
        <v>987</v>
      </c>
      <c r="G208" s="383">
        <v>12</v>
      </c>
      <c r="H208" s="345">
        <v>150220</v>
      </c>
      <c r="I208" s="391">
        <f>G208*H208</f>
        <v>1802640</v>
      </c>
      <c r="J208" s="448" t="s">
        <v>988</v>
      </c>
      <c r="K208" s="449" t="s">
        <v>953</v>
      </c>
      <c r="N208" s="938" t="s">
        <v>1363</v>
      </c>
      <c r="O208" s="939">
        <f t="shared" si="14"/>
        <v>0</v>
      </c>
      <c r="P208" s="940"/>
      <c r="Q208" s="939">
        <f t="shared" si="13"/>
        <v>0</v>
      </c>
      <c r="R208" s="941">
        <f t="shared" si="15"/>
        <v>0</v>
      </c>
    </row>
    <row r="209" spans="1:18" ht="15" customHeight="1" x14ac:dyDescent="0.2">
      <c r="A209" s="351"/>
      <c r="B209" s="355"/>
      <c r="C209" s="972"/>
      <c r="D209" s="919"/>
      <c r="E209" s="355"/>
      <c r="F209" s="949"/>
      <c r="G209" s="383"/>
      <c r="H209" s="345"/>
      <c r="I209" s="391"/>
      <c r="J209" s="448"/>
      <c r="K209" s="449"/>
      <c r="N209" s="938" t="s">
        <v>1365</v>
      </c>
      <c r="O209" s="939">
        <f t="shared" si="14"/>
        <v>0</v>
      </c>
      <c r="P209" s="940"/>
      <c r="Q209" s="939">
        <f t="shared" si="13"/>
        <v>0</v>
      </c>
      <c r="R209" s="941">
        <f t="shared" si="15"/>
        <v>0</v>
      </c>
    </row>
    <row r="210" spans="1:18" ht="15" customHeight="1" x14ac:dyDescent="0.2">
      <c r="A210" s="351"/>
      <c r="B210" s="355"/>
      <c r="C210" s="943"/>
      <c r="D210" s="367"/>
      <c r="E210" s="355" t="s">
        <v>991</v>
      </c>
      <c r="F210" s="949" t="s">
        <v>987</v>
      </c>
      <c r="G210" s="383">
        <v>12</v>
      </c>
      <c r="H210" s="345">
        <v>150000</v>
      </c>
      <c r="I210" s="391">
        <f>G210*H210</f>
        <v>1800000</v>
      </c>
      <c r="J210" s="448" t="s">
        <v>992</v>
      </c>
      <c r="K210" s="449" t="s">
        <v>953</v>
      </c>
      <c r="N210" s="938" t="s">
        <v>1366</v>
      </c>
      <c r="O210" s="939">
        <f t="shared" si="14"/>
        <v>0</v>
      </c>
      <c r="P210" s="940"/>
      <c r="Q210" s="939">
        <f t="shared" si="13"/>
        <v>0</v>
      </c>
      <c r="R210" s="941">
        <f t="shared" si="15"/>
        <v>0</v>
      </c>
    </row>
    <row r="211" spans="1:18" ht="15" customHeight="1" x14ac:dyDescent="0.2">
      <c r="A211" s="351"/>
      <c r="B211" s="355"/>
      <c r="C211" s="972"/>
      <c r="D211" s="919"/>
      <c r="E211" s="355"/>
      <c r="F211" s="949"/>
      <c r="G211" s="383"/>
      <c r="H211" s="345"/>
      <c r="I211" s="391"/>
      <c r="J211" s="448"/>
      <c r="K211" s="449"/>
      <c r="N211" s="938" t="s">
        <v>1367</v>
      </c>
      <c r="O211" s="939">
        <f t="shared" si="14"/>
        <v>0</v>
      </c>
      <c r="P211" s="940"/>
      <c r="Q211" s="939">
        <f t="shared" si="13"/>
        <v>0</v>
      </c>
      <c r="R211" s="941">
        <f t="shared" si="15"/>
        <v>0</v>
      </c>
    </row>
    <row r="212" spans="1:18" ht="15" customHeight="1" x14ac:dyDescent="0.2">
      <c r="A212" s="351"/>
      <c r="B212" s="355"/>
      <c r="C212" s="943"/>
      <c r="D212" s="367"/>
      <c r="E212" s="355" t="s">
        <v>995</v>
      </c>
      <c r="F212" s="949" t="s">
        <v>987</v>
      </c>
      <c r="G212" s="383">
        <v>12</v>
      </c>
      <c r="H212" s="345">
        <v>2000</v>
      </c>
      <c r="I212" s="391">
        <f>G212*H212</f>
        <v>24000</v>
      </c>
      <c r="J212" s="448" t="s">
        <v>996</v>
      </c>
      <c r="K212" s="449" t="s">
        <v>953</v>
      </c>
      <c r="N212" s="938" t="s">
        <v>1368</v>
      </c>
      <c r="O212" s="939">
        <f t="shared" si="14"/>
        <v>0</v>
      </c>
      <c r="P212" s="940"/>
      <c r="Q212" s="939">
        <f t="shared" si="13"/>
        <v>0</v>
      </c>
      <c r="R212" s="941">
        <f t="shared" si="15"/>
        <v>0</v>
      </c>
    </row>
    <row r="213" spans="1:18" ht="15" customHeight="1" x14ac:dyDescent="0.2">
      <c r="A213" s="351"/>
      <c r="B213" s="355"/>
      <c r="C213" s="1017"/>
      <c r="D213" s="451"/>
      <c r="E213" s="355"/>
      <c r="F213" s="949"/>
      <c r="G213" s="383"/>
      <c r="H213" s="345"/>
      <c r="I213" s="391"/>
      <c r="J213" s="448"/>
      <c r="K213" s="449"/>
      <c r="N213" s="938" t="s">
        <v>1369</v>
      </c>
      <c r="O213" s="939">
        <f t="shared" si="14"/>
        <v>0</v>
      </c>
      <c r="P213" s="940"/>
      <c r="Q213" s="939">
        <f t="shared" si="13"/>
        <v>0</v>
      </c>
      <c r="R213" s="941">
        <f t="shared" si="15"/>
        <v>0</v>
      </c>
    </row>
    <row r="214" spans="1:18" ht="15" customHeight="1" x14ac:dyDescent="0.2">
      <c r="A214" s="351"/>
      <c r="B214" s="355"/>
      <c r="C214" s="943"/>
      <c r="D214" s="367"/>
      <c r="E214" s="355" t="s">
        <v>999</v>
      </c>
      <c r="F214" s="949" t="s">
        <v>987</v>
      </c>
      <c r="G214" s="383">
        <v>12</v>
      </c>
      <c r="H214" s="345">
        <v>6327.4</v>
      </c>
      <c r="I214" s="391">
        <f>G214*H214</f>
        <v>75928.799999999988</v>
      </c>
      <c r="J214" s="448" t="s">
        <v>1000</v>
      </c>
      <c r="K214" s="449" t="s">
        <v>953</v>
      </c>
      <c r="N214" s="938" t="s">
        <v>1372</v>
      </c>
      <c r="O214" s="939">
        <f t="shared" si="14"/>
        <v>0</v>
      </c>
      <c r="P214" s="940"/>
      <c r="Q214" s="939">
        <f t="shared" si="13"/>
        <v>0</v>
      </c>
      <c r="R214" s="941">
        <f t="shared" si="15"/>
        <v>0</v>
      </c>
    </row>
    <row r="215" spans="1:18" ht="15" customHeight="1" x14ac:dyDescent="0.2">
      <c r="A215" s="351"/>
      <c r="B215" s="355"/>
      <c r="C215" s="1017"/>
      <c r="D215" s="451"/>
      <c r="E215" s="355"/>
      <c r="F215" s="949"/>
      <c r="G215" s="383"/>
      <c r="H215" s="345"/>
      <c r="I215" s="391"/>
      <c r="J215" s="448"/>
      <c r="K215" s="449"/>
      <c r="N215" s="938" t="s">
        <v>1373</v>
      </c>
      <c r="O215" s="939">
        <f t="shared" si="14"/>
        <v>0</v>
      </c>
      <c r="P215" s="940"/>
      <c r="Q215" s="939">
        <f t="shared" si="13"/>
        <v>0</v>
      </c>
      <c r="R215" s="941">
        <f t="shared" si="15"/>
        <v>0</v>
      </c>
    </row>
    <row r="216" spans="1:18" ht="15" customHeight="1" x14ac:dyDescent="0.2">
      <c r="A216" s="351"/>
      <c r="B216" s="355"/>
      <c r="C216" s="943"/>
      <c r="D216" s="367"/>
      <c r="E216" s="355" t="s">
        <v>3385</v>
      </c>
      <c r="F216" s="949" t="s">
        <v>987</v>
      </c>
      <c r="G216" s="383">
        <v>12</v>
      </c>
      <c r="H216" s="345">
        <v>85000</v>
      </c>
      <c r="I216" s="391">
        <f>G216*H216</f>
        <v>1020000</v>
      </c>
      <c r="J216" s="448" t="s">
        <v>1132</v>
      </c>
      <c r="K216" s="449" t="s">
        <v>953</v>
      </c>
      <c r="N216" s="938" t="s">
        <v>1375</v>
      </c>
      <c r="O216" s="939">
        <f t="shared" si="14"/>
        <v>0</v>
      </c>
      <c r="P216" s="940"/>
      <c r="Q216" s="939">
        <f t="shared" si="13"/>
        <v>0</v>
      </c>
      <c r="R216" s="941">
        <f t="shared" si="15"/>
        <v>0</v>
      </c>
    </row>
    <row r="217" spans="1:18" ht="15" customHeight="1" x14ac:dyDescent="0.2">
      <c r="A217" s="351"/>
      <c r="B217" s="355"/>
      <c r="C217" s="1017"/>
      <c r="D217" s="451"/>
      <c r="E217" s="355"/>
      <c r="F217" s="949"/>
      <c r="G217" s="383"/>
      <c r="H217" s="345"/>
      <c r="I217" s="391"/>
      <c r="J217" s="448"/>
      <c r="K217" s="449"/>
      <c r="N217" s="938" t="s">
        <v>1376</v>
      </c>
      <c r="O217" s="939">
        <f t="shared" si="14"/>
        <v>0</v>
      </c>
      <c r="P217" s="940"/>
      <c r="Q217" s="939">
        <f t="shared" si="13"/>
        <v>0</v>
      </c>
      <c r="R217" s="941">
        <f t="shared" si="15"/>
        <v>0</v>
      </c>
    </row>
    <row r="218" spans="1:18" ht="15" customHeight="1" x14ac:dyDescent="0.2">
      <c r="A218" s="351"/>
      <c r="B218" s="355"/>
      <c r="C218" s="943"/>
      <c r="D218" s="367"/>
      <c r="E218" s="355" t="s">
        <v>1912</v>
      </c>
      <c r="F218" s="949" t="s">
        <v>987</v>
      </c>
      <c r="G218" s="383">
        <v>12</v>
      </c>
      <c r="H218" s="345">
        <v>7000</v>
      </c>
      <c r="I218" s="391">
        <f>G218*H218</f>
        <v>84000</v>
      </c>
      <c r="J218" s="448" t="s">
        <v>1135</v>
      </c>
      <c r="K218" s="449" t="s">
        <v>953</v>
      </c>
      <c r="N218" s="938" t="s">
        <v>1377</v>
      </c>
      <c r="O218" s="939">
        <f t="shared" si="14"/>
        <v>0</v>
      </c>
      <c r="P218" s="940"/>
      <c r="Q218" s="939">
        <f t="shared" si="13"/>
        <v>0</v>
      </c>
      <c r="R218" s="941">
        <f t="shared" si="15"/>
        <v>0</v>
      </c>
    </row>
    <row r="219" spans="1:18" ht="15" customHeight="1" x14ac:dyDescent="0.2">
      <c r="A219" s="351"/>
      <c r="B219" s="355"/>
      <c r="C219" s="1017"/>
      <c r="D219" s="451"/>
      <c r="E219" s="355"/>
      <c r="F219" s="949"/>
      <c r="G219" s="383"/>
      <c r="H219" s="345"/>
      <c r="I219" s="391"/>
      <c r="J219" s="448"/>
      <c r="K219" s="449"/>
      <c r="N219" s="938" t="s">
        <v>1378</v>
      </c>
      <c r="O219" s="939">
        <f t="shared" si="14"/>
        <v>0</v>
      </c>
      <c r="P219" s="940"/>
      <c r="Q219" s="939">
        <f t="shared" si="13"/>
        <v>0</v>
      </c>
      <c r="R219" s="941">
        <f t="shared" si="15"/>
        <v>0</v>
      </c>
    </row>
    <row r="220" spans="1:18" ht="15" customHeight="1" x14ac:dyDescent="0.2">
      <c r="A220" s="351"/>
      <c r="B220" s="355"/>
      <c r="C220" s="943"/>
      <c r="D220" s="367"/>
      <c r="E220" s="355" t="s">
        <v>1913</v>
      </c>
      <c r="F220" s="949" t="s">
        <v>987</v>
      </c>
      <c r="G220" s="383">
        <v>6</v>
      </c>
      <c r="H220" s="345">
        <v>800</v>
      </c>
      <c r="I220" s="391">
        <f>G220*H220</f>
        <v>4800</v>
      </c>
      <c r="J220" s="448" t="s">
        <v>950</v>
      </c>
      <c r="K220" s="449" t="s">
        <v>953</v>
      </c>
      <c r="N220" s="938" t="s">
        <v>1379</v>
      </c>
      <c r="O220" s="939">
        <f t="shared" si="14"/>
        <v>0</v>
      </c>
      <c r="P220" s="940"/>
      <c r="Q220" s="939">
        <f t="shared" si="13"/>
        <v>0</v>
      </c>
      <c r="R220" s="941">
        <f t="shared" si="15"/>
        <v>0</v>
      </c>
    </row>
    <row r="221" spans="1:18" ht="15" customHeight="1" x14ac:dyDescent="0.2">
      <c r="A221" s="351"/>
      <c r="B221" s="355"/>
      <c r="C221" s="1017"/>
      <c r="D221" s="451"/>
      <c r="E221" s="355"/>
      <c r="F221" s="949"/>
      <c r="G221" s="383"/>
      <c r="H221" s="345"/>
      <c r="I221" s="391"/>
      <c r="J221" s="448"/>
      <c r="K221" s="449"/>
      <c r="N221" s="938" t="s">
        <v>129</v>
      </c>
      <c r="O221" s="939">
        <f t="shared" si="14"/>
        <v>0</v>
      </c>
      <c r="P221" s="940"/>
      <c r="Q221" s="939">
        <f t="shared" si="13"/>
        <v>0</v>
      </c>
      <c r="R221" s="941">
        <f t="shared" si="15"/>
        <v>0</v>
      </c>
    </row>
    <row r="222" spans="1:18" ht="15" customHeight="1" x14ac:dyDescent="0.2">
      <c r="A222" s="351"/>
      <c r="B222" s="355"/>
      <c r="C222" s="943"/>
      <c r="D222" s="367"/>
      <c r="E222" s="341" t="s">
        <v>3386</v>
      </c>
      <c r="F222" s="949" t="s">
        <v>987</v>
      </c>
      <c r="G222" s="383">
        <v>12</v>
      </c>
      <c r="H222" s="345">
        <v>10000</v>
      </c>
      <c r="I222" s="391">
        <f>G222*H222</f>
        <v>120000</v>
      </c>
      <c r="J222" s="448" t="s">
        <v>1147</v>
      </c>
      <c r="K222" s="449" t="s">
        <v>953</v>
      </c>
      <c r="N222" s="938" t="s">
        <v>1380</v>
      </c>
      <c r="O222" s="939">
        <f t="shared" si="14"/>
        <v>0</v>
      </c>
      <c r="P222" s="940"/>
      <c r="Q222" s="939">
        <f t="shared" si="13"/>
        <v>0</v>
      </c>
      <c r="R222" s="941">
        <f t="shared" si="15"/>
        <v>0</v>
      </c>
    </row>
    <row r="223" spans="1:18" ht="15" customHeight="1" x14ac:dyDescent="0.2">
      <c r="A223" s="351"/>
      <c r="B223" s="355"/>
      <c r="C223" s="1017"/>
      <c r="D223" s="451"/>
      <c r="E223" s="355"/>
      <c r="F223" s="949"/>
      <c r="G223" s="383"/>
      <c r="H223" s="345"/>
      <c r="I223" s="391"/>
      <c r="J223" s="448"/>
      <c r="K223" s="449"/>
      <c r="N223" s="938" t="s">
        <v>1066</v>
      </c>
      <c r="O223" s="939">
        <f t="shared" si="14"/>
        <v>0</v>
      </c>
      <c r="P223" s="940"/>
      <c r="Q223" s="939">
        <f t="shared" si="13"/>
        <v>633250</v>
      </c>
      <c r="R223" s="941">
        <f t="shared" si="15"/>
        <v>633250</v>
      </c>
    </row>
    <row r="224" spans="1:18" ht="15" customHeight="1" x14ac:dyDescent="0.2">
      <c r="A224" s="351"/>
      <c r="B224" s="355"/>
      <c r="C224" s="943"/>
      <c r="D224" s="367"/>
      <c r="E224" s="355" t="s">
        <v>1915</v>
      </c>
      <c r="F224" s="949" t="s">
        <v>1028</v>
      </c>
      <c r="G224" s="383">
        <v>36</v>
      </c>
      <c r="H224" s="345">
        <v>2300</v>
      </c>
      <c r="I224" s="391">
        <f>G224*H224</f>
        <v>82800</v>
      </c>
      <c r="J224" s="448" t="s">
        <v>1145</v>
      </c>
      <c r="K224" s="449" t="s">
        <v>953</v>
      </c>
      <c r="N224" s="938" t="s">
        <v>1381</v>
      </c>
      <c r="O224" s="939">
        <f t="shared" si="14"/>
        <v>0</v>
      </c>
      <c r="P224" s="940"/>
      <c r="Q224" s="939">
        <f t="shared" si="13"/>
        <v>0</v>
      </c>
      <c r="R224" s="941">
        <f t="shared" si="15"/>
        <v>0</v>
      </c>
    </row>
    <row r="225" spans="1:18" ht="15" customHeight="1" x14ac:dyDescent="0.2">
      <c r="A225" s="351"/>
      <c r="B225" s="355"/>
      <c r="C225" s="1017"/>
      <c r="D225" s="451"/>
      <c r="E225" s="355"/>
      <c r="F225" s="949"/>
      <c r="G225" s="383"/>
      <c r="H225" s="345"/>
      <c r="I225" s="391"/>
      <c r="J225" s="448"/>
      <c r="K225" s="449"/>
      <c r="N225" s="938" t="s">
        <v>1382</v>
      </c>
      <c r="O225" s="939">
        <f t="shared" si="14"/>
        <v>0</v>
      </c>
      <c r="P225" s="940"/>
      <c r="Q225" s="939">
        <f t="shared" si="13"/>
        <v>0</v>
      </c>
      <c r="R225" s="941">
        <f t="shared" si="15"/>
        <v>0</v>
      </c>
    </row>
    <row r="226" spans="1:18" ht="15" customHeight="1" x14ac:dyDescent="0.2">
      <c r="A226" s="351"/>
      <c r="B226" s="355"/>
      <c r="C226" s="943"/>
      <c r="D226" s="367"/>
      <c r="E226" s="355" t="s">
        <v>3387</v>
      </c>
      <c r="F226" s="949" t="s">
        <v>1028</v>
      </c>
      <c r="G226" s="383">
        <v>36</v>
      </c>
      <c r="H226" s="345">
        <v>2000</v>
      </c>
      <c r="I226" s="391">
        <f>G226*H226</f>
        <v>72000</v>
      </c>
      <c r="J226" s="448" t="s">
        <v>1149</v>
      </c>
      <c r="K226" s="449" t="s">
        <v>953</v>
      </c>
      <c r="N226" s="938" t="s">
        <v>1383</v>
      </c>
      <c r="O226" s="939">
        <f t="shared" si="14"/>
        <v>0</v>
      </c>
      <c r="P226" s="940"/>
      <c r="Q226" s="939">
        <f t="shared" si="13"/>
        <v>0</v>
      </c>
      <c r="R226" s="941">
        <f t="shared" si="15"/>
        <v>0</v>
      </c>
    </row>
    <row r="227" spans="1:18" ht="15" customHeight="1" x14ac:dyDescent="0.2">
      <c r="A227" s="351"/>
      <c r="B227" s="355"/>
      <c r="C227" s="1017"/>
      <c r="D227" s="451"/>
      <c r="E227" s="355"/>
      <c r="F227" s="949"/>
      <c r="G227" s="383"/>
      <c r="H227" s="345"/>
      <c r="I227" s="391"/>
      <c r="J227" s="448"/>
      <c r="K227" s="449"/>
      <c r="N227" s="938" t="s">
        <v>1385</v>
      </c>
      <c r="O227" s="939">
        <f t="shared" si="14"/>
        <v>0</v>
      </c>
      <c r="P227" s="940"/>
      <c r="Q227" s="939">
        <f t="shared" si="13"/>
        <v>0</v>
      </c>
      <c r="R227" s="941">
        <f t="shared" si="15"/>
        <v>0</v>
      </c>
    </row>
    <row r="228" spans="1:18" ht="15" customHeight="1" x14ac:dyDescent="0.2">
      <c r="A228" s="351"/>
      <c r="B228" s="355"/>
      <c r="C228" s="943"/>
      <c r="D228" s="367"/>
      <c r="E228" s="355" t="s">
        <v>3388</v>
      </c>
      <c r="F228" s="949" t="s">
        <v>1028</v>
      </c>
      <c r="G228" s="383">
        <v>12</v>
      </c>
      <c r="H228" s="345">
        <v>200</v>
      </c>
      <c r="I228" s="391">
        <f>G228*H228</f>
        <v>2400</v>
      </c>
      <c r="J228" s="448" t="s">
        <v>433</v>
      </c>
      <c r="K228" s="449" t="s">
        <v>953</v>
      </c>
      <c r="N228" s="938" t="s">
        <v>476</v>
      </c>
      <c r="O228" s="939">
        <f t="shared" si="14"/>
        <v>5922.15</v>
      </c>
      <c r="P228" s="940"/>
      <c r="Q228" s="939">
        <f t="shared" si="13"/>
        <v>1052484.8500000001</v>
      </c>
      <c r="R228" s="941">
        <f t="shared" si="15"/>
        <v>1058407</v>
      </c>
    </row>
    <row r="229" spans="1:18" ht="15" customHeight="1" x14ac:dyDescent="0.2">
      <c r="A229" s="351"/>
      <c r="B229" s="355"/>
      <c r="C229" s="943"/>
      <c r="D229" s="367"/>
      <c r="E229" s="355"/>
      <c r="F229" s="949"/>
      <c r="G229" s="383"/>
      <c r="H229" s="345"/>
      <c r="I229" s="391"/>
      <c r="J229" s="448"/>
      <c r="K229" s="449"/>
      <c r="N229" s="938" t="s">
        <v>1386</v>
      </c>
      <c r="O229" s="939">
        <f t="shared" si="14"/>
        <v>0</v>
      </c>
      <c r="P229" s="940"/>
      <c r="Q229" s="939">
        <f t="shared" si="13"/>
        <v>0</v>
      </c>
      <c r="R229" s="941">
        <f t="shared" si="15"/>
        <v>0</v>
      </c>
    </row>
    <row r="230" spans="1:18" ht="15" customHeight="1" x14ac:dyDescent="0.2">
      <c r="A230" s="351"/>
      <c r="B230" s="355"/>
      <c r="C230" s="943"/>
      <c r="D230" s="367"/>
      <c r="E230" s="355" t="s">
        <v>3389</v>
      </c>
      <c r="F230" s="949" t="s">
        <v>987</v>
      </c>
      <c r="G230" s="383">
        <v>1</v>
      </c>
      <c r="H230" s="345">
        <v>2000000</v>
      </c>
      <c r="I230" s="391">
        <f>G230*H230</f>
        <v>2000000</v>
      </c>
      <c r="J230" s="448" t="s">
        <v>1795</v>
      </c>
      <c r="K230" s="449" t="s">
        <v>953</v>
      </c>
      <c r="N230" s="938" t="s">
        <v>456</v>
      </c>
      <c r="O230" s="939">
        <f t="shared" si="14"/>
        <v>0</v>
      </c>
      <c r="P230" s="940"/>
      <c r="Q230" s="939">
        <f t="shared" si="13"/>
        <v>0</v>
      </c>
      <c r="R230" s="941">
        <f t="shared" si="15"/>
        <v>0</v>
      </c>
    </row>
    <row r="231" spans="1:18" ht="15" customHeight="1" x14ac:dyDescent="0.2">
      <c r="A231" s="351"/>
      <c r="B231" s="355"/>
      <c r="C231" s="943"/>
      <c r="D231" s="367"/>
      <c r="E231" s="355"/>
      <c r="F231" s="949"/>
      <c r="G231" s="383"/>
      <c r="H231" s="345"/>
      <c r="I231" s="391"/>
      <c r="J231" s="448"/>
      <c r="K231" s="449"/>
      <c r="N231" s="938" t="s">
        <v>1388</v>
      </c>
      <c r="O231" s="939">
        <f t="shared" si="14"/>
        <v>0</v>
      </c>
      <c r="P231" s="940"/>
      <c r="Q231" s="939">
        <f t="shared" si="13"/>
        <v>0</v>
      </c>
      <c r="R231" s="941">
        <f t="shared" si="15"/>
        <v>0</v>
      </c>
    </row>
    <row r="232" spans="1:18" ht="15" customHeight="1" x14ac:dyDescent="0.2">
      <c r="A232" s="351"/>
      <c r="B232" s="355"/>
      <c r="C232" s="943"/>
      <c r="D232" s="367"/>
      <c r="E232" s="355" t="s">
        <v>3390</v>
      </c>
      <c r="F232" s="949" t="s">
        <v>987</v>
      </c>
      <c r="G232" s="383">
        <v>6</v>
      </c>
      <c r="H232" s="345">
        <v>5000</v>
      </c>
      <c r="I232" s="391">
        <f>G232*H232</f>
        <v>30000</v>
      </c>
      <c r="J232" s="448" t="s">
        <v>1815</v>
      </c>
      <c r="K232" s="449" t="s">
        <v>953</v>
      </c>
      <c r="N232" s="938" t="s">
        <v>441</v>
      </c>
      <c r="O232" s="939">
        <f t="shared" si="14"/>
        <v>0</v>
      </c>
      <c r="P232" s="940"/>
      <c r="Q232" s="939">
        <f t="shared" si="13"/>
        <v>130889.5</v>
      </c>
      <c r="R232" s="941">
        <f t="shared" si="15"/>
        <v>130889.5</v>
      </c>
    </row>
    <row r="233" spans="1:18" ht="15" customHeight="1" x14ac:dyDescent="0.2">
      <c r="A233" s="351"/>
      <c r="B233" s="355"/>
      <c r="C233" s="1017"/>
      <c r="D233" s="451"/>
      <c r="E233" s="355"/>
      <c r="F233" s="949"/>
      <c r="G233" s="383"/>
      <c r="H233" s="345"/>
      <c r="I233" s="391"/>
      <c r="J233" s="448"/>
      <c r="K233" s="449"/>
      <c r="N233" s="938" t="s">
        <v>1393</v>
      </c>
      <c r="O233" s="939">
        <f t="shared" si="14"/>
        <v>0</v>
      </c>
      <c r="P233" s="940"/>
      <c r="Q233" s="939">
        <f t="shared" si="13"/>
        <v>0</v>
      </c>
      <c r="R233" s="941">
        <f t="shared" si="15"/>
        <v>0</v>
      </c>
    </row>
    <row r="234" spans="1:18" ht="15" customHeight="1" x14ac:dyDescent="0.2">
      <c r="A234" s="351"/>
      <c r="B234" s="355"/>
      <c r="C234" s="943"/>
      <c r="D234" s="367"/>
      <c r="E234" s="355" t="s">
        <v>3391</v>
      </c>
      <c r="F234" s="949" t="s">
        <v>987</v>
      </c>
      <c r="G234" s="383">
        <v>1</v>
      </c>
      <c r="H234" s="345">
        <v>750000</v>
      </c>
      <c r="I234" s="391">
        <f>G234*H234</f>
        <v>750000</v>
      </c>
      <c r="J234" s="448" t="s">
        <v>1227</v>
      </c>
      <c r="K234" s="449" t="s">
        <v>953</v>
      </c>
      <c r="N234" s="938" t="s">
        <v>1394</v>
      </c>
      <c r="O234" s="939">
        <f t="shared" si="14"/>
        <v>0</v>
      </c>
      <c r="P234" s="940"/>
      <c r="Q234" s="939">
        <f t="shared" si="13"/>
        <v>0</v>
      </c>
      <c r="R234" s="941">
        <f t="shared" si="15"/>
        <v>0</v>
      </c>
    </row>
    <row r="235" spans="1:18" ht="15" customHeight="1" x14ac:dyDescent="0.2">
      <c r="A235" s="351"/>
      <c r="B235" s="355"/>
      <c r="C235" s="1017"/>
      <c r="D235" s="450"/>
      <c r="E235" s="351"/>
      <c r="F235" s="355"/>
      <c r="G235" s="383"/>
      <c r="H235" s="345"/>
      <c r="I235" s="391"/>
      <c r="J235" s="448"/>
      <c r="K235" s="449"/>
      <c r="N235" s="938" t="s">
        <v>1395</v>
      </c>
      <c r="O235" s="939">
        <f t="shared" si="14"/>
        <v>0</v>
      </c>
      <c r="P235" s="940"/>
      <c r="Q235" s="939">
        <f t="shared" si="13"/>
        <v>0</v>
      </c>
      <c r="R235" s="941">
        <f t="shared" si="15"/>
        <v>0</v>
      </c>
    </row>
    <row r="236" spans="1:18" ht="15" customHeight="1" x14ac:dyDescent="0.2">
      <c r="A236" s="351"/>
      <c r="B236" s="355"/>
      <c r="C236" s="943"/>
      <c r="D236" s="325"/>
      <c r="E236" s="351" t="s">
        <v>3392</v>
      </c>
      <c r="F236" s="355" t="s">
        <v>987</v>
      </c>
      <c r="G236" s="383">
        <v>1</v>
      </c>
      <c r="H236" s="345">
        <v>750000</v>
      </c>
      <c r="I236" s="391">
        <f>G236*H236</f>
        <v>750000</v>
      </c>
      <c r="J236" s="448" t="s">
        <v>1231</v>
      </c>
      <c r="K236" s="449" t="s">
        <v>953</v>
      </c>
      <c r="N236" s="938" t="s">
        <v>1396</v>
      </c>
      <c r="O236" s="939">
        <f t="shared" si="14"/>
        <v>0</v>
      </c>
      <c r="P236" s="940"/>
      <c r="Q236" s="939">
        <f t="shared" si="13"/>
        <v>0</v>
      </c>
      <c r="R236" s="941">
        <f t="shared" si="15"/>
        <v>0</v>
      </c>
    </row>
    <row r="237" spans="1:18" ht="15" customHeight="1" x14ac:dyDescent="0.2">
      <c r="A237" s="351"/>
      <c r="B237" s="355"/>
      <c r="C237" s="943"/>
      <c r="D237" s="325"/>
      <c r="E237" s="351"/>
      <c r="F237" s="355"/>
      <c r="G237" s="383"/>
      <c r="H237" s="345"/>
      <c r="I237" s="391"/>
      <c r="J237" s="448"/>
      <c r="K237" s="449"/>
      <c r="N237" s="938" t="s">
        <v>1397</v>
      </c>
      <c r="O237" s="939">
        <f t="shared" si="14"/>
        <v>0</v>
      </c>
      <c r="P237" s="940"/>
      <c r="Q237" s="939">
        <f t="shared" si="13"/>
        <v>0</v>
      </c>
      <c r="R237" s="941">
        <f t="shared" si="15"/>
        <v>0</v>
      </c>
    </row>
    <row r="238" spans="1:18" ht="15" customHeight="1" x14ac:dyDescent="0.2">
      <c r="A238" s="351"/>
      <c r="B238" s="355"/>
      <c r="C238" s="943"/>
      <c r="D238" s="325"/>
      <c r="E238" s="351" t="s">
        <v>3393</v>
      </c>
      <c r="F238" s="355" t="s">
        <v>987</v>
      </c>
      <c r="G238" s="383">
        <v>6</v>
      </c>
      <c r="H238" s="345">
        <v>3000</v>
      </c>
      <c r="I238" s="391">
        <f>G238*H238</f>
        <v>18000</v>
      </c>
      <c r="J238" s="448" t="s">
        <v>1305</v>
      </c>
      <c r="K238" s="449" t="s">
        <v>953</v>
      </c>
      <c r="N238" s="938" t="s">
        <v>1398</v>
      </c>
      <c r="O238" s="939">
        <f t="shared" si="14"/>
        <v>0</v>
      </c>
      <c r="P238" s="940"/>
      <c r="Q238" s="939">
        <f t="shared" si="13"/>
        <v>0</v>
      </c>
      <c r="R238" s="941">
        <f t="shared" si="15"/>
        <v>0</v>
      </c>
    </row>
    <row r="239" spans="1:18" ht="15" customHeight="1" x14ac:dyDescent="0.2">
      <c r="A239" s="351"/>
      <c r="B239" s="355"/>
      <c r="C239" s="943"/>
      <c r="D239" s="325"/>
      <c r="E239" s="351"/>
      <c r="F239" s="355"/>
      <c r="G239" s="383"/>
      <c r="H239" s="345"/>
      <c r="I239" s="391"/>
      <c r="J239" s="448"/>
      <c r="K239" s="449"/>
      <c r="N239" s="938" t="s">
        <v>1399</v>
      </c>
      <c r="O239" s="939">
        <f t="shared" si="14"/>
        <v>0</v>
      </c>
      <c r="P239" s="940"/>
      <c r="Q239" s="939">
        <f t="shared" si="13"/>
        <v>0</v>
      </c>
      <c r="R239" s="941">
        <f t="shared" si="15"/>
        <v>0</v>
      </c>
    </row>
    <row r="240" spans="1:18" ht="15" customHeight="1" x14ac:dyDescent="0.2">
      <c r="A240" s="351"/>
      <c r="B240" s="355"/>
      <c r="C240" s="943"/>
      <c r="D240" s="325"/>
      <c r="E240" s="351" t="s">
        <v>3394</v>
      </c>
      <c r="F240" s="355" t="s">
        <v>987</v>
      </c>
      <c r="G240" s="383">
        <v>2</v>
      </c>
      <c r="H240" s="345">
        <v>50000</v>
      </c>
      <c r="I240" s="391">
        <f>G240*H240</f>
        <v>100000</v>
      </c>
      <c r="J240" s="448" t="s">
        <v>340</v>
      </c>
      <c r="K240" s="449" t="s">
        <v>953</v>
      </c>
      <c r="N240" s="938" t="s">
        <v>1400</v>
      </c>
      <c r="O240" s="939">
        <f t="shared" si="14"/>
        <v>0</v>
      </c>
      <c r="P240" s="940"/>
      <c r="Q240" s="939">
        <f t="shared" si="13"/>
        <v>0</v>
      </c>
      <c r="R240" s="941">
        <f t="shared" si="15"/>
        <v>0</v>
      </c>
    </row>
    <row r="241" spans="1:18" ht="15" customHeight="1" x14ac:dyDescent="0.2">
      <c r="A241" s="351"/>
      <c r="B241" s="355"/>
      <c r="C241" s="943"/>
      <c r="D241" s="325"/>
      <c r="E241" s="351"/>
      <c r="F241" s="355"/>
      <c r="G241" s="383"/>
      <c r="H241" s="345"/>
      <c r="I241" s="391"/>
      <c r="J241" s="448"/>
      <c r="K241" s="449"/>
      <c r="N241" s="938" t="s">
        <v>514</v>
      </c>
      <c r="O241" s="939">
        <f t="shared" si="14"/>
        <v>0</v>
      </c>
      <c r="P241" s="940"/>
      <c r="Q241" s="939">
        <f t="shared" si="13"/>
        <v>0</v>
      </c>
      <c r="R241" s="941">
        <f t="shared" si="15"/>
        <v>0</v>
      </c>
    </row>
    <row r="242" spans="1:18" ht="15" customHeight="1" x14ac:dyDescent="0.2">
      <c r="A242" s="351"/>
      <c r="B242" s="355"/>
      <c r="C242" s="943"/>
      <c r="D242" s="325"/>
      <c r="E242" s="351" t="s">
        <v>1040</v>
      </c>
      <c r="F242" s="355" t="s">
        <v>987</v>
      </c>
      <c r="G242" s="383">
        <v>12</v>
      </c>
      <c r="H242" s="345">
        <v>42500</v>
      </c>
      <c r="I242" s="391">
        <f>G242*H242</f>
        <v>510000</v>
      </c>
      <c r="J242" s="448" t="s">
        <v>1041</v>
      </c>
      <c r="K242" s="449" t="s">
        <v>953</v>
      </c>
      <c r="N242" s="938" t="s">
        <v>1404</v>
      </c>
      <c r="O242" s="939">
        <f t="shared" si="14"/>
        <v>0</v>
      </c>
      <c r="P242" s="940"/>
      <c r="Q242" s="939">
        <f t="shared" si="13"/>
        <v>0</v>
      </c>
      <c r="R242" s="941">
        <f t="shared" si="15"/>
        <v>0</v>
      </c>
    </row>
    <row r="243" spans="1:18" ht="15" customHeight="1" x14ac:dyDescent="0.2">
      <c r="A243" s="351"/>
      <c r="B243" s="355"/>
      <c r="C243" s="943"/>
      <c r="D243" s="325"/>
      <c r="E243" s="351"/>
      <c r="F243" s="355"/>
      <c r="G243" s="383"/>
      <c r="H243" s="345"/>
      <c r="I243" s="391"/>
      <c r="J243" s="448"/>
      <c r="K243" s="449"/>
      <c r="N243" s="938" t="s">
        <v>517</v>
      </c>
      <c r="O243" s="939">
        <f t="shared" si="14"/>
        <v>0</v>
      </c>
      <c r="P243" s="940"/>
      <c r="Q243" s="939">
        <f t="shared" si="13"/>
        <v>0</v>
      </c>
      <c r="R243" s="941">
        <f t="shared" si="15"/>
        <v>0</v>
      </c>
    </row>
    <row r="244" spans="1:18" ht="15" customHeight="1" x14ac:dyDescent="0.2">
      <c r="A244" s="351"/>
      <c r="B244" s="355"/>
      <c r="C244" s="943"/>
      <c r="D244" s="325"/>
      <c r="E244" s="351" t="s">
        <v>3395</v>
      </c>
      <c r="F244" s="355" t="s">
        <v>987</v>
      </c>
      <c r="G244" s="383">
        <v>2</v>
      </c>
      <c r="H244" s="345">
        <v>40000</v>
      </c>
      <c r="I244" s="391">
        <f>G244*H244</f>
        <v>80000</v>
      </c>
      <c r="J244" s="448" t="s">
        <v>1339</v>
      </c>
      <c r="K244" s="449" t="s">
        <v>953</v>
      </c>
      <c r="N244" s="938" t="s">
        <v>1408</v>
      </c>
      <c r="O244" s="939">
        <f t="shared" si="14"/>
        <v>0</v>
      </c>
      <c r="P244" s="940"/>
      <c r="Q244" s="939">
        <f t="shared" si="13"/>
        <v>0</v>
      </c>
      <c r="R244" s="941">
        <f t="shared" si="15"/>
        <v>0</v>
      </c>
    </row>
    <row r="245" spans="1:18" ht="15" customHeight="1" x14ac:dyDescent="0.2">
      <c r="A245" s="971"/>
      <c r="B245" s="919"/>
      <c r="C245" s="1017"/>
      <c r="D245" s="450"/>
      <c r="E245" s="351"/>
      <c r="F245" s="355"/>
      <c r="G245" s="383"/>
      <c r="H245" s="345"/>
      <c r="I245" s="391"/>
      <c r="J245" s="448"/>
      <c r="K245" s="449"/>
      <c r="N245" s="938" t="s">
        <v>1410</v>
      </c>
      <c r="O245" s="939">
        <f t="shared" si="14"/>
        <v>0</v>
      </c>
      <c r="P245" s="940"/>
      <c r="Q245" s="939">
        <f t="shared" si="13"/>
        <v>0</v>
      </c>
      <c r="R245" s="941">
        <f t="shared" si="15"/>
        <v>0</v>
      </c>
    </row>
    <row r="246" spans="1:18" ht="15" customHeight="1" x14ac:dyDescent="0.2">
      <c r="A246" s="351"/>
      <c r="B246" s="355"/>
      <c r="C246" s="943"/>
      <c r="D246" s="325"/>
      <c r="E246" s="946" t="s">
        <v>3396</v>
      </c>
      <c r="F246" s="355"/>
      <c r="G246" s="383"/>
      <c r="H246" s="345"/>
      <c r="I246" s="391"/>
      <c r="J246" s="448"/>
      <c r="K246" s="449"/>
      <c r="N246" s="938" t="s">
        <v>1412</v>
      </c>
      <c r="O246" s="939">
        <f t="shared" si="14"/>
        <v>0</v>
      </c>
      <c r="P246" s="940"/>
      <c r="Q246" s="939">
        <f t="shared" si="13"/>
        <v>500000</v>
      </c>
      <c r="R246" s="941">
        <f t="shared" si="15"/>
        <v>500000</v>
      </c>
    </row>
    <row r="247" spans="1:18" ht="15" customHeight="1" x14ac:dyDescent="0.2">
      <c r="A247" s="351"/>
      <c r="B247" s="355"/>
      <c r="C247" s="943"/>
      <c r="D247" s="325"/>
      <c r="E247" s="351" t="s">
        <v>3397</v>
      </c>
      <c r="F247" s="355" t="s">
        <v>987</v>
      </c>
      <c r="G247" s="383">
        <v>12</v>
      </c>
      <c r="H247" s="345">
        <v>350000</v>
      </c>
      <c r="I247" s="391">
        <f>G247*H247</f>
        <v>4200000</v>
      </c>
      <c r="J247" s="448" t="s">
        <v>549</v>
      </c>
      <c r="K247" s="449" t="s">
        <v>953</v>
      </c>
      <c r="N247" s="938" t="s">
        <v>1415</v>
      </c>
      <c r="O247" s="939">
        <f t="shared" si="14"/>
        <v>0</v>
      </c>
      <c r="P247" s="940"/>
      <c r="Q247" s="939">
        <f t="shared" si="13"/>
        <v>0</v>
      </c>
      <c r="R247" s="941">
        <f t="shared" si="15"/>
        <v>0</v>
      </c>
    </row>
    <row r="248" spans="1:18" ht="15" customHeight="1" x14ac:dyDescent="0.2">
      <c r="A248" s="351"/>
      <c r="B248" s="355"/>
      <c r="C248" s="1017"/>
      <c r="D248" s="450"/>
      <c r="E248" s="351"/>
      <c r="F248" s="355"/>
      <c r="G248" s="383"/>
      <c r="H248" s="345"/>
      <c r="I248" s="391"/>
      <c r="J248" s="448"/>
      <c r="K248" s="449"/>
      <c r="N248" s="938" t="s">
        <v>1417</v>
      </c>
      <c r="O248" s="939">
        <f t="shared" si="14"/>
        <v>0</v>
      </c>
      <c r="P248" s="940"/>
      <c r="Q248" s="939">
        <f t="shared" si="13"/>
        <v>350</v>
      </c>
      <c r="R248" s="941">
        <f t="shared" si="15"/>
        <v>350</v>
      </c>
    </row>
    <row r="249" spans="1:18" ht="15" customHeight="1" x14ac:dyDescent="0.2">
      <c r="A249" s="971"/>
      <c r="B249" s="919"/>
      <c r="C249" s="943"/>
      <c r="D249" s="325"/>
      <c r="E249" s="351" t="s">
        <v>3398</v>
      </c>
      <c r="F249" s="355" t="s">
        <v>3399</v>
      </c>
      <c r="G249" s="383">
        <v>12</v>
      </c>
      <c r="H249" s="345">
        <v>1000</v>
      </c>
      <c r="I249" s="391">
        <f>G249*H249</f>
        <v>12000</v>
      </c>
      <c r="J249" s="448" t="s">
        <v>1309</v>
      </c>
      <c r="K249" s="449" t="s">
        <v>953</v>
      </c>
      <c r="N249" s="938" t="s">
        <v>1420</v>
      </c>
      <c r="O249" s="939">
        <f t="shared" si="14"/>
        <v>0</v>
      </c>
      <c r="P249" s="940"/>
      <c r="Q249" s="939">
        <f t="shared" si="13"/>
        <v>0</v>
      </c>
      <c r="R249" s="941">
        <f t="shared" si="15"/>
        <v>0</v>
      </c>
    </row>
    <row r="250" spans="1:18" ht="15" customHeight="1" x14ac:dyDescent="0.2">
      <c r="A250" s="971"/>
      <c r="B250" s="919"/>
      <c r="C250" s="1017"/>
      <c r="D250" s="450"/>
      <c r="E250" s="351"/>
      <c r="F250" s="355"/>
      <c r="G250" s="383"/>
      <c r="H250" s="345"/>
      <c r="I250" s="391"/>
      <c r="J250" s="448"/>
      <c r="K250" s="449"/>
      <c r="N250" s="938" t="s">
        <v>340</v>
      </c>
      <c r="O250" s="939">
        <f t="shared" si="14"/>
        <v>0</v>
      </c>
      <c r="P250" s="940"/>
      <c r="Q250" s="939">
        <f t="shared" si="13"/>
        <v>260000</v>
      </c>
      <c r="R250" s="941">
        <f t="shared" si="15"/>
        <v>260000</v>
      </c>
    </row>
    <row r="251" spans="1:18" ht="15" customHeight="1" x14ac:dyDescent="0.2">
      <c r="A251" s="351"/>
      <c r="B251" s="355"/>
      <c r="C251" s="1024"/>
      <c r="D251" s="1025"/>
      <c r="E251" s="351" t="s">
        <v>3400</v>
      </c>
      <c r="F251" s="355" t="s">
        <v>1006</v>
      </c>
      <c r="G251" s="383">
        <v>12</v>
      </c>
      <c r="H251" s="362">
        <v>65000</v>
      </c>
      <c r="I251" s="391">
        <f>G251*H251</f>
        <v>780000</v>
      </c>
      <c r="J251" s="448" t="s">
        <v>297</v>
      </c>
      <c r="K251" s="449" t="s">
        <v>953</v>
      </c>
      <c r="N251" s="938" t="s">
        <v>1423</v>
      </c>
      <c r="O251" s="939">
        <f t="shared" si="14"/>
        <v>0</v>
      </c>
      <c r="P251" s="940"/>
      <c r="Q251" s="939">
        <f t="shared" si="13"/>
        <v>0</v>
      </c>
      <c r="R251" s="941">
        <f t="shared" si="15"/>
        <v>0</v>
      </c>
    </row>
    <row r="252" spans="1:18" ht="15" customHeight="1" x14ac:dyDescent="0.2">
      <c r="A252" s="351"/>
      <c r="B252" s="355"/>
      <c r="C252" s="943"/>
      <c r="D252" s="325"/>
      <c r="E252" s="351"/>
      <c r="F252" s="355"/>
      <c r="G252" s="383"/>
      <c r="H252" s="362"/>
      <c r="I252" s="391"/>
      <c r="J252" s="448"/>
      <c r="K252" s="449"/>
      <c r="N252" s="938" t="s">
        <v>1425</v>
      </c>
      <c r="O252" s="939">
        <f t="shared" si="14"/>
        <v>0</v>
      </c>
      <c r="P252" s="940"/>
      <c r="Q252" s="939">
        <f t="shared" si="13"/>
        <v>70000</v>
      </c>
      <c r="R252" s="941">
        <f t="shared" si="15"/>
        <v>70000</v>
      </c>
    </row>
    <row r="253" spans="1:18" ht="15" customHeight="1" x14ac:dyDescent="0.2">
      <c r="A253" s="1026"/>
      <c r="B253" s="440"/>
      <c r="C253" s="1024"/>
      <c r="D253" s="1025"/>
      <c r="E253" s="340" t="s">
        <v>3401</v>
      </c>
      <c r="F253" s="355" t="s">
        <v>1006</v>
      </c>
      <c r="G253" s="383">
        <v>12</v>
      </c>
      <c r="H253" s="362">
        <v>5000</v>
      </c>
      <c r="I253" s="391">
        <f>G253*H253</f>
        <v>60000</v>
      </c>
      <c r="J253" s="448" t="s">
        <v>1486</v>
      </c>
      <c r="K253" s="449" t="s">
        <v>953</v>
      </c>
      <c r="N253" s="938" t="s">
        <v>1427</v>
      </c>
      <c r="O253" s="939">
        <f t="shared" si="14"/>
        <v>0</v>
      </c>
      <c r="P253" s="940"/>
      <c r="Q253" s="939">
        <f t="shared" si="13"/>
        <v>0</v>
      </c>
      <c r="R253" s="941">
        <f t="shared" si="15"/>
        <v>0</v>
      </c>
    </row>
    <row r="254" spans="1:18" ht="15" customHeight="1" x14ac:dyDescent="0.2">
      <c r="A254" s="351"/>
      <c r="B254" s="355"/>
      <c r="C254" s="943"/>
      <c r="D254" s="325"/>
      <c r="E254" s="351"/>
      <c r="F254" s="355"/>
      <c r="G254" s="383"/>
      <c r="H254" s="362"/>
      <c r="I254" s="391"/>
      <c r="J254" s="448"/>
      <c r="K254" s="449"/>
      <c r="N254" s="938" t="s">
        <v>156</v>
      </c>
      <c r="O254" s="939">
        <f t="shared" si="14"/>
        <v>0</v>
      </c>
      <c r="P254" s="940"/>
      <c r="Q254" s="939">
        <f t="shared" si="13"/>
        <v>1107375</v>
      </c>
      <c r="R254" s="941">
        <f t="shared" si="15"/>
        <v>1107375</v>
      </c>
    </row>
    <row r="255" spans="1:18" ht="15" customHeight="1" x14ac:dyDescent="0.2">
      <c r="A255" s="351"/>
      <c r="B255" s="355"/>
      <c r="C255" s="1024"/>
      <c r="D255" s="1025"/>
      <c r="E255" s="351" t="s">
        <v>1009</v>
      </c>
      <c r="F255" s="355" t="s">
        <v>1006</v>
      </c>
      <c r="G255" s="383">
        <v>12</v>
      </c>
      <c r="H255" s="362">
        <v>30000</v>
      </c>
      <c r="I255" s="391">
        <f>G255*H255</f>
        <v>360000</v>
      </c>
      <c r="J255" s="448" t="s">
        <v>1010</v>
      </c>
      <c r="K255" s="449" t="s">
        <v>953</v>
      </c>
      <c r="N255" s="938" t="s">
        <v>1430</v>
      </c>
      <c r="O255" s="939">
        <f t="shared" si="14"/>
        <v>0</v>
      </c>
      <c r="P255" s="940"/>
      <c r="Q255" s="939">
        <f t="shared" si="13"/>
        <v>0</v>
      </c>
      <c r="R255" s="941">
        <f t="shared" si="15"/>
        <v>0</v>
      </c>
    </row>
    <row r="256" spans="1:18" ht="15" customHeight="1" x14ac:dyDescent="0.2">
      <c r="A256" s="351"/>
      <c r="B256" s="355"/>
      <c r="C256" s="943"/>
      <c r="D256" s="325"/>
      <c r="E256" s="351"/>
      <c r="F256" s="355"/>
      <c r="G256" s="383"/>
      <c r="H256" s="362"/>
      <c r="I256" s="391"/>
      <c r="J256" s="448"/>
      <c r="K256" s="449"/>
      <c r="N256" s="938" t="s">
        <v>1432</v>
      </c>
      <c r="O256" s="939">
        <f t="shared" si="14"/>
        <v>0</v>
      </c>
      <c r="P256" s="940"/>
      <c r="Q256" s="939">
        <f t="shared" si="13"/>
        <v>0</v>
      </c>
      <c r="R256" s="941">
        <f t="shared" si="15"/>
        <v>0</v>
      </c>
    </row>
    <row r="257" spans="1:18" ht="15" customHeight="1" x14ac:dyDescent="0.2">
      <c r="A257" s="351"/>
      <c r="B257" s="355"/>
      <c r="C257" s="943"/>
      <c r="D257" s="325"/>
      <c r="E257" s="351" t="s">
        <v>3402</v>
      </c>
      <c r="F257" s="355" t="s">
        <v>987</v>
      </c>
      <c r="G257" s="383">
        <v>12</v>
      </c>
      <c r="H257" s="362">
        <v>1500</v>
      </c>
      <c r="I257" s="391">
        <f>G257*H257</f>
        <v>18000</v>
      </c>
      <c r="J257" s="448" t="s">
        <v>1317</v>
      </c>
      <c r="K257" s="449" t="s">
        <v>953</v>
      </c>
      <c r="N257" s="938" t="s">
        <v>446</v>
      </c>
      <c r="O257" s="939">
        <f t="shared" si="14"/>
        <v>0</v>
      </c>
      <c r="P257" s="940"/>
      <c r="Q257" s="939">
        <f t="shared" si="13"/>
        <v>2470</v>
      </c>
      <c r="R257" s="941">
        <f t="shared" si="15"/>
        <v>2470</v>
      </c>
    </row>
    <row r="258" spans="1:18" ht="15" customHeight="1" x14ac:dyDescent="0.2">
      <c r="A258" s="971"/>
      <c r="B258" s="919"/>
      <c r="C258" s="1000"/>
      <c r="D258" s="1027"/>
      <c r="E258" s="351"/>
      <c r="F258" s="355"/>
      <c r="G258" s="383"/>
      <c r="H258" s="362"/>
      <c r="I258" s="391"/>
      <c r="J258" s="448"/>
      <c r="K258" s="449"/>
      <c r="N258" s="938" t="s">
        <v>1435</v>
      </c>
      <c r="O258" s="939">
        <f t="shared" si="14"/>
        <v>0</v>
      </c>
      <c r="P258" s="940"/>
      <c r="Q258" s="939">
        <f t="shared" si="13"/>
        <v>0</v>
      </c>
      <c r="R258" s="941">
        <f t="shared" si="15"/>
        <v>0</v>
      </c>
    </row>
    <row r="259" spans="1:18" ht="15" customHeight="1" x14ac:dyDescent="0.2">
      <c r="A259" s="971"/>
      <c r="B259" s="919"/>
      <c r="C259" s="943"/>
      <c r="D259" s="325"/>
      <c r="E259" s="351" t="s">
        <v>3403</v>
      </c>
      <c r="F259" s="355" t="s">
        <v>1887</v>
      </c>
      <c r="G259" s="383">
        <v>12</v>
      </c>
      <c r="H259" s="362">
        <v>425000</v>
      </c>
      <c r="I259" s="391">
        <f>G259*H259</f>
        <v>5100000</v>
      </c>
      <c r="J259" s="448" t="s">
        <v>1349</v>
      </c>
      <c r="K259" s="449" t="s">
        <v>953</v>
      </c>
      <c r="N259" s="938" t="s">
        <v>1437</v>
      </c>
      <c r="O259" s="939">
        <f t="shared" si="14"/>
        <v>0</v>
      </c>
      <c r="P259" s="940"/>
      <c r="Q259" s="939">
        <f t="shared" si="13"/>
        <v>0</v>
      </c>
      <c r="R259" s="941">
        <f t="shared" si="15"/>
        <v>0</v>
      </c>
    </row>
    <row r="260" spans="1:18" ht="15" customHeight="1" x14ac:dyDescent="0.2">
      <c r="A260" s="971"/>
      <c r="B260" s="919"/>
      <c r="C260" s="1000"/>
      <c r="D260" s="1027"/>
      <c r="E260" s="351"/>
      <c r="F260" s="355"/>
      <c r="G260" s="383"/>
      <c r="H260" s="362"/>
      <c r="I260" s="391"/>
      <c r="J260" s="448"/>
      <c r="K260" s="449"/>
      <c r="N260" s="938" t="s">
        <v>1439</v>
      </c>
      <c r="O260" s="939">
        <f t="shared" si="14"/>
        <v>0</v>
      </c>
      <c r="P260" s="940"/>
      <c r="Q260" s="939">
        <f t="shared" ref="Q260:Q323" si="17">+SUMIF($J$29:$J$975,N260,$I$29:$I$975)</f>
        <v>0</v>
      </c>
      <c r="R260" s="941">
        <f t="shared" si="15"/>
        <v>0</v>
      </c>
    </row>
    <row r="261" spans="1:18" s="285" customFormat="1" ht="15" customHeight="1" x14ac:dyDescent="0.2">
      <c r="A261" s="971"/>
      <c r="B261" s="919"/>
      <c r="C261" s="1000"/>
      <c r="D261" s="1027"/>
      <c r="E261" s="351" t="s">
        <v>3404</v>
      </c>
      <c r="F261" s="355" t="s">
        <v>3405</v>
      </c>
      <c r="G261" s="383">
        <v>2</v>
      </c>
      <c r="H261" s="362">
        <v>10000</v>
      </c>
      <c r="I261" s="391">
        <f>G261*H261</f>
        <v>20000</v>
      </c>
      <c r="J261" s="448" t="s">
        <v>441</v>
      </c>
      <c r="K261" s="449" t="s">
        <v>953</v>
      </c>
      <c r="N261" s="938" t="s">
        <v>1441</v>
      </c>
      <c r="O261" s="939">
        <f t="shared" ref="O261:O324" si="18">+SUMIF($J$6:$J$27,N261,$I$6:$I$27)</f>
        <v>0</v>
      </c>
      <c r="P261" s="940"/>
      <c r="Q261" s="939">
        <f t="shared" si="17"/>
        <v>0</v>
      </c>
      <c r="R261" s="941">
        <f t="shared" ref="R261:R324" si="19">O261+Q261</f>
        <v>0</v>
      </c>
    </row>
    <row r="262" spans="1:18" ht="15" customHeight="1" x14ac:dyDescent="0.2">
      <c r="A262" s="971"/>
      <c r="B262" s="919"/>
      <c r="C262" s="1000"/>
      <c r="D262" s="1027"/>
      <c r="E262" s="351"/>
      <c r="F262" s="355"/>
      <c r="G262" s="383"/>
      <c r="H262" s="362"/>
      <c r="I262" s="391"/>
      <c r="J262" s="448"/>
      <c r="K262" s="449"/>
      <c r="N262" s="938" t="s">
        <v>1443</v>
      </c>
      <c r="O262" s="939">
        <f t="shared" si="18"/>
        <v>0</v>
      </c>
      <c r="P262" s="940"/>
      <c r="Q262" s="939">
        <f t="shared" si="17"/>
        <v>0</v>
      </c>
      <c r="R262" s="941">
        <f t="shared" si="19"/>
        <v>0</v>
      </c>
    </row>
    <row r="263" spans="1:18" ht="15" customHeight="1" x14ac:dyDescent="0.2">
      <c r="A263" s="351"/>
      <c r="B263" s="355"/>
      <c r="C263" s="943"/>
      <c r="D263" s="325"/>
      <c r="E263" s="351" t="s">
        <v>3406</v>
      </c>
      <c r="F263" s="355" t="s">
        <v>987</v>
      </c>
      <c r="G263" s="383">
        <v>6</v>
      </c>
      <c r="H263" s="362">
        <v>20000</v>
      </c>
      <c r="I263" s="391">
        <f>G263*H263</f>
        <v>120000</v>
      </c>
      <c r="J263" s="448" t="s">
        <v>1358</v>
      </c>
      <c r="K263" s="449" t="s">
        <v>953</v>
      </c>
      <c r="N263" s="938" t="s">
        <v>483</v>
      </c>
      <c r="O263" s="939">
        <f t="shared" si="18"/>
        <v>0</v>
      </c>
      <c r="P263" s="940"/>
      <c r="Q263" s="939">
        <f t="shared" si="17"/>
        <v>300000</v>
      </c>
      <c r="R263" s="941">
        <f t="shared" si="19"/>
        <v>300000</v>
      </c>
    </row>
    <row r="264" spans="1:18" ht="15" customHeight="1" x14ac:dyDescent="0.2">
      <c r="A264" s="971"/>
      <c r="B264" s="919"/>
      <c r="C264" s="1000"/>
      <c r="D264" s="1027"/>
      <c r="E264" s="351"/>
      <c r="F264" s="355"/>
      <c r="G264" s="383"/>
      <c r="H264" s="362"/>
      <c r="I264" s="391"/>
      <c r="J264" s="448"/>
      <c r="K264" s="449"/>
      <c r="N264" s="938" t="s">
        <v>449</v>
      </c>
      <c r="O264" s="939">
        <f t="shared" si="18"/>
        <v>0</v>
      </c>
      <c r="P264" s="940"/>
      <c r="Q264" s="939">
        <f t="shared" si="17"/>
        <v>250000</v>
      </c>
      <c r="R264" s="941">
        <f t="shared" si="19"/>
        <v>250000</v>
      </c>
    </row>
    <row r="265" spans="1:18" ht="15" customHeight="1" x14ac:dyDescent="0.2">
      <c r="A265" s="971"/>
      <c r="B265" s="919"/>
      <c r="C265" s="943"/>
      <c r="D265" s="325"/>
      <c r="E265" s="351" t="s">
        <v>3407</v>
      </c>
      <c r="F265" s="355" t="s">
        <v>987</v>
      </c>
      <c r="G265" s="383">
        <v>2</v>
      </c>
      <c r="H265" s="362">
        <v>45000</v>
      </c>
      <c r="I265" s="391">
        <f>G265*H265</f>
        <v>90000</v>
      </c>
      <c r="J265" s="448" t="s">
        <v>1178</v>
      </c>
      <c r="K265" s="449" t="s">
        <v>953</v>
      </c>
      <c r="N265" s="938" t="s">
        <v>1447</v>
      </c>
      <c r="O265" s="939">
        <f t="shared" si="18"/>
        <v>0</v>
      </c>
      <c r="P265" s="940"/>
      <c r="Q265" s="939">
        <f t="shared" si="17"/>
        <v>180000</v>
      </c>
      <c r="R265" s="941">
        <f t="shared" si="19"/>
        <v>180000</v>
      </c>
    </row>
    <row r="266" spans="1:18" ht="15" customHeight="1" x14ac:dyDescent="0.2">
      <c r="A266" s="971"/>
      <c r="B266" s="919"/>
      <c r="C266" s="943"/>
      <c r="D266" s="325"/>
      <c r="E266" s="351"/>
      <c r="F266" s="355"/>
      <c r="G266" s="383"/>
      <c r="H266" s="362"/>
      <c r="I266" s="391"/>
      <c r="J266" s="448"/>
      <c r="K266" s="449"/>
      <c r="N266" s="938" t="s">
        <v>1449</v>
      </c>
      <c r="O266" s="939">
        <f t="shared" si="18"/>
        <v>0</v>
      </c>
      <c r="P266" s="940"/>
      <c r="Q266" s="939">
        <f t="shared" si="17"/>
        <v>0</v>
      </c>
      <c r="R266" s="941">
        <f t="shared" si="19"/>
        <v>0</v>
      </c>
    </row>
    <row r="267" spans="1:18" ht="15" customHeight="1" x14ac:dyDescent="0.2">
      <c r="A267" s="971"/>
      <c r="B267" s="919"/>
      <c r="C267" s="943"/>
      <c r="D267" s="325"/>
      <c r="E267" s="351" t="s">
        <v>1392</v>
      </c>
      <c r="F267" s="355" t="s">
        <v>987</v>
      </c>
      <c r="G267" s="383">
        <v>12</v>
      </c>
      <c r="H267" s="362">
        <v>90000</v>
      </c>
      <c r="I267" s="391">
        <f>G267*H267</f>
        <v>1080000</v>
      </c>
      <c r="J267" s="448" t="s">
        <v>1323</v>
      </c>
      <c r="K267" s="449" t="s">
        <v>953</v>
      </c>
      <c r="N267" s="938" t="s">
        <v>536</v>
      </c>
      <c r="O267" s="939">
        <f t="shared" si="18"/>
        <v>0</v>
      </c>
      <c r="P267" s="940"/>
      <c r="Q267" s="939">
        <f t="shared" si="17"/>
        <v>166250</v>
      </c>
      <c r="R267" s="941">
        <f t="shared" si="19"/>
        <v>166250</v>
      </c>
    </row>
    <row r="268" spans="1:18" ht="15" customHeight="1" x14ac:dyDescent="0.2">
      <c r="A268" s="971"/>
      <c r="B268" s="919"/>
      <c r="C268" s="943"/>
      <c r="D268" s="325"/>
      <c r="E268" s="351"/>
      <c r="F268" s="355"/>
      <c r="G268" s="383"/>
      <c r="H268" s="362"/>
      <c r="I268" s="391"/>
      <c r="J268" s="448"/>
      <c r="K268" s="449"/>
      <c r="N268" s="938" t="s">
        <v>1452</v>
      </c>
      <c r="O268" s="939">
        <f t="shared" si="18"/>
        <v>0</v>
      </c>
      <c r="P268" s="940"/>
      <c r="Q268" s="939">
        <f t="shared" si="17"/>
        <v>50000</v>
      </c>
      <c r="R268" s="941">
        <f t="shared" si="19"/>
        <v>50000</v>
      </c>
    </row>
    <row r="269" spans="1:18" ht="15" customHeight="1" x14ac:dyDescent="0.2">
      <c r="A269" s="971"/>
      <c r="B269" s="919"/>
      <c r="C269" s="943"/>
      <c r="D269" s="325"/>
      <c r="E269" s="351" t="s">
        <v>1391</v>
      </c>
      <c r="F269" s="355" t="s">
        <v>987</v>
      </c>
      <c r="G269" s="383">
        <v>6</v>
      </c>
      <c r="H269" s="362">
        <v>3000</v>
      </c>
      <c r="I269" s="391">
        <f>G269*H269</f>
        <v>18000</v>
      </c>
      <c r="J269" s="448" t="s">
        <v>1325</v>
      </c>
      <c r="K269" s="449" t="s">
        <v>953</v>
      </c>
      <c r="N269" s="938" t="s">
        <v>1454</v>
      </c>
      <c r="O269" s="939">
        <f t="shared" si="18"/>
        <v>0</v>
      </c>
      <c r="P269" s="940"/>
      <c r="Q269" s="939">
        <f t="shared" si="17"/>
        <v>420000</v>
      </c>
      <c r="R269" s="941">
        <f t="shared" si="19"/>
        <v>420000</v>
      </c>
    </row>
    <row r="270" spans="1:18" ht="15" customHeight="1" x14ac:dyDescent="0.2">
      <c r="A270" s="971"/>
      <c r="B270" s="919"/>
      <c r="C270" s="943"/>
      <c r="D270" s="325"/>
      <c r="E270" s="351"/>
      <c r="F270" s="355"/>
      <c r="G270" s="383"/>
      <c r="H270" s="362"/>
      <c r="I270" s="391"/>
      <c r="J270" s="448"/>
      <c r="K270" s="449"/>
      <c r="N270" s="938" t="s">
        <v>305</v>
      </c>
      <c r="O270" s="939">
        <f t="shared" si="18"/>
        <v>0</v>
      </c>
      <c r="P270" s="940"/>
      <c r="Q270" s="939">
        <f t="shared" si="17"/>
        <v>92810</v>
      </c>
      <c r="R270" s="941">
        <f t="shared" si="19"/>
        <v>92810</v>
      </c>
    </row>
    <row r="271" spans="1:18" ht="15" customHeight="1" x14ac:dyDescent="0.2">
      <c r="A271" s="971"/>
      <c r="B271" s="919"/>
      <c r="C271" s="943"/>
      <c r="D271" s="325"/>
      <c r="E271" s="351" t="s">
        <v>1138</v>
      </c>
      <c r="F271" s="355" t="s">
        <v>987</v>
      </c>
      <c r="G271" s="383">
        <v>12</v>
      </c>
      <c r="H271" s="362">
        <v>2000</v>
      </c>
      <c r="I271" s="391">
        <f>G271*H271</f>
        <v>24000</v>
      </c>
      <c r="J271" s="448" t="s">
        <v>1139</v>
      </c>
      <c r="K271" s="449" t="s">
        <v>953</v>
      </c>
      <c r="N271" s="938" t="s">
        <v>1457</v>
      </c>
      <c r="O271" s="939">
        <f t="shared" si="18"/>
        <v>0</v>
      </c>
      <c r="P271" s="940"/>
      <c r="Q271" s="939">
        <f t="shared" si="17"/>
        <v>45000</v>
      </c>
      <c r="R271" s="941">
        <f t="shared" si="19"/>
        <v>45000</v>
      </c>
    </row>
    <row r="272" spans="1:18" ht="15" customHeight="1" x14ac:dyDescent="0.2">
      <c r="A272" s="971"/>
      <c r="B272" s="919"/>
      <c r="C272" s="943"/>
      <c r="D272" s="325"/>
      <c r="E272" s="351"/>
      <c r="F272" s="355"/>
      <c r="G272" s="383"/>
      <c r="H272" s="362"/>
      <c r="I272" s="391"/>
      <c r="J272" s="448"/>
      <c r="K272" s="449"/>
      <c r="N272" s="938" t="s">
        <v>1459</v>
      </c>
      <c r="O272" s="939">
        <f t="shared" si="18"/>
        <v>0</v>
      </c>
      <c r="P272" s="940"/>
      <c r="Q272" s="939">
        <f t="shared" si="17"/>
        <v>98600</v>
      </c>
      <c r="R272" s="941">
        <f t="shared" si="19"/>
        <v>98600</v>
      </c>
    </row>
    <row r="273" spans="1:18" ht="15" customHeight="1" x14ac:dyDescent="0.2">
      <c r="A273" s="971"/>
      <c r="B273" s="919"/>
      <c r="C273" s="943"/>
      <c r="D273" s="325"/>
      <c r="E273" s="351" t="s">
        <v>3408</v>
      </c>
      <c r="F273" s="355" t="s">
        <v>987</v>
      </c>
      <c r="G273" s="383">
        <v>12</v>
      </c>
      <c r="H273" s="362">
        <v>210000</v>
      </c>
      <c r="I273" s="391">
        <f>G273*H273</f>
        <v>2520000</v>
      </c>
      <c r="J273" s="448" t="s">
        <v>1190</v>
      </c>
      <c r="K273" s="449" t="s">
        <v>953</v>
      </c>
      <c r="N273" s="938" t="s">
        <v>1462</v>
      </c>
      <c r="O273" s="939">
        <f t="shared" si="18"/>
        <v>0</v>
      </c>
      <c r="P273" s="940"/>
      <c r="Q273" s="939">
        <f t="shared" si="17"/>
        <v>0</v>
      </c>
      <c r="R273" s="941">
        <f t="shared" si="19"/>
        <v>0</v>
      </c>
    </row>
    <row r="274" spans="1:18" ht="15" customHeight="1" x14ac:dyDescent="0.2">
      <c r="A274" s="971"/>
      <c r="B274" s="919"/>
      <c r="C274" s="943"/>
      <c r="D274" s="325"/>
      <c r="E274" s="351"/>
      <c r="F274" s="355"/>
      <c r="G274" s="383"/>
      <c r="H274" s="362"/>
      <c r="I274" s="391"/>
      <c r="J274" s="448"/>
      <c r="K274" s="449"/>
      <c r="N274" s="938" t="s">
        <v>1464</v>
      </c>
      <c r="O274" s="939">
        <f t="shared" si="18"/>
        <v>0</v>
      </c>
      <c r="P274" s="940"/>
      <c r="Q274" s="939">
        <f t="shared" si="17"/>
        <v>0</v>
      </c>
      <c r="R274" s="941">
        <f t="shared" si="19"/>
        <v>0</v>
      </c>
    </row>
    <row r="275" spans="1:18" ht="15" customHeight="1" x14ac:dyDescent="0.2">
      <c r="A275" s="971"/>
      <c r="B275" s="919"/>
      <c r="C275" s="943"/>
      <c r="D275" s="325"/>
      <c r="E275" s="351" t="s">
        <v>3409</v>
      </c>
      <c r="F275" s="355" t="s">
        <v>987</v>
      </c>
      <c r="G275" s="383">
        <v>12</v>
      </c>
      <c r="H275" s="362">
        <v>75000</v>
      </c>
      <c r="I275" s="391">
        <f>G275*H275</f>
        <v>900000</v>
      </c>
      <c r="J275" s="448" t="s">
        <v>1271</v>
      </c>
      <c r="K275" s="449" t="s">
        <v>953</v>
      </c>
      <c r="N275" s="938" t="s">
        <v>1466</v>
      </c>
      <c r="O275" s="939">
        <f t="shared" si="18"/>
        <v>0</v>
      </c>
      <c r="P275" s="940"/>
      <c r="Q275" s="939">
        <f t="shared" si="17"/>
        <v>0</v>
      </c>
      <c r="R275" s="941">
        <f t="shared" si="19"/>
        <v>0</v>
      </c>
    </row>
    <row r="276" spans="1:18" ht="15" customHeight="1" x14ac:dyDescent="0.2">
      <c r="A276" s="971"/>
      <c r="B276" s="919"/>
      <c r="C276" s="1000"/>
      <c r="D276" s="1027"/>
      <c r="E276" s="351"/>
      <c r="F276" s="355"/>
      <c r="G276" s="383"/>
      <c r="H276" s="362"/>
      <c r="I276" s="391"/>
      <c r="J276" s="448"/>
      <c r="K276" s="449"/>
      <c r="N276" s="938" t="s">
        <v>1468</v>
      </c>
      <c r="O276" s="939">
        <f t="shared" si="18"/>
        <v>0</v>
      </c>
      <c r="P276" s="940"/>
      <c r="Q276" s="939">
        <f t="shared" si="17"/>
        <v>0</v>
      </c>
      <c r="R276" s="941">
        <f t="shared" si="19"/>
        <v>0</v>
      </c>
    </row>
    <row r="277" spans="1:18" ht="15" customHeight="1" x14ac:dyDescent="0.2">
      <c r="A277" s="971"/>
      <c r="B277" s="919"/>
      <c r="C277" s="943"/>
      <c r="D277" s="325"/>
      <c r="E277" s="351" t="s">
        <v>3410</v>
      </c>
      <c r="F277" s="355" t="s">
        <v>987</v>
      </c>
      <c r="G277" s="383">
        <v>6</v>
      </c>
      <c r="H277" s="362">
        <v>5000</v>
      </c>
      <c r="I277" s="391">
        <f>G277*H277</f>
        <v>30000</v>
      </c>
      <c r="J277" s="448" t="s">
        <v>1194</v>
      </c>
      <c r="K277" s="449" t="s">
        <v>953</v>
      </c>
      <c r="N277" s="938" t="s">
        <v>1470</v>
      </c>
      <c r="O277" s="939">
        <f t="shared" si="18"/>
        <v>0</v>
      </c>
      <c r="P277" s="940"/>
      <c r="Q277" s="939">
        <f t="shared" si="17"/>
        <v>0</v>
      </c>
      <c r="R277" s="941">
        <f t="shared" si="19"/>
        <v>0</v>
      </c>
    </row>
    <row r="278" spans="1:18" ht="15" customHeight="1" x14ac:dyDescent="0.2">
      <c r="A278" s="971"/>
      <c r="B278" s="919"/>
      <c r="C278" s="943"/>
      <c r="D278" s="325"/>
      <c r="E278" s="351"/>
      <c r="F278" s="355"/>
      <c r="G278" s="383"/>
      <c r="H278" s="362"/>
      <c r="I278" s="391"/>
      <c r="J278" s="448"/>
      <c r="K278" s="449"/>
      <c r="N278" s="938" t="s">
        <v>1472</v>
      </c>
      <c r="O278" s="939">
        <f t="shared" si="18"/>
        <v>0</v>
      </c>
      <c r="P278" s="940"/>
      <c r="Q278" s="939">
        <f t="shared" si="17"/>
        <v>0</v>
      </c>
      <c r="R278" s="941">
        <f t="shared" si="19"/>
        <v>0</v>
      </c>
    </row>
    <row r="279" spans="1:18" ht="15" customHeight="1" x14ac:dyDescent="0.2">
      <c r="A279" s="971"/>
      <c r="B279" s="919"/>
      <c r="C279" s="943"/>
      <c r="D279" s="325"/>
      <c r="E279" s="351" t="s">
        <v>3411</v>
      </c>
      <c r="F279" s="355" t="s">
        <v>987</v>
      </c>
      <c r="G279" s="383">
        <v>3</v>
      </c>
      <c r="H279" s="362">
        <v>30000</v>
      </c>
      <c r="I279" s="391">
        <f>G279*H279</f>
        <v>90000</v>
      </c>
      <c r="J279" s="448" t="s">
        <v>1277</v>
      </c>
      <c r="K279" s="449" t="s">
        <v>953</v>
      </c>
      <c r="N279" s="938" t="s">
        <v>1474</v>
      </c>
      <c r="O279" s="939">
        <f t="shared" si="18"/>
        <v>0</v>
      </c>
      <c r="P279" s="940"/>
      <c r="Q279" s="939">
        <f t="shared" si="17"/>
        <v>0</v>
      </c>
      <c r="R279" s="941">
        <f t="shared" si="19"/>
        <v>0</v>
      </c>
    </row>
    <row r="280" spans="1:18" ht="19.149999999999999" customHeight="1" x14ac:dyDescent="0.2">
      <c r="A280" s="971"/>
      <c r="B280" s="919"/>
      <c r="C280" s="943"/>
      <c r="D280" s="325"/>
      <c r="E280" s="351"/>
      <c r="F280" s="355"/>
      <c r="G280" s="383"/>
      <c r="H280" s="362"/>
      <c r="I280" s="391"/>
      <c r="J280" s="448"/>
      <c r="K280" s="449"/>
      <c r="N280" s="938" t="s">
        <v>1476</v>
      </c>
      <c r="O280" s="939">
        <f t="shared" si="18"/>
        <v>0</v>
      </c>
      <c r="P280" s="940"/>
      <c r="Q280" s="939">
        <f t="shared" si="17"/>
        <v>0</v>
      </c>
      <c r="R280" s="941">
        <f t="shared" si="19"/>
        <v>0</v>
      </c>
    </row>
    <row r="281" spans="1:18" ht="15" customHeight="1" x14ac:dyDescent="0.2">
      <c r="A281" s="971"/>
      <c r="B281" s="919"/>
      <c r="C281" s="943"/>
      <c r="D281" s="325"/>
      <c r="E281" s="351" t="s">
        <v>3412</v>
      </c>
      <c r="F281" s="355" t="s">
        <v>2663</v>
      </c>
      <c r="G281" s="383">
        <v>12</v>
      </c>
      <c r="H281" s="362">
        <v>35000</v>
      </c>
      <c r="I281" s="391">
        <f>G281*H281</f>
        <v>420000</v>
      </c>
      <c r="J281" s="448" t="s">
        <v>1454</v>
      </c>
      <c r="K281" s="449" t="s">
        <v>953</v>
      </c>
      <c r="N281" s="938" t="s">
        <v>1478</v>
      </c>
      <c r="O281" s="939">
        <f t="shared" si="18"/>
        <v>0</v>
      </c>
      <c r="P281" s="940"/>
      <c r="Q281" s="939">
        <f t="shared" si="17"/>
        <v>0</v>
      </c>
      <c r="R281" s="941">
        <f t="shared" si="19"/>
        <v>0</v>
      </c>
    </row>
    <row r="282" spans="1:18" ht="15" customHeight="1" x14ac:dyDescent="0.2">
      <c r="A282" s="971"/>
      <c r="B282" s="919"/>
      <c r="C282" s="1000"/>
      <c r="D282" s="1027"/>
      <c r="E282" s="351"/>
      <c r="F282" s="355"/>
      <c r="G282" s="383"/>
      <c r="H282" s="362"/>
      <c r="I282" s="391"/>
      <c r="J282" s="448"/>
      <c r="K282" s="449"/>
      <c r="N282" s="938" t="s">
        <v>1480</v>
      </c>
      <c r="O282" s="939">
        <f t="shared" si="18"/>
        <v>0</v>
      </c>
      <c r="P282" s="940"/>
      <c r="Q282" s="939">
        <f t="shared" si="17"/>
        <v>0</v>
      </c>
      <c r="R282" s="941">
        <f t="shared" si="19"/>
        <v>0</v>
      </c>
    </row>
    <row r="283" spans="1:18" ht="15" customHeight="1" x14ac:dyDescent="0.2">
      <c r="A283" s="971"/>
      <c r="B283" s="919"/>
      <c r="C283" s="943"/>
      <c r="D283" s="325"/>
      <c r="E283" s="351" t="s">
        <v>3413</v>
      </c>
      <c r="F283" s="355" t="s">
        <v>987</v>
      </c>
      <c r="G283" s="383">
        <v>12</v>
      </c>
      <c r="H283" s="362">
        <v>7000</v>
      </c>
      <c r="I283" s="391">
        <f>G283*H283</f>
        <v>84000</v>
      </c>
      <c r="J283" s="448" t="s">
        <v>1201</v>
      </c>
      <c r="K283" s="449" t="s">
        <v>953</v>
      </c>
      <c r="N283" s="938" t="s">
        <v>1482</v>
      </c>
      <c r="O283" s="939">
        <f t="shared" si="18"/>
        <v>0</v>
      </c>
      <c r="P283" s="940"/>
      <c r="Q283" s="939">
        <f t="shared" si="17"/>
        <v>0</v>
      </c>
      <c r="R283" s="941">
        <f t="shared" si="19"/>
        <v>0</v>
      </c>
    </row>
    <row r="284" spans="1:18" ht="15" customHeight="1" x14ac:dyDescent="0.2">
      <c r="A284" s="971"/>
      <c r="B284" s="919"/>
      <c r="C284" s="1000"/>
      <c r="D284" s="1027"/>
      <c r="E284" s="351"/>
      <c r="F284" s="355"/>
      <c r="G284" s="383"/>
      <c r="H284" s="362"/>
      <c r="I284" s="391"/>
      <c r="J284" s="448"/>
      <c r="K284" s="449"/>
      <c r="N284" s="938" t="s">
        <v>1484</v>
      </c>
      <c r="O284" s="939">
        <f t="shared" si="18"/>
        <v>0</v>
      </c>
      <c r="P284" s="940"/>
      <c r="Q284" s="939">
        <f t="shared" si="17"/>
        <v>0</v>
      </c>
      <c r="R284" s="941">
        <f t="shared" si="19"/>
        <v>0</v>
      </c>
    </row>
    <row r="285" spans="1:18" ht="15" customHeight="1" x14ac:dyDescent="0.2">
      <c r="A285" s="1028"/>
      <c r="B285" s="1029"/>
      <c r="C285" s="1000"/>
      <c r="D285" s="1027"/>
      <c r="E285" s="946" t="s">
        <v>3414</v>
      </c>
      <c r="F285" s="355"/>
      <c r="G285" s="383"/>
      <c r="H285" s="362"/>
      <c r="I285" s="391"/>
      <c r="J285" s="448"/>
      <c r="K285" s="449"/>
      <c r="N285" s="938" t="s">
        <v>1486</v>
      </c>
      <c r="O285" s="939">
        <f t="shared" si="18"/>
        <v>0</v>
      </c>
      <c r="P285" s="940"/>
      <c r="Q285" s="939">
        <f t="shared" si="17"/>
        <v>61800</v>
      </c>
      <c r="R285" s="941">
        <f t="shared" si="19"/>
        <v>61800</v>
      </c>
    </row>
    <row r="286" spans="1:18" ht="15" customHeight="1" x14ac:dyDescent="0.2">
      <c r="A286" s="351"/>
      <c r="B286" s="355"/>
      <c r="C286" s="1000"/>
      <c r="D286" s="1027"/>
      <c r="E286" s="351"/>
      <c r="F286" s="355"/>
      <c r="G286" s="383"/>
      <c r="H286" s="362"/>
      <c r="I286" s="391"/>
      <c r="J286" s="448"/>
      <c r="K286" s="449"/>
      <c r="N286" s="938" t="s">
        <v>297</v>
      </c>
      <c r="O286" s="939">
        <f t="shared" si="18"/>
        <v>0</v>
      </c>
      <c r="P286" s="940"/>
      <c r="Q286" s="939">
        <f t="shared" si="17"/>
        <v>780000</v>
      </c>
      <c r="R286" s="941">
        <f t="shared" si="19"/>
        <v>780000</v>
      </c>
    </row>
    <row r="287" spans="1:18" ht="15" customHeight="1" x14ac:dyDescent="0.2">
      <c r="A287" s="340"/>
      <c r="B287" s="341"/>
      <c r="C287" s="943"/>
      <c r="D287" s="325"/>
      <c r="E287" s="340" t="s">
        <v>3415</v>
      </c>
      <c r="F287" s="355" t="s">
        <v>3416</v>
      </c>
      <c r="G287" s="383">
        <v>12</v>
      </c>
      <c r="H287" s="362">
        <v>11557841.48</v>
      </c>
      <c r="I287" s="391">
        <f>G287*H287</f>
        <v>138694097.75999999</v>
      </c>
      <c r="J287" s="448" t="s">
        <v>989</v>
      </c>
      <c r="K287" s="449" t="s">
        <v>1017</v>
      </c>
      <c r="N287" s="938" t="s">
        <v>1489</v>
      </c>
      <c r="O287" s="939">
        <f t="shared" si="18"/>
        <v>0</v>
      </c>
      <c r="P287" s="940"/>
      <c r="Q287" s="939">
        <f t="shared" si="17"/>
        <v>0</v>
      </c>
      <c r="R287" s="941">
        <f t="shared" si="19"/>
        <v>0</v>
      </c>
    </row>
    <row r="288" spans="1:18" ht="15" customHeight="1" x14ac:dyDescent="0.2">
      <c r="A288" s="351"/>
      <c r="B288" s="355"/>
      <c r="C288" s="943"/>
      <c r="D288" s="325"/>
      <c r="E288" s="351"/>
      <c r="F288" s="355"/>
      <c r="G288" s="383"/>
      <c r="H288" s="362"/>
      <c r="I288" s="391"/>
      <c r="J288" s="448"/>
      <c r="K288" s="449"/>
      <c r="N288" s="938" t="s">
        <v>1010</v>
      </c>
      <c r="O288" s="939">
        <f t="shared" si="18"/>
        <v>0</v>
      </c>
      <c r="P288" s="940"/>
      <c r="Q288" s="939">
        <f t="shared" si="17"/>
        <v>360000</v>
      </c>
      <c r="R288" s="941">
        <f t="shared" si="19"/>
        <v>360000</v>
      </c>
    </row>
    <row r="289" spans="1:18" ht="15" customHeight="1" x14ac:dyDescent="0.2">
      <c r="A289" s="351"/>
      <c r="B289" s="355"/>
      <c r="C289" s="1000"/>
      <c r="D289" s="1027"/>
      <c r="E289" s="351"/>
      <c r="F289" s="355"/>
      <c r="G289" s="383"/>
      <c r="H289" s="362"/>
      <c r="I289" s="391"/>
      <c r="J289" s="448"/>
      <c r="K289" s="449"/>
      <c r="N289" s="938" t="s">
        <v>1494</v>
      </c>
      <c r="O289" s="939">
        <f t="shared" si="18"/>
        <v>0</v>
      </c>
      <c r="P289" s="940"/>
      <c r="Q289" s="939">
        <f t="shared" si="17"/>
        <v>2100</v>
      </c>
      <c r="R289" s="941">
        <f t="shared" si="19"/>
        <v>2100</v>
      </c>
    </row>
    <row r="290" spans="1:18" ht="15" customHeight="1" x14ac:dyDescent="0.2">
      <c r="A290" s="351"/>
      <c r="B290" s="355"/>
      <c r="C290" s="943"/>
      <c r="D290" s="325"/>
      <c r="E290" s="351" t="s">
        <v>1127</v>
      </c>
      <c r="F290" s="355" t="s">
        <v>1016</v>
      </c>
      <c r="G290" s="383">
        <v>1</v>
      </c>
      <c r="H290" s="362">
        <f>H287</f>
        <v>11557841.48</v>
      </c>
      <c r="I290" s="391">
        <f>G290*H290</f>
        <v>11557841.48</v>
      </c>
      <c r="J290" s="448" t="s">
        <v>1011</v>
      </c>
      <c r="K290" s="449" t="s">
        <v>1017</v>
      </c>
      <c r="N290" s="938" t="s">
        <v>1497</v>
      </c>
      <c r="O290" s="939">
        <f t="shared" si="18"/>
        <v>0</v>
      </c>
      <c r="P290" s="940"/>
      <c r="Q290" s="939">
        <f t="shared" si="17"/>
        <v>14000</v>
      </c>
      <c r="R290" s="941">
        <f t="shared" si="19"/>
        <v>14000</v>
      </c>
    </row>
    <row r="291" spans="1:18" ht="15" customHeight="1" x14ac:dyDescent="0.2">
      <c r="A291" s="351"/>
      <c r="B291" s="355"/>
      <c r="C291" s="1000"/>
      <c r="D291" s="1001"/>
      <c r="E291" s="355"/>
      <c r="F291" s="949"/>
      <c r="G291" s="383"/>
      <c r="H291" s="362"/>
      <c r="I291" s="391"/>
      <c r="J291" s="448"/>
      <c r="K291" s="449"/>
      <c r="N291" s="938" t="s">
        <v>1499</v>
      </c>
      <c r="O291" s="939">
        <f t="shared" si="18"/>
        <v>0</v>
      </c>
      <c r="P291" s="940"/>
      <c r="Q291" s="939">
        <f t="shared" si="17"/>
        <v>0</v>
      </c>
      <c r="R291" s="941">
        <f t="shared" si="19"/>
        <v>0</v>
      </c>
    </row>
    <row r="292" spans="1:18" ht="15" customHeight="1" x14ac:dyDescent="0.2">
      <c r="A292" s="351"/>
      <c r="B292" s="355"/>
      <c r="C292" s="943"/>
      <c r="D292" s="367"/>
      <c r="E292" s="355" t="s">
        <v>1027</v>
      </c>
      <c r="F292" s="949" t="s">
        <v>1028</v>
      </c>
      <c r="G292" s="383">
        <v>12</v>
      </c>
      <c r="H292" s="362">
        <v>25000</v>
      </c>
      <c r="I292" s="391">
        <f>G292*H292</f>
        <v>300000</v>
      </c>
      <c r="J292" s="448" t="s">
        <v>993</v>
      </c>
      <c r="K292" s="449" t="s">
        <v>1017</v>
      </c>
      <c r="N292" s="938" t="s">
        <v>1501</v>
      </c>
      <c r="O292" s="939">
        <f t="shared" si="18"/>
        <v>0</v>
      </c>
      <c r="P292" s="940"/>
      <c r="Q292" s="939">
        <f t="shared" si="17"/>
        <v>0</v>
      </c>
      <c r="R292" s="941">
        <f t="shared" si="19"/>
        <v>0</v>
      </c>
    </row>
    <row r="293" spans="1:18" ht="15" customHeight="1" x14ac:dyDescent="0.2">
      <c r="A293" s="351"/>
      <c r="B293" s="355"/>
      <c r="C293" s="1000"/>
      <c r="D293" s="1001"/>
      <c r="E293" s="355"/>
      <c r="F293" s="949"/>
      <c r="G293" s="383"/>
      <c r="H293" s="362"/>
      <c r="I293" s="391"/>
      <c r="J293" s="448"/>
      <c r="K293" s="449"/>
      <c r="N293" s="938" t="s">
        <v>1503</v>
      </c>
      <c r="O293" s="939">
        <f t="shared" si="18"/>
        <v>0</v>
      </c>
      <c r="P293" s="940"/>
      <c r="Q293" s="939">
        <f t="shared" si="17"/>
        <v>0</v>
      </c>
      <c r="R293" s="941">
        <f t="shared" si="19"/>
        <v>0</v>
      </c>
    </row>
    <row r="294" spans="1:18" ht="15" customHeight="1" x14ac:dyDescent="0.2">
      <c r="A294" s="351"/>
      <c r="B294" s="355"/>
      <c r="C294" s="943"/>
      <c r="D294" s="367"/>
      <c r="E294" s="355" t="s">
        <v>1031</v>
      </c>
      <c r="F294" s="949" t="s">
        <v>1016</v>
      </c>
      <c r="G294" s="383">
        <v>2</v>
      </c>
      <c r="H294" s="362">
        <v>1750000</v>
      </c>
      <c r="I294" s="391">
        <f>G294*H294</f>
        <v>3500000</v>
      </c>
      <c r="J294" s="448" t="s">
        <v>1032</v>
      </c>
      <c r="K294" s="449" t="s">
        <v>953</v>
      </c>
      <c r="N294" s="938" t="s">
        <v>1505</v>
      </c>
      <c r="O294" s="939">
        <f t="shared" si="18"/>
        <v>0</v>
      </c>
      <c r="P294" s="940"/>
      <c r="Q294" s="939">
        <f t="shared" si="17"/>
        <v>0</v>
      </c>
      <c r="R294" s="941">
        <f t="shared" si="19"/>
        <v>0</v>
      </c>
    </row>
    <row r="295" spans="1:18" ht="15" customHeight="1" x14ac:dyDescent="0.2">
      <c r="A295" s="351"/>
      <c r="B295" s="355"/>
      <c r="C295" s="1000"/>
      <c r="D295" s="1001"/>
      <c r="E295" s="355"/>
      <c r="F295" s="949"/>
      <c r="G295" s="383"/>
      <c r="H295" s="362"/>
      <c r="I295" s="391"/>
      <c r="J295" s="448"/>
      <c r="K295" s="449"/>
      <c r="N295" s="938" t="s">
        <v>540</v>
      </c>
      <c r="O295" s="939">
        <f t="shared" si="18"/>
        <v>0</v>
      </c>
      <c r="P295" s="940"/>
      <c r="Q295" s="939">
        <f t="shared" si="17"/>
        <v>0</v>
      </c>
      <c r="R295" s="941">
        <f t="shared" si="19"/>
        <v>0</v>
      </c>
    </row>
    <row r="296" spans="1:18" ht="15" customHeight="1" x14ac:dyDescent="0.2">
      <c r="A296" s="351"/>
      <c r="B296" s="355"/>
      <c r="C296" s="943"/>
      <c r="D296" s="367"/>
      <c r="E296" s="355" t="s">
        <v>1035</v>
      </c>
      <c r="F296" s="949" t="s">
        <v>1016</v>
      </c>
      <c r="G296" s="383">
        <v>1</v>
      </c>
      <c r="H296" s="362">
        <v>100000</v>
      </c>
      <c r="I296" s="391">
        <f>G296*H296</f>
        <v>100000</v>
      </c>
      <c r="J296" s="448" t="s">
        <v>1019</v>
      </c>
      <c r="K296" s="449" t="s">
        <v>1017</v>
      </c>
      <c r="N296" s="938" t="s">
        <v>1509</v>
      </c>
      <c r="O296" s="939">
        <f t="shared" si="18"/>
        <v>0</v>
      </c>
      <c r="P296" s="940"/>
      <c r="Q296" s="939">
        <f t="shared" si="17"/>
        <v>800</v>
      </c>
      <c r="R296" s="941">
        <f t="shared" si="19"/>
        <v>800</v>
      </c>
    </row>
    <row r="297" spans="1:18" ht="15" customHeight="1" x14ac:dyDescent="0.2">
      <c r="A297" s="351"/>
      <c r="B297" s="355"/>
      <c r="C297" s="1000"/>
      <c r="D297" s="1001"/>
      <c r="E297" s="355"/>
      <c r="F297" s="949"/>
      <c r="G297" s="383"/>
      <c r="H297" s="362"/>
      <c r="I297" s="391"/>
      <c r="J297" s="448"/>
      <c r="K297" s="449"/>
      <c r="N297" s="938" t="s">
        <v>1511</v>
      </c>
      <c r="O297" s="939">
        <f t="shared" si="18"/>
        <v>0</v>
      </c>
      <c r="P297" s="940"/>
      <c r="Q297" s="939">
        <f t="shared" si="17"/>
        <v>10500</v>
      </c>
      <c r="R297" s="941">
        <f t="shared" si="19"/>
        <v>10500</v>
      </c>
    </row>
    <row r="298" spans="1:18" ht="15" customHeight="1" x14ac:dyDescent="0.2">
      <c r="A298" s="351"/>
      <c r="B298" s="355"/>
      <c r="C298" s="943"/>
      <c r="D298" s="367"/>
      <c r="E298" s="355" t="s">
        <v>1042</v>
      </c>
      <c r="F298" s="949" t="s">
        <v>987</v>
      </c>
      <c r="G298" s="383">
        <v>6</v>
      </c>
      <c r="H298" s="362">
        <v>5000</v>
      </c>
      <c r="I298" s="391">
        <f>G298*H298</f>
        <v>30000</v>
      </c>
      <c r="J298" s="448" t="s">
        <v>1043</v>
      </c>
      <c r="K298" s="449" t="s">
        <v>953</v>
      </c>
      <c r="N298" s="938" t="s">
        <v>437</v>
      </c>
      <c r="O298" s="939">
        <f t="shared" si="18"/>
        <v>0</v>
      </c>
      <c r="P298" s="940"/>
      <c r="Q298" s="939">
        <f t="shared" si="17"/>
        <v>367500</v>
      </c>
      <c r="R298" s="941">
        <f t="shared" si="19"/>
        <v>367500</v>
      </c>
    </row>
    <row r="299" spans="1:18" ht="15" customHeight="1" x14ac:dyDescent="0.2">
      <c r="A299" s="351"/>
      <c r="B299" s="355"/>
      <c r="C299" s="943"/>
      <c r="D299" s="367"/>
      <c r="E299" s="355"/>
      <c r="F299" s="949"/>
      <c r="G299" s="383"/>
      <c r="H299" s="362"/>
      <c r="I299" s="391"/>
      <c r="J299" s="448"/>
      <c r="K299" s="449"/>
      <c r="N299" s="938" t="s">
        <v>1514</v>
      </c>
      <c r="O299" s="939">
        <f t="shared" si="18"/>
        <v>0</v>
      </c>
      <c r="P299" s="940"/>
      <c r="Q299" s="939">
        <f t="shared" si="17"/>
        <v>0</v>
      </c>
      <c r="R299" s="941">
        <f t="shared" si="19"/>
        <v>0</v>
      </c>
    </row>
    <row r="300" spans="1:18" ht="15" customHeight="1" x14ac:dyDescent="0.2">
      <c r="A300" s="351"/>
      <c r="B300" s="355"/>
      <c r="C300" s="943"/>
      <c r="D300" s="367"/>
      <c r="E300" s="355" t="s">
        <v>1045</v>
      </c>
      <c r="F300" s="949" t="s">
        <v>987</v>
      </c>
      <c r="G300" s="383">
        <v>6</v>
      </c>
      <c r="H300" s="362">
        <v>5000</v>
      </c>
      <c r="I300" s="391">
        <f>G300*H300</f>
        <v>30000</v>
      </c>
      <c r="J300" s="448" t="s">
        <v>1046</v>
      </c>
      <c r="K300" s="449" t="s">
        <v>953</v>
      </c>
      <c r="N300" s="938" t="s">
        <v>1516</v>
      </c>
      <c r="O300" s="939">
        <f t="shared" si="18"/>
        <v>0</v>
      </c>
      <c r="P300" s="940"/>
      <c r="Q300" s="939">
        <f t="shared" si="17"/>
        <v>0</v>
      </c>
      <c r="R300" s="941">
        <f t="shared" si="19"/>
        <v>0</v>
      </c>
    </row>
    <row r="301" spans="1:18" ht="15" customHeight="1" x14ac:dyDescent="0.2">
      <c r="A301" s="351"/>
      <c r="B301" s="355"/>
      <c r="C301" s="943"/>
      <c r="D301" s="367"/>
      <c r="E301" s="355"/>
      <c r="F301" s="949"/>
      <c r="G301" s="383"/>
      <c r="H301" s="362"/>
      <c r="I301" s="391"/>
      <c r="J301" s="448"/>
      <c r="K301" s="449"/>
      <c r="N301" s="938" t="s">
        <v>1518</v>
      </c>
      <c r="O301" s="939">
        <f t="shared" si="18"/>
        <v>0</v>
      </c>
      <c r="P301" s="940"/>
      <c r="Q301" s="939">
        <f t="shared" si="17"/>
        <v>0</v>
      </c>
      <c r="R301" s="941">
        <f t="shared" si="19"/>
        <v>0</v>
      </c>
    </row>
    <row r="302" spans="1:18" ht="15" customHeight="1" x14ac:dyDescent="0.2">
      <c r="A302" s="351"/>
      <c r="B302" s="355"/>
      <c r="C302" s="943"/>
      <c r="D302" s="367"/>
      <c r="E302" s="355" t="s">
        <v>1048</v>
      </c>
      <c r="F302" s="949" t="s">
        <v>987</v>
      </c>
      <c r="G302" s="383">
        <v>12</v>
      </c>
      <c r="H302" s="362">
        <v>2500</v>
      </c>
      <c r="I302" s="391">
        <f>G302*H302</f>
        <v>30000</v>
      </c>
      <c r="J302" s="448" t="s">
        <v>1049</v>
      </c>
      <c r="K302" s="449" t="s">
        <v>953</v>
      </c>
      <c r="N302" s="938" t="s">
        <v>1521</v>
      </c>
      <c r="O302" s="939">
        <f t="shared" si="18"/>
        <v>0</v>
      </c>
      <c r="P302" s="940"/>
      <c r="Q302" s="939">
        <f t="shared" si="17"/>
        <v>0</v>
      </c>
      <c r="R302" s="941">
        <f t="shared" si="19"/>
        <v>0</v>
      </c>
    </row>
    <row r="303" spans="1:18" ht="15" customHeight="1" x14ac:dyDescent="0.2">
      <c r="A303" s="351"/>
      <c r="B303" s="355"/>
      <c r="C303" s="943"/>
      <c r="D303" s="325"/>
      <c r="E303" s="351"/>
      <c r="F303" s="949"/>
      <c r="G303" s="383"/>
      <c r="H303" s="362"/>
      <c r="I303" s="391"/>
      <c r="J303" s="448"/>
      <c r="K303" s="449"/>
      <c r="N303" s="938" t="s">
        <v>1524</v>
      </c>
      <c r="O303" s="939">
        <f t="shared" si="18"/>
        <v>0</v>
      </c>
      <c r="P303" s="940"/>
      <c r="Q303" s="939">
        <f t="shared" si="17"/>
        <v>0</v>
      </c>
      <c r="R303" s="941">
        <f t="shared" si="19"/>
        <v>0</v>
      </c>
    </row>
    <row r="304" spans="1:18" ht="15" customHeight="1" x14ac:dyDescent="0.2">
      <c r="A304" s="351"/>
      <c r="B304" s="355"/>
      <c r="C304" s="943"/>
      <c r="D304" s="325"/>
      <c r="E304" s="355" t="s">
        <v>1387</v>
      </c>
      <c r="F304" s="949" t="s">
        <v>987</v>
      </c>
      <c r="G304" s="383">
        <v>12</v>
      </c>
      <c r="H304" s="362">
        <v>3000</v>
      </c>
      <c r="I304" s="391">
        <f>G304*H304</f>
        <v>36000</v>
      </c>
      <c r="J304" s="448" t="s">
        <v>1053</v>
      </c>
      <c r="K304" s="449" t="s">
        <v>953</v>
      </c>
      <c r="N304" s="938" t="s">
        <v>1526</v>
      </c>
      <c r="O304" s="939">
        <f t="shared" si="18"/>
        <v>0</v>
      </c>
      <c r="P304" s="940"/>
      <c r="Q304" s="939">
        <f t="shared" si="17"/>
        <v>0</v>
      </c>
      <c r="R304" s="941">
        <f t="shared" si="19"/>
        <v>0</v>
      </c>
    </row>
    <row r="305" spans="1:18" ht="15" customHeight="1" x14ac:dyDescent="0.2">
      <c r="A305" s="351"/>
      <c r="B305" s="355"/>
      <c r="C305" s="943"/>
      <c r="D305" s="325"/>
      <c r="E305" s="351"/>
      <c r="F305" s="949"/>
      <c r="G305" s="383"/>
      <c r="H305" s="362"/>
      <c r="I305" s="391"/>
      <c r="J305" s="448"/>
      <c r="K305" s="449"/>
      <c r="N305" s="938" t="s">
        <v>1528</v>
      </c>
      <c r="O305" s="939">
        <f t="shared" si="18"/>
        <v>0</v>
      </c>
      <c r="P305" s="940"/>
      <c r="Q305" s="939">
        <f t="shared" si="17"/>
        <v>0</v>
      </c>
      <c r="R305" s="941">
        <f t="shared" si="19"/>
        <v>0</v>
      </c>
    </row>
    <row r="306" spans="1:18" ht="15" customHeight="1" x14ac:dyDescent="0.2">
      <c r="A306" s="351"/>
      <c r="B306" s="355"/>
      <c r="C306" s="943"/>
      <c r="D306" s="325"/>
      <c r="E306" s="355" t="s">
        <v>1389</v>
      </c>
      <c r="F306" s="949" t="s">
        <v>987</v>
      </c>
      <c r="G306" s="383">
        <v>12</v>
      </c>
      <c r="H306" s="362">
        <v>1600</v>
      </c>
      <c r="I306" s="391">
        <f>G306*H306</f>
        <v>19200</v>
      </c>
      <c r="J306" s="448" t="s">
        <v>744</v>
      </c>
      <c r="K306" s="449" t="s">
        <v>953</v>
      </c>
      <c r="N306" s="938" t="s">
        <v>375</v>
      </c>
      <c r="O306" s="939">
        <f t="shared" si="18"/>
        <v>0</v>
      </c>
      <c r="P306" s="940"/>
      <c r="Q306" s="939">
        <f t="shared" si="17"/>
        <v>1308369.24</v>
      </c>
      <c r="R306" s="941">
        <f t="shared" si="19"/>
        <v>1308369.24</v>
      </c>
    </row>
    <row r="307" spans="1:18" ht="15" customHeight="1" x14ac:dyDescent="0.2">
      <c r="A307" s="351"/>
      <c r="B307" s="355"/>
      <c r="C307" s="943"/>
      <c r="D307" s="325"/>
      <c r="E307" s="351"/>
      <c r="F307" s="949"/>
      <c r="G307" s="383"/>
      <c r="H307" s="362"/>
      <c r="I307" s="391"/>
      <c r="J307" s="448"/>
      <c r="K307" s="449"/>
      <c r="N307" s="938" t="s">
        <v>1531</v>
      </c>
      <c r="O307" s="939">
        <f t="shared" si="18"/>
        <v>0</v>
      </c>
      <c r="P307" s="940"/>
      <c r="Q307" s="939">
        <f t="shared" si="17"/>
        <v>0</v>
      </c>
      <c r="R307" s="941">
        <f t="shared" si="19"/>
        <v>0</v>
      </c>
    </row>
    <row r="308" spans="1:18" ht="15" customHeight="1" x14ac:dyDescent="0.2">
      <c r="A308" s="351"/>
      <c r="B308" s="355"/>
      <c r="C308" s="943"/>
      <c r="D308" s="325"/>
      <c r="E308" s="355" t="s">
        <v>1910</v>
      </c>
      <c r="F308" s="949" t="s">
        <v>987</v>
      </c>
      <c r="G308" s="383">
        <v>12</v>
      </c>
      <c r="H308" s="362">
        <v>2300</v>
      </c>
      <c r="I308" s="391">
        <f>G308*H308</f>
        <v>27600</v>
      </c>
      <c r="J308" s="448" t="s">
        <v>3417</v>
      </c>
      <c r="K308" s="449" t="s">
        <v>953</v>
      </c>
      <c r="N308" s="938" t="s">
        <v>937</v>
      </c>
      <c r="O308" s="939">
        <f t="shared" si="18"/>
        <v>1617.59</v>
      </c>
      <c r="P308" s="940"/>
      <c r="Q308" s="939">
        <f t="shared" si="17"/>
        <v>1523379.52</v>
      </c>
      <c r="R308" s="941">
        <f t="shared" si="19"/>
        <v>1524997.11</v>
      </c>
    </row>
    <row r="309" spans="1:18" ht="15" customHeight="1" x14ac:dyDescent="0.2">
      <c r="A309" s="351"/>
      <c r="B309" s="355"/>
      <c r="C309" s="943"/>
      <c r="D309" s="325"/>
      <c r="E309" s="351"/>
      <c r="F309" s="949"/>
      <c r="G309" s="383"/>
      <c r="H309" s="362"/>
      <c r="I309" s="391"/>
      <c r="J309" s="448"/>
      <c r="K309" s="449"/>
      <c r="N309" s="938" t="s">
        <v>1534</v>
      </c>
      <c r="O309" s="939">
        <f t="shared" si="18"/>
        <v>0</v>
      </c>
      <c r="P309" s="940"/>
      <c r="Q309" s="939">
        <f t="shared" si="17"/>
        <v>0</v>
      </c>
      <c r="R309" s="941">
        <f t="shared" si="19"/>
        <v>0</v>
      </c>
    </row>
    <row r="310" spans="1:18" ht="15" customHeight="1" x14ac:dyDescent="0.2">
      <c r="A310" s="351"/>
      <c r="B310" s="355"/>
      <c r="C310" s="943"/>
      <c r="D310" s="325"/>
      <c r="E310" s="351" t="s">
        <v>1390</v>
      </c>
      <c r="F310" s="949" t="s">
        <v>987</v>
      </c>
      <c r="G310" s="383">
        <v>6</v>
      </c>
      <c r="H310" s="362">
        <v>5000</v>
      </c>
      <c r="I310" s="391">
        <f>G310*H310</f>
        <v>30000</v>
      </c>
      <c r="J310" s="448" t="s">
        <v>1192</v>
      </c>
      <c r="K310" s="449" t="s">
        <v>953</v>
      </c>
      <c r="N310" s="938" t="s">
        <v>703</v>
      </c>
      <c r="O310" s="939">
        <f t="shared" si="18"/>
        <v>0</v>
      </c>
      <c r="P310" s="940"/>
      <c r="Q310" s="939">
        <f t="shared" si="17"/>
        <v>0</v>
      </c>
      <c r="R310" s="941">
        <f t="shared" si="19"/>
        <v>0</v>
      </c>
    </row>
    <row r="311" spans="1:18" ht="15" customHeight="1" x14ac:dyDescent="0.2">
      <c r="A311" s="351"/>
      <c r="B311" s="355"/>
      <c r="C311" s="1000"/>
      <c r="D311" s="1027"/>
      <c r="E311" s="351"/>
      <c r="F311" s="355"/>
      <c r="G311" s="383"/>
      <c r="H311" s="362"/>
      <c r="I311" s="391"/>
      <c r="J311" s="448"/>
      <c r="K311" s="449"/>
      <c r="N311" s="938" t="s">
        <v>1537</v>
      </c>
      <c r="O311" s="939">
        <f t="shared" si="18"/>
        <v>0</v>
      </c>
      <c r="P311" s="940"/>
      <c r="Q311" s="939">
        <f t="shared" si="17"/>
        <v>0</v>
      </c>
      <c r="R311" s="941">
        <f t="shared" si="19"/>
        <v>0</v>
      </c>
    </row>
    <row r="312" spans="1:18" ht="15" customHeight="1" x14ac:dyDescent="0.2">
      <c r="A312" s="946"/>
      <c r="B312" s="947"/>
      <c r="C312" s="1000"/>
      <c r="D312" s="1027"/>
      <c r="E312" s="946" t="s">
        <v>3418</v>
      </c>
      <c r="F312" s="355"/>
      <c r="G312" s="383"/>
      <c r="H312" s="362"/>
      <c r="I312" s="391"/>
      <c r="J312" s="448"/>
      <c r="K312" s="449"/>
      <c r="N312" s="938" t="s">
        <v>1539</v>
      </c>
      <c r="O312" s="939">
        <f t="shared" si="18"/>
        <v>0</v>
      </c>
      <c r="P312" s="940"/>
      <c r="Q312" s="939">
        <f t="shared" si="17"/>
        <v>0</v>
      </c>
      <c r="R312" s="941">
        <f t="shared" si="19"/>
        <v>0</v>
      </c>
    </row>
    <row r="313" spans="1:18" ht="15" customHeight="1" x14ac:dyDescent="0.2">
      <c r="A313" s="351"/>
      <c r="B313" s="355"/>
      <c r="C313" s="943"/>
      <c r="D313" s="325"/>
      <c r="E313" s="351" t="s">
        <v>1055</v>
      </c>
      <c r="F313" s="355" t="s">
        <v>1016</v>
      </c>
      <c r="G313" s="383">
        <v>12</v>
      </c>
      <c r="H313" s="362">
        <f>H290*7.09/100</f>
        <v>819450.96093199996</v>
      </c>
      <c r="I313" s="391">
        <f>G313*H313</f>
        <v>9833411.531183999</v>
      </c>
      <c r="J313" s="448" t="s">
        <v>1056</v>
      </c>
      <c r="K313" s="449" t="s">
        <v>1017</v>
      </c>
      <c r="N313" s="938" t="s">
        <v>1541</v>
      </c>
      <c r="O313" s="939">
        <f t="shared" si="18"/>
        <v>0</v>
      </c>
      <c r="P313" s="940"/>
      <c r="Q313" s="939">
        <f t="shared" si="17"/>
        <v>0</v>
      </c>
      <c r="R313" s="941">
        <f t="shared" si="19"/>
        <v>0</v>
      </c>
    </row>
    <row r="314" spans="1:18" ht="15" customHeight="1" x14ac:dyDescent="0.2">
      <c r="A314" s="351"/>
      <c r="B314" s="355"/>
      <c r="C314" s="1000"/>
      <c r="D314" s="1027"/>
      <c r="E314" s="351"/>
      <c r="F314" s="355"/>
      <c r="G314" s="383"/>
      <c r="H314" s="362"/>
      <c r="I314" s="391"/>
      <c r="J314" s="448"/>
      <c r="K314" s="449"/>
      <c r="N314" s="938" t="s">
        <v>558</v>
      </c>
      <c r="O314" s="939">
        <f t="shared" si="18"/>
        <v>0</v>
      </c>
      <c r="P314" s="940"/>
      <c r="Q314" s="939">
        <f t="shared" si="17"/>
        <v>0</v>
      </c>
      <c r="R314" s="941">
        <f t="shared" si="19"/>
        <v>0</v>
      </c>
    </row>
    <row r="315" spans="1:18" ht="15" customHeight="1" x14ac:dyDescent="0.2">
      <c r="A315" s="351"/>
      <c r="B315" s="355"/>
      <c r="C315" s="943"/>
      <c r="D315" s="325"/>
      <c r="E315" s="351" t="s">
        <v>1059</v>
      </c>
      <c r="F315" s="355" t="s">
        <v>1016</v>
      </c>
      <c r="G315" s="383">
        <v>12</v>
      </c>
      <c r="H315" s="362">
        <f>H290*7.1/100</f>
        <v>820606.74508000002</v>
      </c>
      <c r="I315" s="391">
        <f>G315*H315</f>
        <v>9847280.9409600012</v>
      </c>
      <c r="J315" s="448" t="s">
        <v>1060</v>
      </c>
      <c r="K315" s="449" t="s">
        <v>1017</v>
      </c>
      <c r="N315" s="938" t="s">
        <v>1544</v>
      </c>
      <c r="O315" s="939">
        <f t="shared" si="18"/>
        <v>0</v>
      </c>
      <c r="P315" s="940"/>
      <c r="Q315" s="939">
        <f t="shared" si="17"/>
        <v>0</v>
      </c>
      <c r="R315" s="941">
        <f t="shared" si="19"/>
        <v>0</v>
      </c>
    </row>
    <row r="316" spans="1:18" ht="15" customHeight="1" x14ac:dyDescent="0.2">
      <c r="A316" s="351"/>
      <c r="B316" s="355"/>
      <c r="C316" s="1000"/>
      <c r="D316" s="1027"/>
      <c r="E316" s="351"/>
      <c r="F316" s="355"/>
      <c r="G316" s="383"/>
      <c r="H316" s="362"/>
      <c r="I316" s="391"/>
      <c r="J316" s="448"/>
      <c r="K316" s="449"/>
      <c r="N316" s="938" t="s">
        <v>490</v>
      </c>
      <c r="O316" s="939">
        <f t="shared" si="18"/>
        <v>0</v>
      </c>
      <c r="P316" s="940"/>
      <c r="Q316" s="939">
        <f t="shared" si="17"/>
        <v>101670</v>
      </c>
      <c r="R316" s="941">
        <f t="shared" si="19"/>
        <v>101670</v>
      </c>
    </row>
    <row r="317" spans="1:18" ht="15" customHeight="1" x14ac:dyDescent="0.2">
      <c r="A317" s="351"/>
      <c r="B317" s="355"/>
      <c r="C317" s="943"/>
      <c r="D317" s="325"/>
      <c r="E317" s="351" t="s">
        <v>1062</v>
      </c>
      <c r="F317" s="355" t="s">
        <v>1016</v>
      </c>
      <c r="G317" s="383">
        <v>12</v>
      </c>
      <c r="H317" s="362">
        <f>H290*1.2/100</f>
        <v>138694.09776</v>
      </c>
      <c r="I317" s="391">
        <f>G317*H317</f>
        <v>1664329.1731199999</v>
      </c>
      <c r="J317" s="448" t="s">
        <v>1063</v>
      </c>
      <c r="K317" s="449" t="s">
        <v>1017</v>
      </c>
      <c r="N317" s="938" t="s">
        <v>1547</v>
      </c>
      <c r="O317" s="939">
        <f t="shared" si="18"/>
        <v>0</v>
      </c>
      <c r="P317" s="940"/>
      <c r="Q317" s="939">
        <f t="shared" si="17"/>
        <v>0</v>
      </c>
      <c r="R317" s="941">
        <f t="shared" si="19"/>
        <v>0</v>
      </c>
    </row>
    <row r="318" spans="1:18" ht="15" customHeight="1" x14ac:dyDescent="0.2">
      <c r="A318" s="351"/>
      <c r="B318" s="355"/>
      <c r="C318" s="1000"/>
      <c r="D318" s="1027"/>
      <c r="E318" s="351"/>
      <c r="F318" s="355"/>
      <c r="G318" s="383"/>
      <c r="H318" s="362"/>
      <c r="I318" s="391"/>
      <c r="J318" s="448"/>
      <c r="K318" s="449"/>
      <c r="N318" s="938" t="s">
        <v>1549</v>
      </c>
      <c r="O318" s="939">
        <f t="shared" si="18"/>
        <v>0</v>
      </c>
      <c r="P318" s="940"/>
      <c r="Q318" s="939">
        <f t="shared" si="17"/>
        <v>0</v>
      </c>
      <c r="R318" s="941">
        <f t="shared" si="19"/>
        <v>0</v>
      </c>
    </row>
    <row r="319" spans="1:18" ht="15" customHeight="1" x14ac:dyDescent="0.2">
      <c r="A319" s="351"/>
      <c r="B319" s="355"/>
      <c r="C319" s="943"/>
      <c r="D319" s="367"/>
      <c r="E319" s="355" t="s">
        <v>1065</v>
      </c>
      <c r="F319" s="949" t="s">
        <v>987</v>
      </c>
      <c r="G319" s="383">
        <v>525</v>
      </c>
      <c r="H319" s="362">
        <v>1200</v>
      </c>
      <c r="I319" s="391">
        <f>G319*H319</f>
        <v>630000</v>
      </c>
      <c r="J319" s="448" t="s">
        <v>1066</v>
      </c>
      <c r="K319" s="449" t="s">
        <v>953</v>
      </c>
      <c r="N319" s="938" t="s">
        <v>1551</v>
      </c>
      <c r="O319" s="939">
        <f t="shared" si="18"/>
        <v>0</v>
      </c>
      <c r="P319" s="940"/>
      <c r="Q319" s="939">
        <f t="shared" si="17"/>
        <v>0</v>
      </c>
      <c r="R319" s="941">
        <f t="shared" si="19"/>
        <v>0</v>
      </c>
    </row>
    <row r="320" spans="1:18" ht="15" customHeight="1" x14ac:dyDescent="0.2">
      <c r="A320" s="351"/>
      <c r="B320" s="355"/>
      <c r="C320" s="943"/>
      <c r="D320" s="367"/>
      <c r="E320" s="355"/>
      <c r="F320" s="949"/>
      <c r="G320" s="383"/>
      <c r="H320" s="362"/>
      <c r="I320" s="391"/>
      <c r="J320" s="448"/>
      <c r="K320" s="449"/>
      <c r="N320" s="938" t="s">
        <v>1553</v>
      </c>
      <c r="O320" s="939">
        <f t="shared" si="18"/>
        <v>0</v>
      </c>
      <c r="P320" s="940"/>
      <c r="Q320" s="939">
        <f t="shared" si="17"/>
        <v>600000</v>
      </c>
      <c r="R320" s="941">
        <f t="shared" si="19"/>
        <v>600000</v>
      </c>
    </row>
    <row r="321" spans="1:18" ht="15" customHeight="1" x14ac:dyDescent="0.2">
      <c r="A321" s="351"/>
      <c r="B321" s="355"/>
      <c r="C321" s="943"/>
      <c r="D321" s="367"/>
      <c r="E321" s="355" t="s">
        <v>3419</v>
      </c>
      <c r="F321" s="949" t="s">
        <v>987</v>
      </c>
      <c r="G321" s="383">
        <v>2</v>
      </c>
      <c r="H321" s="362">
        <v>500000</v>
      </c>
      <c r="I321" s="391">
        <f>G321*H321</f>
        <v>1000000</v>
      </c>
      <c r="J321" s="448" t="s">
        <v>1557</v>
      </c>
      <c r="K321" s="449" t="s">
        <v>953</v>
      </c>
      <c r="N321" s="938" t="s">
        <v>1555</v>
      </c>
      <c r="O321" s="939">
        <f t="shared" si="18"/>
        <v>0</v>
      </c>
      <c r="P321" s="940"/>
      <c r="Q321" s="939">
        <f t="shared" si="17"/>
        <v>0</v>
      </c>
      <c r="R321" s="941">
        <f t="shared" si="19"/>
        <v>0</v>
      </c>
    </row>
    <row r="322" spans="1:18" ht="15" customHeight="1" x14ac:dyDescent="0.2">
      <c r="A322" s="351"/>
      <c r="B322" s="355"/>
      <c r="C322" s="943"/>
      <c r="D322" s="367"/>
      <c r="E322" s="355"/>
      <c r="F322" s="949"/>
      <c r="G322" s="383"/>
      <c r="H322" s="362"/>
      <c r="I322" s="391"/>
      <c r="J322" s="448"/>
      <c r="K322" s="449"/>
      <c r="N322" s="938" t="s">
        <v>1041</v>
      </c>
      <c r="O322" s="939">
        <f t="shared" si="18"/>
        <v>0</v>
      </c>
      <c r="P322" s="940"/>
      <c r="Q322" s="939">
        <f t="shared" si="17"/>
        <v>510000</v>
      </c>
      <c r="R322" s="941">
        <f t="shared" si="19"/>
        <v>510000</v>
      </c>
    </row>
    <row r="323" spans="1:18" ht="15" customHeight="1" x14ac:dyDescent="0.2">
      <c r="A323" s="351"/>
      <c r="B323" s="355"/>
      <c r="C323" s="943"/>
      <c r="D323" s="367"/>
      <c r="E323" s="355" t="s">
        <v>3420</v>
      </c>
      <c r="F323" s="949" t="s">
        <v>1016</v>
      </c>
      <c r="G323" s="383">
        <v>12</v>
      </c>
      <c r="H323" s="362">
        <v>550000</v>
      </c>
      <c r="I323" s="391">
        <f>G323*H323</f>
        <v>6600000</v>
      </c>
      <c r="J323" s="448" t="s">
        <v>1002</v>
      </c>
      <c r="K323" s="449" t="s">
        <v>1017</v>
      </c>
      <c r="N323" s="938" t="s">
        <v>1557</v>
      </c>
      <c r="O323" s="939">
        <f t="shared" si="18"/>
        <v>0</v>
      </c>
      <c r="P323" s="940"/>
      <c r="Q323" s="939">
        <f t="shared" si="17"/>
        <v>1000000</v>
      </c>
      <c r="R323" s="941">
        <f t="shared" si="19"/>
        <v>1000000</v>
      </c>
    </row>
    <row r="324" spans="1:18" ht="15" customHeight="1" x14ac:dyDescent="0.2">
      <c r="A324" s="351"/>
      <c r="B324" s="355"/>
      <c r="C324" s="943"/>
      <c r="D324" s="367"/>
      <c r="E324" s="355"/>
      <c r="F324" s="949"/>
      <c r="G324" s="383"/>
      <c r="H324" s="362"/>
      <c r="I324" s="391"/>
      <c r="J324" s="448"/>
      <c r="K324" s="449"/>
      <c r="N324" s="938" t="s">
        <v>1559</v>
      </c>
      <c r="O324" s="939">
        <f t="shared" si="18"/>
        <v>0</v>
      </c>
      <c r="P324" s="940"/>
      <c r="Q324" s="939">
        <f t="shared" ref="Q324:Q387" si="20">+SUMIF($J$29:$J$975,N324,$I$29:$I$975)</f>
        <v>0</v>
      </c>
      <c r="R324" s="941">
        <f t="shared" si="19"/>
        <v>0</v>
      </c>
    </row>
    <row r="325" spans="1:18" ht="15" customHeight="1" x14ac:dyDescent="0.2">
      <c r="A325" s="351"/>
      <c r="B325" s="355"/>
      <c r="C325" s="943"/>
      <c r="D325" s="367"/>
      <c r="E325" s="355" t="s">
        <v>3421</v>
      </c>
      <c r="F325" s="949" t="s">
        <v>1016</v>
      </c>
      <c r="G325" s="383">
        <v>1</v>
      </c>
      <c r="H325" s="362">
        <v>100000</v>
      </c>
      <c r="I325" s="391">
        <f>G325*H325</f>
        <v>100000</v>
      </c>
      <c r="J325" s="448" t="s">
        <v>1013</v>
      </c>
      <c r="K325" s="449" t="s">
        <v>1017</v>
      </c>
      <c r="N325" s="938" t="s">
        <v>1561</v>
      </c>
      <c r="O325" s="939">
        <f t="shared" ref="O325:O388" si="21">+SUMIF($J$6:$J$27,N325,$I$6:$I$27)</f>
        <v>0</v>
      </c>
      <c r="P325" s="940"/>
      <c r="Q325" s="939">
        <f t="shared" si="20"/>
        <v>0</v>
      </c>
      <c r="R325" s="941">
        <f t="shared" ref="R325:R388" si="22">O325+Q325</f>
        <v>0</v>
      </c>
    </row>
    <row r="326" spans="1:18" ht="15" customHeight="1" x14ac:dyDescent="0.2">
      <c r="A326" s="351"/>
      <c r="B326" s="355"/>
      <c r="C326" s="943"/>
      <c r="D326" s="367"/>
      <c r="E326" s="355"/>
      <c r="F326" s="949"/>
      <c r="G326" s="383"/>
      <c r="H326" s="362"/>
      <c r="I326" s="391"/>
      <c r="J326" s="448"/>
      <c r="K326" s="449"/>
      <c r="N326" s="938" t="s">
        <v>1563</v>
      </c>
      <c r="O326" s="939">
        <f t="shared" si="21"/>
        <v>0</v>
      </c>
      <c r="P326" s="940"/>
      <c r="Q326" s="939">
        <f t="shared" si="20"/>
        <v>0</v>
      </c>
      <c r="R326" s="941">
        <f t="shared" si="22"/>
        <v>0</v>
      </c>
    </row>
    <row r="327" spans="1:18" ht="15" customHeight="1" x14ac:dyDescent="0.2">
      <c r="A327" s="351"/>
      <c r="B327" s="355"/>
      <c r="C327" s="943"/>
      <c r="D327" s="367"/>
      <c r="E327" s="355" t="s">
        <v>3422</v>
      </c>
      <c r="F327" s="949" t="s">
        <v>1016</v>
      </c>
      <c r="G327" s="383">
        <v>1</v>
      </c>
      <c r="H327" s="362">
        <v>300000</v>
      </c>
      <c r="I327" s="391">
        <f>G327*H327</f>
        <v>300000</v>
      </c>
      <c r="J327" s="448" t="s">
        <v>1020</v>
      </c>
      <c r="K327" s="449" t="s">
        <v>1017</v>
      </c>
      <c r="N327" s="938" t="s">
        <v>1565</v>
      </c>
      <c r="O327" s="939">
        <f t="shared" si="21"/>
        <v>0</v>
      </c>
      <c r="P327" s="940"/>
      <c r="Q327" s="939">
        <f t="shared" si="20"/>
        <v>0</v>
      </c>
      <c r="R327" s="941">
        <f t="shared" si="22"/>
        <v>0</v>
      </c>
    </row>
    <row r="328" spans="1:18" ht="15" customHeight="1" x14ac:dyDescent="0.2">
      <c r="A328" s="351"/>
      <c r="B328" s="355"/>
      <c r="C328" s="943"/>
      <c r="D328" s="367"/>
      <c r="E328" s="355"/>
      <c r="F328" s="949"/>
      <c r="G328" s="383"/>
      <c r="H328" s="362"/>
      <c r="I328" s="391"/>
      <c r="J328" s="448"/>
      <c r="K328" s="449"/>
      <c r="N328" s="938" t="s">
        <v>1568</v>
      </c>
      <c r="O328" s="939">
        <f t="shared" si="21"/>
        <v>0</v>
      </c>
      <c r="P328" s="940"/>
      <c r="Q328" s="939">
        <f t="shared" si="20"/>
        <v>0</v>
      </c>
      <c r="R328" s="941">
        <f t="shared" si="22"/>
        <v>0</v>
      </c>
    </row>
    <row r="329" spans="1:18" ht="15" customHeight="1" x14ac:dyDescent="0.2">
      <c r="A329" s="351"/>
      <c r="B329" s="355"/>
      <c r="C329" s="943"/>
      <c r="D329" s="367"/>
      <c r="E329" s="355" t="s">
        <v>3423</v>
      </c>
      <c r="F329" s="949" t="s">
        <v>1016</v>
      </c>
      <c r="G329" s="383">
        <v>12</v>
      </c>
      <c r="H329" s="362">
        <v>375000</v>
      </c>
      <c r="I329" s="391">
        <f>G329*H329</f>
        <v>4500000</v>
      </c>
      <c r="J329" s="448" t="s">
        <v>1039</v>
      </c>
      <c r="K329" s="449" t="s">
        <v>1017</v>
      </c>
      <c r="N329" s="938" t="s">
        <v>1570</v>
      </c>
      <c r="O329" s="939">
        <f t="shared" si="21"/>
        <v>0</v>
      </c>
      <c r="P329" s="940"/>
      <c r="Q329" s="939">
        <f t="shared" si="20"/>
        <v>0</v>
      </c>
      <c r="R329" s="941">
        <f t="shared" si="22"/>
        <v>0</v>
      </c>
    </row>
    <row r="330" spans="1:18" ht="15" customHeight="1" x14ac:dyDescent="0.2">
      <c r="A330" s="351"/>
      <c r="B330" s="355"/>
      <c r="C330" s="943"/>
      <c r="D330" s="367"/>
      <c r="E330" s="355"/>
      <c r="F330" s="949"/>
      <c r="G330" s="383"/>
      <c r="H330" s="362"/>
      <c r="I330" s="391"/>
      <c r="J330" s="448"/>
      <c r="K330" s="449"/>
      <c r="N330" s="938" t="s">
        <v>1572</v>
      </c>
      <c r="O330" s="939">
        <f t="shared" si="21"/>
        <v>0</v>
      </c>
      <c r="P330" s="940"/>
      <c r="Q330" s="939">
        <f t="shared" si="20"/>
        <v>0</v>
      </c>
      <c r="R330" s="941">
        <f t="shared" si="22"/>
        <v>0</v>
      </c>
    </row>
    <row r="331" spans="1:18" ht="15" customHeight="1" x14ac:dyDescent="0.2">
      <c r="A331" s="351"/>
      <c r="B331" s="355"/>
      <c r="C331" s="943"/>
      <c r="D331" s="367"/>
      <c r="E331" s="355" t="s">
        <v>3424</v>
      </c>
      <c r="F331" s="949" t="s">
        <v>1016</v>
      </c>
      <c r="G331" s="383">
        <v>12</v>
      </c>
      <c r="H331" s="362">
        <v>50000</v>
      </c>
      <c r="I331" s="391">
        <f>G331*H331</f>
        <v>600000</v>
      </c>
      <c r="J331" s="448" t="s">
        <v>1047</v>
      </c>
      <c r="K331" s="449" t="s">
        <v>1017</v>
      </c>
      <c r="N331" s="938" t="s">
        <v>1574</v>
      </c>
      <c r="O331" s="939">
        <f t="shared" si="21"/>
        <v>0</v>
      </c>
      <c r="P331" s="940"/>
      <c r="Q331" s="939">
        <f t="shared" si="20"/>
        <v>0</v>
      </c>
      <c r="R331" s="941">
        <f t="shared" si="22"/>
        <v>0</v>
      </c>
    </row>
    <row r="332" spans="1:18" ht="15" customHeight="1" x14ac:dyDescent="0.2">
      <c r="A332" s="351"/>
      <c r="B332" s="355"/>
      <c r="C332" s="943"/>
      <c r="D332" s="367"/>
      <c r="E332" s="355"/>
      <c r="F332" s="949"/>
      <c r="G332" s="383"/>
      <c r="H332" s="362"/>
      <c r="I332" s="391"/>
      <c r="J332" s="448"/>
      <c r="K332" s="449"/>
      <c r="N332" s="938" t="s">
        <v>1577</v>
      </c>
      <c r="O332" s="939">
        <f t="shared" si="21"/>
        <v>0</v>
      </c>
      <c r="P332" s="940"/>
      <c r="Q332" s="939">
        <f t="shared" si="20"/>
        <v>0</v>
      </c>
      <c r="R332" s="941">
        <f t="shared" si="22"/>
        <v>0</v>
      </c>
    </row>
    <row r="333" spans="1:18" ht="15" customHeight="1" x14ac:dyDescent="0.2">
      <c r="A333" s="351"/>
      <c r="B333" s="355"/>
      <c r="C333" s="943"/>
      <c r="D333" s="367"/>
      <c r="E333" s="355" t="s">
        <v>3425</v>
      </c>
      <c r="F333" s="949" t="s">
        <v>987</v>
      </c>
      <c r="G333" s="383">
        <v>1</v>
      </c>
      <c r="H333" s="362">
        <v>500000</v>
      </c>
      <c r="I333" s="391">
        <f>G333*H333</f>
        <v>500000</v>
      </c>
      <c r="J333" s="448" t="s">
        <v>1271</v>
      </c>
      <c r="K333" s="449" t="s">
        <v>953</v>
      </c>
      <c r="N333" s="938" t="s">
        <v>1579</v>
      </c>
      <c r="O333" s="939">
        <f t="shared" si="21"/>
        <v>0</v>
      </c>
      <c r="P333" s="940"/>
      <c r="Q333" s="939">
        <f t="shared" si="20"/>
        <v>0</v>
      </c>
      <c r="R333" s="941">
        <f t="shared" si="22"/>
        <v>0</v>
      </c>
    </row>
    <row r="334" spans="1:18" ht="15" customHeight="1" x14ac:dyDescent="0.2">
      <c r="A334" s="351"/>
      <c r="B334" s="355"/>
      <c r="C334" s="943"/>
      <c r="D334" s="367"/>
      <c r="E334" s="355"/>
      <c r="F334" s="949"/>
      <c r="G334" s="383"/>
      <c r="H334" s="362"/>
      <c r="I334" s="391"/>
      <c r="J334" s="448"/>
      <c r="K334" s="449"/>
      <c r="N334" s="938" t="s">
        <v>1581</v>
      </c>
      <c r="O334" s="939">
        <f t="shared" si="21"/>
        <v>0</v>
      </c>
      <c r="P334" s="940"/>
      <c r="Q334" s="939">
        <f t="shared" si="20"/>
        <v>0</v>
      </c>
      <c r="R334" s="941">
        <f t="shared" si="22"/>
        <v>0</v>
      </c>
    </row>
    <row r="335" spans="1:18" ht="15" customHeight="1" x14ac:dyDescent="0.2">
      <c r="A335" s="351"/>
      <c r="B335" s="355"/>
      <c r="C335" s="943"/>
      <c r="D335" s="367"/>
      <c r="E335" s="355" t="s">
        <v>3426</v>
      </c>
      <c r="F335" s="949" t="s">
        <v>987</v>
      </c>
      <c r="G335" s="383">
        <v>12</v>
      </c>
      <c r="H335" s="362">
        <v>50000</v>
      </c>
      <c r="I335" s="391">
        <f>G335*H335</f>
        <v>600000</v>
      </c>
      <c r="J335" s="448" t="s">
        <v>1553</v>
      </c>
      <c r="K335" s="449" t="s">
        <v>953</v>
      </c>
      <c r="N335" s="938" t="s">
        <v>1583</v>
      </c>
      <c r="O335" s="939">
        <f t="shared" si="21"/>
        <v>0</v>
      </c>
      <c r="P335" s="940"/>
      <c r="Q335" s="939">
        <f t="shared" si="20"/>
        <v>0</v>
      </c>
      <c r="R335" s="941">
        <f t="shared" si="22"/>
        <v>0</v>
      </c>
    </row>
    <row r="336" spans="1:18" ht="15" customHeight="1" x14ac:dyDescent="0.2">
      <c r="A336" s="351"/>
      <c r="B336" s="355"/>
      <c r="C336" s="943"/>
      <c r="D336" s="367"/>
      <c r="E336" s="355"/>
      <c r="F336" s="949"/>
      <c r="G336" s="383"/>
      <c r="H336" s="362"/>
      <c r="I336" s="391"/>
      <c r="J336" s="448"/>
      <c r="K336" s="449"/>
      <c r="N336" s="938" t="s">
        <v>1585</v>
      </c>
      <c r="O336" s="939">
        <f t="shared" si="21"/>
        <v>0</v>
      </c>
      <c r="P336" s="940"/>
      <c r="Q336" s="939">
        <f t="shared" si="20"/>
        <v>0</v>
      </c>
      <c r="R336" s="941">
        <f t="shared" si="22"/>
        <v>0</v>
      </c>
    </row>
    <row r="337" spans="1:18" ht="15" customHeight="1" x14ac:dyDescent="0.2">
      <c r="A337" s="351"/>
      <c r="B337" s="355"/>
      <c r="C337" s="943"/>
      <c r="D337" s="367"/>
      <c r="E337" s="355" t="s">
        <v>3427</v>
      </c>
      <c r="F337" s="949" t="s">
        <v>987</v>
      </c>
      <c r="G337" s="383">
        <v>1</v>
      </c>
      <c r="H337" s="362">
        <v>200000</v>
      </c>
      <c r="I337" s="391">
        <f>G337*H337</f>
        <v>200000</v>
      </c>
      <c r="J337" s="448" t="s">
        <v>1275</v>
      </c>
      <c r="K337" s="449" t="s">
        <v>953</v>
      </c>
      <c r="N337" s="938" t="s">
        <v>3428</v>
      </c>
      <c r="O337" s="939">
        <f t="shared" si="21"/>
        <v>0</v>
      </c>
      <c r="P337" s="940"/>
      <c r="Q337" s="939">
        <f t="shared" si="20"/>
        <v>0</v>
      </c>
      <c r="R337" s="941">
        <f t="shared" si="22"/>
        <v>0</v>
      </c>
    </row>
    <row r="338" spans="1:18" ht="15" customHeight="1" x14ac:dyDescent="0.2">
      <c r="A338" s="351"/>
      <c r="B338" s="355"/>
      <c r="C338" s="943"/>
      <c r="D338" s="367"/>
      <c r="E338" s="355"/>
      <c r="F338" s="949"/>
      <c r="G338" s="383"/>
      <c r="H338" s="362"/>
      <c r="I338" s="391"/>
      <c r="J338" s="448"/>
      <c r="K338" s="449"/>
      <c r="N338" s="938" t="s">
        <v>3429</v>
      </c>
      <c r="O338" s="939">
        <f t="shared" si="21"/>
        <v>0</v>
      </c>
      <c r="P338" s="940"/>
      <c r="Q338" s="939">
        <f t="shared" si="20"/>
        <v>0</v>
      </c>
      <c r="R338" s="941">
        <f t="shared" si="22"/>
        <v>0</v>
      </c>
    </row>
    <row r="339" spans="1:18" ht="15" customHeight="1" x14ac:dyDescent="0.2">
      <c r="A339" s="351"/>
      <c r="B339" s="355"/>
      <c r="C339" s="943"/>
      <c r="D339" s="367"/>
      <c r="E339" s="355" t="s">
        <v>3430</v>
      </c>
      <c r="F339" s="949" t="s">
        <v>987</v>
      </c>
      <c r="G339" s="383">
        <v>1</v>
      </c>
      <c r="H339" s="362">
        <v>1500000</v>
      </c>
      <c r="I339" s="391">
        <f>G339*H339</f>
        <v>1500000</v>
      </c>
      <c r="J339" s="448" t="s">
        <v>287</v>
      </c>
      <c r="K339" s="449" t="s">
        <v>953</v>
      </c>
      <c r="N339" s="938" t="s">
        <v>3431</v>
      </c>
      <c r="O339" s="939">
        <f t="shared" si="21"/>
        <v>0</v>
      </c>
      <c r="P339" s="940"/>
      <c r="Q339" s="939">
        <f t="shared" si="20"/>
        <v>0</v>
      </c>
      <c r="R339" s="941">
        <f t="shared" si="22"/>
        <v>0</v>
      </c>
    </row>
    <row r="340" spans="1:18" ht="15" customHeight="1" x14ac:dyDescent="0.2">
      <c r="A340" s="351"/>
      <c r="B340" s="355"/>
      <c r="C340" s="943"/>
      <c r="D340" s="367"/>
      <c r="E340" s="355"/>
      <c r="F340" s="949"/>
      <c r="G340" s="383"/>
      <c r="H340" s="362"/>
      <c r="I340" s="391"/>
      <c r="J340" s="448"/>
      <c r="K340" s="449"/>
      <c r="N340" s="938" t="s">
        <v>3432</v>
      </c>
      <c r="O340" s="939">
        <f t="shared" si="21"/>
        <v>0</v>
      </c>
      <c r="P340" s="940"/>
      <c r="Q340" s="939">
        <f t="shared" si="20"/>
        <v>0</v>
      </c>
      <c r="R340" s="941">
        <f t="shared" si="22"/>
        <v>0</v>
      </c>
    </row>
    <row r="341" spans="1:18" ht="15" customHeight="1" x14ac:dyDescent="0.2">
      <c r="A341" s="351"/>
      <c r="B341" s="355"/>
      <c r="C341" s="943"/>
      <c r="D341" s="367"/>
      <c r="E341" s="355" t="s">
        <v>3433</v>
      </c>
      <c r="F341" s="949" t="s">
        <v>987</v>
      </c>
      <c r="G341" s="383">
        <v>2</v>
      </c>
      <c r="H341" s="362">
        <v>5000</v>
      </c>
      <c r="I341" s="391">
        <f>G341*H341</f>
        <v>10000</v>
      </c>
      <c r="J341" s="448" t="s">
        <v>1333</v>
      </c>
      <c r="K341" s="449" t="s">
        <v>953</v>
      </c>
      <c r="N341" s="938" t="s">
        <v>3434</v>
      </c>
      <c r="O341" s="939">
        <f t="shared" si="21"/>
        <v>0</v>
      </c>
      <c r="P341" s="940"/>
      <c r="Q341" s="939">
        <f t="shared" si="20"/>
        <v>0</v>
      </c>
      <c r="R341" s="941">
        <f t="shared" si="22"/>
        <v>0</v>
      </c>
    </row>
    <row r="342" spans="1:18" ht="15" customHeight="1" x14ac:dyDescent="0.2">
      <c r="A342" s="351"/>
      <c r="B342" s="355"/>
      <c r="C342" s="943"/>
      <c r="D342" s="367"/>
      <c r="E342" s="355"/>
      <c r="F342" s="949"/>
      <c r="G342" s="383"/>
      <c r="H342" s="362"/>
      <c r="I342" s="391"/>
      <c r="J342" s="448"/>
      <c r="K342" s="449"/>
      <c r="N342" s="938" t="s">
        <v>3435</v>
      </c>
      <c r="O342" s="939">
        <f t="shared" si="21"/>
        <v>0</v>
      </c>
      <c r="P342" s="940"/>
      <c r="Q342" s="939">
        <f t="shared" si="20"/>
        <v>0</v>
      </c>
      <c r="R342" s="941">
        <f t="shared" si="22"/>
        <v>0</v>
      </c>
    </row>
    <row r="343" spans="1:18" ht="15" customHeight="1" x14ac:dyDescent="0.2">
      <c r="A343" s="351"/>
      <c r="B343" s="355"/>
      <c r="C343" s="943"/>
      <c r="D343" s="367"/>
      <c r="E343" s="355" t="s">
        <v>3436</v>
      </c>
      <c r="F343" s="949" t="s">
        <v>987</v>
      </c>
      <c r="G343" s="383">
        <v>2</v>
      </c>
      <c r="H343" s="362">
        <v>1000000</v>
      </c>
      <c r="I343" s="391">
        <f>G343*H343</f>
        <v>2000000</v>
      </c>
      <c r="J343" s="448" t="s">
        <v>1347</v>
      </c>
      <c r="K343" s="449" t="s">
        <v>953</v>
      </c>
      <c r="N343" s="938" t="s">
        <v>3437</v>
      </c>
      <c r="O343" s="939">
        <f t="shared" si="21"/>
        <v>0</v>
      </c>
      <c r="P343" s="940"/>
      <c r="Q343" s="939">
        <f t="shared" si="20"/>
        <v>0</v>
      </c>
      <c r="R343" s="941">
        <f t="shared" si="22"/>
        <v>0</v>
      </c>
    </row>
    <row r="344" spans="1:18" ht="15" customHeight="1" x14ac:dyDescent="0.2">
      <c r="A344" s="351"/>
      <c r="B344" s="355"/>
      <c r="C344" s="943"/>
      <c r="D344" s="367"/>
      <c r="E344" s="355"/>
      <c r="F344" s="949"/>
      <c r="G344" s="383"/>
      <c r="H344" s="362"/>
      <c r="I344" s="391"/>
      <c r="J344" s="448"/>
      <c r="K344" s="449"/>
      <c r="N344" s="938" t="s">
        <v>3438</v>
      </c>
      <c r="O344" s="939">
        <f t="shared" si="21"/>
        <v>0</v>
      </c>
      <c r="P344" s="940"/>
      <c r="Q344" s="939">
        <f t="shared" si="20"/>
        <v>0</v>
      </c>
      <c r="R344" s="941">
        <f t="shared" si="22"/>
        <v>0</v>
      </c>
    </row>
    <row r="345" spans="1:18" ht="15" customHeight="1" x14ac:dyDescent="0.2">
      <c r="A345" s="351"/>
      <c r="B345" s="355"/>
      <c r="C345" s="943"/>
      <c r="D345" s="367"/>
      <c r="E345" s="355" t="s">
        <v>3439</v>
      </c>
      <c r="F345" s="949" t="s">
        <v>2663</v>
      </c>
      <c r="G345" s="383">
        <v>12</v>
      </c>
      <c r="H345" s="362">
        <v>30000</v>
      </c>
      <c r="I345" s="391">
        <f>G345*H345</f>
        <v>360000</v>
      </c>
      <c r="J345" s="448" t="s">
        <v>1344</v>
      </c>
      <c r="K345" s="449" t="s">
        <v>953</v>
      </c>
      <c r="N345" s="938" t="s">
        <v>3440</v>
      </c>
      <c r="O345" s="939">
        <f t="shared" si="21"/>
        <v>0</v>
      </c>
      <c r="P345" s="940"/>
      <c r="Q345" s="939">
        <f t="shared" si="20"/>
        <v>0</v>
      </c>
      <c r="R345" s="941">
        <f t="shared" si="22"/>
        <v>0</v>
      </c>
    </row>
    <row r="346" spans="1:18" ht="15" customHeight="1" x14ac:dyDescent="0.2">
      <c r="A346" s="351"/>
      <c r="B346" s="355"/>
      <c r="C346" s="943"/>
      <c r="D346" s="367"/>
      <c r="E346" s="355"/>
      <c r="F346" s="949"/>
      <c r="G346" s="383"/>
      <c r="H346" s="362"/>
      <c r="I346" s="391"/>
      <c r="J346" s="448"/>
      <c r="K346" s="449"/>
      <c r="N346" s="938" t="s">
        <v>3441</v>
      </c>
      <c r="O346" s="939">
        <f t="shared" si="21"/>
        <v>0</v>
      </c>
      <c r="P346" s="940"/>
      <c r="Q346" s="939">
        <f t="shared" si="20"/>
        <v>0</v>
      </c>
      <c r="R346" s="941">
        <f t="shared" si="22"/>
        <v>0</v>
      </c>
    </row>
    <row r="347" spans="1:18" ht="15" customHeight="1" x14ac:dyDescent="0.2">
      <c r="A347" s="351"/>
      <c r="B347" s="355"/>
      <c r="C347" s="943"/>
      <c r="D347" s="367"/>
      <c r="E347" s="355" t="s">
        <v>3442</v>
      </c>
      <c r="F347" s="949" t="s">
        <v>987</v>
      </c>
      <c r="G347" s="383">
        <v>2</v>
      </c>
      <c r="H347" s="362">
        <v>50000</v>
      </c>
      <c r="I347" s="391">
        <f>G347*H347</f>
        <v>100000</v>
      </c>
      <c r="J347" s="448" t="s">
        <v>549</v>
      </c>
      <c r="K347" s="449" t="s">
        <v>953</v>
      </c>
      <c r="N347" s="938" t="s">
        <v>3443</v>
      </c>
      <c r="O347" s="939">
        <f t="shared" si="21"/>
        <v>0</v>
      </c>
      <c r="P347" s="940"/>
      <c r="Q347" s="939">
        <f t="shared" si="20"/>
        <v>0</v>
      </c>
      <c r="R347" s="941">
        <f t="shared" si="22"/>
        <v>0</v>
      </c>
    </row>
    <row r="348" spans="1:18" s="285" customFormat="1" ht="15" customHeight="1" x14ac:dyDescent="0.2">
      <c r="A348" s="351"/>
      <c r="B348" s="355"/>
      <c r="C348" s="943"/>
      <c r="D348" s="367"/>
      <c r="E348" s="355"/>
      <c r="F348" s="949"/>
      <c r="G348" s="383"/>
      <c r="H348" s="362"/>
      <c r="I348" s="391"/>
      <c r="J348" s="448"/>
      <c r="K348" s="449"/>
      <c r="N348" s="938" t="s">
        <v>3444</v>
      </c>
      <c r="O348" s="939">
        <f t="shared" si="21"/>
        <v>0</v>
      </c>
      <c r="P348" s="950"/>
      <c r="Q348" s="939">
        <f t="shared" si="20"/>
        <v>0</v>
      </c>
      <c r="R348" s="326">
        <f t="shared" si="22"/>
        <v>0</v>
      </c>
    </row>
    <row r="349" spans="1:18" ht="15" customHeight="1" x14ac:dyDescent="0.2">
      <c r="A349" s="351"/>
      <c r="B349" s="355"/>
      <c r="C349" s="943"/>
      <c r="D349" s="367"/>
      <c r="E349" s="355" t="s">
        <v>3445</v>
      </c>
      <c r="F349" s="949" t="s">
        <v>987</v>
      </c>
      <c r="G349" s="383">
        <v>3</v>
      </c>
      <c r="H349" s="362">
        <v>150000</v>
      </c>
      <c r="I349" s="391">
        <f>G349*H349</f>
        <v>450000</v>
      </c>
      <c r="J349" s="448" t="s">
        <v>1359</v>
      </c>
      <c r="K349" s="449" t="s">
        <v>953</v>
      </c>
      <c r="N349" s="938" t="s">
        <v>3446</v>
      </c>
      <c r="O349" s="939">
        <f t="shared" si="21"/>
        <v>0</v>
      </c>
      <c r="P349" s="940"/>
      <c r="Q349" s="939">
        <f t="shared" si="20"/>
        <v>0</v>
      </c>
      <c r="R349" s="941">
        <f t="shared" si="22"/>
        <v>0</v>
      </c>
    </row>
    <row r="350" spans="1:18" ht="15" customHeight="1" x14ac:dyDescent="0.2">
      <c r="A350" s="351"/>
      <c r="B350" s="355"/>
      <c r="C350" s="943"/>
      <c r="D350" s="367"/>
      <c r="E350" s="355"/>
      <c r="F350" s="949"/>
      <c r="G350" s="383"/>
      <c r="H350" s="362"/>
      <c r="I350" s="391"/>
      <c r="J350" s="448"/>
      <c r="K350" s="449"/>
      <c r="N350" s="938" t="s">
        <v>3447</v>
      </c>
      <c r="O350" s="939">
        <f t="shared" si="21"/>
        <v>0</v>
      </c>
      <c r="P350" s="940"/>
      <c r="Q350" s="939">
        <f t="shared" si="20"/>
        <v>0</v>
      </c>
      <c r="R350" s="941">
        <f t="shared" si="22"/>
        <v>0</v>
      </c>
    </row>
    <row r="351" spans="1:18" ht="15" customHeight="1" x14ac:dyDescent="0.2">
      <c r="A351" s="351"/>
      <c r="B351" s="355"/>
      <c r="C351" s="943"/>
      <c r="D351" s="367"/>
      <c r="E351" s="355" t="s">
        <v>3448</v>
      </c>
      <c r="F351" s="949" t="s">
        <v>987</v>
      </c>
      <c r="G351" s="383">
        <v>1</v>
      </c>
      <c r="H351" s="362">
        <v>50000</v>
      </c>
      <c r="I351" s="391">
        <f>G351*H351</f>
        <v>50000</v>
      </c>
      <c r="J351" s="448" t="s">
        <v>1688</v>
      </c>
      <c r="K351" s="449" t="s">
        <v>953</v>
      </c>
      <c r="N351" s="938" t="s">
        <v>3449</v>
      </c>
      <c r="O351" s="939">
        <f t="shared" si="21"/>
        <v>0</v>
      </c>
      <c r="P351" s="940"/>
      <c r="Q351" s="939">
        <f t="shared" si="20"/>
        <v>0</v>
      </c>
      <c r="R351" s="941">
        <f t="shared" si="22"/>
        <v>0</v>
      </c>
    </row>
    <row r="352" spans="1:18" ht="15" customHeight="1" x14ac:dyDescent="0.2">
      <c r="A352" s="351"/>
      <c r="B352" s="355"/>
      <c r="C352" s="943"/>
      <c r="D352" s="367"/>
      <c r="E352" s="355"/>
      <c r="F352" s="949"/>
      <c r="G352" s="383"/>
      <c r="H352" s="362"/>
      <c r="I352" s="391"/>
      <c r="J352" s="448"/>
      <c r="K352" s="449"/>
      <c r="N352" s="938" t="s">
        <v>3450</v>
      </c>
      <c r="O352" s="939">
        <f t="shared" si="21"/>
        <v>0</v>
      </c>
      <c r="P352" s="940"/>
      <c r="Q352" s="939">
        <f t="shared" si="20"/>
        <v>0</v>
      </c>
      <c r="R352" s="941">
        <f t="shared" si="22"/>
        <v>0</v>
      </c>
    </row>
    <row r="353" spans="1:18" ht="15" customHeight="1" x14ac:dyDescent="0.2">
      <c r="A353" s="351"/>
      <c r="B353" s="355"/>
      <c r="C353" s="943"/>
      <c r="D353" s="367"/>
      <c r="E353" s="355" t="s">
        <v>3451</v>
      </c>
      <c r="F353" s="949" t="s">
        <v>987</v>
      </c>
      <c r="G353" s="383">
        <v>5</v>
      </c>
      <c r="H353" s="362">
        <v>100000</v>
      </c>
      <c r="I353" s="391">
        <f>G353*H353</f>
        <v>500000</v>
      </c>
      <c r="J353" s="448" t="s">
        <v>173</v>
      </c>
      <c r="K353" s="449" t="s">
        <v>953</v>
      </c>
      <c r="N353" s="938" t="s">
        <v>3452</v>
      </c>
      <c r="O353" s="939">
        <f t="shared" si="21"/>
        <v>0</v>
      </c>
      <c r="P353" s="940"/>
      <c r="Q353" s="939">
        <f t="shared" si="20"/>
        <v>0</v>
      </c>
      <c r="R353" s="941">
        <f t="shared" si="22"/>
        <v>0</v>
      </c>
    </row>
    <row r="354" spans="1:18" ht="15" customHeight="1" x14ac:dyDescent="0.2">
      <c r="A354" s="351"/>
      <c r="B354" s="355"/>
      <c r="C354" s="943"/>
      <c r="D354" s="367"/>
      <c r="E354" s="355"/>
      <c r="F354" s="949"/>
      <c r="G354" s="383"/>
      <c r="H354" s="362"/>
      <c r="I354" s="391"/>
      <c r="J354" s="448"/>
      <c r="K354" s="449"/>
      <c r="N354" s="938" t="s">
        <v>3453</v>
      </c>
      <c r="O354" s="939">
        <f t="shared" si="21"/>
        <v>0</v>
      </c>
      <c r="P354" s="940"/>
      <c r="Q354" s="939">
        <f t="shared" si="20"/>
        <v>0</v>
      </c>
      <c r="R354" s="941">
        <f t="shared" si="22"/>
        <v>0</v>
      </c>
    </row>
    <row r="355" spans="1:18" ht="15" customHeight="1" x14ac:dyDescent="0.2">
      <c r="A355" s="351"/>
      <c r="B355" s="355"/>
      <c r="C355" s="943"/>
      <c r="D355" s="367"/>
      <c r="E355" s="355" t="s">
        <v>3454</v>
      </c>
      <c r="F355" s="949" t="s">
        <v>987</v>
      </c>
      <c r="G355" s="383">
        <v>6</v>
      </c>
      <c r="H355" s="362">
        <v>50000</v>
      </c>
      <c r="I355" s="391">
        <f>G355*H355</f>
        <v>300000</v>
      </c>
      <c r="J355" s="448" t="s">
        <v>282</v>
      </c>
      <c r="K355" s="449" t="s">
        <v>953</v>
      </c>
      <c r="N355" s="938" t="s">
        <v>3455</v>
      </c>
      <c r="O355" s="939">
        <f t="shared" si="21"/>
        <v>0</v>
      </c>
      <c r="P355" s="940"/>
      <c r="Q355" s="939">
        <f t="shared" si="20"/>
        <v>0</v>
      </c>
      <c r="R355" s="941">
        <f t="shared" si="22"/>
        <v>0</v>
      </c>
    </row>
    <row r="356" spans="1:18" ht="15" customHeight="1" x14ac:dyDescent="0.2">
      <c r="A356" s="351"/>
      <c r="B356" s="355"/>
      <c r="C356" s="943"/>
      <c r="D356" s="367"/>
      <c r="E356" s="355"/>
      <c r="F356" s="949"/>
      <c r="G356" s="383"/>
      <c r="H356" s="362"/>
      <c r="I356" s="391"/>
      <c r="J356" s="448"/>
      <c r="K356" s="449"/>
      <c r="N356" s="938" t="s">
        <v>3456</v>
      </c>
      <c r="O356" s="939">
        <f t="shared" si="21"/>
        <v>0</v>
      </c>
      <c r="P356" s="940"/>
      <c r="Q356" s="939">
        <f t="shared" si="20"/>
        <v>0</v>
      </c>
      <c r="R356" s="941">
        <f t="shared" si="22"/>
        <v>0</v>
      </c>
    </row>
    <row r="357" spans="1:18" ht="15" customHeight="1" x14ac:dyDescent="0.2">
      <c r="A357" s="1030" t="s">
        <v>3457</v>
      </c>
      <c r="B357" s="1031"/>
      <c r="C357" s="943">
        <v>1</v>
      </c>
      <c r="D357" s="367"/>
      <c r="E357" s="355" t="s">
        <v>3458</v>
      </c>
      <c r="F357" s="949"/>
      <c r="G357" s="383"/>
      <c r="H357" s="362"/>
      <c r="I357" s="391"/>
      <c r="J357" s="448"/>
      <c r="K357" s="449"/>
      <c r="N357" s="938" t="s">
        <v>3459</v>
      </c>
      <c r="O357" s="939">
        <f t="shared" si="21"/>
        <v>0</v>
      </c>
      <c r="P357" s="940"/>
      <c r="Q357" s="939">
        <f t="shared" si="20"/>
        <v>0</v>
      </c>
      <c r="R357" s="941">
        <f t="shared" si="22"/>
        <v>0</v>
      </c>
    </row>
    <row r="358" spans="1:18" ht="15" customHeight="1" x14ac:dyDescent="0.2">
      <c r="A358" s="971"/>
      <c r="B358" s="919"/>
      <c r="C358" s="1000"/>
      <c r="D358" s="1001"/>
      <c r="E358" s="1032" t="s">
        <v>3460</v>
      </c>
      <c r="F358" s="949"/>
      <c r="G358" s="383"/>
      <c r="H358" s="362"/>
      <c r="I358" s="391"/>
      <c r="J358" s="448"/>
      <c r="K358" s="449"/>
      <c r="N358" s="938" t="s">
        <v>3461</v>
      </c>
      <c r="O358" s="939">
        <f t="shared" si="21"/>
        <v>0</v>
      </c>
      <c r="P358" s="940"/>
      <c r="Q358" s="939">
        <f t="shared" si="20"/>
        <v>0</v>
      </c>
      <c r="R358" s="941">
        <f t="shared" si="22"/>
        <v>0</v>
      </c>
    </row>
    <row r="359" spans="1:18" ht="15" customHeight="1" x14ac:dyDescent="0.2">
      <c r="A359" s="971"/>
      <c r="B359" s="919"/>
      <c r="C359" s="1000"/>
      <c r="D359" s="1001"/>
      <c r="E359" s="355" t="s">
        <v>3462</v>
      </c>
      <c r="F359" s="949" t="s">
        <v>1636</v>
      </c>
      <c r="G359" s="383">
        <v>1680</v>
      </c>
      <c r="H359" s="362">
        <v>15.6</v>
      </c>
      <c r="I359" s="391">
        <f>G359*H359</f>
        <v>26208</v>
      </c>
      <c r="J359" s="945" t="s">
        <v>133</v>
      </c>
      <c r="K359" s="449" t="s">
        <v>953</v>
      </c>
      <c r="N359" s="938" t="s">
        <v>3463</v>
      </c>
      <c r="O359" s="939">
        <f t="shared" si="21"/>
        <v>0</v>
      </c>
      <c r="P359" s="940"/>
      <c r="Q359" s="939">
        <f t="shared" si="20"/>
        <v>0</v>
      </c>
      <c r="R359" s="941">
        <f t="shared" si="22"/>
        <v>0</v>
      </c>
    </row>
    <row r="360" spans="1:18" ht="15" customHeight="1" x14ac:dyDescent="0.2">
      <c r="A360" s="971"/>
      <c r="B360" s="919"/>
      <c r="C360" s="1000"/>
      <c r="D360" s="1001"/>
      <c r="E360" s="355" t="s">
        <v>3464</v>
      </c>
      <c r="F360" s="949" t="s">
        <v>1636</v>
      </c>
      <c r="G360" s="383">
        <v>1440</v>
      </c>
      <c r="H360" s="362">
        <v>61.95</v>
      </c>
      <c r="I360" s="391">
        <f t="shared" ref="I360:I465" si="23">G360*H360</f>
        <v>89208</v>
      </c>
      <c r="J360" s="945" t="s">
        <v>133</v>
      </c>
      <c r="K360" s="449" t="s">
        <v>953</v>
      </c>
      <c r="N360" s="938" t="s">
        <v>3465</v>
      </c>
      <c r="O360" s="939">
        <f t="shared" si="21"/>
        <v>0</v>
      </c>
      <c r="P360" s="940"/>
      <c r="Q360" s="939">
        <f t="shared" si="20"/>
        <v>0</v>
      </c>
      <c r="R360" s="941">
        <f t="shared" si="22"/>
        <v>0</v>
      </c>
    </row>
    <row r="361" spans="1:18" ht="15" customHeight="1" x14ac:dyDescent="0.2">
      <c r="A361" s="971"/>
      <c r="B361" s="919"/>
      <c r="C361" s="1000"/>
      <c r="D361" s="1001"/>
      <c r="E361" s="355" t="s">
        <v>3466</v>
      </c>
      <c r="F361" s="949" t="s">
        <v>1636</v>
      </c>
      <c r="G361" s="383">
        <v>336</v>
      </c>
      <c r="H361" s="362">
        <v>45</v>
      </c>
      <c r="I361" s="391">
        <f t="shared" si="23"/>
        <v>15120</v>
      </c>
      <c r="J361" s="945" t="s">
        <v>133</v>
      </c>
      <c r="K361" s="449" t="s">
        <v>953</v>
      </c>
      <c r="N361" s="938" t="s">
        <v>3467</v>
      </c>
      <c r="O361" s="939">
        <f t="shared" si="21"/>
        <v>0</v>
      </c>
      <c r="P361" s="940"/>
      <c r="Q361" s="939">
        <f t="shared" si="20"/>
        <v>0</v>
      </c>
      <c r="R361" s="941">
        <f t="shared" si="22"/>
        <v>0</v>
      </c>
    </row>
    <row r="362" spans="1:18" ht="15" customHeight="1" x14ac:dyDescent="0.2">
      <c r="A362" s="971"/>
      <c r="B362" s="919"/>
      <c r="C362" s="1000"/>
      <c r="D362" s="1001"/>
      <c r="E362" s="355" t="s">
        <v>3468</v>
      </c>
      <c r="F362" s="949" t="s">
        <v>1636</v>
      </c>
      <c r="G362" s="383">
        <v>336</v>
      </c>
      <c r="H362" s="362">
        <v>15</v>
      </c>
      <c r="I362" s="391">
        <f t="shared" si="23"/>
        <v>5040</v>
      </c>
      <c r="J362" s="945" t="s">
        <v>133</v>
      </c>
      <c r="K362" s="449" t="s">
        <v>953</v>
      </c>
      <c r="N362" s="938" t="s">
        <v>3469</v>
      </c>
      <c r="O362" s="939">
        <f t="shared" si="21"/>
        <v>0</v>
      </c>
      <c r="P362" s="940"/>
      <c r="Q362" s="939">
        <f t="shared" si="20"/>
        <v>0</v>
      </c>
      <c r="R362" s="941">
        <f t="shared" si="22"/>
        <v>0</v>
      </c>
    </row>
    <row r="363" spans="1:18" ht="15" customHeight="1" x14ac:dyDescent="0.2">
      <c r="A363" s="971"/>
      <c r="B363" s="919"/>
      <c r="C363" s="1000"/>
      <c r="D363" s="1001"/>
      <c r="E363" s="355" t="s">
        <v>3470</v>
      </c>
      <c r="F363" s="949" t="s">
        <v>1636</v>
      </c>
      <c r="G363" s="383">
        <v>48</v>
      </c>
      <c r="H363" s="362">
        <v>143.47</v>
      </c>
      <c r="I363" s="391">
        <f t="shared" si="23"/>
        <v>6886.5599999999995</v>
      </c>
      <c r="J363" s="945" t="s">
        <v>133</v>
      </c>
      <c r="K363" s="449" t="s">
        <v>953</v>
      </c>
      <c r="N363" s="938" t="s">
        <v>3471</v>
      </c>
      <c r="O363" s="939">
        <f t="shared" si="21"/>
        <v>0</v>
      </c>
      <c r="P363" s="940"/>
      <c r="Q363" s="939">
        <f t="shared" si="20"/>
        <v>0</v>
      </c>
      <c r="R363" s="941">
        <f t="shared" si="22"/>
        <v>0</v>
      </c>
    </row>
    <row r="364" spans="1:18" ht="15" customHeight="1" x14ac:dyDescent="0.2">
      <c r="A364" s="971"/>
      <c r="B364" s="919"/>
      <c r="C364" s="1000"/>
      <c r="D364" s="1001"/>
      <c r="E364" s="355" t="s">
        <v>3472</v>
      </c>
      <c r="F364" s="949" t="s">
        <v>1636</v>
      </c>
      <c r="G364" s="383">
        <v>144</v>
      </c>
      <c r="H364" s="362">
        <v>50</v>
      </c>
      <c r="I364" s="391">
        <f t="shared" si="23"/>
        <v>7200</v>
      </c>
      <c r="J364" s="945" t="s">
        <v>133</v>
      </c>
      <c r="K364" s="449" t="s">
        <v>953</v>
      </c>
      <c r="N364" s="938" t="s">
        <v>3473</v>
      </c>
      <c r="O364" s="939">
        <f t="shared" si="21"/>
        <v>0</v>
      </c>
      <c r="P364" s="940"/>
      <c r="Q364" s="939">
        <f t="shared" si="20"/>
        <v>0</v>
      </c>
      <c r="R364" s="941">
        <f t="shared" si="22"/>
        <v>0</v>
      </c>
    </row>
    <row r="365" spans="1:18" ht="15" customHeight="1" x14ac:dyDescent="0.2">
      <c r="A365" s="971"/>
      <c r="B365" s="919"/>
      <c r="C365" s="1000"/>
      <c r="D365" s="1001"/>
      <c r="E365" s="355" t="s">
        <v>3474</v>
      </c>
      <c r="F365" s="949" t="s">
        <v>1594</v>
      </c>
      <c r="G365" s="383">
        <v>384</v>
      </c>
      <c r="H365" s="362">
        <v>5</v>
      </c>
      <c r="I365" s="391">
        <f t="shared" si="23"/>
        <v>1920</v>
      </c>
      <c r="J365" s="945" t="s">
        <v>133</v>
      </c>
      <c r="K365" s="449" t="s">
        <v>953</v>
      </c>
      <c r="N365" s="938" t="s">
        <v>3475</v>
      </c>
      <c r="O365" s="939">
        <f t="shared" si="21"/>
        <v>0</v>
      </c>
      <c r="P365" s="940"/>
      <c r="Q365" s="939">
        <f t="shared" si="20"/>
        <v>0</v>
      </c>
      <c r="R365" s="941">
        <f t="shared" si="22"/>
        <v>0</v>
      </c>
    </row>
    <row r="366" spans="1:18" ht="15" customHeight="1" x14ac:dyDescent="0.2">
      <c r="A366" s="971"/>
      <c r="B366" s="919"/>
      <c r="C366" s="1000"/>
      <c r="D366" s="1001"/>
      <c r="E366" s="355" t="s">
        <v>3476</v>
      </c>
      <c r="F366" s="949" t="s">
        <v>1885</v>
      </c>
      <c r="G366" s="383">
        <v>48</v>
      </c>
      <c r="H366" s="362">
        <v>40</v>
      </c>
      <c r="I366" s="391">
        <f t="shared" si="23"/>
        <v>1920</v>
      </c>
      <c r="J366" s="945" t="s">
        <v>133</v>
      </c>
      <c r="K366" s="449" t="s">
        <v>953</v>
      </c>
      <c r="N366" s="938" t="s">
        <v>3477</v>
      </c>
      <c r="O366" s="939">
        <f t="shared" si="21"/>
        <v>0</v>
      </c>
      <c r="P366" s="940"/>
      <c r="Q366" s="939">
        <f t="shared" si="20"/>
        <v>0</v>
      </c>
      <c r="R366" s="941">
        <f t="shared" si="22"/>
        <v>0</v>
      </c>
    </row>
    <row r="367" spans="1:18" ht="15" customHeight="1" x14ac:dyDescent="0.2">
      <c r="A367" s="971"/>
      <c r="B367" s="919"/>
      <c r="C367" s="1000"/>
      <c r="D367" s="1001"/>
      <c r="E367" s="355" t="s">
        <v>3478</v>
      </c>
      <c r="F367" s="949" t="s">
        <v>1636</v>
      </c>
      <c r="G367" s="383">
        <v>144</v>
      </c>
      <c r="H367" s="362">
        <v>30</v>
      </c>
      <c r="I367" s="391">
        <f t="shared" si="23"/>
        <v>4320</v>
      </c>
      <c r="J367" s="945" t="s">
        <v>133</v>
      </c>
      <c r="K367" s="449" t="s">
        <v>953</v>
      </c>
      <c r="N367" s="938" t="s">
        <v>3479</v>
      </c>
      <c r="O367" s="939">
        <f t="shared" si="21"/>
        <v>0</v>
      </c>
      <c r="P367" s="940"/>
      <c r="Q367" s="939">
        <f t="shared" si="20"/>
        <v>0</v>
      </c>
      <c r="R367" s="941">
        <f t="shared" si="22"/>
        <v>0</v>
      </c>
    </row>
    <row r="368" spans="1:18" ht="15" customHeight="1" x14ac:dyDescent="0.2">
      <c r="A368" s="971"/>
      <c r="B368" s="919"/>
      <c r="C368" s="1000"/>
      <c r="D368" s="1001"/>
      <c r="E368" s="355" t="s">
        <v>3480</v>
      </c>
      <c r="F368" s="949" t="s">
        <v>1636</v>
      </c>
      <c r="G368" s="383">
        <v>96</v>
      </c>
      <c r="H368" s="362">
        <v>39</v>
      </c>
      <c r="I368" s="391">
        <f t="shared" si="23"/>
        <v>3744</v>
      </c>
      <c r="J368" s="945" t="s">
        <v>133</v>
      </c>
      <c r="K368" s="449" t="s">
        <v>953</v>
      </c>
      <c r="N368" s="938" t="s">
        <v>3481</v>
      </c>
      <c r="O368" s="939">
        <f t="shared" si="21"/>
        <v>0</v>
      </c>
      <c r="P368" s="940"/>
      <c r="Q368" s="939">
        <f t="shared" si="20"/>
        <v>0</v>
      </c>
      <c r="R368" s="941">
        <f t="shared" si="22"/>
        <v>0</v>
      </c>
    </row>
    <row r="369" spans="1:18" ht="15" customHeight="1" x14ac:dyDescent="0.2">
      <c r="A369" s="971"/>
      <c r="B369" s="919"/>
      <c r="C369" s="1000"/>
      <c r="D369" s="1001"/>
      <c r="E369" s="355" t="s">
        <v>3482</v>
      </c>
      <c r="F369" s="949" t="s">
        <v>1636</v>
      </c>
      <c r="G369" s="383">
        <v>96</v>
      </c>
      <c r="H369" s="362">
        <v>30</v>
      </c>
      <c r="I369" s="391">
        <f t="shared" si="23"/>
        <v>2880</v>
      </c>
      <c r="J369" s="945" t="s">
        <v>133</v>
      </c>
      <c r="K369" s="449" t="s">
        <v>953</v>
      </c>
      <c r="N369" s="938" t="s">
        <v>3483</v>
      </c>
      <c r="O369" s="939">
        <f t="shared" si="21"/>
        <v>0</v>
      </c>
      <c r="P369" s="940"/>
      <c r="Q369" s="939">
        <f t="shared" si="20"/>
        <v>0</v>
      </c>
      <c r="R369" s="941">
        <f t="shared" si="22"/>
        <v>0</v>
      </c>
    </row>
    <row r="370" spans="1:18" ht="15" customHeight="1" x14ac:dyDescent="0.2">
      <c r="A370" s="971"/>
      <c r="B370" s="919"/>
      <c r="C370" s="1000"/>
      <c r="D370" s="1001"/>
      <c r="E370" s="919" t="s">
        <v>3484</v>
      </c>
      <c r="F370" s="920" t="s">
        <v>1636</v>
      </c>
      <c r="G370" s="451">
        <v>48</v>
      </c>
      <c r="H370" s="416">
        <v>12.28</v>
      </c>
      <c r="I370" s="391">
        <f t="shared" si="23"/>
        <v>589.43999999999994</v>
      </c>
      <c r="J370" s="945" t="s">
        <v>133</v>
      </c>
      <c r="K370" s="923" t="s">
        <v>953</v>
      </c>
      <c r="N370" s="938" t="s">
        <v>3485</v>
      </c>
      <c r="O370" s="939">
        <f t="shared" si="21"/>
        <v>0</v>
      </c>
      <c r="P370" s="940"/>
      <c r="Q370" s="939">
        <f t="shared" si="20"/>
        <v>0</v>
      </c>
      <c r="R370" s="941">
        <f t="shared" si="22"/>
        <v>0</v>
      </c>
    </row>
    <row r="371" spans="1:18" ht="15" customHeight="1" x14ac:dyDescent="0.2">
      <c r="A371" s="971"/>
      <c r="B371" s="919"/>
      <c r="C371" s="1000"/>
      <c r="D371" s="1001"/>
      <c r="E371" s="919" t="s">
        <v>3486</v>
      </c>
      <c r="F371" s="920" t="s">
        <v>1885</v>
      </c>
      <c r="G371" s="451">
        <v>48</v>
      </c>
      <c r="H371" s="416">
        <v>15</v>
      </c>
      <c r="I371" s="391">
        <f t="shared" si="23"/>
        <v>720</v>
      </c>
      <c r="J371" s="945" t="s">
        <v>133</v>
      </c>
      <c r="K371" s="923" t="s">
        <v>953</v>
      </c>
      <c r="N371" s="938" t="s">
        <v>3487</v>
      </c>
      <c r="O371" s="939">
        <f t="shared" si="21"/>
        <v>0</v>
      </c>
      <c r="P371" s="940"/>
      <c r="Q371" s="939">
        <f t="shared" si="20"/>
        <v>0</v>
      </c>
      <c r="R371" s="941">
        <f t="shared" si="22"/>
        <v>0</v>
      </c>
    </row>
    <row r="372" spans="1:18" ht="15" customHeight="1" x14ac:dyDescent="0.2">
      <c r="A372" s="971"/>
      <c r="B372" s="919"/>
      <c r="C372" s="1000"/>
      <c r="D372" s="1001"/>
      <c r="E372" s="919" t="s">
        <v>3488</v>
      </c>
      <c r="F372" s="920" t="s">
        <v>1636</v>
      </c>
      <c r="G372" s="451">
        <v>24</v>
      </c>
      <c r="H372" s="416">
        <v>28</v>
      </c>
      <c r="I372" s="391">
        <f t="shared" si="23"/>
        <v>672</v>
      </c>
      <c r="J372" s="945" t="s">
        <v>133</v>
      </c>
      <c r="K372" s="923" t="s">
        <v>953</v>
      </c>
      <c r="N372" s="938" t="s">
        <v>3489</v>
      </c>
      <c r="O372" s="939">
        <f t="shared" si="21"/>
        <v>0</v>
      </c>
      <c r="P372" s="940"/>
      <c r="Q372" s="939">
        <f t="shared" si="20"/>
        <v>0</v>
      </c>
      <c r="R372" s="941">
        <f t="shared" si="22"/>
        <v>0</v>
      </c>
    </row>
    <row r="373" spans="1:18" ht="15" customHeight="1" x14ac:dyDescent="0.2">
      <c r="A373" s="971"/>
      <c r="B373" s="919"/>
      <c r="C373" s="1000"/>
      <c r="D373" s="1001"/>
      <c r="E373" s="919" t="s">
        <v>3490</v>
      </c>
      <c r="F373" s="920" t="s">
        <v>1885</v>
      </c>
      <c r="G373" s="451">
        <v>48</v>
      </c>
      <c r="H373" s="416">
        <v>10</v>
      </c>
      <c r="I373" s="391">
        <f t="shared" si="23"/>
        <v>480</v>
      </c>
      <c r="J373" s="945" t="s">
        <v>133</v>
      </c>
      <c r="K373" s="923" t="s">
        <v>953</v>
      </c>
      <c r="N373" s="938" t="s">
        <v>3491</v>
      </c>
      <c r="O373" s="939">
        <f t="shared" si="21"/>
        <v>0</v>
      </c>
      <c r="P373" s="940"/>
      <c r="Q373" s="939">
        <f t="shared" si="20"/>
        <v>0</v>
      </c>
      <c r="R373" s="941">
        <f t="shared" si="22"/>
        <v>0</v>
      </c>
    </row>
    <row r="374" spans="1:18" ht="15" customHeight="1" x14ac:dyDescent="0.2">
      <c r="A374" s="971"/>
      <c r="B374" s="919"/>
      <c r="C374" s="1000"/>
      <c r="D374" s="1001"/>
      <c r="E374" s="919" t="s">
        <v>3492</v>
      </c>
      <c r="F374" s="920" t="s">
        <v>3493</v>
      </c>
      <c r="G374" s="451">
        <v>48</v>
      </c>
      <c r="H374" s="416">
        <v>85</v>
      </c>
      <c r="I374" s="391">
        <f t="shared" si="23"/>
        <v>4080</v>
      </c>
      <c r="J374" s="945" t="s">
        <v>133</v>
      </c>
      <c r="K374" s="923" t="s">
        <v>953</v>
      </c>
      <c r="N374" s="938" t="s">
        <v>3494</v>
      </c>
      <c r="O374" s="939">
        <f t="shared" si="21"/>
        <v>0</v>
      </c>
      <c r="P374" s="940"/>
      <c r="Q374" s="939">
        <f t="shared" si="20"/>
        <v>0</v>
      </c>
      <c r="R374" s="941">
        <f t="shared" si="22"/>
        <v>0</v>
      </c>
    </row>
    <row r="375" spans="1:18" ht="15" customHeight="1" x14ac:dyDescent="0.2">
      <c r="A375" s="971"/>
      <c r="B375" s="919"/>
      <c r="C375" s="1000"/>
      <c r="D375" s="1001"/>
      <c r="E375" s="919" t="s">
        <v>3495</v>
      </c>
      <c r="F375" s="920" t="s">
        <v>1887</v>
      </c>
      <c r="G375" s="451">
        <v>48</v>
      </c>
      <c r="H375" s="416">
        <v>25</v>
      </c>
      <c r="I375" s="391">
        <f t="shared" si="23"/>
        <v>1200</v>
      </c>
      <c r="J375" s="945" t="s">
        <v>133</v>
      </c>
      <c r="K375" s="923" t="s">
        <v>953</v>
      </c>
      <c r="N375" s="938" t="s">
        <v>3496</v>
      </c>
      <c r="O375" s="939">
        <f t="shared" si="21"/>
        <v>0</v>
      </c>
      <c r="P375" s="940"/>
      <c r="Q375" s="939">
        <f t="shared" si="20"/>
        <v>0</v>
      </c>
      <c r="R375" s="941">
        <f t="shared" si="22"/>
        <v>0</v>
      </c>
    </row>
    <row r="376" spans="1:18" ht="15" customHeight="1" x14ac:dyDescent="0.2">
      <c r="A376" s="971"/>
      <c r="B376" s="919"/>
      <c r="C376" s="1000"/>
      <c r="D376" s="1001"/>
      <c r="E376" s="919" t="s">
        <v>3497</v>
      </c>
      <c r="F376" s="920" t="s">
        <v>1887</v>
      </c>
      <c r="G376" s="451">
        <v>96</v>
      </c>
      <c r="H376" s="416">
        <v>10</v>
      </c>
      <c r="I376" s="391">
        <f t="shared" si="23"/>
        <v>960</v>
      </c>
      <c r="J376" s="945" t="s">
        <v>133</v>
      </c>
      <c r="K376" s="923" t="s">
        <v>953</v>
      </c>
      <c r="N376" s="938" t="s">
        <v>3498</v>
      </c>
      <c r="O376" s="939">
        <f t="shared" si="21"/>
        <v>0</v>
      </c>
      <c r="P376" s="940"/>
      <c r="Q376" s="939">
        <f t="shared" si="20"/>
        <v>0</v>
      </c>
      <c r="R376" s="941">
        <f t="shared" si="22"/>
        <v>0</v>
      </c>
    </row>
    <row r="377" spans="1:18" ht="15" customHeight="1" x14ac:dyDescent="0.2">
      <c r="A377" s="971"/>
      <c r="B377" s="919"/>
      <c r="C377" s="1000"/>
      <c r="D377" s="1001"/>
      <c r="E377" s="919" t="s">
        <v>3499</v>
      </c>
      <c r="F377" s="920" t="s">
        <v>1594</v>
      </c>
      <c r="G377" s="451">
        <v>336</v>
      </c>
      <c r="H377" s="416">
        <v>5.67</v>
      </c>
      <c r="I377" s="391">
        <f t="shared" si="23"/>
        <v>1905.12</v>
      </c>
      <c r="J377" s="945" t="s">
        <v>133</v>
      </c>
      <c r="K377" s="923" t="s">
        <v>953</v>
      </c>
      <c r="N377" s="938" t="s">
        <v>3500</v>
      </c>
      <c r="O377" s="939">
        <f t="shared" si="21"/>
        <v>0</v>
      </c>
      <c r="P377" s="940"/>
      <c r="Q377" s="939">
        <f t="shared" si="20"/>
        <v>0</v>
      </c>
      <c r="R377" s="941">
        <f t="shared" si="22"/>
        <v>0</v>
      </c>
    </row>
    <row r="378" spans="1:18" ht="15" customHeight="1" x14ac:dyDescent="0.2">
      <c r="A378" s="971"/>
      <c r="B378" s="919"/>
      <c r="C378" s="1000"/>
      <c r="D378" s="1001"/>
      <c r="E378" s="919" t="s">
        <v>3501</v>
      </c>
      <c r="F378" s="920" t="s">
        <v>1594</v>
      </c>
      <c r="G378" s="451">
        <v>144</v>
      </c>
      <c r="H378" s="416">
        <v>31.65</v>
      </c>
      <c r="I378" s="391">
        <f t="shared" si="23"/>
        <v>4557.5999999999995</v>
      </c>
      <c r="J378" s="945" t="s">
        <v>133</v>
      </c>
      <c r="K378" s="923" t="s">
        <v>953</v>
      </c>
      <c r="N378" s="938" t="s">
        <v>3502</v>
      </c>
      <c r="O378" s="939">
        <f t="shared" si="21"/>
        <v>0</v>
      </c>
      <c r="P378" s="940"/>
      <c r="Q378" s="939">
        <f t="shared" si="20"/>
        <v>0</v>
      </c>
      <c r="R378" s="941">
        <f t="shared" si="22"/>
        <v>0</v>
      </c>
    </row>
    <row r="379" spans="1:18" ht="15" customHeight="1" x14ac:dyDescent="0.2">
      <c r="A379" s="971"/>
      <c r="B379" s="919"/>
      <c r="C379" s="1000"/>
      <c r="D379" s="1001"/>
      <c r="E379" s="919" t="s">
        <v>3503</v>
      </c>
      <c r="F379" s="920" t="s">
        <v>1644</v>
      </c>
      <c r="G379" s="451">
        <v>48</v>
      </c>
      <c r="H379" s="416">
        <v>30.41</v>
      </c>
      <c r="I379" s="391">
        <f t="shared" si="23"/>
        <v>1459.68</v>
      </c>
      <c r="J379" s="945" t="s">
        <v>133</v>
      </c>
      <c r="K379" s="923" t="s">
        <v>953</v>
      </c>
      <c r="N379" s="938" t="s">
        <v>3504</v>
      </c>
      <c r="O379" s="939">
        <f t="shared" si="21"/>
        <v>0</v>
      </c>
      <c r="P379" s="940"/>
      <c r="Q379" s="939">
        <f t="shared" si="20"/>
        <v>0</v>
      </c>
      <c r="R379" s="941">
        <f t="shared" si="22"/>
        <v>0</v>
      </c>
    </row>
    <row r="380" spans="1:18" ht="15" customHeight="1" x14ac:dyDescent="0.2">
      <c r="A380" s="971"/>
      <c r="B380" s="919"/>
      <c r="C380" s="1000"/>
      <c r="D380" s="1001"/>
      <c r="E380" s="919" t="s">
        <v>3505</v>
      </c>
      <c r="F380" s="920" t="s">
        <v>1594</v>
      </c>
      <c r="G380" s="451">
        <v>480</v>
      </c>
      <c r="H380" s="416">
        <v>5</v>
      </c>
      <c r="I380" s="391">
        <f t="shared" si="23"/>
        <v>2400</v>
      </c>
      <c r="J380" s="945" t="s">
        <v>133</v>
      </c>
      <c r="K380" s="923" t="s">
        <v>953</v>
      </c>
      <c r="N380" s="938" t="s">
        <v>3506</v>
      </c>
      <c r="O380" s="939">
        <f t="shared" si="21"/>
        <v>0</v>
      </c>
      <c r="P380" s="940"/>
      <c r="Q380" s="939">
        <f t="shared" si="20"/>
        <v>0</v>
      </c>
      <c r="R380" s="941">
        <f t="shared" si="22"/>
        <v>0</v>
      </c>
    </row>
    <row r="381" spans="1:18" ht="15" customHeight="1" x14ac:dyDescent="0.2">
      <c r="A381" s="971"/>
      <c r="B381" s="919"/>
      <c r="C381" s="1000"/>
      <c r="D381" s="1001"/>
      <c r="E381" s="919" t="s">
        <v>3507</v>
      </c>
      <c r="F381" s="920" t="s">
        <v>1636</v>
      </c>
      <c r="G381" s="451">
        <v>240</v>
      </c>
      <c r="H381" s="416">
        <v>34</v>
      </c>
      <c r="I381" s="391">
        <f t="shared" si="23"/>
        <v>8160</v>
      </c>
      <c r="J381" s="945" t="s">
        <v>133</v>
      </c>
      <c r="K381" s="923" t="s">
        <v>953</v>
      </c>
      <c r="N381" s="938" t="s">
        <v>3508</v>
      </c>
      <c r="O381" s="939">
        <f t="shared" si="21"/>
        <v>0</v>
      </c>
      <c r="P381" s="940"/>
      <c r="Q381" s="939">
        <f t="shared" si="20"/>
        <v>0</v>
      </c>
      <c r="R381" s="941">
        <f t="shared" si="22"/>
        <v>0</v>
      </c>
    </row>
    <row r="382" spans="1:18" ht="15" customHeight="1" x14ac:dyDescent="0.2">
      <c r="A382" s="971"/>
      <c r="B382" s="919"/>
      <c r="C382" s="1000"/>
      <c r="D382" s="1001"/>
      <c r="E382" s="919" t="s">
        <v>3509</v>
      </c>
      <c r="F382" s="920" t="s">
        <v>1636</v>
      </c>
      <c r="G382" s="451">
        <v>192</v>
      </c>
      <c r="H382" s="416">
        <v>32</v>
      </c>
      <c r="I382" s="391">
        <f t="shared" si="23"/>
        <v>6144</v>
      </c>
      <c r="J382" s="945" t="s">
        <v>133</v>
      </c>
      <c r="K382" s="923" t="s">
        <v>953</v>
      </c>
      <c r="N382" s="938" t="s">
        <v>3510</v>
      </c>
      <c r="O382" s="939">
        <f t="shared" si="21"/>
        <v>0</v>
      </c>
      <c r="P382" s="940"/>
      <c r="Q382" s="939">
        <f t="shared" si="20"/>
        <v>0</v>
      </c>
      <c r="R382" s="941">
        <f t="shared" si="22"/>
        <v>0</v>
      </c>
    </row>
    <row r="383" spans="1:18" ht="15" customHeight="1" x14ac:dyDescent="0.2">
      <c r="A383" s="971"/>
      <c r="B383" s="919"/>
      <c r="C383" s="1000"/>
      <c r="D383" s="1001"/>
      <c r="E383" s="919" t="s">
        <v>3511</v>
      </c>
      <c r="F383" s="920" t="s">
        <v>1594</v>
      </c>
      <c r="G383" s="451">
        <v>96</v>
      </c>
      <c r="H383" s="416">
        <v>60</v>
      </c>
      <c r="I383" s="391">
        <f t="shared" si="23"/>
        <v>5760</v>
      </c>
      <c r="J383" s="945" t="s">
        <v>133</v>
      </c>
      <c r="K383" s="923" t="s">
        <v>953</v>
      </c>
      <c r="N383" s="938" t="s">
        <v>3512</v>
      </c>
      <c r="O383" s="939">
        <f t="shared" si="21"/>
        <v>0</v>
      </c>
      <c r="P383" s="940"/>
      <c r="Q383" s="939">
        <f t="shared" si="20"/>
        <v>0</v>
      </c>
      <c r="R383" s="941">
        <f t="shared" si="22"/>
        <v>0</v>
      </c>
    </row>
    <row r="384" spans="1:18" ht="15" customHeight="1" x14ac:dyDescent="0.2">
      <c r="A384" s="971"/>
      <c r="B384" s="919"/>
      <c r="C384" s="1000"/>
      <c r="D384" s="1001"/>
      <c r="E384" s="1031" t="s">
        <v>3513</v>
      </c>
      <c r="F384" s="920"/>
      <c r="G384" s="451"/>
      <c r="H384" s="416"/>
      <c r="I384" s="391"/>
      <c r="J384" s="448"/>
      <c r="K384" s="923"/>
      <c r="N384" s="938" t="s">
        <v>3514</v>
      </c>
      <c r="O384" s="939">
        <f t="shared" si="21"/>
        <v>0</v>
      </c>
      <c r="P384" s="940"/>
      <c r="Q384" s="939">
        <f t="shared" si="20"/>
        <v>0</v>
      </c>
      <c r="R384" s="941">
        <f t="shared" si="22"/>
        <v>0</v>
      </c>
    </row>
    <row r="385" spans="1:18" ht="15" customHeight="1" x14ac:dyDescent="0.25">
      <c r="A385" s="971"/>
      <c r="B385" s="919"/>
      <c r="C385" s="1000"/>
      <c r="D385" s="1001"/>
      <c r="E385" s="1033" t="s">
        <v>3462</v>
      </c>
      <c r="F385" s="1034" t="s">
        <v>1892</v>
      </c>
      <c r="G385" s="451">
        <v>1440</v>
      </c>
      <c r="H385" s="1035">
        <v>15.6</v>
      </c>
      <c r="I385" s="391">
        <f t="shared" si="23"/>
        <v>22464</v>
      </c>
      <c r="J385" s="945" t="s">
        <v>133</v>
      </c>
      <c r="K385" s="923" t="s">
        <v>953</v>
      </c>
      <c r="N385" s="938" t="s">
        <v>3515</v>
      </c>
      <c r="O385" s="939">
        <f t="shared" si="21"/>
        <v>0</v>
      </c>
      <c r="P385" s="940"/>
      <c r="Q385" s="939">
        <f t="shared" si="20"/>
        <v>0</v>
      </c>
      <c r="R385" s="941">
        <f t="shared" si="22"/>
        <v>0</v>
      </c>
    </row>
    <row r="386" spans="1:18" ht="15" customHeight="1" x14ac:dyDescent="0.25">
      <c r="A386" s="971"/>
      <c r="B386" s="919"/>
      <c r="C386" s="1000"/>
      <c r="D386" s="1001"/>
      <c r="E386" s="1033" t="s">
        <v>3516</v>
      </c>
      <c r="F386" s="1034" t="s">
        <v>1892</v>
      </c>
      <c r="G386" s="451">
        <v>2400</v>
      </c>
      <c r="H386" s="1035">
        <v>46.95</v>
      </c>
      <c r="I386" s="391">
        <f t="shared" si="23"/>
        <v>112680</v>
      </c>
      <c r="J386" s="945" t="s">
        <v>133</v>
      </c>
      <c r="K386" s="923" t="s">
        <v>953</v>
      </c>
      <c r="N386" s="938" t="s">
        <v>3517</v>
      </c>
      <c r="O386" s="939">
        <f t="shared" si="21"/>
        <v>0</v>
      </c>
      <c r="P386" s="940"/>
      <c r="Q386" s="939">
        <f t="shared" si="20"/>
        <v>0</v>
      </c>
      <c r="R386" s="941">
        <f t="shared" si="22"/>
        <v>0</v>
      </c>
    </row>
    <row r="387" spans="1:18" ht="15" customHeight="1" x14ac:dyDescent="0.25">
      <c r="A387" s="971"/>
      <c r="B387" s="919"/>
      <c r="C387" s="1000"/>
      <c r="D387" s="1001"/>
      <c r="E387" s="1033" t="s">
        <v>3518</v>
      </c>
      <c r="F387" s="1034" t="s">
        <v>3519</v>
      </c>
      <c r="G387" s="451">
        <v>576</v>
      </c>
      <c r="H387" s="1035">
        <v>39.18</v>
      </c>
      <c r="I387" s="391">
        <f t="shared" si="23"/>
        <v>22567.68</v>
      </c>
      <c r="J387" s="945" t="s">
        <v>133</v>
      </c>
      <c r="K387" s="923" t="s">
        <v>953</v>
      </c>
      <c r="N387" s="938" t="s">
        <v>3520</v>
      </c>
      <c r="O387" s="939">
        <f t="shared" si="21"/>
        <v>0</v>
      </c>
      <c r="P387" s="940"/>
      <c r="Q387" s="939">
        <f t="shared" si="20"/>
        <v>0</v>
      </c>
      <c r="R387" s="941">
        <f t="shared" si="22"/>
        <v>0</v>
      </c>
    </row>
    <row r="388" spans="1:18" ht="15" customHeight="1" x14ac:dyDescent="0.25">
      <c r="A388" s="971"/>
      <c r="B388" s="919"/>
      <c r="C388" s="1000"/>
      <c r="D388" s="1001"/>
      <c r="E388" s="1033" t="s">
        <v>3472</v>
      </c>
      <c r="F388" s="1034" t="s">
        <v>1892</v>
      </c>
      <c r="G388" s="451">
        <v>96</v>
      </c>
      <c r="H388" s="1035">
        <v>50</v>
      </c>
      <c r="I388" s="391">
        <f t="shared" si="23"/>
        <v>4800</v>
      </c>
      <c r="J388" s="945" t="s">
        <v>133</v>
      </c>
      <c r="K388" s="923" t="s">
        <v>953</v>
      </c>
      <c r="N388" s="938" t="s">
        <v>3521</v>
      </c>
      <c r="O388" s="939">
        <f t="shared" si="21"/>
        <v>0</v>
      </c>
      <c r="P388" s="940"/>
      <c r="Q388" s="939">
        <f t="shared" ref="Q388:Q451" si="24">+SUMIF($J$29:$J$975,N388,$I$29:$I$975)</f>
        <v>0</v>
      </c>
      <c r="R388" s="941">
        <f t="shared" si="22"/>
        <v>0</v>
      </c>
    </row>
    <row r="389" spans="1:18" ht="15" customHeight="1" x14ac:dyDescent="0.25">
      <c r="A389" s="971"/>
      <c r="B389" s="919"/>
      <c r="C389" s="1000"/>
      <c r="D389" s="1001"/>
      <c r="E389" s="1036" t="s">
        <v>3474</v>
      </c>
      <c r="F389" s="981" t="s">
        <v>1594</v>
      </c>
      <c r="G389" s="451">
        <v>336</v>
      </c>
      <c r="H389" s="1037">
        <v>5</v>
      </c>
      <c r="I389" s="391">
        <f t="shared" si="23"/>
        <v>1680</v>
      </c>
      <c r="J389" s="945" t="s">
        <v>133</v>
      </c>
      <c r="K389" s="923" t="s">
        <v>953</v>
      </c>
      <c r="N389" s="938" t="s">
        <v>1651</v>
      </c>
      <c r="O389" s="939">
        <f t="shared" ref="O389:O452" si="25">+SUMIF($J$6:$J$27,N389,$I$6:$I$27)</f>
        <v>0</v>
      </c>
      <c r="P389" s="940"/>
      <c r="Q389" s="939">
        <f t="shared" si="24"/>
        <v>0</v>
      </c>
      <c r="R389" s="941">
        <f t="shared" ref="R389:R452" si="26">O389+Q389</f>
        <v>0</v>
      </c>
    </row>
    <row r="390" spans="1:18" ht="15" customHeight="1" x14ac:dyDescent="0.25">
      <c r="A390" s="971"/>
      <c r="B390" s="919"/>
      <c r="C390" s="1000"/>
      <c r="D390" s="1001"/>
      <c r="E390" s="1036" t="s">
        <v>3476</v>
      </c>
      <c r="F390" s="981" t="s">
        <v>1892</v>
      </c>
      <c r="G390" s="451">
        <v>24</v>
      </c>
      <c r="H390" s="1037">
        <v>110</v>
      </c>
      <c r="I390" s="391">
        <f t="shared" si="23"/>
        <v>2640</v>
      </c>
      <c r="J390" s="945" t="s">
        <v>133</v>
      </c>
      <c r="K390" s="923" t="s">
        <v>953</v>
      </c>
      <c r="N390" s="938" t="s">
        <v>1653</v>
      </c>
      <c r="O390" s="939">
        <f t="shared" si="25"/>
        <v>0</v>
      </c>
      <c r="P390" s="940"/>
      <c r="Q390" s="939">
        <f t="shared" si="24"/>
        <v>0</v>
      </c>
      <c r="R390" s="941">
        <f t="shared" si="26"/>
        <v>0</v>
      </c>
    </row>
    <row r="391" spans="1:18" ht="15" customHeight="1" x14ac:dyDescent="0.25">
      <c r="A391" s="971"/>
      <c r="B391" s="919"/>
      <c r="C391" s="1000"/>
      <c r="D391" s="1001"/>
      <c r="E391" s="1033" t="s">
        <v>3522</v>
      </c>
      <c r="F391" s="1034" t="s">
        <v>1892</v>
      </c>
      <c r="G391" s="451">
        <v>48</v>
      </c>
      <c r="H391" s="1035">
        <v>39</v>
      </c>
      <c r="I391" s="391">
        <f t="shared" si="23"/>
        <v>1872</v>
      </c>
      <c r="J391" s="945" t="s">
        <v>133</v>
      </c>
      <c r="K391" s="923" t="s">
        <v>953</v>
      </c>
      <c r="N391" s="938" t="s">
        <v>1655</v>
      </c>
      <c r="O391" s="939">
        <f t="shared" si="25"/>
        <v>0</v>
      </c>
      <c r="P391" s="940"/>
      <c r="Q391" s="939">
        <f t="shared" si="24"/>
        <v>0</v>
      </c>
      <c r="R391" s="941">
        <f t="shared" si="26"/>
        <v>0</v>
      </c>
    </row>
    <row r="392" spans="1:18" ht="15" customHeight="1" x14ac:dyDescent="0.25">
      <c r="A392" s="971"/>
      <c r="B392" s="919"/>
      <c r="C392" s="1000"/>
      <c r="D392" s="1001"/>
      <c r="E392" s="1033" t="s">
        <v>3482</v>
      </c>
      <c r="F392" s="1034" t="s">
        <v>1892</v>
      </c>
      <c r="G392" s="451">
        <v>48</v>
      </c>
      <c r="H392" s="1035">
        <v>50</v>
      </c>
      <c r="I392" s="391">
        <f t="shared" si="23"/>
        <v>2400</v>
      </c>
      <c r="J392" s="945" t="s">
        <v>133</v>
      </c>
      <c r="K392" s="923" t="s">
        <v>953</v>
      </c>
      <c r="N392" s="938" t="s">
        <v>399</v>
      </c>
      <c r="O392" s="939">
        <f t="shared" si="25"/>
        <v>0</v>
      </c>
      <c r="P392" s="940"/>
      <c r="Q392" s="939">
        <f t="shared" si="24"/>
        <v>1606300</v>
      </c>
      <c r="R392" s="941">
        <f t="shared" si="26"/>
        <v>1606300</v>
      </c>
    </row>
    <row r="393" spans="1:18" ht="15" customHeight="1" x14ac:dyDescent="0.25">
      <c r="A393" s="971"/>
      <c r="B393" s="919"/>
      <c r="C393" s="1000"/>
      <c r="D393" s="1001"/>
      <c r="E393" s="1033" t="s">
        <v>3484</v>
      </c>
      <c r="F393" s="1034" t="s">
        <v>1892</v>
      </c>
      <c r="G393" s="451">
        <v>48</v>
      </c>
      <c r="H393" s="1035">
        <v>12.28</v>
      </c>
      <c r="I393" s="391">
        <f t="shared" si="23"/>
        <v>589.43999999999994</v>
      </c>
      <c r="J393" s="945" t="s">
        <v>133</v>
      </c>
      <c r="K393" s="923" t="s">
        <v>953</v>
      </c>
      <c r="N393" s="938" t="s">
        <v>1659</v>
      </c>
      <c r="O393" s="939">
        <f t="shared" si="25"/>
        <v>0</v>
      </c>
      <c r="P393" s="940"/>
      <c r="Q393" s="939">
        <f t="shared" si="24"/>
        <v>0</v>
      </c>
      <c r="R393" s="941">
        <f t="shared" si="26"/>
        <v>0</v>
      </c>
    </row>
    <row r="394" spans="1:18" ht="15" customHeight="1" x14ac:dyDescent="0.25">
      <c r="A394" s="971"/>
      <c r="B394" s="919"/>
      <c r="C394" s="1000"/>
      <c r="D394" s="1001"/>
      <c r="E394" s="1033" t="s">
        <v>3486</v>
      </c>
      <c r="F394" s="1034" t="s">
        <v>3523</v>
      </c>
      <c r="G394" s="451">
        <v>48</v>
      </c>
      <c r="H394" s="1035">
        <v>10</v>
      </c>
      <c r="I394" s="391">
        <f t="shared" si="23"/>
        <v>480</v>
      </c>
      <c r="J394" s="945" t="s">
        <v>133</v>
      </c>
      <c r="K394" s="923" t="s">
        <v>953</v>
      </c>
      <c r="N394" s="938" t="s">
        <v>1661</v>
      </c>
      <c r="O394" s="939">
        <f t="shared" si="25"/>
        <v>0</v>
      </c>
      <c r="P394" s="940"/>
      <c r="Q394" s="939">
        <f t="shared" si="24"/>
        <v>0</v>
      </c>
      <c r="R394" s="941">
        <f t="shared" si="26"/>
        <v>0</v>
      </c>
    </row>
    <row r="395" spans="1:18" ht="15" customHeight="1" x14ac:dyDescent="0.25">
      <c r="A395" s="971"/>
      <c r="B395" s="919"/>
      <c r="C395" s="1000"/>
      <c r="D395" s="1001"/>
      <c r="E395" s="1033" t="s">
        <v>3488</v>
      </c>
      <c r="F395" s="1034" t="s">
        <v>1892</v>
      </c>
      <c r="G395" s="451">
        <v>24</v>
      </c>
      <c r="H395" s="1035">
        <v>28</v>
      </c>
      <c r="I395" s="391">
        <f t="shared" si="23"/>
        <v>672</v>
      </c>
      <c r="J395" s="945" t="s">
        <v>133</v>
      </c>
      <c r="K395" s="923" t="s">
        <v>953</v>
      </c>
      <c r="N395" s="938" t="s">
        <v>1663</v>
      </c>
      <c r="O395" s="939">
        <f t="shared" si="25"/>
        <v>0</v>
      </c>
      <c r="P395" s="940"/>
      <c r="Q395" s="939">
        <f t="shared" si="24"/>
        <v>0</v>
      </c>
      <c r="R395" s="941">
        <f t="shared" si="26"/>
        <v>0</v>
      </c>
    </row>
    <row r="396" spans="1:18" ht="15" customHeight="1" x14ac:dyDescent="0.25">
      <c r="A396" s="971"/>
      <c r="B396" s="919"/>
      <c r="C396" s="1000"/>
      <c r="D396" s="1001"/>
      <c r="E396" s="1033" t="s">
        <v>3524</v>
      </c>
      <c r="F396" s="1034" t="s">
        <v>3523</v>
      </c>
      <c r="G396" s="451">
        <v>48</v>
      </c>
      <c r="H396" s="1035">
        <v>10</v>
      </c>
      <c r="I396" s="391">
        <f t="shared" si="23"/>
        <v>480</v>
      </c>
      <c r="J396" s="945" t="s">
        <v>133</v>
      </c>
      <c r="K396" s="923" t="s">
        <v>953</v>
      </c>
      <c r="N396" s="938" t="s">
        <v>275</v>
      </c>
      <c r="O396" s="939">
        <f t="shared" si="25"/>
        <v>0</v>
      </c>
      <c r="P396" s="940"/>
      <c r="Q396" s="939">
        <f t="shared" si="24"/>
        <v>2471490</v>
      </c>
      <c r="R396" s="941">
        <f t="shared" si="26"/>
        <v>2471490</v>
      </c>
    </row>
    <row r="397" spans="1:18" ht="15" customHeight="1" x14ac:dyDescent="0.25">
      <c r="A397" s="971"/>
      <c r="B397" s="919"/>
      <c r="C397" s="1000"/>
      <c r="D397" s="1001"/>
      <c r="E397" s="1033" t="s">
        <v>3497</v>
      </c>
      <c r="F397" s="1034" t="s">
        <v>1887</v>
      </c>
      <c r="G397" s="451">
        <v>144</v>
      </c>
      <c r="H397" s="1035">
        <v>10</v>
      </c>
      <c r="I397" s="391">
        <f t="shared" si="23"/>
        <v>1440</v>
      </c>
      <c r="J397" s="945" t="s">
        <v>133</v>
      </c>
      <c r="K397" s="923" t="s">
        <v>953</v>
      </c>
      <c r="N397" s="938" t="s">
        <v>1667</v>
      </c>
      <c r="O397" s="939">
        <f t="shared" si="25"/>
        <v>0</v>
      </c>
      <c r="P397" s="940"/>
      <c r="Q397" s="939">
        <f t="shared" si="24"/>
        <v>0</v>
      </c>
      <c r="R397" s="941">
        <f t="shared" si="26"/>
        <v>0</v>
      </c>
    </row>
    <row r="398" spans="1:18" ht="15" customHeight="1" x14ac:dyDescent="0.25">
      <c r="A398" s="971"/>
      <c r="B398" s="919"/>
      <c r="C398" s="1000"/>
      <c r="D398" s="1001"/>
      <c r="E398" s="1033" t="s">
        <v>3525</v>
      </c>
      <c r="F398" s="1034" t="s">
        <v>1644</v>
      </c>
      <c r="G398" s="451">
        <v>48</v>
      </c>
      <c r="H398" s="1035">
        <v>30.41</v>
      </c>
      <c r="I398" s="391">
        <f t="shared" si="23"/>
        <v>1459.68</v>
      </c>
      <c r="J398" s="945" t="s">
        <v>133</v>
      </c>
      <c r="K398" s="923" t="s">
        <v>953</v>
      </c>
      <c r="N398" s="938" t="s">
        <v>166</v>
      </c>
      <c r="O398" s="939">
        <f t="shared" si="25"/>
        <v>0</v>
      </c>
      <c r="P398" s="940"/>
      <c r="Q398" s="939">
        <f t="shared" si="24"/>
        <v>319500</v>
      </c>
      <c r="R398" s="941">
        <f t="shared" si="26"/>
        <v>319500</v>
      </c>
    </row>
    <row r="399" spans="1:18" ht="15" customHeight="1" x14ac:dyDescent="0.25">
      <c r="A399" s="971"/>
      <c r="B399" s="919"/>
      <c r="C399" s="1000"/>
      <c r="D399" s="1001"/>
      <c r="E399" s="1033" t="s">
        <v>3505</v>
      </c>
      <c r="F399" s="1034" t="s">
        <v>1594</v>
      </c>
      <c r="G399" s="451">
        <v>480</v>
      </c>
      <c r="H399" s="1035">
        <v>7.29</v>
      </c>
      <c r="I399" s="391">
        <f t="shared" si="23"/>
        <v>3499.2</v>
      </c>
      <c r="J399" s="945" t="s">
        <v>133</v>
      </c>
      <c r="K399" s="923" t="s">
        <v>953</v>
      </c>
      <c r="N399" s="938" t="s">
        <v>1671</v>
      </c>
      <c r="O399" s="939">
        <f t="shared" si="25"/>
        <v>0</v>
      </c>
      <c r="P399" s="940"/>
      <c r="Q399" s="939">
        <f t="shared" si="24"/>
        <v>0</v>
      </c>
      <c r="R399" s="941">
        <f t="shared" si="26"/>
        <v>0</v>
      </c>
    </row>
    <row r="400" spans="1:18" ht="15" customHeight="1" x14ac:dyDescent="0.25">
      <c r="A400" s="971"/>
      <c r="B400" s="919"/>
      <c r="C400" s="1000"/>
      <c r="D400" s="1001"/>
      <c r="E400" s="1033" t="s">
        <v>3511</v>
      </c>
      <c r="F400" s="1034" t="s">
        <v>1594</v>
      </c>
      <c r="G400" s="451">
        <v>96</v>
      </c>
      <c r="H400" s="1035">
        <v>60</v>
      </c>
      <c r="I400" s="391">
        <f t="shared" si="23"/>
        <v>5760</v>
      </c>
      <c r="J400" s="945" t="s">
        <v>133</v>
      </c>
      <c r="K400" s="923" t="s">
        <v>953</v>
      </c>
      <c r="N400" s="938" t="s">
        <v>1673</v>
      </c>
      <c r="O400" s="939">
        <f t="shared" si="25"/>
        <v>0</v>
      </c>
      <c r="P400" s="940"/>
      <c r="Q400" s="939">
        <f t="shared" si="24"/>
        <v>0</v>
      </c>
      <c r="R400" s="941">
        <f t="shared" si="26"/>
        <v>0</v>
      </c>
    </row>
    <row r="401" spans="1:18" ht="15" customHeight="1" x14ac:dyDescent="0.25">
      <c r="A401" s="971"/>
      <c r="B401" s="919"/>
      <c r="C401" s="1000"/>
      <c r="D401" s="1001"/>
      <c r="E401" s="1033" t="s">
        <v>3526</v>
      </c>
      <c r="F401" s="1034" t="s">
        <v>1892</v>
      </c>
      <c r="G401" s="451">
        <v>192</v>
      </c>
      <c r="H401" s="1035">
        <v>42</v>
      </c>
      <c r="I401" s="391">
        <f t="shared" si="23"/>
        <v>8064</v>
      </c>
      <c r="J401" s="945" t="s">
        <v>133</v>
      </c>
      <c r="K401" s="923" t="s">
        <v>953</v>
      </c>
      <c r="N401" s="938" t="s">
        <v>1675</v>
      </c>
      <c r="O401" s="939">
        <f t="shared" si="25"/>
        <v>0</v>
      </c>
      <c r="P401" s="940"/>
      <c r="Q401" s="939">
        <f t="shared" si="24"/>
        <v>0</v>
      </c>
      <c r="R401" s="941">
        <f t="shared" si="26"/>
        <v>0</v>
      </c>
    </row>
    <row r="402" spans="1:18" ht="15" customHeight="1" x14ac:dyDescent="0.25">
      <c r="A402" s="971"/>
      <c r="B402" s="919"/>
      <c r="C402" s="1000"/>
      <c r="D402" s="1001"/>
      <c r="E402" s="1033" t="s">
        <v>3527</v>
      </c>
      <c r="F402" s="1034" t="s">
        <v>1892</v>
      </c>
      <c r="G402" s="451">
        <v>192</v>
      </c>
      <c r="H402" s="1035">
        <v>45</v>
      </c>
      <c r="I402" s="391">
        <f t="shared" si="23"/>
        <v>8640</v>
      </c>
      <c r="J402" s="945" t="s">
        <v>133</v>
      </c>
      <c r="K402" s="923" t="s">
        <v>953</v>
      </c>
      <c r="N402" s="938" t="s">
        <v>1677</v>
      </c>
      <c r="O402" s="939">
        <f t="shared" si="25"/>
        <v>0</v>
      </c>
      <c r="P402" s="940"/>
      <c r="Q402" s="939">
        <f t="shared" si="24"/>
        <v>0</v>
      </c>
      <c r="R402" s="941">
        <f t="shared" si="26"/>
        <v>0</v>
      </c>
    </row>
    <row r="403" spans="1:18" ht="15" customHeight="1" x14ac:dyDescent="0.25">
      <c r="A403" s="971"/>
      <c r="B403" s="919"/>
      <c r="C403" s="1000"/>
      <c r="D403" s="1001"/>
      <c r="E403" s="1033" t="s">
        <v>3528</v>
      </c>
      <c r="F403" s="1034" t="s">
        <v>1892</v>
      </c>
      <c r="G403" s="451">
        <v>192</v>
      </c>
      <c r="H403" s="1035">
        <v>22</v>
      </c>
      <c r="I403" s="391">
        <f t="shared" si="23"/>
        <v>4224</v>
      </c>
      <c r="J403" s="945" t="s">
        <v>133</v>
      </c>
      <c r="K403" s="923" t="s">
        <v>953</v>
      </c>
      <c r="N403" s="938" t="s">
        <v>1679</v>
      </c>
      <c r="O403" s="939">
        <f t="shared" si="25"/>
        <v>0</v>
      </c>
      <c r="P403" s="940"/>
      <c r="Q403" s="939">
        <f t="shared" si="24"/>
        <v>80000</v>
      </c>
      <c r="R403" s="941">
        <f t="shared" si="26"/>
        <v>80000</v>
      </c>
    </row>
    <row r="404" spans="1:18" ht="15" customHeight="1" x14ac:dyDescent="0.25">
      <c r="A404" s="971"/>
      <c r="B404" s="919"/>
      <c r="C404" s="1000"/>
      <c r="D404" s="1001"/>
      <c r="E404" s="1033" t="s">
        <v>3529</v>
      </c>
      <c r="F404" s="1034" t="s">
        <v>1594</v>
      </c>
      <c r="G404" s="451">
        <v>288</v>
      </c>
      <c r="H404" s="1035">
        <v>12</v>
      </c>
      <c r="I404" s="391">
        <f t="shared" si="23"/>
        <v>3456</v>
      </c>
      <c r="J404" s="945" t="s">
        <v>133</v>
      </c>
      <c r="K404" s="923" t="s">
        <v>953</v>
      </c>
      <c r="N404" s="938" t="s">
        <v>1682</v>
      </c>
      <c r="O404" s="939">
        <f t="shared" si="25"/>
        <v>0</v>
      </c>
      <c r="P404" s="940"/>
      <c r="Q404" s="939">
        <f t="shared" si="24"/>
        <v>0</v>
      </c>
      <c r="R404" s="941">
        <f t="shared" si="26"/>
        <v>0</v>
      </c>
    </row>
    <row r="405" spans="1:18" ht="15" customHeight="1" x14ac:dyDescent="0.25">
      <c r="A405" s="971"/>
      <c r="B405" s="919"/>
      <c r="C405" s="1000"/>
      <c r="D405" s="1001"/>
      <c r="E405" s="1033" t="s">
        <v>3530</v>
      </c>
      <c r="F405" s="1034" t="s">
        <v>1894</v>
      </c>
      <c r="G405" s="451">
        <v>192</v>
      </c>
      <c r="H405" s="1035">
        <v>10</v>
      </c>
      <c r="I405" s="391">
        <f t="shared" si="23"/>
        <v>1920</v>
      </c>
      <c r="J405" s="945" t="s">
        <v>133</v>
      </c>
      <c r="K405" s="923" t="s">
        <v>953</v>
      </c>
      <c r="N405" s="938" t="s">
        <v>1684</v>
      </c>
      <c r="O405" s="939">
        <f t="shared" si="25"/>
        <v>0</v>
      </c>
      <c r="P405" s="940"/>
      <c r="Q405" s="939">
        <f t="shared" si="24"/>
        <v>0</v>
      </c>
      <c r="R405" s="941">
        <f t="shared" si="26"/>
        <v>0</v>
      </c>
    </row>
    <row r="406" spans="1:18" ht="15" customHeight="1" x14ac:dyDescent="0.2">
      <c r="A406" s="971"/>
      <c r="B406" s="919"/>
      <c r="C406" s="1000"/>
      <c r="D406" s="1001"/>
      <c r="E406" s="1038" t="s">
        <v>3531</v>
      </c>
      <c r="F406" s="920"/>
      <c r="G406" s="451"/>
      <c r="H406" s="416"/>
      <c r="I406" s="391"/>
      <c r="J406" s="448"/>
      <c r="K406" s="923"/>
      <c r="N406" s="938" t="s">
        <v>1686</v>
      </c>
      <c r="O406" s="939">
        <f t="shared" si="25"/>
        <v>0</v>
      </c>
      <c r="P406" s="940"/>
      <c r="Q406" s="939">
        <f t="shared" si="24"/>
        <v>0</v>
      </c>
      <c r="R406" s="941">
        <f t="shared" si="26"/>
        <v>0</v>
      </c>
    </row>
    <row r="407" spans="1:18" ht="15" customHeight="1" x14ac:dyDescent="0.25">
      <c r="A407" s="971"/>
      <c r="B407" s="919"/>
      <c r="C407" s="1000"/>
      <c r="D407" s="1001"/>
      <c r="E407" s="1033" t="s">
        <v>3462</v>
      </c>
      <c r="F407" s="1034" t="s">
        <v>1892</v>
      </c>
      <c r="G407" s="451">
        <v>1440</v>
      </c>
      <c r="H407" s="1035">
        <v>15.6</v>
      </c>
      <c r="I407" s="391">
        <f t="shared" si="23"/>
        <v>22464</v>
      </c>
      <c r="J407" s="945" t="s">
        <v>133</v>
      </c>
      <c r="K407" s="923" t="s">
        <v>953</v>
      </c>
      <c r="N407" s="938" t="s">
        <v>1688</v>
      </c>
      <c r="O407" s="939">
        <f t="shared" si="25"/>
        <v>0</v>
      </c>
      <c r="P407" s="940"/>
      <c r="Q407" s="939">
        <f t="shared" si="24"/>
        <v>50000</v>
      </c>
      <c r="R407" s="941">
        <f t="shared" si="26"/>
        <v>50000</v>
      </c>
    </row>
    <row r="408" spans="1:18" ht="15" customHeight="1" x14ac:dyDescent="0.25">
      <c r="A408" s="971"/>
      <c r="B408" s="919"/>
      <c r="C408" s="1000"/>
      <c r="D408" s="1001"/>
      <c r="E408" s="1033" t="s">
        <v>3532</v>
      </c>
      <c r="F408" s="1034" t="s">
        <v>1892</v>
      </c>
      <c r="G408" s="451">
        <v>1440</v>
      </c>
      <c r="H408" s="1035">
        <v>50.8</v>
      </c>
      <c r="I408" s="391">
        <f t="shared" si="23"/>
        <v>73152</v>
      </c>
      <c r="J408" s="945" t="s">
        <v>133</v>
      </c>
      <c r="K408" s="923" t="s">
        <v>953</v>
      </c>
      <c r="N408" s="938" t="s">
        <v>1690</v>
      </c>
      <c r="O408" s="939">
        <f t="shared" si="25"/>
        <v>0</v>
      </c>
      <c r="P408" s="940"/>
      <c r="Q408" s="939">
        <f t="shared" si="24"/>
        <v>0</v>
      </c>
      <c r="R408" s="941">
        <f t="shared" si="26"/>
        <v>0</v>
      </c>
    </row>
    <row r="409" spans="1:18" ht="15" customHeight="1" x14ac:dyDescent="0.25">
      <c r="A409" s="971"/>
      <c r="B409" s="919"/>
      <c r="C409" s="1000"/>
      <c r="D409" s="1001"/>
      <c r="E409" s="1036" t="s">
        <v>3533</v>
      </c>
      <c r="F409" s="1034" t="s">
        <v>3519</v>
      </c>
      <c r="G409" s="451">
        <v>576</v>
      </c>
      <c r="H409" s="1035">
        <v>39.6</v>
      </c>
      <c r="I409" s="391">
        <f t="shared" si="23"/>
        <v>22809.600000000002</v>
      </c>
      <c r="J409" s="945" t="s">
        <v>133</v>
      </c>
      <c r="K409" s="923" t="s">
        <v>953</v>
      </c>
      <c r="N409" s="938" t="s">
        <v>1692</v>
      </c>
      <c r="O409" s="939">
        <f t="shared" si="25"/>
        <v>0</v>
      </c>
      <c r="P409" s="940"/>
      <c r="Q409" s="939">
        <f t="shared" si="24"/>
        <v>0</v>
      </c>
      <c r="R409" s="941">
        <f t="shared" si="26"/>
        <v>0</v>
      </c>
    </row>
    <row r="410" spans="1:18" ht="15" customHeight="1" x14ac:dyDescent="0.25">
      <c r="A410" s="971"/>
      <c r="B410" s="919"/>
      <c r="C410" s="1000"/>
      <c r="D410" s="1001"/>
      <c r="E410" s="1039" t="s">
        <v>3472</v>
      </c>
      <c r="F410" s="1040" t="s">
        <v>1892</v>
      </c>
      <c r="G410" s="451">
        <v>144</v>
      </c>
      <c r="H410" s="1041">
        <v>50</v>
      </c>
      <c r="I410" s="391">
        <f t="shared" si="23"/>
        <v>7200</v>
      </c>
      <c r="J410" s="945" t="s">
        <v>133</v>
      </c>
      <c r="K410" s="923" t="s">
        <v>953</v>
      </c>
      <c r="N410" s="938" t="s">
        <v>1694</v>
      </c>
      <c r="O410" s="939">
        <f t="shared" si="25"/>
        <v>0</v>
      </c>
      <c r="P410" s="940"/>
      <c r="Q410" s="939">
        <f t="shared" si="24"/>
        <v>0</v>
      </c>
      <c r="R410" s="941">
        <f t="shared" si="26"/>
        <v>0</v>
      </c>
    </row>
    <row r="411" spans="1:18" ht="15" customHeight="1" x14ac:dyDescent="0.25">
      <c r="A411" s="971"/>
      <c r="B411" s="919"/>
      <c r="C411" s="1000"/>
      <c r="D411" s="1001"/>
      <c r="E411" s="1039" t="s">
        <v>3476</v>
      </c>
      <c r="F411" s="1040" t="s">
        <v>1892</v>
      </c>
      <c r="G411" s="451">
        <v>24</v>
      </c>
      <c r="H411" s="1041">
        <v>110</v>
      </c>
      <c r="I411" s="391">
        <f t="shared" si="23"/>
        <v>2640</v>
      </c>
      <c r="J411" s="945" t="s">
        <v>133</v>
      </c>
      <c r="K411" s="923" t="s">
        <v>953</v>
      </c>
      <c r="N411" s="938" t="s">
        <v>1696</v>
      </c>
      <c r="O411" s="939">
        <f t="shared" si="25"/>
        <v>0</v>
      </c>
      <c r="P411" s="940"/>
      <c r="Q411" s="939">
        <f t="shared" si="24"/>
        <v>0</v>
      </c>
      <c r="R411" s="941">
        <f t="shared" si="26"/>
        <v>0</v>
      </c>
    </row>
    <row r="412" spans="1:18" ht="15" customHeight="1" x14ac:dyDescent="0.25">
      <c r="A412" s="971"/>
      <c r="B412" s="919"/>
      <c r="C412" s="1000"/>
      <c r="D412" s="1001"/>
      <c r="E412" s="1039" t="s">
        <v>3522</v>
      </c>
      <c r="F412" s="1040" t="s">
        <v>1892</v>
      </c>
      <c r="G412" s="451">
        <v>96</v>
      </c>
      <c r="H412" s="1041">
        <v>39</v>
      </c>
      <c r="I412" s="391">
        <f t="shared" si="23"/>
        <v>3744</v>
      </c>
      <c r="J412" s="945" t="s">
        <v>133</v>
      </c>
      <c r="K412" s="923" t="s">
        <v>953</v>
      </c>
      <c r="N412" s="938" t="s">
        <v>184</v>
      </c>
      <c r="O412" s="939">
        <f t="shared" si="25"/>
        <v>0</v>
      </c>
      <c r="P412" s="940"/>
      <c r="Q412" s="939">
        <f t="shared" si="24"/>
        <v>0</v>
      </c>
      <c r="R412" s="941">
        <f t="shared" si="26"/>
        <v>0</v>
      </c>
    </row>
    <row r="413" spans="1:18" ht="15" customHeight="1" x14ac:dyDescent="0.25">
      <c r="A413" s="971"/>
      <c r="B413" s="919"/>
      <c r="C413" s="1000"/>
      <c r="D413" s="1001"/>
      <c r="E413" s="1039" t="s">
        <v>3482</v>
      </c>
      <c r="F413" s="1040" t="s">
        <v>1892</v>
      </c>
      <c r="G413" s="451">
        <v>96</v>
      </c>
      <c r="H413" s="1041">
        <v>50</v>
      </c>
      <c r="I413" s="391">
        <f t="shared" si="23"/>
        <v>4800</v>
      </c>
      <c r="J413" s="945" t="s">
        <v>133</v>
      </c>
      <c r="K413" s="923" t="s">
        <v>953</v>
      </c>
      <c r="N413" s="938" t="s">
        <v>1699</v>
      </c>
      <c r="O413" s="939">
        <f t="shared" si="25"/>
        <v>0</v>
      </c>
      <c r="P413" s="940"/>
      <c r="Q413" s="939">
        <f t="shared" si="24"/>
        <v>0</v>
      </c>
      <c r="R413" s="941">
        <f t="shared" si="26"/>
        <v>0</v>
      </c>
    </row>
    <row r="414" spans="1:18" ht="15" customHeight="1" x14ac:dyDescent="0.25">
      <c r="A414" s="971"/>
      <c r="B414" s="919"/>
      <c r="C414" s="1000"/>
      <c r="D414" s="1001"/>
      <c r="E414" s="1039" t="s">
        <v>3534</v>
      </c>
      <c r="F414" s="1040" t="s">
        <v>1887</v>
      </c>
      <c r="G414" s="451">
        <v>48</v>
      </c>
      <c r="H414" s="1041">
        <v>25</v>
      </c>
      <c r="I414" s="391">
        <f t="shared" si="23"/>
        <v>1200</v>
      </c>
      <c r="J414" s="945" t="s">
        <v>133</v>
      </c>
      <c r="K414" s="923" t="s">
        <v>953</v>
      </c>
      <c r="N414" s="938" t="s">
        <v>1701</v>
      </c>
      <c r="O414" s="939">
        <f t="shared" si="25"/>
        <v>0</v>
      </c>
      <c r="P414" s="940"/>
      <c r="Q414" s="939">
        <f t="shared" si="24"/>
        <v>0</v>
      </c>
      <c r="R414" s="941">
        <f t="shared" si="26"/>
        <v>0</v>
      </c>
    </row>
    <row r="415" spans="1:18" ht="15" customHeight="1" x14ac:dyDescent="0.25">
      <c r="A415" s="971"/>
      <c r="B415" s="919"/>
      <c r="C415" s="1000"/>
      <c r="D415" s="1001"/>
      <c r="E415" s="1039" t="s">
        <v>3535</v>
      </c>
      <c r="F415" s="1040" t="s">
        <v>1887</v>
      </c>
      <c r="G415" s="451">
        <v>48</v>
      </c>
      <c r="H415" s="1041">
        <v>15</v>
      </c>
      <c r="I415" s="391">
        <f t="shared" si="23"/>
        <v>720</v>
      </c>
      <c r="J415" s="945" t="s">
        <v>133</v>
      </c>
      <c r="K415" s="923" t="s">
        <v>953</v>
      </c>
      <c r="N415" s="938" t="s">
        <v>1703</v>
      </c>
      <c r="O415" s="939">
        <f t="shared" si="25"/>
        <v>0</v>
      </c>
      <c r="P415" s="940"/>
      <c r="Q415" s="939">
        <f t="shared" si="24"/>
        <v>0</v>
      </c>
      <c r="R415" s="941">
        <f t="shared" si="26"/>
        <v>0</v>
      </c>
    </row>
    <row r="416" spans="1:18" ht="15" customHeight="1" x14ac:dyDescent="0.25">
      <c r="A416" s="971"/>
      <c r="B416" s="919"/>
      <c r="C416" s="1000"/>
      <c r="D416" s="1001"/>
      <c r="E416" s="1033" t="s">
        <v>3536</v>
      </c>
      <c r="F416" s="1034" t="s">
        <v>1006</v>
      </c>
      <c r="G416" s="451">
        <v>24</v>
      </c>
      <c r="H416" s="1035">
        <v>330.46</v>
      </c>
      <c r="I416" s="391">
        <f t="shared" si="23"/>
        <v>7931.0399999999991</v>
      </c>
      <c r="J416" s="945" t="s">
        <v>133</v>
      </c>
      <c r="K416" s="923" t="s">
        <v>953</v>
      </c>
      <c r="N416" s="938" t="s">
        <v>1705</v>
      </c>
      <c r="O416" s="939">
        <f t="shared" si="25"/>
        <v>0</v>
      </c>
      <c r="P416" s="940"/>
      <c r="Q416" s="939">
        <f t="shared" si="24"/>
        <v>0</v>
      </c>
      <c r="R416" s="941">
        <f t="shared" si="26"/>
        <v>0</v>
      </c>
    </row>
    <row r="417" spans="1:18" ht="15" customHeight="1" x14ac:dyDescent="0.25">
      <c r="A417" s="971"/>
      <c r="B417" s="919"/>
      <c r="C417" s="1000"/>
      <c r="D417" s="1001"/>
      <c r="E417" s="1033" t="s">
        <v>3530</v>
      </c>
      <c r="F417" s="1034" t="s">
        <v>1894</v>
      </c>
      <c r="G417" s="451">
        <v>192</v>
      </c>
      <c r="H417" s="1035">
        <v>10</v>
      </c>
      <c r="I417" s="391">
        <f t="shared" si="23"/>
        <v>1920</v>
      </c>
      <c r="J417" s="945" t="s">
        <v>133</v>
      </c>
      <c r="K417" s="923" t="s">
        <v>953</v>
      </c>
      <c r="N417" s="938" t="s">
        <v>1707</v>
      </c>
      <c r="O417" s="939">
        <f t="shared" si="25"/>
        <v>0</v>
      </c>
      <c r="P417" s="940"/>
      <c r="Q417" s="939">
        <f t="shared" si="24"/>
        <v>0</v>
      </c>
      <c r="R417" s="941">
        <f t="shared" si="26"/>
        <v>0</v>
      </c>
    </row>
    <row r="418" spans="1:18" ht="15" customHeight="1" x14ac:dyDescent="0.25">
      <c r="A418" s="971"/>
      <c r="B418" s="919"/>
      <c r="C418" s="1000"/>
      <c r="D418" s="1001"/>
      <c r="E418" s="1033" t="s">
        <v>3537</v>
      </c>
      <c r="F418" s="1034" t="s">
        <v>3523</v>
      </c>
      <c r="G418" s="451">
        <v>48</v>
      </c>
      <c r="H418" s="1035">
        <v>10</v>
      </c>
      <c r="I418" s="391">
        <f t="shared" si="23"/>
        <v>480</v>
      </c>
      <c r="J418" s="945" t="s">
        <v>133</v>
      </c>
      <c r="K418" s="923" t="s">
        <v>953</v>
      </c>
      <c r="N418" s="938" t="s">
        <v>1709</v>
      </c>
      <c r="O418" s="939">
        <f t="shared" si="25"/>
        <v>0</v>
      </c>
      <c r="P418" s="940"/>
      <c r="Q418" s="939">
        <f t="shared" si="24"/>
        <v>0</v>
      </c>
      <c r="R418" s="941">
        <f t="shared" si="26"/>
        <v>0</v>
      </c>
    </row>
    <row r="419" spans="1:18" ht="15" customHeight="1" x14ac:dyDescent="0.25">
      <c r="A419" s="971"/>
      <c r="B419" s="919"/>
      <c r="C419" s="1000"/>
      <c r="D419" s="1001"/>
      <c r="E419" s="1033" t="s">
        <v>3538</v>
      </c>
      <c r="F419" s="1034" t="s">
        <v>3523</v>
      </c>
      <c r="G419" s="451">
        <v>48</v>
      </c>
      <c r="H419" s="1035">
        <v>15</v>
      </c>
      <c r="I419" s="391">
        <f t="shared" si="23"/>
        <v>720</v>
      </c>
      <c r="J419" s="945" t="s">
        <v>133</v>
      </c>
      <c r="K419" s="923" t="s">
        <v>953</v>
      </c>
      <c r="N419" s="938" t="s">
        <v>1711</v>
      </c>
      <c r="O419" s="939">
        <f t="shared" si="25"/>
        <v>0</v>
      </c>
      <c r="P419" s="940"/>
      <c r="Q419" s="939">
        <f t="shared" si="24"/>
        <v>0</v>
      </c>
      <c r="R419" s="941">
        <f t="shared" si="26"/>
        <v>0</v>
      </c>
    </row>
    <row r="420" spans="1:18" ht="15" customHeight="1" x14ac:dyDescent="0.25">
      <c r="A420" s="971"/>
      <c r="B420" s="919"/>
      <c r="C420" s="1000"/>
      <c r="D420" s="1001"/>
      <c r="E420" s="1033" t="s">
        <v>3539</v>
      </c>
      <c r="F420" s="1034" t="s">
        <v>1594</v>
      </c>
      <c r="G420" s="451">
        <v>240</v>
      </c>
      <c r="H420" s="1035">
        <v>45</v>
      </c>
      <c r="I420" s="391">
        <f t="shared" si="23"/>
        <v>10800</v>
      </c>
      <c r="J420" s="945" t="s">
        <v>133</v>
      </c>
      <c r="K420" s="923" t="s">
        <v>953</v>
      </c>
      <c r="N420" s="938" t="s">
        <v>1713</v>
      </c>
      <c r="O420" s="939">
        <f t="shared" si="25"/>
        <v>0</v>
      </c>
      <c r="P420" s="940"/>
      <c r="Q420" s="939">
        <f t="shared" si="24"/>
        <v>0</v>
      </c>
      <c r="R420" s="941">
        <f t="shared" si="26"/>
        <v>0</v>
      </c>
    </row>
    <row r="421" spans="1:18" ht="15" customHeight="1" x14ac:dyDescent="0.25">
      <c r="A421" s="971"/>
      <c r="B421" s="919"/>
      <c r="C421" s="1000"/>
      <c r="D421" s="1001"/>
      <c r="E421" s="1033" t="s">
        <v>3505</v>
      </c>
      <c r="F421" s="1034" t="s">
        <v>1594</v>
      </c>
      <c r="G421" s="451">
        <v>480</v>
      </c>
      <c r="H421" s="1035">
        <v>7.29</v>
      </c>
      <c r="I421" s="391">
        <f t="shared" si="23"/>
        <v>3499.2</v>
      </c>
      <c r="J421" s="945" t="s">
        <v>133</v>
      </c>
      <c r="K421" s="923" t="s">
        <v>953</v>
      </c>
      <c r="N421" s="938" t="s">
        <v>749</v>
      </c>
      <c r="O421" s="939">
        <f t="shared" si="25"/>
        <v>0</v>
      </c>
      <c r="P421" s="940"/>
      <c r="Q421" s="939">
        <f t="shared" si="24"/>
        <v>0</v>
      </c>
      <c r="R421" s="941">
        <f t="shared" si="26"/>
        <v>0</v>
      </c>
    </row>
    <row r="422" spans="1:18" ht="15" customHeight="1" x14ac:dyDescent="0.25">
      <c r="A422" s="971"/>
      <c r="B422" s="919"/>
      <c r="C422" s="1000"/>
      <c r="D422" s="1001"/>
      <c r="E422" s="1033" t="s">
        <v>3540</v>
      </c>
      <c r="F422" s="1034" t="s">
        <v>1892</v>
      </c>
      <c r="G422" s="451">
        <v>336</v>
      </c>
      <c r="H422" s="1035">
        <v>23.32</v>
      </c>
      <c r="I422" s="391">
        <f t="shared" si="23"/>
        <v>7835.52</v>
      </c>
      <c r="J422" s="945" t="s">
        <v>133</v>
      </c>
      <c r="K422" s="923" t="s">
        <v>953</v>
      </c>
      <c r="N422" s="938" t="s">
        <v>1716</v>
      </c>
      <c r="O422" s="939">
        <f t="shared" si="25"/>
        <v>0</v>
      </c>
      <c r="P422" s="940"/>
      <c r="Q422" s="939">
        <f t="shared" si="24"/>
        <v>0</v>
      </c>
      <c r="R422" s="941">
        <f t="shared" si="26"/>
        <v>0</v>
      </c>
    </row>
    <row r="423" spans="1:18" ht="15" customHeight="1" x14ac:dyDescent="0.25">
      <c r="A423" s="971"/>
      <c r="B423" s="919"/>
      <c r="C423" s="1000"/>
      <c r="D423" s="1001"/>
      <c r="E423" s="1033" t="s">
        <v>3509</v>
      </c>
      <c r="F423" s="1034" t="s">
        <v>1892</v>
      </c>
      <c r="G423" s="451">
        <v>144</v>
      </c>
      <c r="H423" s="1035">
        <v>32</v>
      </c>
      <c r="I423" s="391">
        <f t="shared" si="23"/>
        <v>4608</v>
      </c>
      <c r="J423" s="945" t="s">
        <v>133</v>
      </c>
      <c r="K423" s="923" t="s">
        <v>953</v>
      </c>
      <c r="N423" s="938" t="s">
        <v>750</v>
      </c>
      <c r="O423" s="939">
        <f t="shared" si="25"/>
        <v>0</v>
      </c>
      <c r="P423" s="940"/>
      <c r="Q423" s="939">
        <f t="shared" si="24"/>
        <v>0</v>
      </c>
      <c r="R423" s="941">
        <f t="shared" si="26"/>
        <v>0</v>
      </c>
    </row>
    <row r="424" spans="1:18" ht="15" customHeight="1" x14ac:dyDescent="0.25">
      <c r="A424" s="971"/>
      <c r="B424" s="919"/>
      <c r="C424" s="1000"/>
      <c r="D424" s="1001"/>
      <c r="E424" s="1033" t="s">
        <v>3541</v>
      </c>
      <c r="F424" s="1034" t="s">
        <v>3542</v>
      </c>
      <c r="G424" s="451">
        <v>96</v>
      </c>
      <c r="H424" s="1035">
        <v>32</v>
      </c>
      <c r="I424" s="391">
        <f t="shared" si="23"/>
        <v>3072</v>
      </c>
      <c r="J424" s="945" t="s">
        <v>133</v>
      </c>
      <c r="K424" s="923" t="s">
        <v>953</v>
      </c>
      <c r="N424" s="938" t="s">
        <v>1719</v>
      </c>
      <c r="O424" s="939">
        <f t="shared" si="25"/>
        <v>0</v>
      </c>
      <c r="P424" s="940"/>
      <c r="Q424" s="939">
        <f t="shared" si="24"/>
        <v>0</v>
      </c>
      <c r="R424" s="941">
        <f t="shared" si="26"/>
        <v>0</v>
      </c>
    </row>
    <row r="425" spans="1:18" ht="15" customHeight="1" x14ac:dyDescent="0.2">
      <c r="A425" s="971"/>
      <c r="B425" s="919"/>
      <c r="C425" s="1000"/>
      <c r="D425" s="1001"/>
      <c r="E425" s="1029" t="s">
        <v>3543</v>
      </c>
      <c r="F425" s="920"/>
      <c r="G425" s="451"/>
      <c r="H425" s="416"/>
      <c r="I425" s="391"/>
      <c r="J425" s="448"/>
      <c r="K425" s="923"/>
      <c r="N425" s="938" t="s">
        <v>751</v>
      </c>
      <c r="O425" s="939">
        <f t="shared" si="25"/>
        <v>0</v>
      </c>
      <c r="P425" s="940"/>
      <c r="Q425" s="939">
        <f t="shared" si="24"/>
        <v>0</v>
      </c>
      <c r="R425" s="941">
        <f t="shared" si="26"/>
        <v>0</v>
      </c>
    </row>
    <row r="426" spans="1:18" ht="15" customHeight="1" x14ac:dyDescent="0.25">
      <c r="A426" s="971"/>
      <c r="B426" s="919"/>
      <c r="C426" s="1000"/>
      <c r="D426" s="1001"/>
      <c r="E426" s="1033" t="s">
        <v>3462</v>
      </c>
      <c r="F426" s="1042" t="s">
        <v>1892</v>
      </c>
      <c r="G426" s="451">
        <v>1680</v>
      </c>
      <c r="H426" s="1043">
        <v>15.6</v>
      </c>
      <c r="I426" s="391">
        <f t="shared" si="23"/>
        <v>26208</v>
      </c>
      <c r="J426" s="945" t="s">
        <v>133</v>
      </c>
      <c r="K426" s="923" t="s">
        <v>953</v>
      </c>
      <c r="N426" s="938" t="s">
        <v>1722</v>
      </c>
      <c r="O426" s="939">
        <f t="shared" si="25"/>
        <v>0</v>
      </c>
      <c r="P426" s="940"/>
      <c r="Q426" s="939">
        <f t="shared" si="24"/>
        <v>0</v>
      </c>
      <c r="R426" s="941">
        <f t="shared" si="26"/>
        <v>0</v>
      </c>
    </row>
    <row r="427" spans="1:18" ht="15" customHeight="1" x14ac:dyDescent="0.25">
      <c r="A427" s="971"/>
      <c r="B427" s="919"/>
      <c r="C427" s="1000"/>
      <c r="D427" s="1001"/>
      <c r="E427" s="1033" t="s">
        <v>3544</v>
      </c>
      <c r="F427" s="1042" t="s">
        <v>1892</v>
      </c>
      <c r="G427" s="451">
        <v>1056</v>
      </c>
      <c r="H427" s="1043">
        <v>52.95</v>
      </c>
      <c r="I427" s="391">
        <f t="shared" si="23"/>
        <v>55915.200000000004</v>
      </c>
      <c r="J427" s="945" t="s">
        <v>133</v>
      </c>
      <c r="K427" s="923" t="s">
        <v>953</v>
      </c>
      <c r="N427" s="938" t="s">
        <v>1724</v>
      </c>
      <c r="O427" s="939">
        <f t="shared" si="25"/>
        <v>0</v>
      </c>
      <c r="P427" s="940"/>
      <c r="Q427" s="939">
        <f t="shared" si="24"/>
        <v>0</v>
      </c>
      <c r="R427" s="941">
        <f t="shared" si="26"/>
        <v>0</v>
      </c>
    </row>
    <row r="428" spans="1:18" ht="15" customHeight="1" x14ac:dyDescent="0.25">
      <c r="A428" s="971"/>
      <c r="B428" s="919"/>
      <c r="C428" s="1000"/>
      <c r="D428" s="1001"/>
      <c r="E428" s="1033" t="s">
        <v>3466</v>
      </c>
      <c r="F428" s="1042" t="s">
        <v>1892</v>
      </c>
      <c r="G428" s="451">
        <v>336</v>
      </c>
      <c r="H428" s="1043">
        <v>45</v>
      </c>
      <c r="I428" s="391">
        <f t="shared" si="23"/>
        <v>15120</v>
      </c>
      <c r="J428" s="945" t="s">
        <v>133</v>
      </c>
      <c r="K428" s="923" t="s">
        <v>953</v>
      </c>
      <c r="N428" s="938" t="s">
        <v>1726</v>
      </c>
      <c r="O428" s="939">
        <f t="shared" si="25"/>
        <v>0</v>
      </c>
      <c r="P428" s="940"/>
      <c r="Q428" s="939">
        <f t="shared" si="24"/>
        <v>0</v>
      </c>
      <c r="R428" s="941">
        <f t="shared" si="26"/>
        <v>0</v>
      </c>
    </row>
    <row r="429" spans="1:18" ht="15" customHeight="1" x14ac:dyDescent="0.25">
      <c r="A429" s="971"/>
      <c r="B429" s="919"/>
      <c r="C429" s="1000"/>
      <c r="D429" s="1001"/>
      <c r="E429" s="1033" t="s">
        <v>3472</v>
      </c>
      <c r="F429" s="1042" t="s">
        <v>1892</v>
      </c>
      <c r="G429" s="451">
        <v>144</v>
      </c>
      <c r="H429" s="1043">
        <v>50</v>
      </c>
      <c r="I429" s="391">
        <f t="shared" si="23"/>
        <v>7200</v>
      </c>
      <c r="J429" s="945" t="s">
        <v>133</v>
      </c>
      <c r="K429" s="923" t="s">
        <v>953</v>
      </c>
      <c r="N429" s="938" t="s">
        <v>1728</v>
      </c>
      <c r="O429" s="939">
        <f t="shared" si="25"/>
        <v>0</v>
      </c>
      <c r="P429" s="940"/>
      <c r="Q429" s="939">
        <f t="shared" si="24"/>
        <v>0</v>
      </c>
      <c r="R429" s="941">
        <f t="shared" si="26"/>
        <v>0</v>
      </c>
    </row>
    <row r="430" spans="1:18" ht="15" customHeight="1" x14ac:dyDescent="0.25">
      <c r="A430" s="971"/>
      <c r="B430" s="919"/>
      <c r="C430" s="1000"/>
      <c r="D430" s="1001"/>
      <c r="E430" s="1036" t="s">
        <v>3476</v>
      </c>
      <c r="F430" s="1044" t="s">
        <v>1892</v>
      </c>
      <c r="G430" s="451">
        <v>24</v>
      </c>
      <c r="H430" s="1045">
        <v>110</v>
      </c>
      <c r="I430" s="391">
        <f t="shared" si="23"/>
        <v>2640</v>
      </c>
      <c r="J430" s="945" t="s">
        <v>133</v>
      </c>
      <c r="K430" s="923" t="s">
        <v>953</v>
      </c>
      <c r="N430" s="938" t="s">
        <v>1730</v>
      </c>
      <c r="O430" s="939">
        <f t="shared" si="25"/>
        <v>0</v>
      </c>
      <c r="P430" s="940"/>
      <c r="Q430" s="939">
        <f t="shared" si="24"/>
        <v>0</v>
      </c>
      <c r="R430" s="941">
        <f t="shared" si="26"/>
        <v>0</v>
      </c>
    </row>
    <row r="431" spans="1:18" ht="15" customHeight="1" x14ac:dyDescent="0.25">
      <c r="A431" s="971"/>
      <c r="B431" s="919"/>
      <c r="C431" s="1000"/>
      <c r="D431" s="1001"/>
      <c r="E431" s="1033" t="s">
        <v>3478</v>
      </c>
      <c r="F431" s="1042" t="s">
        <v>1892</v>
      </c>
      <c r="G431" s="451">
        <v>144</v>
      </c>
      <c r="H431" s="1043">
        <v>30</v>
      </c>
      <c r="I431" s="391">
        <f t="shared" si="23"/>
        <v>4320</v>
      </c>
      <c r="J431" s="945" t="s">
        <v>133</v>
      </c>
      <c r="K431" s="923" t="s">
        <v>953</v>
      </c>
      <c r="N431" s="938" t="s">
        <v>1732</v>
      </c>
      <c r="O431" s="939">
        <f t="shared" si="25"/>
        <v>0</v>
      </c>
      <c r="P431" s="940"/>
      <c r="Q431" s="939">
        <f t="shared" si="24"/>
        <v>0</v>
      </c>
      <c r="R431" s="941">
        <f t="shared" si="26"/>
        <v>0</v>
      </c>
    </row>
    <row r="432" spans="1:18" ht="15" customHeight="1" x14ac:dyDescent="0.25">
      <c r="A432" s="971"/>
      <c r="B432" s="919"/>
      <c r="C432" s="1000"/>
      <c r="D432" s="1001"/>
      <c r="E432" s="1033" t="s">
        <v>3522</v>
      </c>
      <c r="F432" s="1042" t="s">
        <v>1892</v>
      </c>
      <c r="G432" s="451">
        <v>96</v>
      </c>
      <c r="H432" s="1043">
        <v>39</v>
      </c>
      <c r="I432" s="391">
        <f t="shared" si="23"/>
        <v>3744</v>
      </c>
      <c r="J432" s="945" t="s">
        <v>133</v>
      </c>
      <c r="K432" s="923" t="s">
        <v>953</v>
      </c>
      <c r="N432" s="938" t="s">
        <v>553</v>
      </c>
      <c r="O432" s="939">
        <f t="shared" si="25"/>
        <v>0</v>
      </c>
      <c r="P432" s="940"/>
      <c r="Q432" s="939">
        <f t="shared" si="24"/>
        <v>0</v>
      </c>
      <c r="R432" s="941">
        <f t="shared" si="26"/>
        <v>0</v>
      </c>
    </row>
    <row r="433" spans="1:18" ht="15" customHeight="1" x14ac:dyDescent="0.25">
      <c r="A433" s="971"/>
      <c r="B433" s="919"/>
      <c r="C433" s="1000"/>
      <c r="D433" s="1001"/>
      <c r="E433" s="1033" t="s">
        <v>3482</v>
      </c>
      <c r="F433" s="1042" t="s">
        <v>1892</v>
      </c>
      <c r="G433" s="451">
        <v>96</v>
      </c>
      <c r="H433" s="1043">
        <v>50</v>
      </c>
      <c r="I433" s="391">
        <f t="shared" si="23"/>
        <v>4800</v>
      </c>
      <c r="J433" s="945" t="s">
        <v>133</v>
      </c>
      <c r="K433" s="923" t="s">
        <v>953</v>
      </c>
      <c r="N433" s="938" t="s">
        <v>1735</v>
      </c>
      <c r="O433" s="939">
        <f t="shared" si="25"/>
        <v>0</v>
      </c>
      <c r="P433" s="940"/>
      <c r="Q433" s="939">
        <f t="shared" si="24"/>
        <v>0</v>
      </c>
      <c r="R433" s="941">
        <f t="shared" si="26"/>
        <v>0</v>
      </c>
    </row>
    <row r="434" spans="1:18" ht="15" customHeight="1" x14ac:dyDescent="0.25">
      <c r="A434" s="971"/>
      <c r="B434" s="919"/>
      <c r="C434" s="1000"/>
      <c r="D434" s="1001"/>
      <c r="E434" s="1033" t="s">
        <v>3486</v>
      </c>
      <c r="F434" s="1042" t="s">
        <v>3523</v>
      </c>
      <c r="G434" s="451">
        <v>48</v>
      </c>
      <c r="H434" s="1043">
        <v>10</v>
      </c>
      <c r="I434" s="391">
        <f t="shared" si="23"/>
        <v>480</v>
      </c>
      <c r="J434" s="945" t="s">
        <v>133</v>
      </c>
      <c r="K434" s="923" t="s">
        <v>953</v>
      </c>
      <c r="N434" s="938" t="s">
        <v>173</v>
      </c>
      <c r="O434" s="939">
        <f t="shared" si="25"/>
        <v>0</v>
      </c>
      <c r="P434" s="940"/>
      <c r="Q434" s="939">
        <f t="shared" si="24"/>
        <v>750000</v>
      </c>
      <c r="R434" s="941">
        <f t="shared" si="26"/>
        <v>750000</v>
      </c>
    </row>
    <row r="435" spans="1:18" ht="15" customHeight="1" x14ac:dyDescent="0.25">
      <c r="A435" s="971"/>
      <c r="B435" s="919"/>
      <c r="C435" s="1000"/>
      <c r="D435" s="1001"/>
      <c r="E435" s="1033" t="s">
        <v>3488</v>
      </c>
      <c r="F435" s="1042" t="s">
        <v>1892</v>
      </c>
      <c r="G435" s="451">
        <v>24</v>
      </c>
      <c r="H435" s="1043">
        <v>28</v>
      </c>
      <c r="I435" s="391">
        <f t="shared" si="23"/>
        <v>672</v>
      </c>
      <c r="J435" s="945" t="s">
        <v>133</v>
      </c>
      <c r="K435" s="923" t="s">
        <v>953</v>
      </c>
      <c r="N435" s="938" t="s">
        <v>1738</v>
      </c>
      <c r="O435" s="939">
        <f t="shared" si="25"/>
        <v>0</v>
      </c>
      <c r="P435" s="940"/>
      <c r="Q435" s="939">
        <f t="shared" si="24"/>
        <v>0</v>
      </c>
      <c r="R435" s="941">
        <f t="shared" si="26"/>
        <v>0</v>
      </c>
    </row>
    <row r="436" spans="1:18" ht="15" customHeight="1" x14ac:dyDescent="0.25">
      <c r="A436" s="971"/>
      <c r="B436" s="919"/>
      <c r="C436" s="1000"/>
      <c r="D436" s="1001"/>
      <c r="E436" s="1033" t="s">
        <v>3492</v>
      </c>
      <c r="F436" s="1042" t="s">
        <v>3493</v>
      </c>
      <c r="G436" s="451">
        <v>48</v>
      </c>
      <c r="H436" s="1043">
        <v>65</v>
      </c>
      <c r="I436" s="391">
        <f t="shared" si="23"/>
        <v>3120</v>
      </c>
      <c r="J436" s="945" t="s">
        <v>133</v>
      </c>
      <c r="K436" s="923" t="s">
        <v>953</v>
      </c>
      <c r="N436" s="938" t="s">
        <v>1740</v>
      </c>
      <c r="O436" s="939">
        <f t="shared" si="25"/>
        <v>0</v>
      </c>
      <c r="P436" s="940"/>
      <c r="Q436" s="939">
        <f t="shared" si="24"/>
        <v>0</v>
      </c>
      <c r="R436" s="941">
        <f t="shared" si="26"/>
        <v>0</v>
      </c>
    </row>
    <row r="437" spans="1:18" ht="15" customHeight="1" x14ac:dyDescent="0.25">
      <c r="A437" s="971"/>
      <c r="B437" s="919"/>
      <c r="C437" s="1000"/>
      <c r="D437" s="1001"/>
      <c r="E437" s="1033" t="s">
        <v>3534</v>
      </c>
      <c r="F437" s="1042" t="s">
        <v>1887</v>
      </c>
      <c r="G437" s="451">
        <v>48</v>
      </c>
      <c r="H437" s="1043">
        <v>25</v>
      </c>
      <c r="I437" s="391">
        <f t="shared" si="23"/>
        <v>1200</v>
      </c>
      <c r="J437" s="945" t="s">
        <v>133</v>
      </c>
      <c r="K437" s="923" t="s">
        <v>953</v>
      </c>
      <c r="N437" s="938" t="s">
        <v>1741</v>
      </c>
      <c r="O437" s="939">
        <f t="shared" si="25"/>
        <v>0</v>
      </c>
      <c r="P437" s="940"/>
      <c r="Q437" s="939">
        <f t="shared" si="24"/>
        <v>0</v>
      </c>
      <c r="R437" s="941">
        <f t="shared" si="26"/>
        <v>0</v>
      </c>
    </row>
    <row r="438" spans="1:18" ht="15" customHeight="1" x14ac:dyDescent="0.25">
      <c r="A438" s="971"/>
      <c r="B438" s="919"/>
      <c r="C438" s="1000"/>
      <c r="D438" s="1001"/>
      <c r="E438" s="1033" t="s">
        <v>3499</v>
      </c>
      <c r="F438" s="1042" t="s">
        <v>1594</v>
      </c>
      <c r="G438" s="451">
        <v>720</v>
      </c>
      <c r="H438" s="1043">
        <v>5.67</v>
      </c>
      <c r="I438" s="391">
        <f t="shared" si="23"/>
        <v>4082.4</v>
      </c>
      <c r="J438" s="945" t="s">
        <v>133</v>
      </c>
      <c r="K438" s="923" t="s">
        <v>953</v>
      </c>
      <c r="N438" s="938" t="s">
        <v>1595</v>
      </c>
      <c r="O438" s="939">
        <f t="shared" si="25"/>
        <v>0</v>
      </c>
      <c r="P438" s="940"/>
      <c r="Q438" s="939">
        <f t="shared" si="24"/>
        <v>39130</v>
      </c>
      <c r="R438" s="941">
        <f t="shared" si="26"/>
        <v>39130</v>
      </c>
    </row>
    <row r="439" spans="1:18" ht="15" customHeight="1" x14ac:dyDescent="0.25">
      <c r="A439" s="971"/>
      <c r="B439" s="919"/>
      <c r="C439" s="1000"/>
      <c r="D439" s="1001"/>
      <c r="E439" s="1033" t="s">
        <v>3524</v>
      </c>
      <c r="F439" s="1042" t="s">
        <v>3523</v>
      </c>
      <c r="G439" s="451">
        <v>48</v>
      </c>
      <c r="H439" s="1043">
        <v>10</v>
      </c>
      <c r="I439" s="391">
        <f t="shared" si="23"/>
        <v>480</v>
      </c>
      <c r="J439" s="945" t="s">
        <v>133</v>
      </c>
      <c r="K439" s="923" t="s">
        <v>953</v>
      </c>
      <c r="N439" s="938" t="s">
        <v>1743</v>
      </c>
      <c r="O439" s="939">
        <f t="shared" si="25"/>
        <v>0</v>
      </c>
      <c r="P439" s="940"/>
      <c r="Q439" s="939">
        <f t="shared" si="24"/>
        <v>0</v>
      </c>
      <c r="R439" s="941">
        <f t="shared" si="26"/>
        <v>0</v>
      </c>
    </row>
    <row r="440" spans="1:18" ht="15" customHeight="1" x14ac:dyDescent="0.25">
      <c r="A440" s="971"/>
      <c r="B440" s="919"/>
      <c r="C440" s="1000"/>
      <c r="D440" s="1001"/>
      <c r="E440" s="1033" t="s">
        <v>3505</v>
      </c>
      <c r="F440" s="1042" t="s">
        <v>1594</v>
      </c>
      <c r="G440" s="451">
        <v>480</v>
      </c>
      <c r="H440" s="1043">
        <v>7.29</v>
      </c>
      <c r="I440" s="391">
        <f t="shared" si="23"/>
        <v>3499.2</v>
      </c>
      <c r="J440" s="945" t="s">
        <v>133</v>
      </c>
      <c r="K440" s="923" t="s">
        <v>953</v>
      </c>
      <c r="N440" s="938" t="s">
        <v>427</v>
      </c>
      <c r="O440" s="939">
        <f t="shared" si="25"/>
        <v>0</v>
      </c>
      <c r="P440" s="940"/>
      <c r="Q440" s="939">
        <f t="shared" si="24"/>
        <v>15000</v>
      </c>
      <c r="R440" s="941">
        <f t="shared" si="26"/>
        <v>15000</v>
      </c>
    </row>
    <row r="441" spans="1:18" ht="15" customHeight="1" x14ac:dyDescent="0.25">
      <c r="A441" s="971"/>
      <c r="B441" s="919"/>
      <c r="C441" s="1000"/>
      <c r="D441" s="1001"/>
      <c r="E441" s="1033" t="s">
        <v>3507</v>
      </c>
      <c r="F441" s="1042" t="s">
        <v>1892</v>
      </c>
      <c r="G441" s="451">
        <v>192</v>
      </c>
      <c r="H441" s="1043">
        <v>34</v>
      </c>
      <c r="I441" s="391">
        <f t="shared" si="23"/>
        <v>6528</v>
      </c>
      <c r="J441" s="945" t="s">
        <v>133</v>
      </c>
      <c r="K441" s="923" t="s">
        <v>953</v>
      </c>
      <c r="N441" s="938" t="s">
        <v>1745</v>
      </c>
      <c r="O441" s="939">
        <f t="shared" si="25"/>
        <v>0</v>
      </c>
      <c r="P441" s="940"/>
      <c r="Q441" s="939">
        <f t="shared" si="24"/>
        <v>0</v>
      </c>
      <c r="R441" s="941">
        <f t="shared" si="26"/>
        <v>0</v>
      </c>
    </row>
    <row r="442" spans="1:18" ht="15" customHeight="1" x14ac:dyDescent="0.25">
      <c r="A442" s="971"/>
      <c r="B442" s="919"/>
      <c r="C442" s="1000"/>
      <c r="D442" s="1001"/>
      <c r="E442" s="1033" t="s">
        <v>3509</v>
      </c>
      <c r="F442" s="1042" t="s">
        <v>1892</v>
      </c>
      <c r="G442" s="451">
        <v>192</v>
      </c>
      <c r="H442" s="1043">
        <v>32</v>
      </c>
      <c r="I442" s="391">
        <f t="shared" si="23"/>
        <v>6144</v>
      </c>
      <c r="J442" s="945" t="s">
        <v>133</v>
      </c>
      <c r="K442" s="923" t="s">
        <v>953</v>
      </c>
      <c r="N442" s="938" t="s">
        <v>1748</v>
      </c>
      <c r="O442" s="939">
        <f t="shared" si="25"/>
        <v>0</v>
      </c>
      <c r="P442" s="940"/>
      <c r="Q442" s="939">
        <f t="shared" si="24"/>
        <v>0</v>
      </c>
      <c r="R442" s="941">
        <f t="shared" si="26"/>
        <v>0</v>
      </c>
    </row>
    <row r="443" spans="1:18" ht="15" customHeight="1" x14ac:dyDescent="0.25">
      <c r="A443" s="971"/>
      <c r="B443" s="919"/>
      <c r="C443" s="1000"/>
      <c r="D443" s="1001"/>
      <c r="E443" s="1033" t="s">
        <v>3511</v>
      </c>
      <c r="F443" s="1042" t="s">
        <v>1594</v>
      </c>
      <c r="G443" s="451">
        <v>96</v>
      </c>
      <c r="H443" s="1043">
        <v>60</v>
      </c>
      <c r="I443" s="391">
        <f t="shared" si="23"/>
        <v>5760</v>
      </c>
      <c r="J443" s="945" t="s">
        <v>133</v>
      </c>
      <c r="K443" s="923" t="s">
        <v>953</v>
      </c>
      <c r="N443" s="938" t="s">
        <v>1751</v>
      </c>
      <c r="O443" s="939">
        <f t="shared" si="25"/>
        <v>0</v>
      </c>
      <c r="P443" s="940"/>
      <c r="Q443" s="939">
        <f t="shared" si="24"/>
        <v>0</v>
      </c>
      <c r="R443" s="941">
        <f t="shared" si="26"/>
        <v>0</v>
      </c>
    </row>
    <row r="444" spans="1:18" ht="15" customHeight="1" x14ac:dyDescent="0.25">
      <c r="A444" s="971"/>
      <c r="B444" s="919"/>
      <c r="C444" s="1000"/>
      <c r="D444" s="1001"/>
      <c r="E444" s="1033" t="s">
        <v>3528</v>
      </c>
      <c r="F444" s="1042" t="s">
        <v>1892</v>
      </c>
      <c r="G444" s="451">
        <v>96</v>
      </c>
      <c r="H444" s="1043">
        <v>22</v>
      </c>
      <c r="I444" s="391">
        <f t="shared" si="23"/>
        <v>2112</v>
      </c>
      <c r="J444" s="945" t="s">
        <v>133</v>
      </c>
      <c r="K444" s="923" t="s">
        <v>953</v>
      </c>
      <c r="N444" s="938" t="s">
        <v>1755</v>
      </c>
      <c r="O444" s="939">
        <f t="shared" si="25"/>
        <v>0</v>
      </c>
      <c r="P444" s="940"/>
      <c r="Q444" s="939">
        <f t="shared" si="24"/>
        <v>0</v>
      </c>
      <c r="R444" s="941">
        <f t="shared" si="26"/>
        <v>0</v>
      </c>
    </row>
    <row r="445" spans="1:18" ht="15" customHeight="1" x14ac:dyDescent="0.25">
      <c r="A445" s="971"/>
      <c r="B445" s="919"/>
      <c r="C445" s="1000"/>
      <c r="D445" s="1001"/>
      <c r="E445" s="1033" t="s">
        <v>3545</v>
      </c>
      <c r="F445" s="1042" t="s">
        <v>1594</v>
      </c>
      <c r="G445" s="451">
        <v>288</v>
      </c>
      <c r="H445" s="1043">
        <v>11</v>
      </c>
      <c r="I445" s="391">
        <f t="shared" si="23"/>
        <v>3168</v>
      </c>
      <c r="J445" s="945" t="s">
        <v>133</v>
      </c>
      <c r="K445" s="923" t="s">
        <v>953</v>
      </c>
      <c r="N445" s="938" t="s">
        <v>282</v>
      </c>
      <c r="O445" s="939">
        <f t="shared" si="25"/>
        <v>0</v>
      </c>
      <c r="P445" s="940"/>
      <c r="Q445" s="939">
        <f t="shared" si="24"/>
        <v>360000</v>
      </c>
      <c r="R445" s="941">
        <f t="shared" si="26"/>
        <v>360000</v>
      </c>
    </row>
    <row r="446" spans="1:18" ht="15" customHeight="1" x14ac:dyDescent="0.2">
      <c r="A446" s="971"/>
      <c r="B446" s="919"/>
      <c r="C446" s="1000"/>
      <c r="D446" s="1001"/>
      <c r="E446" s="1029" t="s">
        <v>3546</v>
      </c>
      <c r="F446" s="920"/>
      <c r="G446" s="451"/>
      <c r="H446" s="416"/>
      <c r="I446" s="391"/>
      <c r="J446" s="448"/>
      <c r="K446" s="923"/>
      <c r="N446" s="938" t="s">
        <v>1760</v>
      </c>
      <c r="O446" s="939">
        <f t="shared" si="25"/>
        <v>0</v>
      </c>
      <c r="P446" s="940"/>
      <c r="Q446" s="939">
        <f t="shared" si="24"/>
        <v>0</v>
      </c>
      <c r="R446" s="941">
        <f t="shared" si="26"/>
        <v>0</v>
      </c>
    </row>
    <row r="447" spans="1:18" ht="15" customHeight="1" x14ac:dyDescent="0.25">
      <c r="A447" s="971"/>
      <c r="B447" s="919"/>
      <c r="C447" s="1000"/>
      <c r="D447" s="1001"/>
      <c r="E447" s="1033" t="s">
        <v>3462</v>
      </c>
      <c r="F447" s="1042" t="s">
        <v>1892</v>
      </c>
      <c r="G447" s="451">
        <v>960</v>
      </c>
      <c r="H447" s="1043">
        <v>15.6</v>
      </c>
      <c r="I447" s="391">
        <f t="shared" si="23"/>
        <v>14976</v>
      </c>
      <c r="J447" s="945" t="s">
        <v>133</v>
      </c>
      <c r="K447" s="923" t="s">
        <v>953</v>
      </c>
      <c r="N447" s="938" t="s">
        <v>1763</v>
      </c>
      <c r="O447" s="939">
        <f t="shared" si="25"/>
        <v>0</v>
      </c>
      <c r="P447" s="940"/>
      <c r="Q447" s="939">
        <f t="shared" si="24"/>
        <v>0</v>
      </c>
      <c r="R447" s="941">
        <f t="shared" si="26"/>
        <v>0</v>
      </c>
    </row>
    <row r="448" spans="1:18" ht="15" customHeight="1" x14ac:dyDescent="0.25">
      <c r="A448" s="971"/>
      <c r="B448" s="919"/>
      <c r="C448" s="1000"/>
      <c r="D448" s="1001"/>
      <c r="E448" s="1033" t="s">
        <v>3547</v>
      </c>
      <c r="F448" s="1042" t="s">
        <v>1892</v>
      </c>
      <c r="G448" s="451">
        <v>624</v>
      </c>
      <c r="H448" s="1043">
        <v>99.95</v>
      </c>
      <c r="I448" s="391">
        <f t="shared" si="23"/>
        <v>62368.800000000003</v>
      </c>
      <c r="J448" s="945" t="s">
        <v>133</v>
      </c>
      <c r="K448" s="923" t="s">
        <v>953</v>
      </c>
      <c r="N448" s="938" t="s">
        <v>1766</v>
      </c>
      <c r="O448" s="939">
        <f t="shared" si="25"/>
        <v>0</v>
      </c>
      <c r="P448" s="940"/>
      <c r="Q448" s="939">
        <f t="shared" si="24"/>
        <v>0</v>
      </c>
      <c r="R448" s="941">
        <f t="shared" si="26"/>
        <v>0</v>
      </c>
    </row>
    <row r="449" spans="1:18" ht="15" customHeight="1" x14ac:dyDescent="0.25">
      <c r="A449" s="971"/>
      <c r="B449" s="919"/>
      <c r="C449" s="1000"/>
      <c r="D449" s="1001"/>
      <c r="E449" s="1033" t="s">
        <v>3466</v>
      </c>
      <c r="F449" s="1042" t="s">
        <v>1892</v>
      </c>
      <c r="G449" s="451">
        <v>240</v>
      </c>
      <c r="H449" s="1043">
        <v>45</v>
      </c>
      <c r="I449" s="391">
        <f t="shared" si="23"/>
        <v>10800</v>
      </c>
      <c r="J449" s="945" t="s">
        <v>133</v>
      </c>
      <c r="K449" s="923" t="s">
        <v>953</v>
      </c>
      <c r="N449" s="938" t="s">
        <v>1769</v>
      </c>
      <c r="O449" s="939">
        <f t="shared" si="25"/>
        <v>0</v>
      </c>
      <c r="P449" s="940"/>
      <c r="Q449" s="939">
        <f t="shared" si="24"/>
        <v>0</v>
      </c>
      <c r="R449" s="941">
        <f t="shared" si="26"/>
        <v>0</v>
      </c>
    </row>
    <row r="450" spans="1:18" ht="15" customHeight="1" x14ac:dyDescent="0.25">
      <c r="A450" s="971"/>
      <c r="B450" s="919"/>
      <c r="C450" s="1000"/>
      <c r="D450" s="1001"/>
      <c r="E450" s="1033" t="s">
        <v>3472</v>
      </c>
      <c r="F450" s="1042" t="s">
        <v>1892</v>
      </c>
      <c r="G450" s="451">
        <v>144</v>
      </c>
      <c r="H450" s="1043">
        <v>50</v>
      </c>
      <c r="I450" s="391">
        <f t="shared" si="23"/>
        <v>7200</v>
      </c>
      <c r="J450" s="945" t="s">
        <v>133</v>
      </c>
      <c r="K450" s="923" t="s">
        <v>953</v>
      </c>
      <c r="N450" s="938" t="s">
        <v>1772</v>
      </c>
      <c r="O450" s="939">
        <f t="shared" si="25"/>
        <v>0</v>
      </c>
      <c r="P450" s="940"/>
      <c r="Q450" s="939">
        <f t="shared" si="24"/>
        <v>3000000</v>
      </c>
      <c r="R450" s="941">
        <f t="shared" si="26"/>
        <v>3000000</v>
      </c>
    </row>
    <row r="451" spans="1:18" ht="15" customHeight="1" x14ac:dyDescent="0.25">
      <c r="A451" s="971"/>
      <c r="B451" s="919"/>
      <c r="C451" s="1000"/>
      <c r="D451" s="1001"/>
      <c r="E451" s="1036" t="s">
        <v>3528</v>
      </c>
      <c r="F451" s="1044" t="s">
        <v>1892</v>
      </c>
      <c r="G451" s="451">
        <v>144</v>
      </c>
      <c r="H451" s="1043">
        <v>22</v>
      </c>
      <c r="I451" s="391">
        <f t="shared" si="23"/>
        <v>3168</v>
      </c>
      <c r="J451" s="945" t="s">
        <v>133</v>
      </c>
      <c r="K451" s="923" t="s">
        <v>953</v>
      </c>
      <c r="N451" s="938" t="s">
        <v>1775</v>
      </c>
      <c r="O451" s="939">
        <f t="shared" si="25"/>
        <v>0</v>
      </c>
      <c r="P451" s="940"/>
      <c r="Q451" s="939">
        <f t="shared" si="24"/>
        <v>0</v>
      </c>
      <c r="R451" s="941">
        <f t="shared" si="26"/>
        <v>0</v>
      </c>
    </row>
    <row r="452" spans="1:18" ht="15" customHeight="1" x14ac:dyDescent="0.25">
      <c r="A452" s="971"/>
      <c r="B452" s="919"/>
      <c r="C452" s="1000"/>
      <c r="D452" s="1001"/>
      <c r="E452" s="1033" t="s">
        <v>3526</v>
      </c>
      <c r="F452" s="1042" t="s">
        <v>1892</v>
      </c>
      <c r="G452" s="451">
        <v>144</v>
      </c>
      <c r="H452" s="1043">
        <v>42</v>
      </c>
      <c r="I452" s="391">
        <f t="shared" si="23"/>
        <v>6048</v>
      </c>
      <c r="J452" s="945" t="s">
        <v>133</v>
      </c>
      <c r="K452" s="923" t="s">
        <v>953</v>
      </c>
      <c r="N452" s="938" t="s">
        <v>1778</v>
      </c>
      <c r="O452" s="939">
        <f t="shared" si="25"/>
        <v>0</v>
      </c>
      <c r="P452" s="940"/>
      <c r="Q452" s="939">
        <f t="shared" ref="Q452:Q501" si="27">+SUMIF($J$29:$J$975,N452,$I$29:$I$975)</f>
        <v>0</v>
      </c>
      <c r="R452" s="941">
        <f t="shared" si="26"/>
        <v>0</v>
      </c>
    </row>
    <row r="453" spans="1:18" ht="15" customHeight="1" x14ac:dyDescent="0.25">
      <c r="A453" s="971"/>
      <c r="B453" s="919"/>
      <c r="C453" s="1000"/>
      <c r="D453" s="1001"/>
      <c r="E453" s="1033" t="s">
        <v>3527</v>
      </c>
      <c r="F453" s="1042" t="s">
        <v>1892</v>
      </c>
      <c r="G453" s="451">
        <v>144</v>
      </c>
      <c r="H453" s="1043">
        <v>45</v>
      </c>
      <c r="I453" s="391">
        <f t="shared" si="23"/>
        <v>6480</v>
      </c>
      <c r="J453" s="945" t="s">
        <v>133</v>
      </c>
      <c r="K453" s="923" t="s">
        <v>953</v>
      </c>
      <c r="N453" s="938" t="s">
        <v>1781</v>
      </c>
      <c r="O453" s="939">
        <f t="shared" ref="O453:O501" si="28">+SUMIF($J$6:$J$27,N453,$I$6:$I$27)</f>
        <v>0</v>
      </c>
      <c r="P453" s="940"/>
      <c r="Q453" s="939">
        <f t="shared" si="27"/>
        <v>0</v>
      </c>
      <c r="R453" s="941">
        <f t="shared" ref="R453:R501" si="29">O453+Q453</f>
        <v>0</v>
      </c>
    </row>
    <row r="454" spans="1:18" ht="15" customHeight="1" x14ac:dyDescent="0.25">
      <c r="A454" s="971"/>
      <c r="B454" s="919"/>
      <c r="C454" s="1000"/>
      <c r="D454" s="1001"/>
      <c r="E454" s="1033" t="s">
        <v>3522</v>
      </c>
      <c r="F454" s="1042" t="s">
        <v>1892</v>
      </c>
      <c r="G454" s="451">
        <v>72</v>
      </c>
      <c r="H454" s="1043">
        <v>39</v>
      </c>
      <c r="I454" s="391">
        <f t="shared" si="23"/>
        <v>2808</v>
      </c>
      <c r="J454" s="945" t="s">
        <v>133</v>
      </c>
      <c r="K454" s="923" t="s">
        <v>953</v>
      </c>
      <c r="N454" s="938" t="s">
        <v>1784</v>
      </c>
      <c r="O454" s="939">
        <f t="shared" si="28"/>
        <v>0</v>
      </c>
      <c r="P454" s="940"/>
      <c r="Q454" s="939">
        <f t="shared" si="27"/>
        <v>0</v>
      </c>
      <c r="R454" s="941">
        <f t="shared" si="29"/>
        <v>0</v>
      </c>
    </row>
    <row r="455" spans="1:18" ht="15" customHeight="1" x14ac:dyDescent="0.25">
      <c r="A455" s="971"/>
      <c r="B455" s="919"/>
      <c r="C455" s="1000"/>
      <c r="D455" s="1001"/>
      <c r="E455" s="1033" t="s">
        <v>3482</v>
      </c>
      <c r="F455" s="1042" t="s">
        <v>1892</v>
      </c>
      <c r="G455" s="451">
        <v>72</v>
      </c>
      <c r="H455" s="1043">
        <v>50</v>
      </c>
      <c r="I455" s="391">
        <f t="shared" si="23"/>
        <v>3600</v>
      </c>
      <c r="J455" s="945" t="s">
        <v>133</v>
      </c>
      <c r="K455" s="923" t="s">
        <v>953</v>
      </c>
      <c r="N455" s="938" t="s">
        <v>1787</v>
      </c>
      <c r="O455" s="939">
        <f t="shared" si="28"/>
        <v>0</v>
      </c>
      <c r="P455" s="940"/>
      <c r="Q455" s="939">
        <f t="shared" si="27"/>
        <v>0</v>
      </c>
      <c r="R455" s="941">
        <f t="shared" si="29"/>
        <v>0</v>
      </c>
    </row>
    <row r="456" spans="1:18" ht="15" customHeight="1" x14ac:dyDescent="0.25">
      <c r="A456" s="971"/>
      <c r="B456" s="919"/>
      <c r="C456" s="1000"/>
      <c r="D456" s="1001"/>
      <c r="E456" s="1033" t="s">
        <v>3484</v>
      </c>
      <c r="F456" s="1042" t="s">
        <v>1892</v>
      </c>
      <c r="G456" s="451">
        <v>48</v>
      </c>
      <c r="H456" s="1043">
        <v>12.28</v>
      </c>
      <c r="I456" s="391">
        <f t="shared" si="23"/>
        <v>589.43999999999994</v>
      </c>
      <c r="J456" s="945" t="s">
        <v>133</v>
      </c>
      <c r="K456" s="923" t="s">
        <v>953</v>
      </c>
      <c r="N456" s="938" t="s">
        <v>1789</v>
      </c>
      <c r="O456" s="939">
        <f t="shared" si="28"/>
        <v>0</v>
      </c>
      <c r="P456" s="940"/>
      <c r="Q456" s="939">
        <f t="shared" si="27"/>
        <v>0</v>
      </c>
      <c r="R456" s="941">
        <f t="shared" si="29"/>
        <v>0</v>
      </c>
    </row>
    <row r="457" spans="1:18" ht="15" customHeight="1" x14ac:dyDescent="0.25">
      <c r="A457" s="971"/>
      <c r="B457" s="919"/>
      <c r="C457" s="1000"/>
      <c r="D457" s="1001"/>
      <c r="E457" s="1033" t="s">
        <v>3486</v>
      </c>
      <c r="F457" s="1042" t="s">
        <v>3523</v>
      </c>
      <c r="G457" s="451">
        <v>48</v>
      </c>
      <c r="H457" s="1043">
        <v>10</v>
      </c>
      <c r="I457" s="391">
        <f t="shared" si="23"/>
        <v>480</v>
      </c>
      <c r="J457" s="945" t="s">
        <v>133</v>
      </c>
      <c r="K457" s="923" t="s">
        <v>953</v>
      </c>
      <c r="N457" s="938" t="s">
        <v>1791</v>
      </c>
      <c r="O457" s="939">
        <f t="shared" si="28"/>
        <v>0</v>
      </c>
      <c r="P457" s="940"/>
      <c r="Q457" s="939">
        <f t="shared" si="27"/>
        <v>0</v>
      </c>
      <c r="R457" s="941">
        <f t="shared" si="29"/>
        <v>0</v>
      </c>
    </row>
    <row r="458" spans="1:18" ht="15" customHeight="1" x14ac:dyDescent="0.25">
      <c r="A458" s="971"/>
      <c r="B458" s="919"/>
      <c r="C458" s="1000"/>
      <c r="D458" s="1001"/>
      <c r="E458" s="1033" t="s">
        <v>3488</v>
      </c>
      <c r="F458" s="1042" t="s">
        <v>1892</v>
      </c>
      <c r="G458" s="451">
        <v>24</v>
      </c>
      <c r="H458" s="1043">
        <v>28</v>
      </c>
      <c r="I458" s="391">
        <f t="shared" si="23"/>
        <v>672</v>
      </c>
      <c r="J458" s="945" t="s">
        <v>133</v>
      </c>
      <c r="K458" s="923" t="s">
        <v>953</v>
      </c>
      <c r="N458" s="938" t="s">
        <v>1793</v>
      </c>
      <c r="O458" s="939">
        <f t="shared" si="28"/>
        <v>0</v>
      </c>
      <c r="P458" s="940"/>
      <c r="Q458" s="939">
        <f t="shared" si="27"/>
        <v>0</v>
      </c>
      <c r="R458" s="941">
        <f t="shared" si="29"/>
        <v>0</v>
      </c>
    </row>
    <row r="459" spans="1:18" ht="15" customHeight="1" x14ac:dyDescent="0.25">
      <c r="A459" s="971"/>
      <c r="B459" s="919"/>
      <c r="C459" s="1000"/>
      <c r="D459" s="1001"/>
      <c r="E459" s="1033" t="s">
        <v>3492</v>
      </c>
      <c r="F459" s="1042" t="s">
        <v>3493</v>
      </c>
      <c r="G459" s="451">
        <v>48</v>
      </c>
      <c r="H459" s="1043">
        <v>65</v>
      </c>
      <c r="I459" s="391">
        <f t="shared" si="23"/>
        <v>3120</v>
      </c>
      <c r="J459" s="945" t="s">
        <v>133</v>
      </c>
      <c r="K459" s="923" t="s">
        <v>953</v>
      </c>
      <c r="N459" s="938" t="s">
        <v>1795</v>
      </c>
      <c r="O459" s="939">
        <f t="shared" si="28"/>
        <v>0</v>
      </c>
      <c r="P459" s="940"/>
      <c r="Q459" s="939">
        <f t="shared" si="27"/>
        <v>2000000</v>
      </c>
      <c r="R459" s="941">
        <f t="shared" si="29"/>
        <v>2000000</v>
      </c>
    </row>
    <row r="460" spans="1:18" ht="15" customHeight="1" x14ac:dyDescent="0.25">
      <c r="A460" s="971"/>
      <c r="B460" s="919"/>
      <c r="C460" s="1000"/>
      <c r="D460" s="1001"/>
      <c r="E460" s="1033" t="s">
        <v>3505</v>
      </c>
      <c r="F460" s="1042" t="s">
        <v>1594</v>
      </c>
      <c r="G460" s="451">
        <v>480</v>
      </c>
      <c r="H460" s="1043">
        <v>7.29</v>
      </c>
      <c r="I460" s="391">
        <f t="shared" si="23"/>
        <v>3499.2</v>
      </c>
      <c r="J460" s="945" t="s">
        <v>133</v>
      </c>
      <c r="K460" s="923" t="s">
        <v>953</v>
      </c>
      <c r="N460" s="938" t="s">
        <v>1797</v>
      </c>
      <c r="O460" s="939">
        <f t="shared" si="28"/>
        <v>0</v>
      </c>
      <c r="P460" s="940"/>
      <c r="Q460" s="939">
        <f t="shared" si="27"/>
        <v>0</v>
      </c>
      <c r="R460" s="941">
        <f t="shared" si="29"/>
        <v>0</v>
      </c>
    </row>
    <row r="461" spans="1:18" ht="15" customHeight="1" x14ac:dyDescent="0.25">
      <c r="A461" s="971"/>
      <c r="B461" s="919"/>
      <c r="C461" s="1000"/>
      <c r="D461" s="1001"/>
      <c r="E461" s="1033" t="s">
        <v>3524</v>
      </c>
      <c r="F461" s="1042" t="s">
        <v>1892</v>
      </c>
      <c r="G461" s="451">
        <v>48</v>
      </c>
      <c r="H461" s="1043">
        <v>10</v>
      </c>
      <c r="I461" s="391">
        <f t="shared" si="23"/>
        <v>480</v>
      </c>
      <c r="J461" s="945" t="s">
        <v>133</v>
      </c>
      <c r="K461" s="923" t="s">
        <v>953</v>
      </c>
      <c r="N461" s="938" t="s">
        <v>1799</v>
      </c>
      <c r="O461" s="939">
        <f t="shared" si="28"/>
        <v>0</v>
      </c>
      <c r="P461" s="940"/>
      <c r="Q461" s="939">
        <f t="shared" si="27"/>
        <v>0</v>
      </c>
      <c r="R461" s="941">
        <f t="shared" si="29"/>
        <v>0</v>
      </c>
    </row>
    <row r="462" spans="1:18" ht="15" customHeight="1" x14ac:dyDescent="0.25">
      <c r="A462" s="971"/>
      <c r="B462" s="919"/>
      <c r="C462" s="1000"/>
      <c r="D462" s="1001"/>
      <c r="E462" s="1033" t="s">
        <v>3529</v>
      </c>
      <c r="F462" s="1042" t="s">
        <v>1594</v>
      </c>
      <c r="G462" s="451">
        <v>288</v>
      </c>
      <c r="H462" s="1043">
        <v>12</v>
      </c>
      <c r="I462" s="391">
        <f t="shared" si="23"/>
        <v>3456</v>
      </c>
      <c r="J462" s="945" t="s">
        <v>133</v>
      </c>
      <c r="K462" s="923" t="s">
        <v>953</v>
      </c>
      <c r="N462" s="938" t="s">
        <v>1801</v>
      </c>
      <c r="O462" s="939">
        <f t="shared" si="28"/>
        <v>0</v>
      </c>
      <c r="P462" s="940"/>
      <c r="Q462" s="939">
        <f t="shared" si="27"/>
        <v>0</v>
      </c>
      <c r="R462" s="941">
        <f t="shared" si="29"/>
        <v>0</v>
      </c>
    </row>
    <row r="463" spans="1:18" ht="15" customHeight="1" x14ac:dyDescent="0.25">
      <c r="A463" s="971"/>
      <c r="B463" s="919"/>
      <c r="C463" s="1000"/>
      <c r="D463" s="1001"/>
      <c r="E463" s="1033" t="s">
        <v>3509</v>
      </c>
      <c r="F463" s="1042" t="s">
        <v>1892</v>
      </c>
      <c r="G463" s="451">
        <v>72</v>
      </c>
      <c r="H463" s="1043">
        <v>32</v>
      </c>
      <c r="I463" s="391">
        <f t="shared" si="23"/>
        <v>2304</v>
      </c>
      <c r="J463" s="945" t="s">
        <v>133</v>
      </c>
      <c r="K463" s="923" t="s">
        <v>953</v>
      </c>
      <c r="N463" s="938" t="s">
        <v>1803</v>
      </c>
      <c r="O463" s="939">
        <f t="shared" si="28"/>
        <v>0</v>
      </c>
      <c r="P463" s="940"/>
      <c r="Q463" s="939">
        <f t="shared" si="27"/>
        <v>0</v>
      </c>
      <c r="R463" s="941">
        <f t="shared" si="29"/>
        <v>0</v>
      </c>
    </row>
    <row r="464" spans="1:18" ht="15" customHeight="1" x14ac:dyDescent="0.25">
      <c r="A464" s="971"/>
      <c r="B464" s="919"/>
      <c r="C464" s="1000"/>
      <c r="D464" s="1001"/>
      <c r="E464" s="1033" t="s">
        <v>3511</v>
      </c>
      <c r="F464" s="1042" t="s">
        <v>1594</v>
      </c>
      <c r="G464" s="451">
        <v>96</v>
      </c>
      <c r="H464" s="1043">
        <v>60</v>
      </c>
      <c r="I464" s="391">
        <f t="shared" si="23"/>
        <v>5760</v>
      </c>
      <c r="J464" s="945" t="s">
        <v>133</v>
      </c>
      <c r="K464" s="923" t="s">
        <v>953</v>
      </c>
      <c r="N464" s="938" t="s">
        <v>1805</v>
      </c>
      <c r="O464" s="939">
        <f t="shared" si="28"/>
        <v>0</v>
      </c>
      <c r="P464" s="940"/>
      <c r="Q464" s="939">
        <f t="shared" si="27"/>
        <v>0</v>
      </c>
      <c r="R464" s="941">
        <f t="shared" si="29"/>
        <v>0</v>
      </c>
    </row>
    <row r="465" spans="1:18" ht="15" customHeight="1" x14ac:dyDescent="0.25">
      <c r="A465" s="971"/>
      <c r="B465" s="919"/>
      <c r="C465" s="1000"/>
      <c r="D465" s="1001"/>
      <c r="E465" s="1033" t="s">
        <v>3548</v>
      </c>
      <c r="F465" s="1042" t="s">
        <v>1594</v>
      </c>
      <c r="G465" s="451">
        <v>240</v>
      </c>
      <c r="H465" s="1043">
        <v>24</v>
      </c>
      <c r="I465" s="391">
        <f t="shared" si="23"/>
        <v>5760</v>
      </c>
      <c r="J465" s="945" t="s">
        <v>133</v>
      </c>
      <c r="K465" s="923" t="s">
        <v>953</v>
      </c>
      <c r="N465" s="938" t="s">
        <v>1807</v>
      </c>
      <c r="O465" s="939">
        <f t="shared" si="28"/>
        <v>0</v>
      </c>
      <c r="P465" s="940"/>
      <c r="Q465" s="939">
        <f t="shared" si="27"/>
        <v>0</v>
      </c>
      <c r="R465" s="941">
        <f t="shared" si="29"/>
        <v>0</v>
      </c>
    </row>
    <row r="466" spans="1:18" ht="15" customHeight="1" x14ac:dyDescent="0.2">
      <c r="A466" s="971"/>
      <c r="B466" s="919"/>
      <c r="C466" s="1000"/>
      <c r="D466" s="1001"/>
      <c r="E466" s="1031" t="s">
        <v>3549</v>
      </c>
      <c r="F466" s="920"/>
      <c r="G466" s="451"/>
      <c r="H466" s="416"/>
      <c r="I466" s="391"/>
      <c r="J466" s="448"/>
      <c r="K466" s="923"/>
      <c r="N466" s="938" t="s">
        <v>1809</v>
      </c>
      <c r="O466" s="939">
        <f t="shared" si="28"/>
        <v>0</v>
      </c>
      <c r="P466" s="940"/>
      <c r="Q466" s="939">
        <f t="shared" si="27"/>
        <v>0</v>
      </c>
      <c r="R466" s="941">
        <f t="shared" si="29"/>
        <v>0</v>
      </c>
    </row>
    <row r="467" spans="1:18" ht="15" customHeight="1" x14ac:dyDescent="0.25">
      <c r="A467" s="971"/>
      <c r="B467" s="919"/>
      <c r="C467" s="1000"/>
      <c r="D467" s="1001"/>
      <c r="E467" s="1033" t="s">
        <v>3462</v>
      </c>
      <c r="F467" s="1042" t="s">
        <v>1892</v>
      </c>
      <c r="G467" s="451">
        <v>1200</v>
      </c>
      <c r="H467" s="1043">
        <v>15.6</v>
      </c>
      <c r="I467" s="391">
        <f t="shared" ref="I467:I486" si="30">G467*H467</f>
        <v>18720</v>
      </c>
      <c r="J467" s="945" t="s">
        <v>133</v>
      </c>
      <c r="K467" s="923" t="s">
        <v>953</v>
      </c>
      <c r="N467" s="938" t="s">
        <v>1811</v>
      </c>
      <c r="O467" s="939">
        <f t="shared" si="28"/>
        <v>0</v>
      </c>
      <c r="P467" s="940"/>
      <c r="Q467" s="939">
        <f t="shared" si="27"/>
        <v>0</v>
      </c>
      <c r="R467" s="941">
        <f t="shared" si="29"/>
        <v>0</v>
      </c>
    </row>
    <row r="468" spans="1:18" ht="15" customHeight="1" x14ac:dyDescent="0.25">
      <c r="A468" s="971"/>
      <c r="B468" s="919"/>
      <c r="C468" s="1000"/>
      <c r="D468" s="1001"/>
      <c r="E468" s="1033" t="s">
        <v>3550</v>
      </c>
      <c r="F468" s="1042" t="s">
        <v>1892</v>
      </c>
      <c r="G468" s="451">
        <v>480</v>
      </c>
      <c r="H468" s="1043">
        <v>110</v>
      </c>
      <c r="I468" s="391">
        <f t="shared" si="30"/>
        <v>52800</v>
      </c>
      <c r="J468" s="945" t="s">
        <v>133</v>
      </c>
      <c r="K468" s="923" t="s">
        <v>953</v>
      </c>
      <c r="N468" s="938" t="s">
        <v>3551</v>
      </c>
      <c r="O468" s="939">
        <f t="shared" si="28"/>
        <v>0</v>
      </c>
      <c r="P468" s="940"/>
      <c r="Q468" s="939">
        <f t="shared" si="27"/>
        <v>0</v>
      </c>
      <c r="R468" s="941">
        <f t="shared" si="29"/>
        <v>0</v>
      </c>
    </row>
    <row r="469" spans="1:18" ht="15" customHeight="1" x14ac:dyDescent="0.25">
      <c r="A469" s="971"/>
      <c r="B469" s="919"/>
      <c r="C469" s="1000"/>
      <c r="D469" s="1001"/>
      <c r="E469" s="1033" t="s">
        <v>3466</v>
      </c>
      <c r="F469" s="1042" t="s">
        <v>1892</v>
      </c>
      <c r="G469" s="451">
        <v>240</v>
      </c>
      <c r="H469" s="1043">
        <v>45</v>
      </c>
      <c r="I469" s="391">
        <f t="shared" si="30"/>
        <v>10800</v>
      </c>
      <c r="J469" s="945" t="s">
        <v>133</v>
      </c>
      <c r="K469" s="923" t="s">
        <v>953</v>
      </c>
      <c r="N469" s="938" t="s">
        <v>1815</v>
      </c>
      <c r="O469" s="939">
        <f t="shared" si="28"/>
        <v>0</v>
      </c>
      <c r="P469" s="940"/>
      <c r="Q469" s="939">
        <f t="shared" si="27"/>
        <v>30000</v>
      </c>
      <c r="R469" s="941">
        <f t="shared" si="29"/>
        <v>30000</v>
      </c>
    </row>
    <row r="470" spans="1:18" ht="15" customHeight="1" x14ac:dyDescent="0.25">
      <c r="A470" s="971"/>
      <c r="B470" s="919"/>
      <c r="C470" s="1000"/>
      <c r="D470" s="1001"/>
      <c r="E470" s="1033" t="s">
        <v>3472</v>
      </c>
      <c r="F470" s="1042" t="s">
        <v>1892</v>
      </c>
      <c r="G470" s="451">
        <v>96</v>
      </c>
      <c r="H470" s="1043">
        <v>50</v>
      </c>
      <c r="I470" s="391">
        <f t="shared" si="30"/>
        <v>4800</v>
      </c>
      <c r="J470" s="945" t="s">
        <v>133</v>
      </c>
      <c r="K470" s="923" t="s">
        <v>953</v>
      </c>
      <c r="N470" s="938" t="s">
        <v>3552</v>
      </c>
      <c r="O470" s="939">
        <f t="shared" si="28"/>
        <v>0</v>
      </c>
      <c r="P470" s="940"/>
      <c r="Q470" s="939">
        <f t="shared" si="27"/>
        <v>0</v>
      </c>
      <c r="R470" s="941">
        <f t="shared" si="29"/>
        <v>0</v>
      </c>
    </row>
    <row r="471" spans="1:18" ht="15" customHeight="1" x14ac:dyDescent="0.25">
      <c r="A471" s="971"/>
      <c r="B471" s="919"/>
      <c r="C471" s="1000"/>
      <c r="D471" s="1001"/>
      <c r="E471" s="1036" t="s">
        <v>3553</v>
      </c>
      <c r="F471" s="1044" t="s">
        <v>1892</v>
      </c>
      <c r="G471" s="451">
        <v>48</v>
      </c>
      <c r="H471" s="1043">
        <v>12.28</v>
      </c>
      <c r="I471" s="391">
        <f>G471*H471</f>
        <v>589.43999999999994</v>
      </c>
      <c r="J471" s="945" t="s">
        <v>133</v>
      </c>
      <c r="K471" s="923" t="s">
        <v>953</v>
      </c>
      <c r="N471" s="938" t="s">
        <v>3554</v>
      </c>
      <c r="O471" s="939">
        <f t="shared" si="28"/>
        <v>0</v>
      </c>
      <c r="P471" s="940"/>
      <c r="Q471" s="939">
        <f t="shared" si="27"/>
        <v>0</v>
      </c>
      <c r="R471" s="941">
        <f t="shared" si="29"/>
        <v>0</v>
      </c>
    </row>
    <row r="472" spans="1:18" ht="15" customHeight="1" x14ac:dyDescent="0.25">
      <c r="A472" s="971"/>
      <c r="B472" s="919"/>
      <c r="C472" s="1000"/>
      <c r="D472" s="1001"/>
      <c r="E472" s="1033" t="s">
        <v>3545</v>
      </c>
      <c r="F472" s="1042" t="s">
        <v>1892</v>
      </c>
      <c r="G472" s="451">
        <v>192</v>
      </c>
      <c r="H472" s="1043">
        <v>11</v>
      </c>
      <c r="I472" s="391">
        <f t="shared" ref="I472:I479" si="31">G472*H472</f>
        <v>2112</v>
      </c>
      <c r="J472" s="945" t="s">
        <v>133</v>
      </c>
      <c r="K472" s="923" t="s">
        <v>953</v>
      </c>
      <c r="N472" s="938" t="s">
        <v>1819</v>
      </c>
      <c r="O472" s="939">
        <f t="shared" si="28"/>
        <v>0</v>
      </c>
      <c r="P472" s="940"/>
      <c r="Q472" s="939">
        <f t="shared" si="27"/>
        <v>0</v>
      </c>
      <c r="R472" s="941">
        <f t="shared" si="29"/>
        <v>0</v>
      </c>
    </row>
    <row r="473" spans="1:18" ht="15" customHeight="1" x14ac:dyDescent="0.25">
      <c r="A473" s="971"/>
      <c r="B473" s="919"/>
      <c r="C473" s="1000"/>
      <c r="D473" s="1001"/>
      <c r="E473" s="1033" t="s">
        <v>3522</v>
      </c>
      <c r="F473" s="1042" t="s">
        <v>1892</v>
      </c>
      <c r="G473" s="451">
        <v>48</v>
      </c>
      <c r="H473" s="1043">
        <v>39</v>
      </c>
      <c r="I473" s="391">
        <f>G473*H473</f>
        <v>1872</v>
      </c>
      <c r="J473" s="945" t="s">
        <v>133</v>
      </c>
      <c r="K473" s="923" t="s">
        <v>953</v>
      </c>
      <c r="N473" s="938" t="s">
        <v>1821</v>
      </c>
      <c r="O473" s="939">
        <f t="shared" si="28"/>
        <v>0</v>
      </c>
      <c r="P473" s="940"/>
      <c r="Q473" s="939">
        <f t="shared" si="27"/>
        <v>0</v>
      </c>
      <c r="R473" s="941">
        <f t="shared" si="29"/>
        <v>0</v>
      </c>
    </row>
    <row r="474" spans="1:18" ht="15" customHeight="1" x14ac:dyDescent="0.25">
      <c r="A474" s="971"/>
      <c r="B474" s="919"/>
      <c r="C474" s="1000"/>
      <c r="D474" s="1001"/>
      <c r="E474" s="1033" t="s">
        <v>3482</v>
      </c>
      <c r="F474" s="1042" t="s">
        <v>1892</v>
      </c>
      <c r="G474" s="451">
        <v>48</v>
      </c>
      <c r="H474" s="1043">
        <v>50</v>
      </c>
      <c r="I474" s="391">
        <f t="shared" si="31"/>
        <v>2400</v>
      </c>
      <c r="J474" s="945" t="s">
        <v>133</v>
      </c>
      <c r="K474" s="923" t="s">
        <v>953</v>
      </c>
      <c r="N474" s="938" t="s">
        <v>1823</v>
      </c>
      <c r="O474" s="939">
        <f t="shared" si="28"/>
        <v>0</v>
      </c>
      <c r="P474" s="940"/>
      <c r="Q474" s="939">
        <f t="shared" si="27"/>
        <v>0</v>
      </c>
      <c r="R474" s="941">
        <f t="shared" si="29"/>
        <v>0</v>
      </c>
    </row>
    <row r="475" spans="1:18" ht="15" customHeight="1" x14ac:dyDescent="0.25">
      <c r="A475" s="971"/>
      <c r="B475" s="919"/>
      <c r="C475" s="1000"/>
      <c r="D475" s="1001"/>
      <c r="E475" s="1033" t="s">
        <v>3503</v>
      </c>
      <c r="F475" s="1042" t="s">
        <v>1644</v>
      </c>
      <c r="G475" s="451">
        <v>48</v>
      </c>
      <c r="H475" s="1043">
        <v>30.41</v>
      </c>
      <c r="I475" s="391">
        <f>G475*H475</f>
        <v>1459.68</v>
      </c>
      <c r="J475" s="945" t="s">
        <v>133</v>
      </c>
      <c r="K475" s="923" t="s">
        <v>953</v>
      </c>
      <c r="N475" s="938" t="s">
        <v>424</v>
      </c>
      <c r="O475" s="939">
        <f t="shared" si="28"/>
        <v>0</v>
      </c>
      <c r="P475" s="940"/>
      <c r="Q475" s="939">
        <f t="shared" si="27"/>
        <v>0</v>
      </c>
      <c r="R475" s="941">
        <f t="shared" si="29"/>
        <v>0</v>
      </c>
    </row>
    <row r="476" spans="1:18" ht="15" customHeight="1" x14ac:dyDescent="0.25">
      <c r="A476" s="971"/>
      <c r="B476" s="919"/>
      <c r="C476" s="1000"/>
      <c r="D476" s="1001"/>
      <c r="E476" s="1033" t="s">
        <v>3486</v>
      </c>
      <c r="F476" s="1042" t="s">
        <v>3523</v>
      </c>
      <c r="G476" s="451">
        <v>48</v>
      </c>
      <c r="H476" s="1043">
        <v>10</v>
      </c>
      <c r="I476" s="391">
        <f t="shared" si="31"/>
        <v>480</v>
      </c>
      <c r="J476" s="945" t="s">
        <v>133</v>
      </c>
      <c r="K476" s="923" t="s">
        <v>953</v>
      </c>
      <c r="N476" s="938" t="s">
        <v>1826</v>
      </c>
      <c r="O476" s="939">
        <f t="shared" si="28"/>
        <v>0</v>
      </c>
      <c r="P476" s="940"/>
      <c r="Q476" s="939">
        <f t="shared" si="27"/>
        <v>0</v>
      </c>
      <c r="R476" s="941">
        <f t="shared" si="29"/>
        <v>0</v>
      </c>
    </row>
    <row r="477" spans="1:18" ht="15" customHeight="1" x14ac:dyDescent="0.25">
      <c r="A477" s="971"/>
      <c r="B477" s="919"/>
      <c r="C477" s="1000"/>
      <c r="D477" s="1001"/>
      <c r="E477" s="1033" t="s">
        <v>3488</v>
      </c>
      <c r="F477" s="1042" t="s">
        <v>3523</v>
      </c>
      <c r="G477" s="451">
        <v>48</v>
      </c>
      <c r="H477" s="1043">
        <v>10</v>
      </c>
      <c r="I477" s="391">
        <f t="shared" si="31"/>
        <v>480</v>
      </c>
      <c r="J477" s="945" t="s">
        <v>133</v>
      </c>
      <c r="K477" s="923" t="s">
        <v>953</v>
      </c>
      <c r="N477" s="938" t="s">
        <v>1828</v>
      </c>
      <c r="O477" s="939">
        <f t="shared" si="28"/>
        <v>0</v>
      </c>
      <c r="P477" s="940"/>
      <c r="Q477" s="939">
        <f t="shared" si="27"/>
        <v>500000</v>
      </c>
      <c r="R477" s="941">
        <f t="shared" si="29"/>
        <v>500000</v>
      </c>
    </row>
    <row r="478" spans="1:18" ht="15" customHeight="1" x14ac:dyDescent="0.25">
      <c r="A478" s="971"/>
      <c r="B478" s="919"/>
      <c r="C478" s="1000"/>
      <c r="D478" s="1001"/>
      <c r="E478" s="1033" t="s">
        <v>3476</v>
      </c>
      <c r="F478" s="1042" t="s">
        <v>1892</v>
      </c>
      <c r="G478" s="451">
        <v>24</v>
      </c>
      <c r="H478" s="1043">
        <v>110</v>
      </c>
      <c r="I478" s="391">
        <f>G478*H478</f>
        <v>2640</v>
      </c>
      <c r="J478" s="945" t="s">
        <v>133</v>
      </c>
      <c r="K478" s="923" t="s">
        <v>953</v>
      </c>
      <c r="N478" s="938" t="s">
        <v>1830</v>
      </c>
      <c r="O478" s="939">
        <f t="shared" si="28"/>
        <v>0</v>
      </c>
      <c r="P478" s="940"/>
      <c r="Q478" s="939">
        <f t="shared" si="27"/>
        <v>0</v>
      </c>
      <c r="R478" s="941">
        <f t="shared" si="29"/>
        <v>0</v>
      </c>
    </row>
    <row r="479" spans="1:18" ht="15" customHeight="1" x14ac:dyDescent="0.25">
      <c r="A479" s="971"/>
      <c r="B479" s="919"/>
      <c r="C479" s="1000"/>
      <c r="D479" s="1001"/>
      <c r="E479" s="1033" t="s">
        <v>3492</v>
      </c>
      <c r="F479" s="1042" t="s">
        <v>3493</v>
      </c>
      <c r="G479" s="451">
        <v>48</v>
      </c>
      <c r="H479" s="1043">
        <v>65</v>
      </c>
      <c r="I479" s="391">
        <f t="shared" si="31"/>
        <v>3120</v>
      </c>
      <c r="J479" s="945" t="s">
        <v>133</v>
      </c>
      <c r="K479" s="923" t="s">
        <v>953</v>
      </c>
      <c r="N479" s="938" t="s">
        <v>1832</v>
      </c>
      <c r="O479" s="939">
        <f t="shared" si="28"/>
        <v>0</v>
      </c>
      <c r="P479" s="940"/>
      <c r="Q479" s="939">
        <f t="shared" si="27"/>
        <v>0</v>
      </c>
      <c r="R479" s="941">
        <f t="shared" si="29"/>
        <v>0</v>
      </c>
    </row>
    <row r="480" spans="1:18" ht="15" customHeight="1" x14ac:dyDescent="0.25">
      <c r="A480" s="971"/>
      <c r="B480" s="919"/>
      <c r="C480" s="1000"/>
      <c r="D480" s="1001"/>
      <c r="E480" s="1033" t="s">
        <v>3505</v>
      </c>
      <c r="F480" s="1042" t="s">
        <v>1594</v>
      </c>
      <c r="G480" s="451">
        <v>384</v>
      </c>
      <c r="H480" s="1043">
        <v>7.29</v>
      </c>
      <c r="I480" s="391">
        <f t="shared" si="30"/>
        <v>2799.36</v>
      </c>
      <c r="J480" s="945" t="s">
        <v>133</v>
      </c>
      <c r="K480" s="923" t="s">
        <v>953</v>
      </c>
      <c r="N480" s="938" t="s">
        <v>1835</v>
      </c>
      <c r="O480" s="939">
        <f t="shared" si="28"/>
        <v>0</v>
      </c>
      <c r="P480" s="940"/>
      <c r="Q480" s="939">
        <f t="shared" si="27"/>
        <v>0</v>
      </c>
      <c r="R480" s="941">
        <f t="shared" si="29"/>
        <v>0</v>
      </c>
    </row>
    <row r="481" spans="1:18" ht="15" customHeight="1" x14ac:dyDescent="0.25">
      <c r="A481" s="971"/>
      <c r="B481" s="919"/>
      <c r="C481" s="1000"/>
      <c r="D481" s="1001"/>
      <c r="E481" s="1033" t="s">
        <v>3524</v>
      </c>
      <c r="F481" s="1042" t="s">
        <v>3523</v>
      </c>
      <c r="G481" s="451">
        <v>48</v>
      </c>
      <c r="H481" s="1043">
        <v>10</v>
      </c>
      <c r="I481" s="391">
        <f t="shared" si="30"/>
        <v>480</v>
      </c>
      <c r="J481" s="945" t="s">
        <v>133</v>
      </c>
      <c r="K481" s="923" t="s">
        <v>953</v>
      </c>
      <c r="N481" s="938" t="s">
        <v>372</v>
      </c>
      <c r="O481" s="939">
        <f t="shared" si="28"/>
        <v>0</v>
      </c>
      <c r="P481" s="940"/>
      <c r="Q481" s="939">
        <f t="shared" si="27"/>
        <v>0</v>
      </c>
      <c r="R481" s="941">
        <f t="shared" si="29"/>
        <v>0</v>
      </c>
    </row>
    <row r="482" spans="1:18" ht="15" customHeight="1" x14ac:dyDescent="0.25">
      <c r="A482" s="971"/>
      <c r="B482" s="919"/>
      <c r="C482" s="1000"/>
      <c r="D482" s="1001"/>
      <c r="E482" s="1033" t="s">
        <v>3509</v>
      </c>
      <c r="F482" s="1042" t="s">
        <v>1892</v>
      </c>
      <c r="G482" s="451">
        <v>144</v>
      </c>
      <c r="H482" s="1043">
        <v>32</v>
      </c>
      <c r="I482" s="391">
        <f t="shared" si="30"/>
        <v>4608</v>
      </c>
      <c r="J482" s="945" t="s">
        <v>133</v>
      </c>
      <c r="K482" s="923" t="s">
        <v>953</v>
      </c>
      <c r="N482" s="938" t="s">
        <v>1839</v>
      </c>
      <c r="O482" s="939">
        <f t="shared" si="28"/>
        <v>0</v>
      </c>
      <c r="P482" s="940"/>
      <c r="Q482" s="939">
        <f t="shared" si="27"/>
        <v>0</v>
      </c>
      <c r="R482" s="941">
        <f t="shared" si="29"/>
        <v>0</v>
      </c>
    </row>
    <row r="483" spans="1:18" ht="15" customHeight="1" x14ac:dyDescent="0.25">
      <c r="A483" s="971"/>
      <c r="B483" s="919"/>
      <c r="C483" s="1000"/>
      <c r="D483" s="1001"/>
      <c r="E483" s="1033" t="s">
        <v>3507</v>
      </c>
      <c r="F483" s="1042" t="s">
        <v>1892</v>
      </c>
      <c r="G483" s="451">
        <v>144</v>
      </c>
      <c r="H483" s="1043">
        <v>34</v>
      </c>
      <c r="I483" s="391">
        <f t="shared" si="30"/>
        <v>4896</v>
      </c>
      <c r="J483" s="945" t="s">
        <v>133</v>
      </c>
      <c r="K483" s="923" t="s">
        <v>953</v>
      </c>
      <c r="N483" s="938" t="s">
        <v>1842</v>
      </c>
      <c r="O483" s="939">
        <f t="shared" si="28"/>
        <v>0</v>
      </c>
      <c r="P483" s="940"/>
      <c r="Q483" s="939">
        <f t="shared" si="27"/>
        <v>0</v>
      </c>
      <c r="R483" s="941">
        <f t="shared" si="29"/>
        <v>0</v>
      </c>
    </row>
    <row r="484" spans="1:18" ht="15" customHeight="1" x14ac:dyDescent="0.25">
      <c r="A484" s="971"/>
      <c r="B484" s="919"/>
      <c r="C484" s="1000"/>
      <c r="D484" s="1001"/>
      <c r="E484" s="1033" t="s">
        <v>3511</v>
      </c>
      <c r="F484" s="1042" t="s">
        <v>1594</v>
      </c>
      <c r="G484" s="451">
        <v>96</v>
      </c>
      <c r="H484" s="1043">
        <v>60</v>
      </c>
      <c r="I484" s="391">
        <f t="shared" si="30"/>
        <v>5760</v>
      </c>
      <c r="J484" s="945" t="s">
        <v>133</v>
      </c>
      <c r="K484" s="923" t="s">
        <v>953</v>
      </c>
      <c r="N484" s="938" t="s">
        <v>1844</v>
      </c>
      <c r="O484" s="939">
        <f t="shared" si="28"/>
        <v>0</v>
      </c>
      <c r="P484" s="940"/>
      <c r="Q484" s="939">
        <f t="shared" si="27"/>
        <v>0</v>
      </c>
      <c r="R484" s="941">
        <f t="shared" si="29"/>
        <v>0</v>
      </c>
    </row>
    <row r="485" spans="1:18" ht="15" customHeight="1" x14ac:dyDescent="0.25">
      <c r="A485" s="971"/>
      <c r="B485" s="919"/>
      <c r="C485" s="1000"/>
      <c r="D485" s="1001"/>
      <c r="E485" s="1033" t="s">
        <v>3478</v>
      </c>
      <c r="F485" s="1042" t="s">
        <v>1594</v>
      </c>
      <c r="G485" s="451">
        <v>96</v>
      </c>
      <c r="H485" s="1043">
        <v>30</v>
      </c>
      <c r="I485" s="391">
        <f t="shared" si="30"/>
        <v>2880</v>
      </c>
      <c r="J485" s="945" t="s">
        <v>133</v>
      </c>
      <c r="K485" s="923" t="s">
        <v>953</v>
      </c>
      <c r="N485" s="938" t="s">
        <v>1846</v>
      </c>
      <c r="O485" s="939">
        <f t="shared" si="28"/>
        <v>0</v>
      </c>
      <c r="P485" s="940"/>
      <c r="Q485" s="939">
        <f t="shared" si="27"/>
        <v>0</v>
      </c>
      <c r="R485" s="941">
        <f t="shared" si="29"/>
        <v>0</v>
      </c>
    </row>
    <row r="486" spans="1:18" ht="15" customHeight="1" x14ac:dyDescent="0.25">
      <c r="A486" s="971"/>
      <c r="B486" s="919"/>
      <c r="C486" s="1000"/>
      <c r="D486" s="1001"/>
      <c r="E486" s="1033" t="s">
        <v>3535</v>
      </c>
      <c r="F486" s="1042" t="s">
        <v>1887</v>
      </c>
      <c r="G486" s="451">
        <v>48</v>
      </c>
      <c r="H486" s="1043">
        <v>10</v>
      </c>
      <c r="I486" s="391">
        <f t="shared" si="30"/>
        <v>480</v>
      </c>
      <c r="J486" s="945" t="s">
        <v>133</v>
      </c>
      <c r="K486" s="923" t="s">
        <v>953</v>
      </c>
      <c r="N486" s="938" t="s">
        <v>1848</v>
      </c>
      <c r="O486" s="939">
        <f t="shared" si="28"/>
        <v>0</v>
      </c>
      <c r="P486" s="940"/>
      <c r="Q486" s="939">
        <f t="shared" si="27"/>
        <v>0</v>
      </c>
      <c r="R486" s="941">
        <f t="shared" si="29"/>
        <v>0</v>
      </c>
    </row>
    <row r="487" spans="1:18" ht="15" customHeight="1" x14ac:dyDescent="0.2">
      <c r="A487" s="971"/>
      <c r="B487" s="919"/>
      <c r="C487" s="1000"/>
      <c r="D487" s="1001"/>
      <c r="E487" s="1031" t="s">
        <v>3460</v>
      </c>
      <c r="F487" s="920"/>
      <c r="G487" s="451"/>
      <c r="H487" s="416"/>
      <c r="I487" s="391"/>
      <c r="J487" s="448"/>
      <c r="K487" s="923"/>
      <c r="N487" s="938" t="s">
        <v>1850</v>
      </c>
      <c r="O487" s="939">
        <f t="shared" si="28"/>
        <v>0</v>
      </c>
      <c r="P487" s="940"/>
      <c r="Q487" s="939">
        <f t="shared" si="27"/>
        <v>0</v>
      </c>
      <c r="R487" s="941">
        <f t="shared" si="29"/>
        <v>0</v>
      </c>
    </row>
    <row r="488" spans="1:18" ht="15" customHeight="1" x14ac:dyDescent="0.2">
      <c r="A488" s="971"/>
      <c r="B488" s="919"/>
      <c r="C488" s="1000"/>
      <c r="D488" s="1001"/>
      <c r="E488" s="919" t="s">
        <v>3462</v>
      </c>
      <c r="F488" s="920" t="s">
        <v>1636</v>
      </c>
      <c r="G488" s="451">
        <v>1680</v>
      </c>
      <c r="H488" s="416">
        <v>15.6</v>
      </c>
      <c r="I488" s="391">
        <f t="shared" ref="I488:I512" si="32">G488*H488</f>
        <v>26208</v>
      </c>
      <c r="J488" s="945" t="s">
        <v>133</v>
      </c>
      <c r="K488" s="923" t="s">
        <v>953</v>
      </c>
      <c r="N488" s="938" t="s">
        <v>354</v>
      </c>
      <c r="O488" s="939">
        <f t="shared" si="28"/>
        <v>0</v>
      </c>
      <c r="P488" s="940"/>
      <c r="Q488" s="939">
        <f t="shared" si="27"/>
        <v>0</v>
      </c>
      <c r="R488" s="941">
        <f t="shared" si="29"/>
        <v>0</v>
      </c>
    </row>
    <row r="489" spans="1:18" ht="15" customHeight="1" x14ac:dyDescent="0.2">
      <c r="A489" s="971"/>
      <c r="B489" s="919"/>
      <c r="C489" s="1000"/>
      <c r="D489" s="1001"/>
      <c r="E489" s="919" t="s">
        <v>3464</v>
      </c>
      <c r="F489" s="920" t="s">
        <v>1636</v>
      </c>
      <c r="G489" s="451">
        <v>1440</v>
      </c>
      <c r="H489" s="416">
        <v>61.95</v>
      </c>
      <c r="I489" s="391">
        <f t="shared" si="32"/>
        <v>89208</v>
      </c>
      <c r="J489" s="945" t="s">
        <v>133</v>
      </c>
      <c r="K489" s="923" t="s">
        <v>953</v>
      </c>
      <c r="N489" s="938" t="s">
        <v>1853</v>
      </c>
      <c r="O489" s="939">
        <f t="shared" si="28"/>
        <v>0</v>
      </c>
      <c r="P489" s="940"/>
      <c r="Q489" s="939">
        <f t="shared" si="27"/>
        <v>0</v>
      </c>
      <c r="R489" s="941">
        <f t="shared" si="29"/>
        <v>0</v>
      </c>
    </row>
    <row r="490" spans="1:18" ht="15" customHeight="1" x14ac:dyDescent="0.2">
      <c r="A490" s="971"/>
      <c r="B490" s="919"/>
      <c r="C490" s="1000"/>
      <c r="D490" s="1001"/>
      <c r="E490" s="919" t="s">
        <v>3466</v>
      </c>
      <c r="F490" s="920" t="s">
        <v>1636</v>
      </c>
      <c r="G490" s="451">
        <v>336</v>
      </c>
      <c r="H490" s="416">
        <v>45</v>
      </c>
      <c r="I490" s="391">
        <f t="shared" si="32"/>
        <v>15120</v>
      </c>
      <c r="J490" s="945" t="s">
        <v>133</v>
      </c>
      <c r="K490" s="923" t="s">
        <v>953</v>
      </c>
      <c r="N490" s="938" t="s">
        <v>1855</v>
      </c>
      <c r="O490" s="939">
        <f t="shared" si="28"/>
        <v>0</v>
      </c>
      <c r="P490" s="940"/>
      <c r="Q490" s="939">
        <f t="shared" si="27"/>
        <v>0</v>
      </c>
      <c r="R490" s="941">
        <f t="shared" si="29"/>
        <v>0</v>
      </c>
    </row>
    <row r="491" spans="1:18" ht="15" customHeight="1" x14ac:dyDescent="0.2">
      <c r="A491" s="971"/>
      <c r="B491" s="919"/>
      <c r="C491" s="1000"/>
      <c r="D491" s="1001"/>
      <c r="E491" s="919" t="s">
        <v>3468</v>
      </c>
      <c r="F491" s="920" t="s">
        <v>1636</v>
      </c>
      <c r="G491" s="451">
        <v>336</v>
      </c>
      <c r="H491" s="416">
        <v>15</v>
      </c>
      <c r="I491" s="391">
        <f t="shared" si="32"/>
        <v>5040</v>
      </c>
      <c r="J491" s="945" t="s">
        <v>133</v>
      </c>
      <c r="K491" s="923" t="s">
        <v>953</v>
      </c>
      <c r="N491" s="938" t="s">
        <v>1858</v>
      </c>
      <c r="O491" s="939">
        <f t="shared" si="28"/>
        <v>0</v>
      </c>
      <c r="P491" s="940"/>
      <c r="Q491" s="939">
        <f t="shared" si="27"/>
        <v>0</v>
      </c>
      <c r="R491" s="941">
        <f t="shared" si="29"/>
        <v>0</v>
      </c>
    </row>
    <row r="492" spans="1:18" ht="15" customHeight="1" x14ac:dyDescent="0.2">
      <c r="A492" s="971"/>
      <c r="B492" s="919"/>
      <c r="C492" s="1000"/>
      <c r="D492" s="1001"/>
      <c r="E492" s="919" t="s">
        <v>3470</v>
      </c>
      <c r="F492" s="920" t="s">
        <v>1636</v>
      </c>
      <c r="G492" s="451">
        <v>48</v>
      </c>
      <c r="H492" s="416">
        <v>143.47</v>
      </c>
      <c r="I492" s="391">
        <f t="shared" si="32"/>
        <v>6886.5599999999995</v>
      </c>
      <c r="J492" s="945" t="s">
        <v>133</v>
      </c>
      <c r="K492" s="923" t="s">
        <v>953</v>
      </c>
      <c r="N492" s="938" t="s">
        <v>358</v>
      </c>
      <c r="O492" s="939">
        <f t="shared" si="28"/>
        <v>0</v>
      </c>
      <c r="P492" s="940"/>
      <c r="Q492" s="939">
        <f t="shared" si="27"/>
        <v>0</v>
      </c>
      <c r="R492" s="941">
        <f t="shared" si="29"/>
        <v>0</v>
      </c>
    </row>
    <row r="493" spans="1:18" ht="15" customHeight="1" x14ac:dyDescent="0.2">
      <c r="A493" s="971"/>
      <c r="B493" s="919"/>
      <c r="C493" s="1000"/>
      <c r="D493" s="1001"/>
      <c r="E493" s="919" t="s">
        <v>3472</v>
      </c>
      <c r="F493" s="920" t="s">
        <v>1636</v>
      </c>
      <c r="G493" s="451">
        <v>144</v>
      </c>
      <c r="H493" s="416">
        <v>50</v>
      </c>
      <c r="I493" s="391">
        <f t="shared" si="32"/>
        <v>7200</v>
      </c>
      <c r="J493" s="945" t="s">
        <v>133</v>
      </c>
      <c r="K493" s="923" t="s">
        <v>953</v>
      </c>
      <c r="M493" s="962"/>
      <c r="N493" s="938" t="s">
        <v>3555</v>
      </c>
      <c r="O493" s="939">
        <f t="shared" si="28"/>
        <v>0</v>
      </c>
      <c r="P493" s="940"/>
      <c r="Q493" s="939">
        <f t="shared" si="27"/>
        <v>0</v>
      </c>
      <c r="R493" s="941">
        <f t="shared" si="29"/>
        <v>0</v>
      </c>
    </row>
    <row r="494" spans="1:18" ht="15" customHeight="1" x14ac:dyDescent="0.2">
      <c r="A494" s="971"/>
      <c r="B494" s="919"/>
      <c r="C494" s="1000"/>
      <c r="D494" s="1001"/>
      <c r="E494" s="919" t="s">
        <v>3474</v>
      </c>
      <c r="F494" s="920" t="s">
        <v>1594</v>
      </c>
      <c r="G494" s="451">
        <v>384</v>
      </c>
      <c r="H494" s="416">
        <v>5</v>
      </c>
      <c r="I494" s="391">
        <f t="shared" si="32"/>
        <v>1920</v>
      </c>
      <c r="J494" s="945" t="s">
        <v>133</v>
      </c>
      <c r="K494" s="923" t="s">
        <v>953</v>
      </c>
      <c r="N494" s="938" t="s">
        <v>3556</v>
      </c>
      <c r="O494" s="939">
        <f t="shared" si="28"/>
        <v>0</v>
      </c>
      <c r="P494" s="940"/>
      <c r="Q494" s="939">
        <f t="shared" si="27"/>
        <v>0</v>
      </c>
      <c r="R494" s="941">
        <f t="shared" si="29"/>
        <v>0</v>
      </c>
    </row>
    <row r="495" spans="1:18" ht="15" customHeight="1" x14ac:dyDescent="0.2">
      <c r="A495" s="971"/>
      <c r="B495" s="919"/>
      <c r="C495" s="1000"/>
      <c r="D495" s="1001"/>
      <c r="E495" s="919" t="s">
        <v>3476</v>
      </c>
      <c r="F495" s="920" t="s">
        <v>1885</v>
      </c>
      <c r="G495" s="451">
        <v>48</v>
      </c>
      <c r="H495" s="416">
        <v>40</v>
      </c>
      <c r="I495" s="391">
        <f t="shared" si="32"/>
        <v>1920</v>
      </c>
      <c r="J495" s="945" t="s">
        <v>133</v>
      </c>
      <c r="K495" s="923" t="s">
        <v>953</v>
      </c>
      <c r="N495" s="938" t="s">
        <v>3557</v>
      </c>
      <c r="O495" s="939">
        <f t="shared" si="28"/>
        <v>0</v>
      </c>
      <c r="P495" s="940"/>
      <c r="Q495" s="939">
        <f t="shared" si="27"/>
        <v>0</v>
      </c>
      <c r="R495" s="941">
        <f t="shared" si="29"/>
        <v>0</v>
      </c>
    </row>
    <row r="496" spans="1:18" ht="15" customHeight="1" x14ac:dyDescent="0.2">
      <c r="A496" s="971"/>
      <c r="B496" s="919"/>
      <c r="C496" s="1000"/>
      <c r="D496" s="1001"/>
      <c r="E496" s="919" t="s">
        <v>3478</v>
      </c>
      <c r="F496" s="920" t="s">
        <v>1636</v>
      </c>
      <c r="G496" s="451">
        <v>144</v>
      </c>
      <c r="H496" s="416">
        <v>30</v>
      </c>
      <c r="I496" s="391">
        <f t="shared" si="32"/>
        <v>4320</v>
      </c>
      <c r="J496" s="945" t="s">
        <v>133</v>
      </c>
      <c r="K496" s="923" t="s">
        <v>953</v>
      </c>
      <c r="N496" s="938" t="s">
        <v>3558</v>
      </c>
      <c r="O496" s="939">
        <f t="shared" si="28"/>
        <v>0</v>
      </c>
      <c r="P496" s="940"/>
      <c r="Q496" s="939">
        <f t="shared" si="27"/>
        <v>0</v>
      </c>
      <c r="R496" s="941">
        <f t="shared" si="29"/>
        <v>0</v>
      </c>
    </row>
    <row r="497" spans="1:18" ht="15" customHeight="1" x14ac:dyDescent="0.2">
      <c r="A497" s="971"/>
      <c r="B497" s="919"/>
      <c r="C497" s="1000"/>
      <c r="D497" s="1001"/>
      <c r="E497" s="919" t="s">
        <v>3480</v>
      </c>
      <c r="F497" s="920" t="s">
        <v>1636</v>
      </c>
      <c r="G497" s="451">
        <v>96</v>
      </c>
      <c r="H497" s="416">
        <v>39</v>
      </c>
      <c r="I497" s="391">
        <f t="shared" si="32"/>
        <v>3744</v>
      </c>
      <c r="J497" s="945" t="s">
        <v>133</v>
      </c>
      <c r="K497" s="923" t="s">
        <v>953</v>
      </c>
      <c r="M497" s="962"/>
      <c r="N497" s="938" t="s">
        <v>3559</v>
      </c>
      <c r="O497" s="939">
        <f t="shared" si="28"/>
        <v>0</v>
      </c>
      <c r="P497" s="940"/>
      <c r="Q497" s="939">
        <f t="shared" si="27"/>
        <v>0</v>
      </c>
      <c r="R497" s="941">
        <f t="shared" si="29"/>
        <v>0</v>
      </c>
    </row>
    <row r="498" spans="1:18" ht="15" customHeight="1" x14ac:dyDescent="0.2">
      <c r="A498" s="971"/>
      <c r="B498" s="919"/>
      <c r="C498" s="1000"/>
      <c r="D498" s="1001"/>
      <c r="E498" s="919" t="s">
        <v>3482</v>
      </c>
      <c r="F498" s="920" t="s">
        <v>1636</v>
      </c>
      <c r="G498" s="451">
        <v>96</v>
      </c>
      <c r="H498" s="416">
        <v>30</v>
      </c>
      <c r="I498" s="391">
        <f t="shared" si="32"/>
        <v>2880</v>
      </c>
      <c r="J498" s="945" t="s">
        <v>133</v>
      </c>
      <c r="K498" s="923" t="s">
        <v>953</v>
      </c>
      <c r="N498" s="938" t="s">
        <v>3560</v>
      </c>
      <c r="O498" s="939">
        <f t="shared" si="28"/>
        <v>0</v>
      </c>
      <c r="P498" s="940"/>
      <c r="Q498" s="939">
        <f t="shared" si="27"/>
        <v>0</v>
      </c>
      <c r="R498" s="941">
        <f t="shared" si="29"/>
        <v>0</v>
      </c>
    </row>
    <row r="499" spans="1:18" ht="15" customHeight="1" x14ac:dyDescent="0.2">
      <c r="A499" s="971"/>
      <c r="B499" s="919"/>
      <c r="C499" s="1000"/>
      <c r="D499" s="1001"/>
      <c r="E499" s="919" t="s">
        <v>3484</v>
      </c>
      <c r="F499" s="920" t="s">
        <v>1636</v>
      </c>
      <c r="G499" s="451">
        <v>48</v>
      </c>
      <c r="H499" s="416">
        <v>12.28</v>
      </c>
      <c r="I499" s="391">
        <f t="shared" si="32"/>
        <v>589.43999999999994</v>
      </c>
      <c r="J499" s="945" t="s">
        <v>133</v>
      </c>
      <c r="K499" s="923" t="s">
        <v>953</v>
      </c>
      <c r="M499" s="962"/>
      <c r="N499" s="938" t="s">
        <v>3561</v>
      </c>
      <c r="O499" s="939">
        <f t="shared" si="28"/>
        <v>0</v>
      </c>
      <c r="P499" s="940"/>
      <c r="Q499" s="939">
        <f t="shared" si="27"/>
        <v>0</v>
      </c>
      <c r="R499" s="941">
        <f t="shared" si="29"/>
        <v>0</v>
      </c>
    </row>
    <row r="500" spans="1:18" ht="15" customHeight="1" x14ac:dyDescent="0.2">
      <c r="A500" s="971"/>
      <c r="B500" s="919"/>
      <c r="C500" s="1000"/>
      <c r="D500" s="1001"/>
      <c r="E500" s="919" t="s">
        <v>3486</v>
      </c>
      <c r="F500" s="920" t="s">
        <v>1885</v>
      </c>
      <c r="G500" s="451">
        <v>48</v>
      </c>
      <c r="H500" s="416">
        <v>15</v>
      </c>
      <c r="I500" s="391">
        <f t="shared" si="32"/>
        <v>720</v>
      </c>
      <c r="J500" s="945" t="s">
        <v>133</v>
      </c>
      <c r="K500" s="923" t="s">
        <v>953</v>
      </c>
      <c r="N500" s="938" t="s">
        <v>3562</v>
      </c>
      <c r="O500" s="939">
        <f t="shared" si="28"/>
        <v>0</v>
      </c>
      <c r="P500" s="940"/>
      <c r="Q500" s="939">
        <f t="shared" si="27"/>
        <v>0</v>
      </c>
      <c r="R500" s="941">
        <f t="shared" si="29"/>
        <v>0</v>
      </c>
    </row>
    <row r="501" spans="1:18" ht="15" customHeight="1" x14ac:dyDescent="0.2">
      <c r="A501" s="971"/>
      <c r="B501" s="919"/>
      <c r="C501" s="1000"/>
      <c r="D501" s="1001"/>
      <c r="E501" s="919" t="s">
        <v>3488</v>
      </c>
      <c r="F501" s="920" t="s">
        <v>1636</v>
      </c>
      <c r="G501" s="451">
        <v>24</v>
      </c>
      <c r="H501" s="416">
        <v>28</v>
      </c>
      <c r="I501" s="391">
        <f t="shared" si="32"/>
        <v>672</v>
      </c>
      <c r="J501" s="945" t="s">
        <v>133</v>
      </c>
      <c r="K501" s="923" t="s">
        <v>953</v>
      </c>
      <c r="N501" s="938" t="s">
        <v>3563</v>
      </c>
      <c r="O501" s="939">
        <f t="shared" si="28"/>
        <v>0</v>
      </c>
      <c r="P501" s="940"/>
      <c r="Q501" s="939">
        <f t="shared" si="27"/>
        <v>0</v>
      </c>
      <c r="R501" s="941">
        <f t="shared" si="29"/>
        <v>0</v>
      </c>
    </row>
    <row r="502" spans="1:18" ht="15" customHeight="1" x14ac:dyDescent="0.25">
      <c r="A502" s="971"/>
      <c r="B502" s="919"/>
      <c r="C502" s="1000"/>
      <c r="D502" s="1001"/>
      <c r="E502" s="919" t="s">
        <v>3490</v>
      </c>
      <c r="F502" s="920" t="s">
        <v>1885</v>
      </c>
      <c r="G502" s="451">
        <v>48</v>
      </c>
      <c r="H502" s="416">
        <v>10</v>
      </c>
      <c r="I502" s="391">
        <f t="shared" si="32"/>
        <v>480</v>
      </c>
      <c r="J502" s="945" t="s">
        <v>133</v>
      </c>
      <c r="K502" s="923" t="s">
        <v>953</v>
      </c>
      <c r="N502" s="1046" t="s">
        <v>3243</v>
      </c>
      <c r="O502" s="1047">
        <f>SUM(O4:O501)</f>
        <v>7539.74</v>
      </c>
      <c r="P502" s="1048"/>
      <c r="Q502" s="1047">
        <f>SUM(Q4:Q501)</f>
        <v>252711688.11526397</v>
      </c>
      <c r="R502" s="1049">
        <f>SUM(R4:R501)</f>
        <v>252719227.85526398</v>
      </c>
    </row>
    <row r="503" spans="1:18" ht="15" customHeight="1" x14ac:dyDescent="0.2">
      <c r="A503" s="971"/>
      <c r="B503" s="919"/>
      <c r="C503" s="1000"/>
      <c r="D503" s="1001"/>
      <c r="E503" s="919" t="s">
        <v>3492</v>
      </c>
      <c r="F503" s="920" t="s">
        <v>3493</v>
      </c>
      <c r="G503" s="451">
        <v>48</v>
      </c>
      <c r="H503" s="416">
        <v>85</v>
      </c>
      <c r="I503" s="391">
        <f t="shared" si="32"/>
        <v>4080</v>
      </c>
      <c r="J503" s="945" t="s">
        <v>133</v>
      </c>
      <c r="K503" s="923" t="s">
        <v>953</v>
      </c>
      <c r="R503" s="1050">
        <f>R502-I976</f>
        <v>0</v>
      </c>
    </row>
    <row r="504" spans="1:18" ht="15" customHeight="1" x14ac:dyDescent="0.2">
      <c r="A504" s="971"/>
      <c r="B504" s="919"/>
      <c r="C504" s="1000"/>
      <c r="D504" s="1001"/>
      <c r="E504" s="919" t="s">
        <v>3495</v>
      </c>
      <c r="F504" s="920" t="s">
        <v>1887</v>
      </c>
      <c r="G504" s="451">
        <v>48</v>
      </c>
      <c r="H504" s="416">
        <v>25</v>
      </c>
      <c r="I504" s="391">
        <f t="shared" si="32"/>
        <v>1200</v>
      </c>
      <c r="J504" s="945" t="s">
        <v>133</v>
      </c>
      <c r="K504" s="923" t="s">
        <v>953</v>
      </c>
      <c r="M504" s="962"/>
    </row>
    <row r="505" spans="1:18" ht="15" customHeight="1" x14ac:dyDescent="0.2">
      <c r="A505" s="971"/>
      <c r="B505" s="919"/>
      <c r="C505" s="1000"/>
      <c r="D505" s="1001"/>
      <c r="E505" s="919" t="s">
        <v>3497</v>
      </c>
      <c r="F505" s="920" t="s">
        <v>1887</v>
      </c>
      <c r="G505" s="451">
        <v>96</v>
      </c>
      <c r="H505" s="416">
        <v>10</v>
      </c>
      <c r="I505" s="391">
        <f t="shared" si="32"/>
        <v>960</v>
      </c>
      <c r="J505" s="945" t="s">
        <v>133</v>
      </c>
      <c r="K505" s="923" t="s">
        <v>953</v>
      </c>
    </row>
    <row r="506" spans="1:18" ht="15" customHeight="1" x14ac:dyDescent="0.2">
      <c r="A506" s="971"/>
      <c r="B506" s="919"/>
      <c r="C506" s="1000"/>
      <c r="D506" s="1001"/>
      <c r="E506" s="919" t="s">
        <v>3499</v>
      </c>
      <c r="F506" s="920" t="s">
        <v>1594</v>
      </c>
      <c r="G506" s="451">
        <v>336</v>
      </c>
      <c r="H506" s="416">
        <v>5.67</v>
      </c>
      <c r="I506" s="391">
        <f t="shared" si="32"/>
        <v>1905.12</v>
      </c>
      <c r="J506" s="945" t="s">
        <v>133</v>
      </c>
      <c r="K506" s="923" t="s">
        <v>953</v>
      </c>
    </row>
    <row r="507" spans="1:18" ht="15" customHeight="1" x14ac:dyDescent="0.2">
      <c r="A507" s="971"/>
      <c r="B507" s="919"/>
      <c r="C507" s="1000"/>
      <c r="D507" s="1001"/>
      <c r="E507" s="919" t="s">
        <v>3501</v>
      </c>
      <c r="F507" s="920" t="s">
        <v>1594</v>
      </c>
      <c r="G507" s="451">
        <v>144</v>
      </c>
      <c r="H507" s="416">
        <v>31.65</v>
      </c>
      <c r="I507" s="391">
        <f t="shared" si="32"/>
        <v>4557.5999999999995</v>
      </c>
      <c r="J507" s="945" t="s">
        <v>133</v>
      </c>
      <c r="K507" s="923" t="s">
        <v>953</v>
      </c>
    </row>
    <row r="508" spans="1:18" ht="15" customHeight="1" x14ac:dyDescent="0.2">
      <c r="A508" s="971"/>
      <c r="B508" s="919"/>
      <c r="C508" s="1000"/>
      <c r="D508" s="1001"/>
      <c r="E508" s="919" t="s">
        <v>3503</v>
      </c>
      <c r="F508" s="920" t="s">
        <v>1644</v>
      </c>
      <c r="G508" s="451">
        <v>48</v>
      </c>
      <c r="H508" s="416">
        <v>30.41</v>
      </c>
      <c r="I508" s="391">
        <f t="shared" si="32"/>
        <v>1459.68</v>
      </c>
      <c r="J508" s="945" t="s">
        <v>133</v>
      </c>
      <c r="K508" s="923" t="s">
        <v>953</v>
      </c>
    </row>
    <row r="509" spans="1:18" ht="15" customHeight="1" x14ac:dyDescent="0.2">
      <c r="A509" s="971"/>
      <c r="B509" s="919"/>
      <c r="C509" s="1000"/>
      <c r="D509" s="1001"/>
      <c r="E509" s="919" t="s">
        <v>3505</v>
      </c>
      <c r="F509" s="920" t="s">
        <v>1594</v>
      </c>
      <c r="G509" s="451">
        <v>480</v>
      </c>
      <c r="H509" s="416">
        <v>5</v>
      </c>
      <c r="I509" s="391">
        <f t="shared" si="32"/>
        <v>2400</v>
      </c>
      <c r="J509" s="945" t="s">
        <v>133</v>
      </c>
      <c r="K509" s="923" t="s">
        <v>953</v>
      </c>
    </row>
    <row r="510" spans="1:18" ht="15" customHeight="1" x14ac:dyDescent="0.2">
      <c r="A510" s="971"/>
      <c r="B510" s="919"/>
      <c r="C510" s="1000"/>
      <c r="D510" s="1001"/>
      <c r="E510" s="919" t="s">
        <v>3507</v>
      </c>
      <c r="F510" s="920" t="s">
        <v>1636</v>
      </c>
      <c r="G510" s="451">
        <v>240</v>
      </c>
      <c r="H510" s="416">
        <v>34</v>
      </c>
      <c r="I510" s="391">
        <f t="shared" si="32"/>
        <v>8160</v>
      </c>
      <c r="J510" s="945" t="s">
        <v>133</v>
      </c>
      <c r="K510" s="923" t="s">
        <v>953</v>
      </c>
    </row>
    <row r="511" spans="1:18" ht="15" customHeight="1" x14ac:dyDescent="0.2">
      <c r="A511" s="971"/>
      <c r="B511" s="919"/>
      <c r="C511" s="1000"/>
      <c r="D511" s="1001"/>
      <c r="E511" s="919" t="s">
        <v>3509</v>
      </c>
      <c r="F511" s="920" t="s">
        <v>1636</v>
      </c>
      <c r="G511" s="451">
        <v>192</v>
      </c>
      <c r="H511" s="416">
        <v>32</v>
      </c>
      <c r="I511" s="391">
        <f t="shared" si="32"/>
        <v>6144</v>
      </c>
      <c r="J511" s="945" t="s">
        <v>133</v>
      </c>
      <c r="K511" s="923" t="s">
        <v>953</v>
      </c>
    </row>
    <row r="512" spans="1:18" ht="15" customHeight="1" x14ac:dyDescent="0.2">
      <c r="A512" s="971"/>
      <c r="B512" s="919"/>
      <c r="C512" s="1000"/>
      <c r="D512" s="1001"/>
      <c r="E512" s="919" t="s">
        <v>3511</v>
      </c>
      <c r="F512" s="920" t="s">
        <v>1594</v>
      </c>
      <c r="G512" s="451">
        <v>96</v>
      </c>
      <c r="H512" s="416">
        <v>60</v>
      </c>
      <c r="I512" s="391">
        <f t="shared" si="32"/>
        <v>5760</v>
      </c>
      <c r="J512" s="945" t="s">
        <v>133</v>
      </c>
      <c r="K512" s="923" t="s">
        <v>953</v>
      </c>
    </row>
    <row r="513" spans="1:11" ht="15" customHeight="1" x14ac:dyDescent="0.2">
      <c r="A513" s="971"/>
      <c r="B513" s="919"/>
      <c r="C513" s="1000"/>
      <c r="D513" s="1001"/>
      <c r="E513" s="1029" t="s">
        <v>3564</v>
      </c>
      <c r="F513" s="920"/>
      <c r="G513" s="451"/>
      <c r="H513" s="416"/>
      <c r="I513" s="391"/>
      <c r="J513" s="448"/>
      <c r="K513" s="923"/>
    </row>
    <row r="514" spans="1:11" ht="15" customHeight="1" x14ac:dyDescent="0.2">
      <c r="A514" s="971"/>
      <c r="B514" s="919"/>
      <c r="C514" s="1000"/>
      <c r="D514" s="1001"/>
      <c r="E514" s="1051" t="s">
        <v>3565</v>
      </c>
      <c r="F514" s="920"/>
      <c r="G514" s="451"/>
      <c r="H514" s="416"/>
      <c r="I514" s="391"/>
      <c r="J514" s="448"/>
      <c r="K514" s="923"/>
    </row>
    <row r="515" spans="1:11" ht="15" customHeight="1" x14ac:dyDescent="0.2">
      <c r="A515" s="971"/>
      <c r="B515" s="919"/>
      <c r="C515" s="1000"/>
      <c r="D515" s="1001"/>
      <c r="E515" s="925" t="s">
        <v>3566</v>
      </c>
      <c r="F515" s="1034" t="s">
        <v>1892</v>
      </c>
      <c r="G515" s="451">
        <v>1680</v>
      </c>
      <c r="H515" s="1035">
        <v>17</v>
      </c>
      <c r="I515" s="391">
        <f t="shared" ref="I515:I520" si="33">G515*H515</f>
        <v>28560</v>
      </c>
      <c r="J515" s="945" t="s">
        <v>133</v>
      </c>
      <c r="K515" s="923" t="s">
        <v>953</v>
      </c>
    </row>
    <row r="516" spans="1:11" ht="15" customHeight="1" x14ac:dyDescent="0.2">
      <c r="A516" s="971"/>
      <c r="B516" s="919"/>
      <c r="C516" s="1000"/>
      <c r="D516" s="1001"/>
      <c r="E516" s="925" t="s">
        <v>3567</v>
      </c>
      <c r="F516" s="1034" t="s">
        <v>1892</v>
      </c>
      <c r="G516" s="451">
        <v>384</v>
      </c>
      <c r="H516" s="1035">
        <v>75</v>
      </c>
      <c r="I516" s="391">
        <f t="shared" si="33"/>
        <v>28800</v>
      </c>
      <c r="J516" s="945" t="s">
        <v>133</v>
      </c>
      <c r="K516" s="923" t="s">
        <v>953</v>
      </c>
    </row>
    <row r="517" spans="1:11" ht="15" customHeight="1" x14ac:dyDescent="0.2">
      <c r="A517" s="971"/>
      <c r="B517" s="919"/>
      <c r="C517" s="1000"/>
      <c r="D517" s="1001"/>
      <c r="E517" s="367" t="s">
        <v>3482</v>
      </c>
      <c r="F517" s="1052" t="s">
        <v>1636</v>
      </c>
      <c r="G517" s="451">
        <v>144</v>
      </c>
      <c r="H517" s="1035">
        <v>50</v>
      </c>
      <c r="I517" s="391">
        <f t="shared" si="33"/>
        <v>7200</v>
      </c>
      <c r="J517" s="945" t="s">
        <v>133</v>
      </c>
      <c r="K517" s="923" t="s">
        <v>953</v>
      </c>
    </row>
    <row r="518" spans="1:11" ht="15" customHeight="1" x14ac:dyDescent="0.2">
      <c r="A518" s="971"/>
      <c r="B518" s="919"/>
      <c r="C518" s="1000"/>
      <c r="D518" s="1001"/>
      <c r="E518" s="367" t="s">
        <v>3472</v>
      </c>
      <c r="F518" s="1034" t="s">
        <v>1892</v>
      </c>
      <c r="G518" s="451">
        <v>48</v>
      </c>
      <c r="H518" s="1035">
        <v>50</v>
      </c>
      <c r="I518" s="391">
        <f t="shared" si="33"/>
        <v>2400</v>
      </c>
      <c r="J518" s="945" t="s">
        <v>133</v>
      </c>
      <c r="K518" s="923" t="s">
        <v>953</v>
      </c>
    </row>
    <row r="519" spans="1:11" ht="15" customHeight="1" x14ac:dyDescent="0.2">
      <c r="A519" s="971"/>
      <c r="B519" s="919"/>
      <c r="C519" s="1000"/>
      <c r="D519" s="1001"/>
      <c r="E519" s="925" t="s">
        <v>1878</v>
      </c>
      <c r="F519" s="1052" t="s">
        <v>1879</v>
      </c>
      <c r="G519" s="451">
        <v>1440</v>
      </c>
      <c r="H519" s="1035">
        <v>80.47</v>
      </c>
      <c r="I519" s="391">
        <f t="shared" si="33"/>
        <v>115876.8</v>
      </c>
      <c r="J519" s="945" t="s">
        <v>133</v>
      </c>
      <c r="K519" s="923" t="s">
        <v>953</v>
      </c>
    </row>
    <row r="520" spans="1:11" ht="15" customHeight="1" x14ac:dyDescent="0.2">
      <c r="A520" s="971"/>
      <c r="B520" s="919"/>
      <c r="C520" s="1000"/>
      <c r="D520" s="1001"/>
      <c r="E520" s="925" t="s">
        <v>1882</v>
      </c>
      <c r="F520" s="1052" t="s">
        <v>1879</v>
      </c>
      <c r="G520" s="451">
        <v>48</v>
      </c>
      <c r="H520" s="1035">
        <v>32</v>
      </c>
      <c r="I520" s="391">
        <f t="shared" si="33"/>
        <v>1536</v>
      </c>
      <c r="J520" s="945" t="s">
        <v>133</v>
      </c>
      <c r="K520" s="923" t="s">
        <v>953</v>
      </c>
    </row>
    <row r="521" spans="1:11" ht="15" customHeight="1" x14ac:dyDescent="0.2">
      <c r="A521" s="971"/>
      <c r="B521" s="919"/>
      <c r="C521" s="1000"/>
      <c r="D521" s="1001"/>
      <c r="E521" s="1051" t="s">
        <v>3568</v>
      </c>
      <c r="F521" s="920"/>
      <c r="G521" s="451"/>
      <c r="H521" s="416"/>
      <c r="I521" s="391"/>
      <c r="J521" s="448"/>
      <c r="K521" s="923"/>
    </row>
    <row r="522" spans="1:11" ht="15" customHeight="1" x14ac:dyDescent="0.2">
      <c r="A522" s="971"/>
      <c r="B522" s="919"/>
      <c r="C522" s="1000"/>
      <c r="D522" s="1001"/>
      <c r="E522" s="925" t="s">
        <v>3569</v>
      </c>
      <c r="F522" s="1034" t="s">
        <v>3570</v>
      </c>
      <c r="G522" s="451">
        <v>96</v>
      </c>
      <c r="H522" s="1035">
        <v>165</v>
      </c>
      <c r="I522" s="391">
        <f t="shared" ref="I522:I530" si="34">G522*H522</f>
        <v>15840</v>
      </c>
      <c r="J522" s="945" t="s">
        <v>133</v>
      </c>
      <c r="K522" s="923" t="s">
        <v>953</v>
      </c>
    </row>
    <row r="523" spans="1:11" ht="15" customHeight="1" x14ac:dyDescent="0.2">
      <c r="A523" s="971"/>
      <c r="B523" s="919"/>
      <c r="C523" s="1000"/>
      <c r="D523" s="1001"/>
      <c r="E523" s="925" t="s">
        <v>3571</v>
      </c>
      <c r="F523" s="1034" t="s">
        <v>1636</v>
      </c>
      <c r="G523" s="451">
        <v>192</v>
      </c>
      <c r="H523" s="1035">
        <v>105.5</v>
      </c>
      <c r="I523" s="391">
        <f t="shared" si="34"/>
        <v>20256</v>
      </c>
      <c r="J523" s="945" t="s">
        <v>133</v>
      </c>
      <c r="K523" s="923" t="s">
        <v>953</v>
      </c>
    </row>
    <row r="524" spans="1:11" ht="15" customHeight="1" x14ac:dyDescent="0.2">
      <c r="A524" s="971"/>
      <c r="B524" s="919"/>
      <c r="C524" s="1000"/>
      <c r="D524" s="1001"/>
      <c r="E524" s="925" t="s">
        <v>3572</v>
      </c>
      <c r="F524" s="1053" t="s">
        <v>1636</v>
      </c>
      <c r="G524" s="451">
        <v>240</v>
      </c>
      <c r="H524" s="1035">
        <v>124.95</v>
      </c>
      <c r="I524" s="391">
        <f t="shared" si="34"/>
        <v>29988</v>
      </c>
      <c r="J524" s="945" t="s">
        <v>133</v>
      </c>
      <c r="K524" s="923" t="s">
        <v>953</v>
      </c>
    </row>
    <row r="525" spans="1:11" ht="15" customHeight="1" x14ac:dyDescent="0.2">
      <c r="A525" s="971"/>
      <c r="B525" s="919"/>
      <c r="C525" s="1000"/>
      <c r="D525" s="1001"/>
      <c r="E525" s="925" t="s">
        <v>3573</v>
      </c>
      <c r="F525" s="1053" t="s">
        <v>3574</v>
      </c>
      <c r="G525" s="451">
        <v>720</v>
      </c>
      <c r="H525" s="1035">
        <v>5.6</v>
      </c>
      <c r="I525" s="391">
        <f t="shared" si="34"/>
        <v>4031.9999999999995</v>
      </c>
      <c r="J525" s="945" t="s">
        <v>133</v>
      </c>
      <c r="K525" s="923" t="s">
        <v>953</v>
      </c>
    </row>
    <row r="526" spans="1:11" ht="15" customHeight="1" x14ac:dyDescent="0.2">
      <c r="A526" s="971"/>
      <c r="B526" s="919"/>
      <c r="C526" s="1000"/>
      <c r="D526" s="1001"/>
      <c r="E526" s="925" t="s">
        <v>3575</v>
      </c>
      <c r="F526" s="1053" t="s">
        <v>1636</v>
      </c>
      <c r="G526" s="451">
        <v>192</v>
      </c>
      <c r="H526" s="1035">
        <v>14.07</v>
      </c>
      <c r="I526" s="391">
        <f t="shared" si="34"/>
        <v>2701.44</v>
      </c>
      <c r="J526" s="945" t="s">
        <v>133</v>
      </c>
      <c r="K526" s="923" t="s">
        <v>953</v>
      </c>
    </row>
    <row r="527" spans="1:11" ht="15" customHeight="1" x14ac:dyDescent="0.2">
      <c r="A527" s="971"/>
      <c r="B527" s="919"/>
      <c r="C527" s="1000"/>
      <c r="D527" s="1001"/>
      <c r="E527" s="925" t="s">
        <v>3576</v>
      </c>
      <c r="F527" s="1053" t="s">
        <v>3577</v>
      </c>
      <c r="G527" s="451">
        <v>96</v>
      </c>
      <c r="H527" s="1035">
        <v>48.32</v>
      </c>
      <c r="I527" s="391">
        <f t="shared" si="34"/>
        <v>4638.72</v>
      </c>
      <c r="J527" s="945" t="s">
        <v>133</v>
      </c>
      <c r="K527" s="923" t="s">
        <v>953</v>
      </c>
    </row>
    <row r="528" spans="1:11" ht="15" customHeight="1" x14ac:dyDescent="0.2">
      <c r="A528" s="971"/>
      <c r="B528" s="919"/>
      <c r="C528" s="1000"/>
      <c r="D528" s="1001"/>
      <c r="E528" s="925" t="s">
        <v>3501</v>
      </c>
      <c r="F528" s="1053" t="s">
        <v>3519</v>
      </c>
      <c r="G528" s="451">
        <v>96</v>
      </c>
      <c r="H528" s="1035">
        <v>31.65</v>
      </c>
      <c r="I528" s="391">
        <f t="shared" si="34"/>
        <v>3038.3999999999996</v>
      </c>
      <c r="J528" s="945" t="s">
        <v>133</v>
      </c>
      <c r="K528" s="923" t="s">
        <v>953</v>
      </c>
    </row>
    <row r="529" spans="1:13" ht="15" customHeight="1" x14ac:dyDescent="0.2">
      <c r="A529" s="971"/>
      <c r="B529" s="919"/>
      <c r="C529" s="1000"/>
      <c r="D529" s="1001"/>
      <c r="E529" s="925" t="s">
        <v>3578</v>
      </c>
      <c r="F529" s="1053" t="s">
        <v>1894</v>
      </c>
      <c r="G529" s="451">
        <v>384</v>
      </c>
      <c r="H529" s="1035">
        <v>143.47</v>
      </c>
      <c r="I529" s="391">
        <f t="shared" si="34"/>
        <v>55092.479999999996</v>
      </c>
      <c r="J529" s="945" t="s">
        <v>133</v>
      </c>
      <c r="K529" s="923" t="s">
        <v>953</v>
      </c>
    </row>
    <row r="530" spans="1:13" ht="15" customHeight="1" x14ac:dyDescent="0.2">
      <c r="A530" s="971"/>
      <c r="B530" s="919"/>
      <c r="C530" s="1000"/>
      <c r="D530" s="1001"/>
      <c r="E530" s="925" t="s">
        <v>3579</v>
      </c>
      <c r="F530" s="1053" t="s">
        <v>1885</v>
      </c>
      <c r="G530" s="451">
        <v>48</v>
      </c>
      <c r="H530" s="1035">
        <v>25</v>
      </c>
      <c r="I530" s="391">
        <f t="shared" si="34"/>
        <v>1200</v>
      </c>
      <c r="J530" s="945" t="s">
        <v>133</v>
      </c>
      <c r="K530" s="923" t="s">
        <v>953</v>
      </c>
    </row>
    <row r="531" spans="1:13" ht="15" customHeight="1" x14ac:dyDescent="0.2">
      <c r="A531" s="971"/>
      <c r="B531" s="919"/>
      <c r="C531" s="1000"/>
      <c r="D531" s="1001"/>
      <c r="E531" s="1031" t="s">
        <v>3580</v>
      </c>
      <c r="F531" s="920"/>
      <c r="G531" s="451"/>
      <c r="H531" s="416"/>
      <c r="I531" s="391"/>
      <c r="J531" s="448"/>
      <c r="K531" s="923"/>
    </row>
    <row r="532" spans="1:13" ht="15" customHeight="1" x14ac:dyDescent="0.2">
      <c r="A532" s="971"/>
      <c r="B532" s="919"/>
      <c r="C532" s="1000"/>
      <c r="D532" s="1001"/>
      <c r="E532" s="925" t="s">
        <v>3581</v>
      </c>
      <c r="F532" s="1034" t="s">
        <v>1594</v>
      </c>
      <c r="G532" s="451">
        <v>2400</v>
      </c>
      <c r="H532" s="1035">
        <v>12</v>
      </c>
      <c r="I532" s="391">
        <f t="shared" ref="I532:I542" si="35">G532*H532</f>
        <v>28800</v>
      </c>
      <c r="J532" s="945" t="s">
        <v>133</v>
      </c>
      <c r="K532" s="923" t="s">
        <v>953</v>
      </c>
    </row>
    <row r="533" spans="1:13" ht="15" customHeight="1" x14ac:dyDescent="0.2">
      <c r="A533" s="971"/>
      <c r="B533" s="919"/>
      <c r="C533" s="1000"/>
      <c r="D533" s="1001"/>
      <c r="E533" s="925" t="s">
        <v>3550</v>
      </c>
      <c r="F533" s="1034" t="s">
        <v>1636</v>
      </c>
      <c r="G533" s="451">
        <v>384</v>
      </c>
      <c r="H533" s="1035">
        <v>110</v>
      </c>
      <c r="I533" s="391">
        <f t="shared" si="35"/>
        <v>42240</v>
      </c>
      <c r="J533" s="945" t="s">
        <v>133</v>
      </c>
      <c r="K533" s="923" t="s">
        <v>953</v>
      </c>
    </row>
    <row r="534" spans="1:13" ht="15" customHeight="1" x14ac:dyDescent="0.2">
      <c r="A534" s="971"/>
      <c r="B534" s="919"/>
      <c r="C534" s="1000"/>
      <c r="D534" s="1001"/>
      <c r="E534" s="925" t="s">
        <v>3470</v>
      </c>
      <c r="F534" s="1034" t="s">
        <v>1636</v>
      </c>
      <c r="G534" s="451">
        <v>48</v>
      </c>
      <c r="H534" s="1035">
        <v>143.47</v>
      </c>
      <c r="I534" s="391">
        <f t="shared" si="35"/>
        <v>6886.5599999999995</v>
      </c>
      <c r="J534" s="945" t="s">
        <v>133</v>
      </c>
      <c r="K534" s="923" t="s">
        <v>953</v>
      </c>
    </row>
    <row r="535" spans="1:13" ht="15" customHeight="1" x14ac:dyDescent="0.2">
      <c r="A535" s="971"/>
      <c r="B535" s="919"/>
      <c r="C535" s="1000"/>
      <c r="D535" s="1001"/>
      <c r="E535" s="925" t="s">
        <v>3482</v>
      </c>
      <c r="F535" s="1034" t="s">
        <v>1636</v>
      </c>
      <c r="G535" s="451">
        <v>48</v>
      </c>
      <c r="H535" s="1035">
        <v>50</v>
      </c>
      <c r="I535" s="391">
        <f t="shared" si="35"/>
        <v>2400</v>
      </c>
      <c r="J535" s="945" t="s">
        <v>133</v>
      </c>
      <c r="K535" s="923" t="s">
        <v>953</v>
      </c>
      <c r="M535" s="962"/>
    </row>
    <row r="536" spans="1:13" ht="15" customHeight="1" x14ac:dyDescent="0.2">
      <c r="A536" s="971"/>
      <c r="B536" s="919"/>
      <c r="C536" s="1000"/>
      <c r="D536" s="1001"/>
      <c r="E536" s="925" t="s">
        <v>3472</v>
      </c>
      <c r="F536" s="1034" t="s">
        <v>1636</v>
      </c>
      <c r="G536" s="451">
        <v>48</v>
      </c>
      <c r="H536" s="1035">
        <v>50</v>
      </c>
      <c r="I536" s="391">
        <f t="shared" si="35"/>
        <v>2400</v>
      </c>
      <c r="J536" s="945" t="s">
        <v>133</v>
      </c>
      <c r="K536" s="923" t="s">
        <v>953</v>
      </c>
    </row>
    <row r="537" spans="1:13" ht="15" customHeight="1" x14ac:dyDescent="0.2">
      <c r="A537" s="971"/>
      <c r="B537" s="919"/>
      <c r="C537" s="1000"/>
      <c r="D537" s="1001"/>
      <c r="E537" s="925" t="s">
        <v>3480</v>
      </c>
      <c r="F537" s="1034" t="s">
        <v>1636</v>
      </c>
      <c r="G537" s="451">
        <v>48</v>
      </c>
      <c r="H537" s="1035">
        <v>39</v>
      </c>
      <c r="I537" s="391">
        <f t="shared" si="35"/>
        <v>1872</v>
      </c>
      <c r="J537" s="945" t="s">
        <v>133</v>
      </c>
      <c r="K537" s="923" t="s">
        <v>953</v>
      </c>
      <c r="M537" s="962"/>
    </row>
    <row r="538" spans="1:13" ht="15" customHeight="1" x14ac:dyDescent="0.2">
      <c r="A538" s="971"/>
      <c r="B538" s="919"/>
      <c r="C538" s="1000"/>
      <c r="D538" s="1001"/>
      <c r="E538" s="925" t="s">
        <v>3582</v>
      </c>
      <c r="F538" s="1034" t="s">
        <v>1636</v>
      </c>
      <c r="G538" s="451">
        <v>96</v>
      </c>
      <c r="H538" s="1035">
        <v>32</v>
      </c>
      <c r="I538" s="391">
        <f t="shared" si="35"/>
        <v>3072</v>
      </c>
      <c r="J538" s="945" t="s">
        <v>133</v>
      </c>
      <c r="K538" s="923" t="s">
        <v>953</v>
      </c>
    </row>
    <row r="539" spans="1:13" ht="15" customHeight="1" x14ac:dyDescent="0.2">
      <c r="A539" s="971"/>
      <c r="B539" s="919"/>
      <c r="C539" s="1000"/>
      <c r="D539" s="1001"/>
      <c r="E539" s="925" t="s">
        <v>3492</v>
      </c>
      <c r="F539" s="1034" t="s">
        <v>3493</v>
      </c>
      <c r="G539" s="451">
        <v>24</v>
      </c>
      <c r="H539" s="1035">
        <v>65</v>
      </c>
      <c r="I539" s="391">
        <f t="shared" si="35"/>
        <v>1560</v>
      </c>
      <c r="J539" s="945" t="s">
        <v>133</v>
      </c>
      <c r="K539" s="923" t="s">
        <v>953</v>
      </c>
    </row>
    <row r="540" spans="1:13" ht="15" customHeight="1" x14ac:dyDescent="0.2">
      <c r="A540" s="971"/>
      <c r="B540" s="919"/>
      <c r="C540" s="1000"/>
      <c r="D540" s="1001"/>
      <c r="E540" s="925" t="s">
        <v>3505</v>
      </c>
      <c r="F540" s="1034" t="s">
        <v>1594</v>
      </c>
      <c r="G540" s="451">
        <v>192</v>
      </c>
      <c r="H540" s="1035">
        <v>7.29</v>
      </c>
      <c r="I540" s="391">
        <f t="shared" si="35"/>
        <v>1399.68</v>
      </c>
      <c r="J540" s="945" t="s">
        <v>133</v>
      </c>
      <c r="K540" s="923" t="s">
        <v>953</v>
      </c>
    </row>
    <row r="541" spans="1:13" ht="15" customHeight="1" x14ac:dyDescent="0.2">
      <c r="A541" s="971"/>
      <c r="B541" s="919"/>
      <c r="C541" s="1000"/>
      <c r="D541" s="1001"/>
      <c r="E541" s="925" t="s">
        <v>3476</v>
      </c>
      <c r="F541" s="1034" t="s">
        <v>1885</v>
      </c>
      <c r="G541" s="451">
        <v>48</v>
      </c>
      <c r="H541" s="1035">
        <v>10</v>
      </c>
      <c r="I541" s="391">
        <f t="shared" si="35"/>
        <v>480</v>
      </c>
      <c r="J541" s="945" t="s">
        <v>133</v>
      </c>
      <c r="K541" s="923" t="s">
        <v>953</v>
      </c>
      <c r="M541" s="962"/>
    </row>
    <row r="542" spans="1:13" ht="15" customHeight="1" x14ac:dyDescent="0.2">
      <c r="A542" s="971"/>
      <c r="B542" s="919"/>
      <c r="C542" s="1000"/>
      <c r="D542" s="1001"/>
      <c r="E542" s="925" t="s">
        <v>3486</v>
      </c>
      <c r="F542" s="1034" t="s">
        <v>1885</v>
      </c>
      <c r="G542" s="451">
        <v>48</v>
      </c>
      <c r="H542" s="1035">
        <v>10</v>
      </c>
      <c r="I542" s="391">
        <f t="shared" si="35"/>
        <v>480</v>
      </c>
      <c r="J542" s="945" t="s">
        <v>133</v>
      </c>
      <c r="K542" s="923" t="s">
        <v>953</v>
      </c>
    </row>
    <row r="543" spans="1:13" ht="15" customHeight="1" x14ac:dyDescent="0.2">
      <c r="A543" s="971"/>
      <c r="B543" s="919"/>
      <c r="C543" s="1000"/>
      <c r="D543" s="1001"/>
      <c r="E543" s="1029" t="s">
        <v>3583</v>
      </c>
      <c r="F543" s="920"/>
      <c r="G543" s="451"/>
      <c r="H543" s="416"/>
      <c r="I543" s="391"/>
      <c r="J543" s="448"/>
      <c r="K543" s="923"/>
    </row>
    <row r="544" spans="1:13" ht="15" customHeight="1" x14ac:dyDescent="0.2">
      <c r="A544" s="971"/>
      <c r="B544" s="919"/>
      <c r="C544" s="1000"/>
      <c r="D544" s="1001"/>
      <c r="E544" s="925" t="s">
        <v>3462</v>
      </c>
      <c r="F544" s="1034" t="s">
        <v>1594</v>
      </c>
      <c r="G544" s="451">
        <v>288</v>
      </c>
      <c r="H544" s="1035">
        <v>15.6</v>
      </c>
      <c r="I544" s="391">
        <f t="shared" ref="I544:I555" si="36">G544*H544</f>
        <v>4492.8</v>
      </c>
      <c r="J544" s="945" t="s">
        <v>133</v>
      </c>
      <c r="K544" s="923" t="s">
        <v>953</v>
      </c>
    </row>
    <row r="545" spans="1:13" ht="15" customHeight="1" x14ac:dyDescent="0.2">
      <c r="A545" s="971"/>
      <c r="B545" s="919"/>
      <c r="C545" s="1000"/>
      <c r="D545" s="1001"/>
      <c r="E545" s="925" t="s">
        <v>3584</v>
      </c>
      <c r="F545" s="1034" t="s">
        <v>1636</v>
      </c>
      <c r="G545" s="451">
        <v>336</v>
      </c>
      <c r="H545" s="1035">
        <v>99.95</v>
      </c>
      <c r="I545" s="391">
        <f t="shared" si="36"/>
        <v>33583.200000000004</v>
      </c>
      <c r="J545" s="945" t="s">
        <v>133</v>
      </c>
      <c r="K545" s="923" t="s">
        <v>953</v>
      </c>
    </row>
    <row r="546" spans="1:13" ht="15" customHeight="1" x14ac:dyDescent="0.2">
      <c r="A546" s="971"/>
      <c r="B546" s="919"/>
      <c r="C546" s="1000"/>
      <c r="D546" s="1001"/>
      <c r="E546" s="925" t="s">
        <v>3476</v>
      </c>
      <c r="F546" s="1034" t="s">
        <v>1636</v>
      </c>
      <c r="G546" s="451">
        <v>24</v>
      </c>
      <c r="H546" s="1035">
        <v>110</v>
      </c>
      <c r="I546" s="391">
        <f t="shared" si="36"/>
        <v>2640</v>
      </c>
      <c r="J546" s="945" t="s">
        <v>133</v>
      </c>
      <c r="K546" s="923" t="s">
        <v>953</v>
      </c>
    </row>
    <row r="547" spans="1:13" ht="15" customHeight="1" x14ac:dyDescent="0.2">
      <c r="A547" s="971"/>
      <c r="B547" s="919"/>
      <c r="C547" s="1000"/>
      <c r="D547" s="1001"/>
      <c r="E547" s="925" t="s">
        <v>3482</v>
      </c>
      <c r="F547" s="1034" t="s">
        <v>1636</v>
      </c>
      <c r="G547" s="451">
        <v>24</v>
      </c>
      <c r="H547" s="1035">
        <v>50</v>
      </c>
      <c r="I547" s="391">
        <f t="shared" si="36"/>
        <v>1200</v>
      </c>
      <c r="J547" s="945" t="s">
        <v>133</v>
      </c>
      <c r="K547" s="923" t="s">
        <v>953</v>
      </c>
    </row>
    <row r="548" spans="1:13" ht="15" customHeight="1" x14ac:dyDescent="0.2">
      <c r="A548" s="971"/>
      <c r="B548" s="919"/>
      <c r="C548" s="1000"/>
      <c r="D548" s="1001"/>
      <c r="E548" s="925" t="s">
        <v>3480</v>
      </c>
      <c r="F548" s="1034" t="s">
        <v>1636</v>
      </c>
      <c r="G548" s="451">
        <v>24</v>
      </c>
      <c r="H548" s="1035">
        <v>39</v>
      </c>
      <c r="I548" s="391">
        <f t="shared" si="36"/>
        <v>936</v>
      </c>
      <c r="J548" s="945" t="s">
        <v>133</v>
      </c>
      <c r="K548" s="923" t="s">
        <v>953</v>
      </c>
    </row>
    <row r="549" spans="1:13" ht="15" customHeight="1" x14ac:dyDescent="0.2">
      <c r="A549" s="971"/>
      <c r="B549" s="919"/>
      <c r="C549" s="1000"/>
      <c r="D549" s="1001"/>
      <c r="E549" s="925" t="s">
        <v>3472</v>
      </c>
      <c r="F549" s="1034" t="s">
        <v>1636</v>
      </c>
      <c r="G549" s="451">
        <v>24</v>
      </c>
      <c r="H549" s="1035">
        <v>50</v>
      </c>
      <c r="I549" s="391">
        <f t="shared" si="36"/>
        <v>1200</v>
      </c>
      <c r="J549" s="945" t="s">
        <v>133</v>
      </c>
      <c r="K549" s="923" t="s">
        <v>953</v>
      </c>
    </row>
    <row r="550" spans="1:13" ht="15" customHeight="1" x14ac:dyDescent="0.2">
      <c r="A550" s="971"/>
      <c r="B550" s="919"/>
      <c r="C550" s="1000"/>
      <c r="D550" s="1001"/>
      <c r="E550" s="925" t="s">
        <v>3492</v>
      </c>
      <c r="F550" s="1034" t="s">
        <v>3493</v>
      </c>
      <c r="G550" s="451">
        <v>48</v>
      </c>
      <c r="H550" s="1035">
        <v>65</v>
      </c>
      <c r="I550" s="391">
        <f t="shared" si="36"/>
        <v>3120</v>
      </c>
      <c r="J550" s="945" t="s">
        <v>133</v>
      </c>
      <c r="K550" s="923" t="s">
        <v>953</v>
      </c>
    </row>
    <row r="551" spans="1:13" ht="15" customHeight="1" x14ac:dyDescent="0.2">
      <c r="A551" s="971"/>
      <c r="B551" s="919"/>
      <c r="C551" s="1000"/>
      <c r="D551" s="1001"/>
      <c r="E551" s="925" t="s">
        <v>3505</v>
      </c>
      <c r="F551" s="1034" t="s">
        <v>1594</v>
      </c>
      <c r="G551" s="451">
        <v>240</v>
      </c>
      <c r="H551" s="1035">
        <v>7.29</v>
      </c>
      <c r="I551" s="391">
        <f t="shared" si="36"/>
        <v>1749.6</v>
      </c>
      <c r="J551" s="945" t="s">
        <v>133</v>
      </c>
      <c r="K551" s="923" t="s">
        <v>953</v>
      </c>
      <c r="M551" s="962"/>
    </row>
    <row r="552" spans="1:13" ht="15" customHeight="1" x14ac:dyDescent="0.2">
      <c r="A552" s="971"/>
      <c r="B552" s="919"/>
      <c r="C552" s="1000"/>
      <c r="D552" s="1001"/>
      <c r="E552" s="925" t="s">
        <v>3486</v>
      </c>
      <c r="F552" s="1034" t="s">
        <v>1885</v>
      </c>
      <c r="G552" s="451">
        <v>48</v>
      </c>
      <c r="H552" s="1035">
        <v>10</v>
      </c>
      <c r="I552" s="391">
        <f t="shared" si="36"/>
        <v>480</v>
      </c>
      <c r="J552" s="945" t="s">
        <v>133</v>
      </c>
      <c r="K552" s="923" t="s">
        <v>953</v>
      </c>
    </row>
    <row r="553" spans="1:13" ht="15" customHeight="1" x14ac:dyDescent="0.2">
      <c r="A553" s="971"/>
      <c r="B553" s="919"/>
      <c r="C553" s="1000"/>
      <c r="D553" s="1001"/>
      <c r="E553" s="925" t="s">
        <v>3585</v>
      </c>
      <c r="F553" s="1034" t="s">
        <v>1885</v>
      </c>
      <c r="G553" s="451">
        <v>48</v>
      </c>
      <c r="H553" s="1035">
        <v>10</v>
      </c>
      <c r="I553" s="391">
        <f t="shared" si="36"/>
        <v>480</v>
      </c>
      <c r="J553" s="945" t="s">
        <v>133</v>
      </c>
      <c r="K553" s="923" t="s">
        <v>953</v>
      </c>
    </row>
    <row r="554" spans="1:13" ht="15" customHeight="1" x14ac:dyDescent="0.2">
      <c r="A554" s="971"/>
      <c r="B554" s="919"/>
      <c r="C554" s="1000"/>
      <c r="D554" s="1001"/>
      <c r="E554" s="925" t="s">
        <v>3488</v>
      </c>
      <c r="F554" s="1034" t="s">
        <v>1885</v>
      </c>
      <c r="G554" s="451">
        <v>48</v>
      </c>
      <c r="H554" s="1035">
        <v>10</v>
      </c>
      <c r="I554" s="391">
        <f t="shared" si="36"/>
        <v>480</v>
      </c>
      <c r="J554" s="945" t="s">
        <v>133</v>
      </c>
      <c r="K554" s="923" t="s">
        <v>953</v>
      </c>
    </row>
    <row r="555" spans="1:13" ht="15" customHeight="1" x14ac:dyDescent="0.2">
      <c r="A555" s="971"/>
      <c r="B555" s="919"/>
      <c r="C555" s="1000"/>
      <c r="D555" s="1001"/>
      <c r="E555" s="925" t="s">
        <v>3524</v>
      </c>
      <c r="F555" s="1034" t="s">
        <v>1885</v>
      </c>
      <c r="G555" s="451">
        <v>48</v>
      </c>
      <c r="H555" s="1035">
        <v>10</v>
      </c>
      <c r="I555" s="391">
        <f t="shared" si="36"/>
        <v>480</v>
      </c>
      <c r="J555" s="945" t="s">
        <v>133</v>
      </c>
      <c r="K555" s="923" t="s">
        <v>953</v>
      </c>
    </row>
    <row r="556" spans="1:13" ht="15" customHeight="1" x14ac:dyDescent="0.2">
      <c r="A556" s="971"/>
      <c r="B556" s="919"/>
      <c r="C556" s="1000"/>
      <c r="D556" s="1001"/>
      <c r="E556" s="1029" t="s">
        <v>3586</v>
      </c>
      <c r="F556" s="920"/>
      <c r="G556" s="451"/>
      <c r="H556" s="416"/>
      <c r="I556" s="391"/>
      <c r="J556" s="448"/>
      <c r="K556" s="923"/>
    </row>
    <row r="557" spans="1:13" ht="15" customHeight="1" x14ac:dyDescent="0.2">
      <c r="A557" s="971"/>
      <c r="B557" s="919"/>
      <c r="C557" s="1000"/>
      <c r="D557" s="1001"/>
      <c r="E557" s="925" t="s">
        <v>3566</v>
      </c>
      <c r="F557" s="1034" t="s">
        <v>1644</v>
      </c>
      <c r="G557" s="451">
        <v>1680</v>
      </c>
      <c r="H557" s="1035">
        <v>17</v>
      </c>
      <c r="I557" s="391">
        <f>G557*H557</f>
        <v>28560</v>
      </c>
      <c r="J557" s="945" t="s">
        <v>133</v>
      </c>
      <c r="K557" s="923" t="s">
        <v>953</v>
      </c>
    </row>
    <row r="558" spans="1:13" ht="15" customHeight="1" x14ac:dyDescent="0.2">
      <c r="A558" s="971"/>
      <c r="B558" s="919"/>
      <c r="C558" s="1000"/>
      <c r="D558" s="1001"/>
      <c r="E558" s="925" t="s">
        <v>3587</v>
      </c>
      <c r="F558" s="1034" t="s">
        <v>1894</v>
      </c>
      <c r="G558" s="451">
        <v>384</v>
      </c>
      <c r="H558" s="1035">
        <v>124.95</v>
      </c>
      <c r="I558" s="391">
        <f>G558*H558</f>
        <v>47980.800000000003</v>
      </c>
      <c r="J558" s="945" t="s">
        <v>133</v>
      </c>
      <c r="K558" s="923" t="s">
        <v>953</v>
      </c>
    </row>
    <row r="559" spans="1:13" ht="15" customHeight="1" x14ac:dyDescent="0.2">
      <c r="A559" s="971"/>
      <c r="B559" s="919"/>
      <c r="C559" s="1000"/>
      <c r="D559" s="1001"/>
      <c r="E559" s="925" t="s">
        <v>3482</v>
      </c>
      <c r="F559" s="1034" t="s">
        <v>3542</v>
      </c>
      <c r="G559" s="451">
        <v>144</v>
      </c>
      <c r="H559" s="1035">
        <v>50</v>
      </c>
      <c r="I559" s="391">
        <f>G559*H559</f>
        <v>7200</v>
      </c>
      <c r="J559" s="945" t="s">
        <v>133</v>
      </c>
      <c r="K559" s="923" t="s">
        <v>953</v>
      </c>
    </row>
    <row r="560" spans="1:13" ht="15" customHeight="1" x14ac:dyDescent="0.2">
      <c r="A560" s="971"/>
      <c r="B560" s="919"/>
      <c r="C560" s="1000"/>
      <c r="D560" s="1001"/>
      <c r="E560" s="925" t="s">
        <v>3472</v>
      </c>
      <c r="F560" s="1034" t="s">
        <v>1636</v>
      </c>
      <c r="G560" s="451">
        <v>48</v>
      </c>
      <c r="H560" s="1035">
        <v>50</v>
      </c>
      <c r="I560" s="391">
        <f>G560*H560</f>
        <v>2400</v>
      </c>
      <c r="J560" s="945" t="s">
        <v>133</v>
      </c>
      <c r="K560" s="923" t="s">
        <v>953</v>
      </c>
    </row>
    <row r="561" spans="1:11" ht="15" customHeight="1" x14ac:dyDescent="0.2">
      <c r="A561" s="971"/>
      <c r="B561" s="919"/>
      <c r="C561" s="1000"/>
      <c r="D561" s="1001"/>
      <c r="E561" s="1031" t="s">
        <v>3588</v>
      </c>
      <c r="F561" s="920"/>
      <c r="G561" s="451"/>
      <c r="H561" s="416"/>
      <c r="I561" s="391"/>
      <c r="J561" s="448"/>
      <c r="K561" s="923"/>
    </row>
    <row r="562" spans="1:11" ht="15" customHeight="1" x14ac:dyDescent="0.2">
      <c r="A562" s="971"/>
      <c r="B562" s="919"/>
      <c r="C562" s="1000"/>
      <c r="D562" s="1001"/>
      <c r="E562" s="925" t="s">
        <v>3589</v>
      </c>
      <c r="F562" s="1034" t="s">
        <v>1636</v>
      </c>
      <c r="G562" s="451">
        <v>336</v>
      </c>
      <c r="H562" s="1035">
        <v>23.32</v>
      </c>
      <c r="I562" s="391">
        <f t="shared" ref="I562:I573" si="37">G562*H562</f>
        <v>7835.52</v>
      </c>
      <c r="J562" s="945" t="s">
        <v>133</v>
      </c>
      <c r="K562" s="923" t="s">
        <v>953</v>
      </c>
    </row>
    <row r="563" spans="1:11" ht="15" customHeight="1" x14ac:dyDescent="0.2">
      <c r="A563" s="971"/>
      <c r="B563" s="919"/>
      <c r="C563" s="1000"/>
      <c r="D563" s="1001"/>
      <c r="E563" s="925" t="s">
        <v>3590</v>
      </c>
      <c r="F563" s="1034" t="s">
        <v>1636</v>
      </c>
      <c r="G563" s="451">
        <v>48</v>
      </c>
      <c r="H563" s="1035">
        <v>124.95</v>
      </c>
      <c r="I563" s="391">
        <f t="shared" si="37"/>
        <v>5997.6</v>
      </c>
      <c r="J563" s="945" t="s">
        <v>133</v>
      </c>
      <c r="K563" s="923" t="s">
        <v>953</v>
      </c>
    </row>
    <row r="564" spans="1:11" ht="15" customHeight="1" x14ac:dyDescent="0.2">
      <c r="A564" s="971"/>
      <c r="B564" s="919"/>
      <c r="C564" s="1000"/>
      <c r="D564" s="1001"/>
      <c r="E564" s="925" t="s">
        <v>3569</v>
      </c>
      <c r="F564" s="1034" t="s">
        <v>3570</v>
      </c>
      <c r="G564" s="451">
        <v>48</v>
      </c>
      <c r="H564" s="1035">
        <v>165</v>
      </c>
      <c r="I564" s="391">
        <f t="shared" si="37"/>
        <v>7920</v>
      </c>
      <c r="J564" s="945" t="s">
        <v>133</v>
      </c>
      <c r="K564" s="923" t="s">
        <v>953</v>
      </c>
    </row>
    <row r="565" spans="1:11" ht="15" customHeight="1" x14ac:dyDescent="0.2">
      <c r="A565" s="971"/>
      <c r="B565" s="919"/>
      <c r="C565" s="1000"/>
      <c r="D565" s="1001"/>
      <c r="E565" s="925" t="s">
        <v>3591</v>
      </c>
      <c r="F565" s="1034" t="s">
        <v>1636</v>
      </c>
      <c r="G565" s="451">
        <v>48</v>
      </c>
      <c r="H565" s="1035">
        <v>19</v>
      </c>
      <c r="I565" s="391">
        <f t="shared" si="37"/>
        <v>912</v>
      </c>
      <c r="J565" s="945" t="s">
        <v>133</v>
      </c>
      <c r="K565" s="923" t="s">
        <v>953</v>
      </c>
    </row>
    <row r="566" spans="1:11" ht="15" customHeight="1" x14ac:dyDescent="0.2">
      <c r="A566" s="971"/>
      <c r="B566" s="919"/>
      <c r="C566" s="1000"/>
      <c r="D566" s="1001"/>
      <c r="E566" s="925" t="s">
        <v>3470</v>
      </c>
      <c r="F566" s="1034" t="s">
        <v>1636</v>
      </c>
      <c r="G566" s="451">
        <v>16</v>
      </c>
      <c r="H566" s="1035">
        <v>143.47</v>
      </c>
      <c r="I566" s="391">
        <f t="shared" si="37"/>
        <v>2295.52</v>
      </c>
      <c r="J566" s="945" t="s">
        <v>133</v>
      </c>
      <c r="K566" s="923" t="s">
        <v>953</v>
      </c>
    </row>
    <row r="567" spans="1:11" ht="15" customHeight="1" x14ac:dyDescent="0.2">
      <c r="A567" s="971"/>
      <c r="B567" s="919"/>
      <c r="C567" s="1000"/>
      <c r="D567" s="1001"/>
      <c r="E567" s="925" t="s">
        <v>3592</v>
      </c>
      <c r="F567" s="1034" t="s">
        <v>1594</v>
      </c>
      <c r="G567" s="451">
        <v>192</v>
      </c>
      <c r="H567" s="1035">
        <v>48.32</v>
      </c>
      <c r="I567" s="391">
        <f t="shared" si="37"/>
        <v>9277.44</v>
      </c>
      <c r="J567" s="945" t="s">
        <v>133</v>
      </c>
      <c r="K567" s="923" t="s">
        <v>953</v>
      </c>
    </row>
    <row r="568" spans="1:11" ht="15" customHeight="1" x14ac:dyDescent="0.2">
      <c r="A568" s="971"/>
      <c r="B568" s="919"/>
      <c r="C568" s="1000"/>
      <c r="D568" s="1001"/>
      <c r="E568" s="367" t="s">
        <v>3480</v>
      </c>
      <c r="F568" s="1034" t="s">
        <v>1636</v>
      </c>
      <c r="G568" s="451">
        <v>24</v>
      </c>
      <c r="H568" s="1035">
        <v>39</v>
      </c>
      <c r="I568" s="391">
        <f t="shared" si="37"/>
        <v>936</v>
      </c>
      <c r="J568" s="945" t="s">
        <v>133</v>
      </c>
      <c r="K568" s="923" t="s">
        <v>953</v>
      </c>
    </row>
    <row r="569" spans="1:11" ht="15" customHeight="1" x14ac:dyDescent="0.2">
      <c r="A569" s="971"/>
      <c r="B569" s="919"/>
      <c r="C569" s="1000"/>
      <c r="D569" s="1001"/>
      <c r="E569" s="367" t="s">
        <v>3505</v>
      </c>
      <c r="F569" s="1034" t="s">
        <v>1594</v>
      </c>
      <c r="G569" s="451">
        <v>240</v>
      </c>
      <c r="H569" s="1035">
        <v>7.29</v>
      </c>
      <c r="I569" s="391">
        <f t="shared" si="37"/>
        <v>1749.6</v>
      </c>
      <c r="J569" s="945" t="s">
        <v>133</v>
      </c>
      <c r="K569" s="923" t="s">
        <v>953</v>
      </c>
    </row>
    <row r="570" spans="1:11" ht="15" customHeight="1" x14ac:dyDescent="0.2">
      <c r="A570" s="971"/>
      <c r="B570" s="919"/>
      <c r="C570" s="1000"/>
      <c r="D570" s="1001"/>
      <c r="E570" s="367" t="s">
        <v>3482</v>
      </c>
      <c r="F570" s="1034" t="s">
        <v>1894</v>
      </c>
      <c r="G570" s="451">
        <v>24</v>
      </c>
      <c r="H570" s="1035">
        <v>50</v>
      </c>
      <c r="I570" s="391">
        <f t="shared" si="37"/>
        <v>1200</v>
      </c>
      <c r="J570" s="945" t="s">
        <v>133</v>
      </c>
      <c r="K570" s="923" t="s">
        <v>953</v>
      </c>
    </row>
    <row r="571" spans="1:11" ht="15" customHeight="1" x14ac:dyDescent="0.2">
      <c r="A571" s="971"/>
      <c r="B571" s="919"/>
      <c r="C571" s="1000"/>
      <c r="D571" s="1001"/>
      <c r="E571" s="367" t="s">
        <v>3476</v>
      </c>
      <c r="F571" s="1034" t="s">
        <v>1885</v>
      </c>
      <c r="G571" s="451">
        <v>48</v>
      </c>
      <c r="H571" s="1035">
        <v>10</v>
      </c>
      <c r="I571" s="391">
        <f t="shared" si="37"/>
        <v>480</v>
      </c>
      <c r="J571" s="945" t="s">
        <v>133</v>
      </c>
      <c r="K571" s="923" t="s">
        <v>953</v>
      </c>
    </row>
    <row r="572" spans="1:11" ht="15" customHeight="1" x14ac:dyDescent="0.2">
      <c r="A572" s="971"/>
      <c r="B572" s="919"/>
      <c r="C572" s="1000"/>
      <c r="D572" s="1001"/>
      <c r="E572" s="367" t="s">
        <v>3486</v>
      </c>
      <c r="F572" s="1034" t="s">
        <v>3523</v>
      </c>
      <c r="G572" s="451">
        <v>48</v>
      </c>
      <c r="H572" s="1035">
        <v>10</v>
      </c>
      <c r="I572" s="391">
        <f t="shared" si="37"/>
        <v>480</v>
      </c>
      <c r="J572" s="945" t="s">
        <v>133</v>
      </c>
      <c r="K572" s="923" t="s">
        <v>953</v>
      </c>
    </row>
    <row r="573" spans="1:11" ht="15" customHeight="1" x14ac:dyDescent="0.2">
      <c r="A573" s="971"/>
      <c r="B573" s="919"/>
      <c r="C573" s="1000"/>
      <c r="D573" s="1001"/>
      <c r="E573" s="367" t="s">
        <v>3503</v>
      </c>
      <c r="F573" s="1034" t="s">
        <v>1644</v>
      </c>
      <c r="G573" s="451">
        <v>48</v>
      </c>
      <c r="H573" s="1035">
        <v>30.41</v>
      </c>
      <c r="I573" s="391">
        <f t="shared" si="37"/>
        <v>1459.68</v>
      </c>
      <c r="J573" s="945" t="s">
        <v>133</v>
      </c>
      <c r="K573" s="923" t="s">
        <v>953</v>
      </c>
    </row>
    <row r="574" spans="1:11" ht="15" customHeight="1" x14ac:dyDescent="0.2">
      <c r="A574" s="971"/>
      <c r="B574" s="919"/>
      <c r="C574" s="1000"/>
      <c r="D574" s="1001"/>
      <c r="E574" s="1029" t="s">
        <v>3593</v>
      </c>
      <c r="F574" s="920"/>
      <c r="G574" s="451"/>
      <c r="H574" s="416"/>
      <c r="I574" s="391"/>
      <c r="J574" s="448"/>
      <c r="K574" s="923"/>
    </row>
    <row r="575" spans="1:11" ht="15" customHeight="1" x14ac:dyDescent="0.2">
      <c r="A575" s="971"/>
      <c r="B575" s="919"/>
      <c r="C575" s="1000"/>
      <c r="D575" s="1001"/>
      <c r="E575" s="925" t="s">
        <v>3581</v>
      </c>
      <c r="F575" s="1034" t="s">
        <v>1636</v>
      </c>
      <c r="G575" s="451">
        <v>2400</v>
      </c>
      <c r="H575" s="1035">
        <v>12</v>
      </c>
      <c r="I575" s="391">
        <f>G575*H575</f>
        <v>28800</v>
      </c>
      <c r="J575" s="945" t="s">
        <v>133</v>
      </c>
      <c r="K575" s="923" t="s">
        <v>953</v>
      </c>
    </row>
    <row r="576" spans="1:11" ht="15" customHeight="1" x14ac:dyDescent="0.2">
      <c r="A576" s="971"/>
      <c r="B576" s="919"/>
      <c r="C576" s="1000"/>
      <c r="D576" s="1001"/>
      <c r="E576" s="925" t="s">
        <v>3499</v>
      </c>
      <c r="F576" s="1034" t="s">
        <v>1636</v>
      </c>
      <c r="G576" s="451">
        <v>2880</v>
      </c>
      <c r="H576" s="1035">
        <v>5.67</v>
      </c>
      <c r="I576" s="391">
        <f>G576*H576</f>
        <v>16329.6</v>
      </c>
      <c r="J576" s="945" t="s">
        <v>133</v>
      </c>
      <c r="K576" s="923" t="s">
        <v>953</v>
      </c>
    </row>
    <row r="577" spans="1:18" ht="15" customHeight="1" x14ac:dyDescent="0.2">
      <c r="A577" s="971"/>
      <c r="B577" s="919"/>
      <c r="C577" s="1000"/>
      <c r="D577" s="1001"/>
      <c r="E577" s="925" t="s">
        <v>3472</v>
      </c>
      <c r="F577" s="1034" t="s">
        <v>1636</v>
      </c>
      <c r="G577" s="451">
        <v>144</v>
      </c>
      <c r="H577" s="1035">
        <v>50</v>
      </c>
      <c r="I577" s="391">
        <f>G577*H577</f>
        <v>7200</v>
      </c>
      <c r="J577" s="945" t="s">
        <v>133</v>
      </c>
      <c r="K577" s="923" t="s">
        <v>953</v>
      </c>
    </row>
    <row r="578" spans="1:18" ht="15" customHeight="1" x14ac:dyDescent="0.2">
      <c r="A578" s="971"/>
      <c r="B578" s="919"/>
      <c r="C578" s="1000"/>
      <c r="D578" s="1001"/>
      <c r="E578" s="367" t="s">
        <v>3480</v>
      </c>
      <c r="F578" s="1034" t="s">
        <v>1636</v>
      </c>
      <c r="G578" s="451">
        <v>96</v>
      </c>
      <c r="H578" s="1035">
        <v>39</v>
      </c>
      <c r="I578" s="391">
        <f>G578*H578</f>
        <v>3744</v>
      </c>
      <c r="J578" s="945" t="s">
        <v>133</v>
      </c>
      <c r="K578" s="923" t="s">
        <v>953</v>
      </c>
      <c r="M578" s="962"/>
    </row>
    <row r="579" spans="1:18" ht="15" customHeight="1" x14ac:dyDescent="0.2">
      <c r="A579" s="971"/>
      <c r="B579" s="919"/>
      <c r="C579" s="1000"/>
      <c r="D579" s="1001"/>
      <c r="E579" s="367" t="s">
        <v>3482</v>
      </c>
      <c r="F579" s="1034" t="s">
        <v>1894</v>
      </c>
      <c r="G579" s="451">
        <v>96</v>
      </c>
      <c r="H579" s="1035">
        <v>50</v>
      </c>
      <c r="I579" s="391">
        <f>G579*H579</f>
        <v>4800</v>
      </c>
      <c r="J579" s="945" t="s">
        <v>133</v>
      </c>
      <c r="K579" s="923" t="s">
        <v>953</v>
      </c>
    </row>
    <row r="580" spans="1:18" ht="15" customHeight="1" x14ac:dyDescent="0.2">
      <c r="A580" s="971"/>
      <c r="B580" s="919"/>
      <c r="C580" s="1000"/>
      <c r="D580" s="1001"/>
      <c r="E580" s="919"/>
      <c r="F580" s="920"/>
      <c r="G580" s="451"/>
      <c r="H580" s="416"/>
      <c r="I580" s="922"/>
      <c r="J580" s="448"/>
      <c r="K580" s="923"/>
    </row>
    <row r="581" spans="1:18" ht="15" customHeight="1" x14ac:dyDescent="0.2">
      <c r="A581" s="946" t="s">
        <v>3594</v>
      </c>
      <c r="B581" s="947"/>
      <c r="C581" s="943"/>
      <c r="D581" s="367"/>
      <c r="E581" s="919"/>
      <c r="F581" s="920"/>
      <c r="G581" s="451"/>
      <c r="H581" s="416"/>
      <c r="I581" s="922"/>
      <c r="J581" s="448"/>
      <c r="K581" s="923"/>
    </row>
    <row r="582" spans="1:18" ht="15" customHeight="1" x14ac:dyDescent="0.2">
      <c r="A582" s="409"/>
      <c r="B582" s="410"/>
      <c r="C582" s="943">
        <v>1</v>
      </c>
      <c r="D582" s="367"/>
      <c r="E582" s="1054" t="s">
        <v>3595</v>
      </c>
      <c r="F582" s="920" t="s">
        <v>1920</v>
      </c>
      <c r="G582" s="451">
        <v>3000</v>
      </c>
      <c r="H582" s="416">
        <v>218.3</v>
      </c>
      <c r="I582" s="391">
        <f t="shared" ref="I582:I647" si="38">G582*H582</f>
        <v>654900</v>
      </c>
      <c r="J582" s="945" t="s">
        <v>476</v>
      </c>
      <c r="K582" s="923" t="s">
        <v>953</v>
      </c>
    </row>
    <row r="583" spans="1:18" ht="15" customHeight="1" x14ac:dyDescent="0.2">
      <c r="A583" s="409"/>
      <c r="B583" s="410"/>
      <c r="C583" s="1055"/>
      <c r="D583" s="366"/>
      <c r="E583" s="1054" t="s">
        <v>3596</v>
      </c>
      <c r="F583" s="920" t="s">
        <v>1920</v>
      </c>
      <c r="G583" s="451">
        <v>300</v>
      </c>
      <c r="H583" s="416">
        <v>274.45</v>
      </c>
      <c r="I583" s="391">
        <f t="shared" si="38"/>
        <v>82335</v>
      </c>
      <c r="J583" s="945" t="s">
        <v>476</v>
      </c>
      <c r="K583" s="923" t="s">
        <v>953</v>
      </c>
    </row>
    <row r="584" spans="1:18" ht="15" customHeight="1" x14ac:dyDescent="0.2">
      <c r="A584" s="409"/>
      <c r="B584" s="410"/>
      <c r="C584" s="1055"/>
      <c r="D584" s="366"/>
      <c r="E584" s="1054" t="s">
        <v>3597</v>
      </c>
      <c r="F584" s="920" t="s">
        <v>1920</v>
      </c>
      <c r="G584" s="451">
        <v>2250</v>
      </c>
      <c r="H584" s="416">
        <v>4.09</v>
      </c>
      <c r="I584" s="391">
        <f t="shared" si="38"/>
        <v>9202.5</v>
      </c>
      <c r="J584" s="945" t="s">
        <v>476</v>
      </c>
      <c r="K584" s="923" t="s">
        <v>953</v>
      </c>
    </row>
    <row r="585" spans="1:18" ht="15" customHeight="1" x14ac:dyDescent="0.2">
      <c r="A585" s="409"/>
      <c r="B585" s="410"/>
      <c r="C585" s="1055"/>
      <c r="D585" s="366"/>
      <c r="E585" s="1054" t="s">
        <v>3598</v>
      </c>
      <c r="F585" s="920" t="s">
        <v>3248</v>
      </c>
      <c r="G585" s="451">
        <v>50</v>
      </c>
      <c r="H585" s="416">
        <v>79.680000000000007</v>
      </c>
      <c r="I585" s="391">
        <f t="shared" si="38"/>
        <v>3984.0000000000005</v>
      </c>
      <c r="J585" s="945" t="s">
        <v>937</v>
      </c>
      <c r="K585" s="923" t="s">
        <v>953</v>
      </c>
    </row>
    <row r="586" spans="1:18" ht="15" customHeight="1" x14ac:dyDescent="0.2">
      <c r="A586" s="409"/>
      <c r="B586" s="410"/>
      <c r="C586" s="1055"/>
      <c r="D586" s="366"/>
      <c r="E586" s="1054" t="s">
        <v>3599</v>
      </c>
      <c r="F586" s="920" t="s">
        <v>3600</v>
      </c>
      <c r="G586" s="451">
        <v>50</v>
      </c>
      <c r="H586" s="416">
        <v>82.11</v>
      </c>
      <c r="I586" s="391">
        <f t="shared" si="38"/>
        <v>4105.5</v>
      </c>
      <c r="J586" s="945" t="s">
        <v>937</v>
      </c>
      <c r="K586" s="923" t="s">
        <v>953</v>
      </c>
    </row>
    <row r="587" spans="1:18" ht="15" customHeight="1" x14ac:dyDescent="0.2">
      <c r="A587" s="409"/>
      <c r="B587" s="410"/>
      <c r="C587" s="1055"/>
      <c r="D587" s="366"/>
      <c r="E587" s="1054" t="s">
        <v>3601</v>
      </c>
      <c r="F587" s="920" t="s">
        <v>3602</v>
      </c>
      <c r="G587" s="451">
        <v>50</v>
      </c>
      <c r="H587" s="416">
        <v>21.72</v>
      </c>
      <c r="I587" s="391">
        <f t="shared" si="38"/>
        <v>1086</v>
      </c>
      <c r="J587" s="945" t="s">
        <v>937</v>
      </c>
      <c r="K587" s="923" t="s">
        <v>953</v>
      </c>
    </row>
    <row r="588" spans="1:18" ht="15" customHeight="1" x14ac:dyDescent="0.2">
      <c r="A588" s="409"/>
      <c r="B588" s="410"/>
      <c r="C588" s="1055"/>
      <c r="D588" s="366"/>
      <c r="E588" s="1054" t="s">
        <v>3603</v>
      </c>
      <c r="F588" s="920" t="s">
        <v>3602</v>
      </c>
      <c r="G588" s="451">
        <v>50</v>
      </c>
      <c r="H588" s="416">
        <v>14</v>
      </c>
      <c r="I588" s="391">
        <f t="shared" si="38"/>
        <v>700</v>
      </c>
      <c r="J588" s="945" t="s">
        <v>937</v>
      </c>
      <c r="K588" s="923" t="s">
        <v>953</v>
      </c>
    </row>
    <row r="589" spans="1:18" ht="15" customHeight="1" x14ac:dyDescent="0.2">
      <c r="A589" s="409"/>
      <c r="B589" s="410"/>
      <c r="C589" s="1055"/>
      <c r="D589" s="366"/>
      <c r="E589" s="1054" t="s">
        <v>3604</v>
      </c>
      <c r="F589" s="920" t="s">
        <v>3602</v>
      </c>
      <c r="G589" s="451">
        <v>25</v>
      </c>
      <c r="H589" s="416">
        <v>53.64</v>
      </c>
      <c r="I589" s="391">
        <f t="shared" si="38"/>
        <v>1341</v>
      </c>
      <c r="J589" s="945" t="s">
        <v>937</v>
      </c>
      <c r="K589" s="923" t="s">
        <v>953</v>
      </c>
    </row>
    <row r="590" spans="1:18" ht="15" customHeight="1" x14ac:dyDescent="0.2">
      <c r="A590" s="409"/>
      <c r="B590" s="410"/>
      <c r="C590" s="1055"/>
      <c r="D590" s="366"/>
      <c r="E590" s="1054" t="s">
        <v>3605</v>
      </c>
      <c r="F590" s="920" t="s">
        <v>3602</v>
      </c>
      <c r="G590" s="451">
        <v>10</v>
      </c>
      <c r="H590" s="416">
        <v>70</v>
      </c>
      <c r="I590" s="391">
        <f t="shared" si="38"/>
        <v>700</v>
      </c>
      <c r="J590" s="945" t="s">
        <v>937</v>
      </c>
      <c r="K590" s="923" t="s">
        <v>953</v>
      </c>
    </row>
    <row r="591" spans="1:18" ht="15" customHeight="1" x14ac:dyDescent="0.2">
      <c r="A591" s="409"/>
      <c r="B591" s="410"/>
      <c r="C591" s="1055"/>
      <c r="D591" s="366"/>
      <c r="E591" s="1054" t="s">
        <v>3606</v>
      </c>
      <c r="F591" s="920" t="s">
        <v>1605</v>
      </c>
      <c r="G591" s="451">
        <v>25</v>
      </c>
      <c r="H591" s="416">
        <v>83.55</v>
      </c>
      <c r="I591" s="391">
        <f t="shared" si="38"/>
        <v>2088.75</v>
      </c>
      <c r="J591" s="945" t="s">
        <v>937</v>
      </c>
      <c r="K591" s="923" t="s">
        <v>953</v>
      </c>
      <c r="N591" s="285"/>
      <c r="O591" s="285"/>
      <c r="P591" s="285"/>
      <c r="Q591" s="285"/>
      <c r="R591" s="285"/>
    </row>
    <row r="592" spans="1:18" ht="15" customHeight="1" x14ac:dyDescent="0.2">
      <c r="A592" s="409"/>
      <c r="B592" s="410"/>
      <c r="C592" s="1055"/>
      <c r="D592" s="366"/>
      <c r="E592" s="1054" t="s">
        <v>3607</v>
      </c>
      <c r="F592" s="920" t="s">
        <v>1605</v>
      </c>
      <c r="G592" s="451">
        <v>25</v>
      </c>
      <c r="H592" s="416">
        <v>86.94</v>
      </c>
      <c r="I592" s="391">
        <f t="shared" si="38"/>
        <v>2173.5</v>
      </c>
      <c r="J592" s="945" t="s">
        <v>937</v>
      </c>
      <c r="K592" s="923" t="s">
        <v>953</v>
      </c>
    </row>
    <row r="593" spans="1:11" ht="15" customHeight="1" x14ac:dyDescent="0.2">
      <c r="A593" s="409"/>
      <c r="B593" s="410"/>
      <c r="C593" s="1055"/>
      <c r="D593" s="366"/>
      <c r="E593" s="1054" t="s">
        <v>3608</v>
      </c>
      <c r="F593" s="920" t="s">
        <v>3602</v>
      </c>
      <c r="G593" s="451">
        <v>50</v>
      </c>
      <c r="H593" s="416">
        <v>150.44999999999999</v>
      </c>
      <c r="I593" s="391">
        <f t="shared" si="38"/>
        <v>7522.4999999999991</v>
      </c>
      <c r="J593" s="945" t="s">
        <v>937</v>
      </c>
      <c r="K593" s="923" t="s">
        <v>953</v>
      </c>
    </row>
    <row r="594" spans="1:11" ht="15" customHeight="1" x14ac:dyDescent="0.2">
      <c r="A594" s="409"/>
      <c r="B594" s="410"/>
      <c r="C594" s="1055"/>
      <c r="D594" s="366"/>
      <c r="E594" s="1054" t="s">
        <v>3609</v>
      </c>
      <c r="F594" s="920" t="s">
        <v>3602</v>
      </c>
      <c r="G594" s="451">
        <v>50</v>
      </c>
      <c r="H594" s="416">
        <v>255.5</v>
      </c>
      <c r="I594" s="391">
        <f t="shared" si="38"/>
        <v>12775</v>
      </c>
      <c r="J594" s="945" t="s">
        <v>937</v>
      </c>
      <c r="K594" s="923" t="s">
        <v>953</v>
      </c>
    </row>
    <row r="595" spans="1:11" ht="15" customHeight="1" x14ac:dyDescent="0.2">
      <c r="A595" s="409"/>
      <c r="B595" s="410"/>
      <c r="C595" s="1055"/>
      <c r="D595" s="366"/>
      <c r="E595" s="1054" t="s">
        <v>3610</v>
      </c>
      <c r="F595" s="920" t="s">
        <v>1594</v>
      </c>
      <c r="G595" s="451">
        <v>50</v>
      </c>
      <c r="H595" s="416">
        <v>896.85</v>
      </c>
      <c r="I595" s="391">
        <f t="shared" si="38"/>
        <v>44842.5</v>
      </c>
      <c r="J595" s="945" t="s">
        <v>937</v>
      </c>
      <c r="K595" s="923" t="s">
        <v>953</v>
      </c>
    </row>
    <row r="596" spans="1:11" ht="15" customHeight="1" x14ac:dyDescent="0.2">
      <c r="A596" s="409"/>
      <c r="B596" s="410"/>
      <c r="C596" s="1055"/>
      <c r="D596" s="366"/>
      <c r="E596" s="1054" t="s">
        <v>3611</v>
      </c>
      <c r="F596" s="920" t="s">
        <v>3602</v>
      </c>
      <c r="G596" s="451">
        <v>125</v>
      </c>
      <c r="H596" s="416">
        <v>40</v>
      </c>
      <c r="I596" s="391">
        <f t="shared" si="38"/>
        <v>5000</v>
      </c>
      <c r="J596" s="945" t="s">
        <v>937</v>
      </c>
      <c r="K596" s="923" t="s">
        <v>953</v>
      </c>
    </row>
    <row r="597" spans="1:11" ht="15" customHeight="1" x14ac:dyDescent="0.2">
      <c r="A597" s="409"/>
      <c r="B597" s="410"/>
      <c r="C597" s="1055"/>
      <c r="D597" s="366"/>
      <c r="E597" s="1054" t="s">
        <v>3612</v>
      </c>
      <c r="F597" s="920" t="s">
        <v>1594</v>
      </c>
      <c r="G597" s="451">
        <v>800</v>
      </c>
      <c r="H597" s="416">
        <v>23.18</v>
      </c>
      <c r="I597" s="391">
        <f t="shared" si="38"/>
        <v>18544</v>
      </c>
      <c r="J597" s="945" t="s">
        <v>937</v>
      </c>
      <c r="K597" s="923" t="s">
        <v>953</v>
      </c>
    </row>
    <row r="598" spans="1:11" ht="15" customHeight="1" x14ac:dyDescent="0.2">
      <c r="A598" s="409"/>
      <c r="B598" s="410"/>
      <c r="C598" s="1055"/>
      <c r="D598" s="366"/>
      <c r="E598" s="1054" t="s">
        <v>3613</v>
      </c>
      <c r="F598" s="920" t="s">
        <v>3602</v>
      </c>
      <c r="G598" s="451">
        <v>300</v>
      </c>
      <c r="H598" s="416">
        <v>41.57</v>
      </c>
      <c r="I598" s="391">
        <f t="shared" si="38"/>
        <v>12471</v>
      </c>
      <c r="J598" s="945" t="s">
        <v>937</v>
      </c>
      <c r="K598" s="923" t="s">
        <v>953</v>
      </c>
    </row>
    <row r="599" spans="1:11" ht="15" customHeight="1" x14ac:dyDescent="0.2">
      <c r="A599" s="409"/>
      <c r="B599" s="410"/>
      <c r="C599" s="1055"/>
      <c r="D599" s="366"/>
      <c r="E599" s="1054" t="s">
        <v>3614</v>
      </c>
      <c r="F599" s="920" t="s">
        <v>3615</v>
      </c>
      <c r="G599" s="451">
        <v>100</v>
      </c>
      <c r="H599" s="416">
        <v>19.18</v>
      </c>
      <c r="I599" s="391">
        <f t="shared" si="38"/>
        <v>1918</v>
      </c>
      <c r="J599" s="945" t="s">
        <v>937</v>
      </c>
      <c r="K599" s="923" t="s">
        <v>953</v>
      </c>
    </row>
    <row r="600" spans="1:11" ht="15" customHeight="1" x14ac:dyDescent="0.2">
      <c r="A600" s="409"/>
      <c r="B600" s="410"/>
      <c r="C600" s="1055"/>
      <c r="D600" s="366"/>
      <c r="E600" s="1054" t="s">
        <v>3616</v>
      </c>
      <c r="F600" s="920" t="s">
        <v>1594</v>
      </c>
      <c r="G600" s="451">
        <v>150</v>
      </c>
      <c r="H600" s="416">
        <v>15.21</v>
      </c>
      <c r="I600" s="391">
        <f t="shared" si="38"/>
        <v>2281.5</v>
      </c>
      <c r="J600" s="945" t="s">
        <v>937</v>
      </c>
      <c r="K600" s="923" t="s">
        <v>953</v>
      </c>
    </row>
    <row r="601" spans="1:11" ht="15" customHeight="1" x14ac:dyDescent="0.2">
      <c r="A601" s="409"/>
      <c r="B601" s="410"/>
      <c r="C601" s="1055"/>
      <c r="D601" s="366"/>
      <c r="E601" s="1054" t="s">
        <v>3617</v>
      </c>
      <c r="F601" s="920" t="s">
        <v>1594</v>
      </c>
      <c r="G601" s="451">
        <v>150</v>
      </c>
      <c r="H601" s="416">
        <v>30.37</v>
      </c>
      <c r="I601" s="391">
        <f t="shared" si="38"/>
        <v>4555.5</v>
      </c>
      <c r="J601" s="945" t="s">
        <v>937</v>
      </c>
      <c r="K601" s="923" t="s">
        <v>953</v>
      </c>
    </row>
    <row r="602" spans="1:11" ht="15" customHeight="1" x14ac:dyDescent="0.2">
      <c r="A602" s="409"/>
      <c r="B602" s="410"/>
      <c r="C602" s="1055"/>
      <c r="D602" s="366"/>
      <c r="E602" s="1054" t="s">
        <v>3618</v>
      </c>
      <c r="F602" s="920" t="s">
        <v>1594</v>
      </c>
      <c r="G602" s="451">
        <v>100</v>
      </c>
      <c r="H602" s="416">
        <v>84.37</v>
      </c>
      <c r="I602" s="391">
        <f t="shared" si="38"/>
        <v>8437</v>
      </c>
      <c r="J602" s="945" t="s">
        <v>937</v>
      </c>
      <c r="K602" s="923" t="s">
        <v>953</v>
      </c>
    </row>
    <row r="603" spans="1:11" ht="15" customHeight="1" x14ac:dyDescent="0.2">
      <c r="A603" s="409"/>
      <c r="B603" s="410"/>
      <c r="C603" s="1055"/>
      <c r="D603" s="366"/>
      <c r="E603" s="1054" t="s">
        <v>3619</v>
      </c>
      <c r="F603" s="920" t="s">
        <v>1594</v>
      </c>
      <c r="G603" s="451">
        <v>300</v>
      </c>
      <c r="H603" s="416">
        <v>17.61</v>
      </c>
      <c r="I603" s="391">
        <f t="shared" si="38"/>
        <v>5283</v>
      </c>
      <c r="J603" s="945" t="s">
        <v>937</v>
      </c>
      <c r="K603" s="923" t="s">
        <v>953</v>
      </c>
    </row>
    <row r="604" spans="1:11" ht="15" customHeight="1" x14ac:dyDescent="0.2">
      <c r="A604" s="409"/>
      <c r="B604" s="410"/>
      <c r="C604" s="1055"/>
      <c r="D604" s="366"/>
      <c r="E604" s="1054" t="s">
        <v>3620</v>
      </c>
      <c r="F604" s="920" t="s">
        <v>1594</v>
      </c>
      <c r="G604" s="451">
        <v>75</v>
      </c>
      <c r="H604" s="416">
        <v>34.22</v>
      </c>
      <c r="I604" s="391">
        <f t="shared" si="38"/>
        <v>2566.5</v>
      </c>
      <c r="J604" s="945" t="s">
        <v>937</v>
      </c>
      <c r="K604" s="923" t="s">
        <v>953</v>
      </c>
    </row>
    <row r="605" spans="1:11" ht="15" customHeight="1" x14ac:dyDescent="0.2">
      <c r="A605" s="409"/>
      <c r="B605" s="410"/>
      <c r="C605" s="1055"/>
      <c r="D605" s="366"/>
      <c r="E605" s="1054" t="s">
        <v>3621</v>
      </c>
      <c r="F605" s="920" t="s">
        <v>1594</v>
      </c>
      <c r="G605" s="383">
        <v>75</v>
      </c>
      <c r="H605" s="362">
        <v>150</v>
      </c>
      <c r="I605" s="391">
        <f t="shared" si="38"/>
        <v>11250</v>
      </c>
      <c r="J605" s="945" t="s">
        <v>937</v>
      </c>
      <c r="K605" s="923" t="s">
        <v>953</v>
      </c>
    </row>
    <row r="606" spans="1:11" ht="15" customHeight="1" x14ac:dyDescent="0.2">
      <c r="A606" s="409"/>
      <c r="B606" s="410"/>
      <c r="C606" s="1055"/>
      <c r="D606" s="366"/>
      <c r="E606" s="1054" t="s">
        <v>3622</v>
      </c>
      <c r="F606" s="920" t="s">
        <v>1594</v>
      </c>
      <c r="G606" s="383">
        <v>50</v>
      </c>
      <c r="H606" s="362">
        <v>50</v>
      </c>
      <c r="I606" s="391">
        <f t="shared" si="38"/>
        <v>2500</v>
      </c>
      <c r="J606" s="945" t="s">
        <v>937</v>
      </c>
      <c r="K606" s="923" t="s">
        <v>953</v>
      </c>
    </row>
    <row r="607" spans="1:11" ht="15" customHeight="1" x14ac:dyDescent="0.2">
      <c r="A607" s="409"/>
      <c r="B607" s="410"/>
      <c r="C607" s="1055"/>
      <c r="D607" s="366"/>
      <c r="E607" s="1054" t="s">
        <v>3623</v>
      </c>
      <c r="F607" s="920" t="s">
        <v>1594</v>
      </c>
      <c r="G607" s="383">
        <v>50</v>
      </c>
      <c r="H607" s="362">
        <v>50</v>
      </c>
      <c r="I607" s="391">
        <f t="shared" si="38"/>
        <v>2500</v>
      </c>
      <c r="J607" s="945" t="s">
        <v>937</v>
      </c>
      <c r="K607" s="923" t="s">
        <v>953</v>
      </c>
    </row>
    <row r="608" spans="1:11" ht="15" customHeight="1" x14ac:dyDescent="0.2">
      <c r="A608" s="409"/>
      <c r="B608" s="410"/>
      <c r="C608" s="1055"/>
      <c r="D608" s="366"/>
      <c r="E608" s="1054" t="s">
        <v>3624</v>
      </c>
      <c r="F608" s="920" t="s">
        <v>1594</v>
      </c>
      <c r="G608" s="383">
        <v>15</v>
      </c>
      <c r="H608" s="362">
        <v>850</v>
      </c>
      <c r="I608" s="391">
        <f t="shared" si="38"/>
        <v>12750</v>
      </c>
      <c r="J608" s="945" t="s">
        <v>937</v>
      </c>
      <c r="K608" s="923" t="s">
        <v>953</v>
      </c>
    </row>
    <row r="609" spans="1:11" ht="15" customHeight="1" x14ac:dyDescent="0.2">
      <c r="A609" s="409"/>
      <c r="B609" s="410"/>
      <c r="C609" s="1055"/>
      <c r="D609" s="366"/>
      <c r="E609" s="1054" t="s">
        <v>3625</v>
      </c>
      <c r="F609" s="920" t="s">
        <v>1594</v>
      </c>
      <c r="G609" s="383">
        <v>15</v>
      </c>
      <c r="H609" s="362">
        <v>850</v>
      </c>
      <c r="I609" s="391">
        <f t="shared" si="38"/>
        <v>12750</v>
      </c>
      <c r="J609" s="945" t="s">
        <v>937</v>
      </c>
      <c r="K609" s="923" t="s">
        <v>953</v>
      </c>
    </row>
    <row r="610" spans="1:11" ht="15" customHeight="1" x14ac:dyDescent="0.2">
      <c r="A610" s="409"/>
      <c r="B610" s="410"/>
      <c r="C610" s="1055"/>
      <c r="D610" s="366"/>
      <c r="E610" s="1056" t="s">
        <v>3626</v>
      </c>
      <c r="F610" s="920" t="s">
        <v>1920</v>
      </c>
      <c r="G610" s="383">
        <v>5</v>
      </c>
      <c r="H610" s="362">
        <v>400</v>
      </c>
      <c r="I610" s="391">
        <f t="shared" si="38"/>
        <v>2000</v>
      </c>
      <c r="J610" s="945" t="s">
        <v>937</v>
      </c>
      <c r="K610" s="923" t="s">
        <v>953</v>
      </c>
    </row>
    <row r="611" spans="1:11" ht="15" customHeight="1" x14ac:dyDescent="0.2">
      <c r="A611" s="409"/>
      <c r="B611" s="410"/>
      <c r="C611" s="1055"/>
      <c r="D611" s="366"/>
      <c r="E611" s="1056" t="s">
        <v>3627</v>
      </c>
      <c r="F611" s="920" t="s">
        <v>1594</v>
      </c>
      <c r="G611" s="383">
        <v>10</v>
      </c>
      <c r="H611" s="362">
        <v>850</v>
      </c>
      <c r="I611" s="391">
        <f t="shared" si="38"/>
        <v>8500</v>
      </c>
      <c r="J611" s="945" t="s">
        <v>937</v>
      </c>
      <c r="K611" s="923" t="s">
        <v>953</v>
      </c>
    </row>
    <row r="612" spans="1:11" ht="15" customHeight="1" x14ac:dyDescent="0.2">
      <c r="A612" s="409"/>
      <c r="B612" s="410"/>
      <c r="C612" s="1055"/>
      <c r="D612" s="366"/>
      <c r="E612" s="1054" t="s">
        <v>3628</v>
      </c>
      <c r="F612" s="920" t="s">
        <v>3602</v>
      </c>
      <c r="G612" s="383">
        <v>10</v>
      </c>
      <c r="H612" s="362">
        <v>598</v>
      </c>
      <c r="I612" s="391">
        <f t="shared" si="38"/>
        <v>5980</v>
      </c>
      <c r="J612" s="945" t="s">
        <v>937</v>
      </c>
      <c r="K612" s="923" t="s">
        <v>953</v>
      </c>
    </row>
    <row r="613" spans="1:11" ht="15" customHeight="1" x14ac:dyDescent="0.2">
      <c r="A613" s="409"/>
      <c r="B613" s="410"/>
      <c r="C613" s="1055"/>
      <c r="D613" s="366"/>
      <c r="E613" s="1054" t="s">
        <v>3629</v>
      </c>
      <c r="F613" s="920" t="s">
        <v>3602</v>
      </c>
      <c r="G613" s="451">
        <v>10</v>
      </c>
      <c r="H613" s="416">
        <v>383.43</v>
      </c>
      <c r="I613" s="391">
        <f t="shared" si="38"/>
        <v>3834.3</v>
      </c>
      <c r="J613" s="945" t="s">
        <v>937</v>
      </c>
      <c r="K613" s="923" t="s">
        <v>953</v>
      </c>
    </row>
    <row r="614" spans="1:11" ht="15" customHeight="1" x14ac:dyDescent="0.2">
      <c r="A614" s="409"/>
      <c r="B614" s="410"/>
      <c r="C614" s="1055"/>
      <c r="D614" s="366"/>
      <c r="E614" s="1054" t="s">
        <v>3630</v>
      </c>
      <c r="F614" s="920" t="s">
        <v>3602</v>
      </c>
      <c r="G614" s="451">
        <v>10</v>
      </c>
      <c r="H614" s="416">
        <v>123.9</v>
      </c>
      <c r="I614" s="391">
        <f t="shared" si="38"/>
        <v>1239</v>
      </c>
      <c r="J614" s="945" t="s">
        <v>937</v>
      </c>
      <c r="K614" s="923" t="s">
        <v>953</v>
      </c>
    </row>
    <row r="615" spans="1:11" ht="15" customHeight="1" x14ac:dyDescent="0.2">
      <c r="A615" s="409"/>
      <c r="B615" s="410"/>
      <c r="C615" s="1055"/>
      <c r="D615" s="366"/>
      <c r="E615" s="1054" t="s">
        <v>3631</v>
      </c>
      <c r="F615" s="920" t="s">
        <v>1594</v>
      </c>
      <c r="G615" s="451">
        <v>10</v>
      </c>
      <c r="H615" s="416">
        <v>247.8</v>
      </c>
      <c r="I615" s="391">
        <f t="shared" si="38"/>
        <v>2478</v>
      </c>
      <c r="J615" s="945" t="s">
        <v>937</v>
      </c>
      <c r="K615" s="923" t="s">
        <v>953</v>
      </c>
    </row>
    <row r="616" spans="1:11" ht="15" customHeight="1" x14ac:dyDescent="0.2">
      <c r="A616" s="409"/>
      <c r="B616" s="410"/>
      <c r="C616" s="1055"/>
      <c r="D616" s="366"/>
      <c r="E616" s="1054" t="s">
        <v>3632</v>
      </c>
      <c r="F616" s="920" t="s">
        <v>1594</v>
      </c>
      <c r="G616" s="451">
        <v>10</v>
      </c>
      <c r="H616" s="416">
        <v>132.91</v>
      </c>
      <c r="I616" s="391">
        <f t="shared" si="38"/>
        <v>1329.1</v>
      </c>
      <c r="J616" s="945" t="s">
        <v>937</v>
      </c>
      <c r="K616" s="923" t="s">
        <v>953</v>
      </c>
    </row>
    <row r="617" spans="1:11" ht="15" customHeight="1" x14ac:dyDescent="0.2">
      <c r="A617" s="409"/>
      <c r="B617" s="410"/>
      <c r="C617" s="1055"/>
      <c r="D617" s="366"/>
      <c r="E617" s="1054" t="s">
        <v>3633</v>
      </c>
      <c r="F617" s="920" t="s">
        <v>1594</v>
      </c>
      <c r="G617" s="451">
        <v>10</v>
      </c>
      <c r="H617" s="416">
        <v>122.9</v>
      </c>
      <c r="I617" s="391">
        <f t="shared" si="38"/>
        <v>1229</v>
      </c>
      <c r="J617" s="945" t="s">
        <v>937</v>
      </c>
      <c r="K617" s="923" t="s">
        <v>953</v>
      </c>
    </row>
    <row r="618" spans="1:11" ht="15" customHeight="1" x14ac:dyDescent="0.2">
      <c r="A618" s="409"/>
      <c r="B618" s="410"/>
      <c r="C618" s="1055"/>
      <c r="D618" s="366"/>
      <c r="E618" s="1054" t="s">
        <v>3634</v>
      </c>
      <c r="F618" s="920" t="s">
        <v>1594</v>
      </c>
      <c r="G618" s="451">
        <v>10</v>
      </c>
      <c r="H618" s="416">
        <v>500</v>
      </c>
      <c r="I618" s="391">
        <v>1500</v>
      </c>
      <c r="J618" s="945" t="s">
        <v>937</v>
      </c>
      <c r="K618" s="923" t="s">
        <v>953</v>
      </c>
    </row>
    <row r="619" spans="1:11" ht="15" customHeight="1" x14ac:dyDescent="0.2">
      <c r="A619" s="409"/>
      <c r="B619" s="410"/>
      <c r="C619" s="1055"/>
      <c r="D619" s="366"/>
      <c r="E619" s="1054" t="s">
        <v>3635</v>
      </c>
      <c r="F619" s="920" t="s">
        <v>1594</v>
      </c>
      <c r="G619" s="451">
        <v>10</v>
      </c>
      <c r="H619" s="416">
        <v>150.65</v>
      </c>
      <c r="I619" s="391">
        <v>1500</v>
      </c>
      <c r="J619" s="945" t="s">
        <v>937</v>
      </c>
      <c r="K619" s="923" t="s">
        <v>953</v>
      </c>
    </row>
    <row r="620" spans="1:11" ht="15" customHeight="1" x14ac:dyDescent="0.2">
      <c r="A620" s="409"/>
      <c r="B620" s="410"/>
      <c r="C620" s="1055"/>
      <c r="D620" s="366"/>
      <c r="E620" s="1054" t="s">
        <v>3636</v>
      </c>
      <c r="F620" s="920" t="s">
        <v>1594</v>
      </c>
      <c r="G620" s="451">
        <v>25</v>
      </c>
      <c r="H620" s="416">
        <v>63.67</v>
      </c>
      <c r="I620" s="391">
        <f t="shared" si="38"/>
        <v>1591.75</v>
      </c>
      <c r="J620" s="945" t="s">
        <v>937</v>
      </c>
      <c r="K620" s="923" t="s">
        <v>953</v>
      </c>
    </row>
    <row r="621" spans="1:11" ht="15" customHeight="1" x14ac:dyDescent="0.2">
      <c r="A621" s="409"/>
      <c r="B621" s="410"/>
      <c r="C621" s="1055"/>
      <c r="D621" s="366"/>
      <c r="E621" s="1054" t="s">
        <v>3637</v>
      </c>
      <c r="F621" s="920" t="s">
        <v>1594</v>
      </c>
      <c r="G621" s="451">
        <v>25</v>
      </c>
      <c r="H621" s="416">
        <v>10.59</v>
      </c>
      <c r="I621" s="391">
        <f t="shared" si="38"/>
        <v>264.75</v>
      </c>
      <c r="J621" s="945" t="s">
        <v>937</v>
      </c>
      <c r="K621" s="923" t="s">
        <v>953</v>
      </c>
    </row>
    <row r="622" spans="1:11" ht="15" customHeight="1" x14ac:dyDescent="0.2">
      <c r="A622" s="409"/>
      <c r="B622" s="410"/>
      <c r="C622" s="1055"/>
      <c r="D622" s="366"/>
      <c r="E622" s="1054" t="s">
        <v>3638</v>
      </c>
      <c r="F622" s="920" t="s">
        <v>1594</v>
      </c>
      <c r="G622" s="451">
        <v>20</v>
      </c>
      <c r="H622" s="416">
        <v>1130.08</v>
      </c>
      <c r="I622" s="391">
        <f t="shared" si="38"/>
        <v>22601.599999999999</v>
      </c>
      <c r="J622" s="945" t="s">
        <v>937</v>
      </c>
      <c r="K622" s="923" t="s">
        <v>953</v>
      </c>
    </row>
    <row r="623" spans="1:11" ht="15" customHeight="1" x14ac:dyDescent="0.2">
      <c r="A623" s="409"/>
      <c r="B623" s="410"/>
      <c r="C623" s="1055"/>
      <c r="D623" s="366"/>
      <c r="E623" s="1054" t="s">
        <v>3639</v>
      </c>
      <c r="F623" s="920" t="s">
        <v>1605</v>
      </c>
      <c r="G623" s="451">
        <v>50</v>
      </c>
      <c r="H623" s="416">
        <v>402.7</v>
      </c>
      <c r="I623" s="391">
        <f t="shared" si="38"/>
        <v>20135</v>
      </c>
      <c r="J623" s="945" t="s">
        <v>937</v>
      </c>
      <c r="K623" s="923" t="s">
        <v>953</v>
      </c>
    </row>
    <row r="624" spans="1:11" ht="15" customHeight="1" x14ac:dyDescent="0.2">
      <c r="A624" s="409"/>
      <c r="B624" s="410"/>
      <c r="C624" s="1055"/>
      <c r="D624" s="366"/>
      <c r="E624" s="1054" t="s">
        <v>3640</v>
      </c>
      <c r="F624" s="920" t="s">
        <v>3641</v>
      </c>
      <c r="G624" s="451">
        <v>500</v>
      </c>
      <c r="H624" s="416">
        <v>31.3</v>
      </c>
      <c r="I624" s="391">
        <f t="shared" si="38"/>
        <v>15650</v>
      </c>
      <c r="J624" s="945" t="s">
        <v>937</v>
      </c>
      <c r="K624" s="923" t="s">
        <v>953</v>
      </c>
    </row>
    <row r="625" spans="1:11" ht="15" customHeight="1" x14ac:dyDescent="0.2">
      <c r="A625" s="409"/>
      <c r="B625" s="410"/>
      <c r="C625" s="1055"/>
      <c r="D625" s="366"/>
      <c r="E625" s="1054" t="s">
        <v>3642</v>
      </c>
      <c r="F625" s="920" t="s">
        <v>1594</v>
      </c>
      <c r="G625" s="451">
        <v>25</v>
      </c>
      <c r="H625" s="416">
        <v>250</v>
      </c>
      <c r="I625" s="391">
        <f t="shared" si="38"/>
        <v>6250</v>
      </c>
      <c r="J625" s="945" t="s">
        <v>937</v>
      </c>
      <c r="K625" s="923" t="s">
        <v>953</v>
      </c>
    </row>
    <row r="626" spans="1:11" ht="15" customHeight="1" x14ac:dyDescent="0.2">
      <c r="A626" s="409"/>
      <c r="B626" s="410"/>
      <c r="C626" s="1055"/>
      <c r="D626" s="366"/>
      <c r="E626" s="1054" t="s">
        <v>3643</v>
      </c>
      <c r="F626" s="920" t="s">
        <v>1605</v>
      </c>
      <c r="G626" s="451">
        <v>100</v>
      </c>
      <c r="H626" s="416">
        <v>21.96</v>
      </c>
      <c r="I626" s="391">
        <f t="shared" si="38"/>
        <v>2196</v>
      </c>
      <c r="J626" s="945" t="s">
        <v>476</v>
      </c>
      <c r="K626" s="923" t="s">
        <v>953</v>
      </c>
    </row>
    <row r="627" spans="1:11" ht="15" customHeight="1" x14ac:dyDescent="0.2">
      <c r="A627" s="409"/>
      <c r="B627" s="410"/>
      <c r="C627" s="1055"/>
      <c r="D627" s="366"/>
      <c r="E627" s="1054" t="s">
        <v>3644</v>
      </c>
      <c r="F627" s="949" t="s">
        <v>3615</v>
      </c>
      <c r="G627" s="383">
        <v>5</v>
      </c>
      <c r="H627" s="362">
        <v>400</v>
      </c>
      <c r="I627" s="391">
        <f t="shared" si="38"/>
        <v>2000</v>
      </c>
      <c r="J627" s="945" t="s">
        <v>937</v>
      </c>
      <c r="K627" s="923" t="s">
        <v>953</v>
      </c>
    </row>
    <row r="628" spans="1:11" ht="15" customHeight="1" x14ac:dyDescent="0.2">
      <c r="A628" s="409"/>
      <c r="B628" s="410"/>
      <c r="C628" s="1055"/>
      <c r="D628" s="366"/>
      <c r="E628" s="1054" t="s">
        <v>3645</v>
      </c>
      <c r="F628" s="920" t="s">
        <v>1594</v>
      </c>
      <c r="G628" s="451">
        <v>25</v>
      </c>
      <c r="H628" s="416">
        <v>424.8</v>
      </c>
      <c r="I628" s="391">
        <f t="shared" si="38"/>
        <v>10620</v>
      </c>
      <c r="J628" s="945" t="s">
        <v>937</v>
      </c>
      <c r="K628" s="923" t="s">
        <v>953</v>
      </c>
    </row>
    <row r="629" spans="1:11" ht="15" customHeight="1" x14ac:dyDescent="0.2">
      <c r="A629" s="409"/>
      <c r="B629" s="410"/>
      <c r="C629" s="1055"/>
      <c r="D629" s="366"/>
      <c r="E629" s="1054" t="s">
        <v>3646</v>
      </c>
      <c r="F629" s="949" t="s">
        <v>1594</v>
      </c>
      <c r="G629" s="383">
        <v>10</v>
      </c>
      <c r="H629" s="362">
        <v>450</v>
      </c>
      <c r="I629" s="391">
        <f t="shared" si="38"/>
        <v>4500</v>
      </c>
      <c r="J629" s="448" t="s">
        <v>441</v>
      </c>
      <c r="K629" s="449" t="s">
        <v>953</v>
      </c>
    </row>
    <row r="630" spans="1:11" ht="15" customHeight="1" x14ac:dyDescent="0.2">
      <c r="A630" s="409"/>
      <c r="B630" s="410"/>
      <c r="C630" s="1055"/>
      <c r="D630" s="366"/>
      <c r="E630" s="1054" t="s">
        <v>3647</v>
      </c>
      <c r="F630" s="920" t="s">
        <v>1594</v>
      </c>
      <c r="G630" s="451">
        <v>2</v>
      </c>
      <c r="H630" s="416">
        <v>2000</v>
      </c>
      <c r="I630" s="391">
        <f t="shared" si="38"/>
        <v>4000</v>
      </c>
      <c r="J630" s="945" t="s">
        <v>937</v>
      </c>
      <c r="K630" s="923" t="s">
        <v>953</v>
      </c>
    </row>
    <row r="631" spans="1:11" ht="15" customHeight="1" x14ac:dyDescent="0.2">
      <c r="A631" s="409"/>
      <c r="B631" s="410"/>
      <c r="C631" s="1055"/>
      <c r="D631" s="366"/>
      <c r="E631" s="1054" t="s">
        <v>3648</v>
      </c>
      <c r="F631" s="920" t="s">
        <v>1594</v>
      </c>
      <c r="G631" s="451">
        <v>300</v>
      </c>
      <c r="H631" s="416">
        <v>29.48</v>
      </c>
      <c r="I631" s="391">
        <f t="shared" si="38"/>
        <v>8844</v>
      </c>
      <c r="J631" s="945" t="s">
        <v>937</v>
      </c>
      <c r="K631" s="923" t="s">
        <v>953</v>
      </c>
    </row>
    <row r="632" spans="1:11" ht="15" customHeight="1" x14ac:dyDescent="0.2">
      <c r="A632" s="409"/>
      <c r="B632" s="410"/>
      <c r="C632" s="1055"/>
      <c r="D632" s="366"/>
      <c r="E632" s="1054" t="s">
        <v>3649</v>
      </c>
      <c r="F632" s="920" t="s">
        <v>1594</v>
      </c>
      <c r="G632" s="451">
        <v>300</v>
      </c>
      <c r="H632" s="416">
        <v>27.11</v>
      </c>
      <c r="I632" s="391">
        <f t="shared" si="38"/>
        <v>8133</v>
      </c>
      <c r="J632" s="945" t="s">
        <v>937</v>
      </c>
      <c r="K632" s="923" t="s">
        <v>953</v>
      </c>
    </row>
    <row r="633" spans="1:11" ht="15" customHeight="1" x14ac:dyDescent="0.2">
      <c r="A633" s="409"/>
      <c r="B633" s="410"/>
      <c r="C633" s="1055"/>
      <c r="D633" s="366"/>
      <c r="E633" s="1054" t="s">
        <v>3650</v>
      </c>
      <c r="F633" s="920" t="s">
        <v>3341</v>
      </c>
      <c r="G633" s="451">
        <v>125</v>
      </c>
      <c r="H633" s="416">
        <v>6.45</v>
      </c>
      <c r="I633" s="391">
        <f t="shared" si="38"/>
        <v>806.25</v>
      </c>
      <c r="J633" s="945" t="s">
        <v>937</v>
      </c>
      <c r="K633" s="923" t="s">
        <v>953</v>
      </c>
    </row>
    <row r="634" spans="1:11" ht="15" customHeight="1" x14ac:dyDescent="0.2">
      <c r="A634" s="409"/>
      <c r="B634" s="410"/>
      <c r="C634" s="1055"/>
      <c r="D634" s="366"/>
      <c r="E634" s="1054" t="s">
        <v>3651</v>
      </c>
      <c r="F634" s="920" t="s">
        <v>3341</v>
      </c>
      <c r="G634" s="451">
        <v>200</v>
      </c>
      <c r="H634" s="416">
        <v>14.4</v>
      </c>
      <c r="I634" s="391">
        <f t="shared" si="38"/>
        <v>2880</v>
      </c>
      <c r="J634" s="945" t="s">
        <v>937</v>
      </c>
      <c r="K634" s="923" t="s">
        <v>953</v>
      </c>
    </row>
    <row r="635" spans="1:11" ht="15" customHeight="1" x14ac:dyDescent="0.2">
      <c r="A635" s="409"/>
      <c r="B635" s="410"/>
      <c r="C635" s="1055"/>
      <c r="D635" s="366"/>
      <c r="E635" s="1054" t="s">
        <v>3652</v>
      </c>
      <c r="F635" s="920" t="s">
        <v>3341</v>
      </c>
      <c r="G635" s="451">
        <v>300</v>
      </c>
      <c r="H635" s="416">
        <v>3.61</v>
      </c>
      <c r="I635" s="391">
        <f t="shared" si="38"/>
        <v>1083</v>
      </c>
      <c r="J635" s="945" t="s">
        <v>937</v>
      </c>
      <c r="K635" s="923" t="s">
        <v>953</v>
      </c>
    </row>
    <row r="636" spans="1:11" ht="15" customHeight="1" x14ac:dyDescent="0.2">
      <c r="A636" s="409"/>
      <c r="B636" s="410"/>
      <c r="C636" s="1055"/>
      <c r="D636" s="366"/>
      <c r="E636" s="1054" t="s">
        <v>3653</v>
      </c>
      <c r="F636" s="920" t="s">
        <v>3341</v>
      </c>
      <c r="G636" s="451">
        <v>250</v>
      </c>
      <c r="H636" s="416">
        <v>1.39</v>
      </c>
      <c r="I636" s="391">
        <f t="shared" si="38"/>
        <v>347.5</v>
      </c>
      <c r="J636" s="945" t="s">
        <v>937</v>
      </c>
      <c r="K636" s="923" t="s">
        <v>953</v>
      </c>
    </row>
    <row r="637" spans="1:11" ht="15" customHeight="1" x14ac:dyDescent="0.2">
      <c r="A637" s="409"/>
      <c r="B637" s="410"/>
      <c r="C637" s="1055"/>
      <c r="D637" s="366"/>
      <c r="E637" s="1054" t="s">
        <v>3654</v>
      </c>
      <c r="F637" s="920" t="s">
        <v>1594</v>
      </c>
      <c r="G637" s="451">
        <v>25</v>
      </c>
      <c r="H637" s="416">
        <v>110.75</v>
      </c>
      <c r="I637" s="391">
        <f t="shared" si="38"/>
        <v>2768.75</v>
      </c>
      <c r="J637" s="945" t="s">
        <v>937</v>
      </c>
      <c r="K637" s="923" t="s">
        <v>953</v>
      </c>
    </row>
    <row r="638" spans="1:11" ht="15" customHeight="1" x14ac:dyDescent="0.2">
      <c r="A638" s="409"/>
      <c r="B638" s="410"/>
      <c r="C638" s="1055"/>
      <c r="D638" s="366"/>
      <c r="E638" s="1054" t="s">
        <v>3655</v>
      </c>
      <c r="F638" s="920" t="s">
        <v>3656</v>
      </c>
      <c r="G638" s="451">
        <v>25</v>
      </c>
      <c r="H638" s="416">
        <v>214.2</v>
      </c>
      <c r="I638" s="391">
        <f t="shared" si="38"/>
        <v>5355</v>
      </c>
      <c r="J638" s="945" t="s">
        <v>937</v>
      </c>
      <c r="K638" s="923" t="s">
        <v>953</v>
      </c>
    </row>
    <row r="639" spans="1:11" ht="15" customHeight="1" x14ac:dyDescent="0.2">
      <c r="A639" s="409"/>
      <c r="B639" s="410"/>
      <c r="C639" s="1055"/>
      <c r="D639" s="366"/>
      <c r="E639" s="1054" t="s">
        <v>3657</v>
      </c>
      <c r="F639" s="920" t="s">
        <v>1594</v>
      </c>
      <c r="G639" s="451">
        <v>50</v>
      </c>
      <c r="H639" s="416">
        <v>168.74</v>
      </c>
      <c r="I639" s="391">
        <f t="shared" si="38"/>
        <v>8437</v>
      </c>
      <c r="J639" s="945" t="s">
        <v>937</v>
      </c>
      <c r="K639" s="923" t="s">
        <v>953</v>
      </c>
    </row>
    <row r="640" spans="1:11" ht="15" customHeight="1" x14ac:dyDescent="0.2">
      <c r="A640" s="409"/>
      <c r="B640" s="410"/>
      <c r="C640" s="1055"/>
      <c r="D640" s="366"/>
      <c r="E640" s="1054" t="s">
        <v>3658</v>
      </c>
      <c r="F640" s="920" t="s">
        <v>1594</v>
      </c>
      <c r="G640" s="451">
        <v>50</v>
      </c>
      <c r="H640" s="416">
        <v>24.88</v>
      </c>
      <c r="I640" s="391">
        <f t="shared" si="38"/>
        <v>1244</v>
      </c>
      <c r="J640" s="945" t="s">
        <v>937</v>
      </c>
      <c r="K640" s="923" t="s">
        <v>953</v>
      </c>
    </row>
    <row r="641" spans="1:11" ht="15" customHeight="1" x14ac:dyDescent="0.2">
      <c r="A641" s="409"/>
      <c r="B641" s="410"/>
      <c r="C641" s="1055"/>
      <c r="D641" s="366"/>
      <c r="E641" s="1054" t="s">
        <v>3659</v>
      </c>
      <c r="F641" s="920" t="s">
        <v>1594</v>
      </c>
      <c r="G641" s="451">
        <v>75</v>
      </c>
      <c r="H641" s="416">
        <v>25</v>
      </c>
      <c r="I641" s="391">
        <f t="shared" si="38"/>
        <v>1875</v>
      </c>
      <c r="J641" s="945" t="s">
        <v>937</v>
      </c>
      <c r="K641" s="923" t="s">
        <v>953</v>
      </c>
    </row>
    <row r="642" spans="1:11" ht="15" customHeight="1" x14ac:dyDescent="0.2">
      <c r="A642" s="409"/>
      <c r="B642" s="410"/>
      <c r="C642" s="1055"/>
      <c r="D642" s="366"/>
      <c r="E642" s="1054" t="s">
        <v>3660</v>
      </c>
      <c r="F642" s="920" t="s">
        <v>1594</v>
      </c>
      <c r="G642" s="451">
        <v>25</v>
      </c>
      <c r="H642" s="416">
        <v>34.020000000000003</v>
      </c>
      <c r="I642" s="391">
        <f t="shared" si="38"/>
        <v>850.50000000000011</v>
      </c>
      <c r="J642" s="945" t="s">
        <v>937</v>
      </c>
      <c r="K642" s="923" t="s">
        <v>953</v>
      </c>
    </row>
    <row r="643" spans="1:11" ht="15" customHeight="1" x14ac:dyDescent="0.2">
      <c r="A643" s="409"/>
      <c r="B643" s="410"/>
      <c r="C643" s="1055"/>
      <c r="D643" s="366"/>
      <c r="E643" s="1054" t="s">
        <v>3661</v>
      </c>
      <c r="F643" s="920" t="s">
        <v>1594</v>
      </c>
      <c r="G643" s="451">
        <v>50</v>
      </c>
      <c r="H643" s="416">
        <v>354</v>
      </c>
      <c r="I643" s="391">
        <f t="shared" si="38"/>
        <v>17700</v>
      </c>
      <c r="J643" s="945" t="s">
        <v>937</v>
      </c>
      <c r="K643" s="923" t="s">
        <v>953</v>
      </c>
    </row>
    <row r="644" spans="1:11" ht="15" customHeight="1" x14ac:dyDescent="0.2">
      <c r="A644" s="409"/>
      <c r="B644" s="410"/>
      <c r="C644" s="1055"/>
      <c r="D644" s="366"/>
      <c r="E644" s="1054" t="s">
        <v>3662</v>
      </c>
      <c r="F644" s="920" t="s">
        <v>1594</v>
      </c>
      <c r="G644" s="451">
        <v>20</v>
      </c>
      <c r="H644" s="416">
        <v>145.22</v>
      </c>
      <c r="I644" s="391">
        <f t="shared" si="38"/>
        <v>2904.4</v>
      </c>
      <c r="J644" s="945" t="s">
        <v>937</v>
      </c>
      <c r="K644" s="923" t="s">
        <v>953</v>
      </c>
    </row>
    <row r="645" spans="1:11" ht="15" customHeight="1" x14ac:dyDescent="0.2">
      <c r="A645" s="409"/>
      <c r="B645" s="410"/>
      <c r="C645" s="1055"/>
      <c r="D645" s="366"/>
      <c r="E645" s="1054" t="s">
        <v>3663</v>
      </c>
      <c r="F645" s="920" t="s">
        <v>1594</v>
      </c>
      <c r="G645" s="451">
        <v>5</v>
      </c>
      <c r="H645" s="416">
        <v>500</v>
      </c>
      <c r="I645" s="391">
        <f t="shared" si="38"/>
        <v>2500</v>
      </c>
      <c r="J645" s="945" t="s">
        <v>937</v>
      </c>
      <c r="K645" s="923" t="s">
        <v>953</v>
      </c>
    </row>
    <row r="646" spans="1:11" ht="15" customHeight="1" x14ac:dyDescent="0.2">
      <c r="A646" s="409"/>
      <c r="B646" s="410"/>
      <c r="C646" s="1055"/>
      <c r="D646" s="366"/>
      <c r="E646" s="1054" t="s">
        <v>3664</v>
      </c>
      <c r="F646" s="949" t="s">
        <v>128</v>
      </c>
      <c r="G646" s="383">
        <v>10</v>
      </c>
      <c r="H646" s="362">
        <v>450</v>
      </c>
      <c r="I646" s="391">
        <f t="shared" si="38"/>
        <v>4500</v>
      </c>
      <c r="J646" s="448" t="s">
        <v>441</v>
      </c>
      <c r="K646" s="923" t="s">
        <v>953</v>
      </c>
    </row>
    <row r="647" spans="1:11" ht="15" customHeight="1" x14ac:dyDescent="0.2">
      <c r="A647" s="409"/>
      <c r="B647" s="410"/>
      <c r="C647" s="1055"/>
      <c r="D647" s="366"/>
      <c r="E647" s="1054" t="s">
        <v>3665</v>
      </c>
      <c r="F647" s="920" t="s">
        <v>1594</v>
      </c>
      <c r="G647" s="451">
        <v>400</v>
      </c>
      <c r="H647" s="416">
        <v>20</v>
      </c>
      <c r="I647" s="391">
        <f t="shared" si="38"/>
        <v>8000</v>
      </c>
      <c r="J647" s="448" t="s">
        <v>441</v>
      </c>
      <c r="K647" s="923" t="s">
        <v>953</v>
      </c>
    </row>
    <row r="648" spans="1:11" ht="15" customHeight="1" x14ac:dyDescent="0.2">
      <c r="A648" s="409"/>
      <c r="B648" s="410"/>
      <c r="C648" s="1055"/>
      <c r="D648" s="366"/>
      <c r="E648" s="1054" t="s">
        <v>3666</v>
      </c>
      <c r="F648" s="920" t="s">
        <v>1594</v>
      </c>
      <c r="G648" s="451">
        <v>250</v>
      </c>
      <c r="H648" s="416">
        <v>15</v>
      </c>
      <c r="I648" s="391">
        <f t="shared" ref="I648:I696" si="39">G648*H648</f>
        <v>3750</v>
      </c>
      <c r="J648" s="448" t="s">
        <v>441</v>
      </c>
      <c r="K648" s="923" t="s">
        <v>953</v>
      </c>
    </row>
    <row r="649" spans="1:11" ht="15" customHeight="1" x14ac:dyDescent="0.2">
      <c r="A649" s="409"/>
      <c r="B649" s="410"/>
      <c r="C649" s="1055"/>
      <c r="D649" s="366"/>
      <c r="E649" s="1054" t="s">
        <v>3667</v>
      </c>
      <c r="F649" s="949" t="s">
        <v>128</v>
      </c>
      <c r="G649" s="383">
        <v>50</v>
      </c>
      <c r="H649" s="362">
        <v>100</v>
      </c>
      <c r="I649" s="391">
        <f t="shared" si="39"/>
        <v>5000</v>
      </c>
      <c r="J649" s="448" t="s">
        <v>441</v>
      </c>
      <c r="K649" s="923" t="s">
        <v>953</v>
      </c>
    </row>
    <row r="650" spans="1:11" ht="15" customHeight="1" x14ac:dyDescent="0.2">
      <c r="A650" s="409"/>
      <c r="B650" s="410"/>
      <c r="C650" s="1055"/>
      <c r="D650" s="366"/>
      <c r="E650" s="1054" t="s">
        <v>3668</v>
      </c>
      <c r="F650" s="949" t="s">
        <v>128</v>
      </c>
      <c r="G650" s="383">
        <v>10</v>
      </c>
      <c r="H650" s="362">
        <v>2500</v>
      </c>
      <c r="I650" s="391">
        <f t="shared" si="39"/>
        <v>25000</v>
      </c>
      <c r="J650" s="945" t="s">
        <v>937</v>
      </c>
      <c r="K650" s="923" t="s">
        <v>953</v>
      </c>
    </row>
    <row r="651" spans="1:11" ht="15" customHeight="1" x14ac:dyDescent="0.2">
      <c r="A651" s="409"/>
      <c r="B651" s="410"/>
      <c r="C651" s="1055"/>
      <c r="D651" s="366"/>
      <c r="E651" s="1056" t="s">
        <v>3669</v>
      </c>
      <c r="F651" s="949" t="s">
        <v>1594</v>
      </c>
      <c r="G651" s="383">
        <v>50</v>
      </c>
      <c r="H651" s="362">
        <v>15</v>
      </c>
      <c r="I651" s="391">
        <f t="shared" si="39"/>
        <v>750</v>
      </c>
      <c r="J651" s="945" t="s">
        <v>937</v>
      </c>
      <c r="K651" s="923" t="s">
        <v>953</v>
      </c>
    </row>
    <row r="652" spans="1:11" ht="15" customHeight="1" x14ac:dyDescent="0.2">
      <c r="A652" s="409"/>
      <c r="B652" s="410"/>
      <c r="C652" s="1055"/>
      <c r="D652" s="366"/>
      <c r="E652" s="1054" t="s">
        <v>3670</v>
      </c>
      <c r="F652" s="920" t="s">
        <v>3671</v>
      </c>
      <c r="G652" s="451">
        <v>75</v>
      </c>
      <c r="H652" s="416">
        <v>277.64999999999998</v>
      </c>
      <c r="I652" s="391">
        <f t="shared" si="39"/>
        <v>20823.75</v>
      </c>
      <c r="J652" s="945" t="s">
        <v>937</v>
      </c>
      <c r="K652" s="923" t="s">
        <v>953</v>
      </c>
    </row>
    <row r="653" spans="1:11" ht="15" customHeight="1" x14ac:dyDescent="0.2">
      <c r="A653" s="409"/>
      <c r="B653" s="410"/>
      <c r="C653" s="1055"/>
      <c r="D653" s="366"/>
      <c r="E653" s="1054" t="s">
        <v>3672</v>
      </c>
      <c r="F653" s="920" t="s">
        <v>1594</v>
      </c>
      <c r="G653" s="451">
        <v>75</v>
      </c>
      <c r="H653" s="416">
        <v>123.9</v>
      </c>
      <c r="I653" s="391">
        <f t="shared" si="39"/>
        <v>9292.5</v>
      </c>
      <c r="J653" s="945" t="s">
        <v>937</v>
      </c>
      <c r="K653" s="923" t="s">
        <v>953</v>
      </c>
    </row>
    <row r="654" spans="1:11" ht="15" customHeight="1" x14ac:dyDescent="0.2">
      <c r="A654" s="409"/>
      <c r="B654" s="410"/>
      <c r="C654" s="1055"/>
      <c r="D654" s="366"/>
      <c r="E654" s="1054" t="s">
        <v>3673</v>
      </c>
      <c r="F654" s="920" t="s">
        <v>1594</v>
      </c>
      <c r="G654" s="451">
        <v>50</v>
      </c>
      <c r="H654" s="416">
        <v>298.3</v>
      </c>
      <c r="I654" s="391">
        <f t="shared" si="39"/>
        <v>14915</v>
      </c>
      <c r="J654" s="945" t="s">
        <v>937</v>
      </c>
      <c r="K654" s="923" t="s">
        <v>953</v>
      </c>
    </row>
    <row r="655" spans="1:11" ht="15" customHeight="1" x14ac:dyDescent="0.2">
      <c r="A655" s="409"/>
      <c r="B655" s="410"/>
      <c r="C655" s="1055"/>
      <c r="D655" s="366"/>
      <c r="E655" s="1054" t="s">
        <v>3674</v>
      </c>
      <c r="F655" s="920" t="s">
        <v>1594</v>
      </c>
      <c r="G655" s="451">
        <v>150</v>
      </c>
      <c r="H655" s="416">
        <v>32.479999999999997</v>
      </c>
      <c r="I655" s="391">
        <f t="shared" si="39"/>
        <v>4871.9999999999991</v>
      </c>
      <c r="J655" s="945" t="s">
        <v>937</v>
      </c>
      <c r="K655" s="923" t="s">
        <v>953</v>
      </c>
    </row>
    <row r="656" spans="1:11" ht="15" customHeight="1" x14ac:dyDescent="0.2">
      <c r="A656" s="409"/>
      <c r="B656" s="410"/>
      <c r="C656" s="1055"/>
      <c r="D656" s="366"/>
      <c r="E656" s="1054" t="s">
        <v>3675</v>
      </c>
      <c r="F656" s="920" t="s">
        <v>1594</v>
      </c>
      <c r="G656" s="451">
        <v>10</v>
      </c>
      <c r="H656" s="416">
        <v>4838</v>
      </c>
      <c r="I656" s="391">
        <f t="shared" si="39"/>
        <v>48380</v>
      </c>
      <c r="J656" s="945" t="s">
        <v>937</v>
      </c>
      <c r="K656" s="923" t="s">
        <v>953</v>
      </c>
    </row>
    <row r="657" spans="1:18" ht="15" customHeight="1" x14ac:dyDescent="0.2">
      <c r="A657" s="409"/>
      <c r="B657" s="410"/>
      <c r="C657" s="1055"/>
      <c r="D657" s="366"/>
      <c r="E657" s="1054" t="s">
        <v>3676</v>
      </c>
      <c r="F657" s="920" t="s">
        <v>1594</v>
      </c>
      <c r="G657" s="451">
        <v>300</v>
      </c>
      <c r="H657" s="416">
        <v>47.2</v>
      </c>
      <c r="I657" s="391">
        <f t="shared" si="39"/>
        <v>14160</v>
      </c>
      <c r="J657" s="945" t="s">
        <v>937</v>
      </c>
      <c r="K657" s="923" t="s">
        <v>953</v>
      </c>
    </row>
    <row r="658" spans="1:18" ht="15" customHeight="1" x14ac:dyDescent="0.2">
      <c r="A658" s="409"/>
      <c r="B658" s="410"/>
      <c r="C658" s="1055"/>
      <c r="D658" s="366"/>
      <c r="E658" s="1054" t="s">
        <v>3677</v>
      </c>
      <c r="F658" s="920" t="s">
        <v>1594</v>
      </c>
      <c r="G658" s="451">
        <v>350</v>
      </c>
      <c r="H658" s="416">
        <v>47.2</v>
      </c>
      <c r="I658" s="391">
        <f t="shared" si="39"/>
        <v>16520</v>
      </c>
      <c r="J658" s="945" t="s">
        <v>937</v>
      </c>
      <c r="K658" s="923" t="s">
        <v>953</v>
      </c>
    </row>
    <row r="659" spans="1:18" ht="15" customHeight="1" x14ac:dyDescent="0.2">
      <c r="A659" s="409"/>
      <c r="B659" s="410"/>
      <c r="C659" s="1055"/>
      <c r="D659" s="366"/>
      <c r="E659" s="1054" t="s">
        <v>3678</v>
      </c>
      <c r="F659" s="920" t="s">
        <v>1594</v>
      </c>
      <c r="G659" s="451">
        <v>20</v>
      </c>
      <c r="H659" s="416">
        <v>332.49</v>
      </c>
      <c r="I659" s="391">
        <f t="shared" si="39"/>
        <v>6649.8</v>
      </c>
      <c r="J659" s="945" t="s">
        <v>937</v>
      </c>
      <c r="K659" s="923" t="s">
        <v>953</v>
      </c>
    </row>
    <row r="660" spans="1:18" ht="15" customHeight="1" x14ac:dyDescent="0.2">
      <c r="A660" s="409"/>
      <c r="B660" s="410"/>
      <c r="C660" s="1055"/>
      <c r="D660" s="366"/>
      <c r="E660" s="1054" t="s">
        <v>3679</v>
      </c>
      <c r="F660" s="920" t="s">
        <v>1594</v>
      </c>
      <c r="G660" s="451">
        <v>20</v>
      </c>
      <c r="H660" s="416">
        <v>150.80000000000001</v>
      </c>
      <c r="I660" s="391">
        <f t="shared" si="39"/>
        <v>3016</v>
      </c>
      <c r="J660" s="945" t="s">
        <v>937</v>
      </c>
      <c r="K660" s="923" t="s">
        <v>953</v>
      </c>
    </row>
    <row r="661" spans="1:18" ht="15" customHeight="1" x14ac:dyDescent="0.2">
      <c r="A661" s="409"/>
      <c r="B661" s="410"/>
      <c r="C661" s="1055"/>
      <c r="D661" s="366"/>
      <c r="E661" s="963" t="s">
        <v>3680</v>
      </c>
      <c r="F661" s="920" t="s">
        <v>1594</v>
      </c>
      <c r="G661" s="451">
        <v>100</v>
      </c>
      <c r="H661" s="416">
        <v>77</v>
      </c>
      <c r="I661" s="391">
        <f t="shared" si="39"/>
        <v>7700</v>
      </c>
      <c r="J661" s="945" t="s">
        <v>937</v>
      </c>
      <c r="K661" s="923" t="s">
        <v>953</v>
      </c>
      <c r="N661" s="285"/>
      <c r="O661" s="285"/>
      <c r="P661" s="285"/>
      <c r="Q661" s="285"/>
      <c r="R661" s="285"/>
    </row>
    <row r="662" spans="1:18" ht="15" customHeight="1" x14ac:dyDescent="0.2">
      <c r="A662" s="409"/>
      <c r="B662" s="410"/>
      <c r="C662" s="1055"/>
      <c r="D662" s="366"/>
      <c r="E662" s="963" t="s">
        <v>3681</v>
      </c>
      <c r="F662" s="920" t="s">
        <v>3602</v>
      </c>
      <c r="G662" s="451">
        <v>50</v>
      </c>
      <c r="H662" s="416">
        <v>50</v>
      </c>
      <c r="I662" s="391">
        <f t="shared" si="39"/>
        <v>2500</v>
      </c>
      <c r="J662" s="945" t="s">
        <v>937</v>
      </c>
      <c r="K662" s="923" t="s">
        <v>953</v>
      </c>
    </row>
    <row r="663" spans="1:18" ht="15" customHeight="1" x14ac:dyDescent="0.2">
      <c r="A663" s="409"/>
      <c r="B663" s="410"/>
      <c r="C663" s="1055"/>
      <c r="D663" s="366"/>
      <c r="E663" s="963" t="s">
        <v>3682</v>
      </c>
      <c r="F663" s="920" t="s">
        <v>1594</v>
      </c>
      <c r="G663" s="451">
        <v>10</v>
      </c>
      <c r="H663" s="416">
        <v>1500</v>
      </c>
      <c r="I663" s="391">
        <f t="shared" si="39"/>
        <v>15000</v>
      </c>
      <c r="J663" s="945" t="s">
        <v>937</v>
      </c>
      <c r="K663" s="923" t="s">
        <v>953</v>
      </c>
    </row>
    <row r="664" spans="1:18" ht="15" customHeight="1" x14ac:dyDescent="0.2">
      <c r="A664" s="409"/>
      <c r="B664" s="410"/>
      <c r="C664" s="1055"/>
      <c r="D664" s="366"/>
      <c r="E664" s="1057" t="s">
        <v>3683</v>
      </c>
      <c r="F664" s="920" t="s">
        <v>3602</v>
      </c>
      <c r="G664" s="451">
        <v>140</v>
      </c>
      <c r="H664" s="416">
        <v>25</v>
      </c>
      <c r="I664" s="391">
        <f t="shared" si="39"/>
        <v>3500</v>
      </c>
      <c r="J664" s="945" t="s">
        <v>937</v>
      </c>
      <c r="K664" s="923" t="s">
        <v>953</v>
      </c>
    </row>
    <row r="665" spans="1:18" ht="15" customHeight="1" x14ac:dyDescent="0.2">
      <c r="A665" s="409"/>
      <c r="B665" s="410"/>
      <c r="C665" s="1055"/>
      <c r="D665" s="366"/>
      <c r="E665" s="1057" t="s">
        <v>3684</v>
      </c>
      <c r="F665" s="920" t="s">
        <v>3602</v>
      </c>
      <c r="G665" s="451">
        <v>75</v>
      </c>
      <c r="H665" s="416">
        <v>15</v>
      </c>
      <c r="I665" s="391">
        <f t="shared" si="39"/>
        <v>1125</v>
      </c>
      <c r="J665" s="945" t="s">
        <v>937</v>
      </c>
      <c r="K665" s="923" t="s">
        <v>953</v>
      </c>
    </row>
    <row r="666" spans="1:18" ht="15" customHeight="1" x14ac:dyDescent="0.2">
      <c r="A666" s="409"/>
      <c r="B666" s="410"/>
      <c r="C666" s="1055"/>
      <c r="D666" s="366"/>
      <c r="E666" s="1057" t="s">
        <v>3685</v>
      </c>
      <c r="F666" s="920" t="s">
        <v>1594</v>
      </c>
      <c r="G666" s="451">
        <v>20</v>
      </c>
      <c r="H666" s="416">
        <v>66.34</v>
      </c>
      <c r="I666" s="391">
        <f t="shared" si="39"/>
        <v>1326.8000000000002</v>
      </c>
      <c r="J666" s="945" t="s">
        <v>937</v>
      </c>
      <c r="K666" s="923" t="s">
        <v>953</v>
      </c>
    </row>
    <row r="667" spans="1:18" ht="15" customHeight="1" x14ac:dyDescent="0.2">
      <c r="A667" s="409"/>
      <c r="B667" s="410"/>
      <c r="C667" s="1055"/>
      <c r="D667" s="366"/>
      <c r="E667" s="1057" t="s">
        <v>3686</v>
      </c>
      <c r="F667" s="920" t="s">
        <v>1594</v>
      </c>
      <c r="G667" s="451">
        <v>75</v>
      </c>
      <c r="H667" s="416">
        <v>116</v>
      </c>
      <c r="I667" s="391">
        <f t="shared" si="39"/>
        <v>8700</v>
      </c>
      <c r="J667" s="945" t="s">
        <v>937</v>
      </c>
      <c r="K667" s="923" t="s">
        <v>953</v>
      </c>
    </row>
    <row r="668" spans="1:18" ht="15" customHeight="1" x14ac:dyDescent="0.2">
      <c r="A668" s="409"/>
      <c r="B668" s="410"/>
      <c r="C668" s="1055"/>
      <c r="D668" s="366"/>
      <c r="E668" s="1057" t="s">
        <v>3687</v>
      </c>
      <c r="F668" s="920" t="s">
        <v>1594</v>
      </c>
      <c r="G668" s="451">
        <v>75</v>
      </c>
      <c r="H668" s="416">
        <v>35</v>
      </c>
      <c r="I668" s="391">
        <f t="shared" si="39"/>
        <v>2625</v>
      </c>
      <c r="J668" s="945" t="s">
        <v>937</v>
      </c>
      <c r="K668" s="923" t="s">
        <v>953</v>
      </c>
    </row>
    <row r="669" spans="1:18" ht="15" customHeight="1" x14ac:dyDescent="0.2">
      <c r="A669" s="409"/>
      <c r="B669" s="410"/>
      <c r="C669" s="1055"/>
      <c r="D669" s="366"/>
      <c r="E669" s="963" t="s">
        <v>3688</v>
      </c>
      <c r="F669" s="920" t="s">
        <v>1594</v>
      </c>
      <c r="G669" s="451">
        <v>40</v>
      </c>
      <c r="H669" s="416">
        <v>107.88</v>
      </c>
      <c r="I669" s="391">
        <f t="shared" si="39"/>
        <v>4315.2</v>
      </c>
      <c r="J669" s="945" t="s">
        <v>937</v>
      </c>
      <c r="K669" s="923" t="s">
        <v>953</v>
      </c>
    </row>
    <row r="670" spans="1:18" ht="15" customHeight="1" x14ac:dyDescent="0.2">
      <c r="A670" s="409"/>
      <c r="B670" s="410"/>
      <c r="C670" s="1055"/>
      <c r="D670" s="366"/>
      <c r="E670" s="963" t="s">
        <v>3689</v>
      </c>
      <c r="F670" s="920" t="s">
        <v>1594</v>
      </c>
      <c r="G670" s="451">
        <v>30</v>
      </c>
      <c r="H670" s="416">
        <v>420.14</v>
      </c>
      <c r="I670" s="391">
        <f t="shared" si="39"/>
        <v>12604.199999999999</v>
      </c>
      <c r="J670" s="945" t="s">
        <v>937</v>
      </c>
      <c r="K670" s="923" t="s">
        <v>953</v>
      </c>
    </row>
    <row r="671" spans="1:18" ht="15" customHeight="1" x14ac:dyDescent="0.2">
      <c r="A671" s="409"/>
      <c r="B671" s="410"/>
      <c r="C671" s="1055"/>
      <c r="D671" s="366"/>
      <c r="E671" s="963" t="s">
        <v>3690</v>
      </c>
      <c r="F671" s="920" t="s">
        <v>1594</v>
      </c>
      <c r="G671" s="451">
        <v>25</v>
      </c>
      <c r="H671" s="416">
        <v>68</v>
      </c>
      <c r="I671" s="391">
        <f t="shared" si="39"/>
        <v>1700</v>
      </c>
      <c r="J671" s="945" t="s">
        <v>937</v>
      </c>
      <c r="K671" s="923" t="s">
        <v>953</v>
      </c>
    </row>
    <row r="672" spans="1:18" ht="15" customHeight="1" x14ac:dyDescent="0.2">
      <c r="A672" s="409"/>
      <c r="B672" s="410"/>
      <c r="C672" s="1055"/>
      <c r="D672" s="366"/>
      <c r="E672" s="963" t="s">
        <v>3691</v>
      </c>
      <c r="F672" s="920" t="s">
        <v>1594</v>
      </c>
      <c r="G672" s="451">
        <v>1</v>
      </c>
      <c r="H672" s="416">
        <v>2330</v>
      </c>
      <c r="I672" s="391">
        <f t="shared" si="39"/>
        <v>2330</v>
      </c>
      <c r="J672" s="945" t="s">
        <v>937</v>
      </c>
      <c r="K672" s="923" t="s">
        <v>953</v>
      </c>
    </row>
    <row r="673" spans="1:11" ht="15" customHeight="1" x14ac:dyDescent="0.2">
      <c r="A673" s="409"/>
      <c r="B673" s="410"/>
      <c r="C673" s="1055"/>
      <c r="D673" s="366"/>
      <c r="E673" s="963" t="s">
        <v>3692</v>
      </c>
      <c r="F673" s="920" t="s">
        <v>1605</v>
      </c>
      <c r="G673" s="451">
        <v>250</v>
      </c>
      <c r="H673" s="416">
        <v>72.05</v>
      </c>
      <c r="I673" s="391">
        <f t="shared" si="39"/>
        <v>18012.5</v>
      </c>
      <c r="J673" s="945" t="s">
        <v>476</v>
      </c>
      <c r="K673" s="923" t="s">
        <v>953</v>
      </c>
    </row>
    <row r="674" spans="1:11" ht="15" customHeight="1" x14ac:dyDescent="0.2">
      <c r="A674" s="409"/>
      <c r="B674" s="410"/>
      <c r="C674" s="1055"/>
      <c r="D674" s="366"/>
      <c r="E674" s="963" t="s">
        <v>3693</v>
      </c>
      <c r="F674" s="920" t="s">
        <v>1605</v>
      </c>
      <c r="G674" s="451">
        <v>500</v>
      </c>
      <c r="H674" s="416">
        <v>34.78</v>
      </c>
      <c r="I674" s="391">
        <f t="shared" si="39"/>
        <v>17390</v>
      </c>
      <c r="J674" s="945" t="s">
        <v>476</v>
      </c>
      <c r="K674" s="923" t="s">
        <v>953</v>
      </c>
    </row>
    <row r="675" spans="1:11" ht="15" customHeight="1" x14ac:dyDescent="0.2">
      <c r="A675" s="409"/>
      <c r="B675" s="410"/>
      <c r="C675" s="1055"/>
      <c r="D675" s="366"/>
      <c r="E675" s="963" t="s">
        <v>3694</v>
      </c>
      <c r="F675" s="920" t="s">
        <v>1605</v>
      </c>
      <c r="G675" s="451">
        <v>500</v>
      </c>
      <c r="H675" s="416">
        <v>31.79</v>
      </c>
      <c r="I675" s="391">
        <f t="shared" si="39"/>
        <v>15895</v>
      </c>
      <c r="J675" s="945" t="s">
        <v>476</v>
      </c>
      <c r="K675" s="923" t="s">
        <v>953</v>
      </c>
    </row>
    <row r="676" spans="1:11" ht="15" customHeight="1" x14ac:dyDescent="0.2">
      <c r="A676" s="409"/>
      <c r="B676" s="410"/>
      <c r="C676" s="1055"/>
      <c r="D676" s="366"/>
      <c r="E676" s="963" t="s">
        <v>3695</v>
      </c>
      <c r="F676" s="920" t="s">
        <v>3602</v>
      </c>
      <c r="G676" s="451">
        <v>50</v>
      </c>
      <c r="H676" s="416">
        <v>1745.8</v>
      </c>
      <c r="I676" s="391">
        <f t="shared" si="39"/>
        <v>87290</v>
      </c>
      <c r="J676" s="945" t="s">
        <v>476</v>
      </c>
      <c r="K676" s="923" t="s">
        <v>953</v>
      </c>
    </row>
    <row r="677" spans="1:11" ht="15" customHeight="1" x14ac:dyDescent="0.2">
      <c r="A677" s="409"/>
      <c r="B677" s="410"/>
      <c r="C677" s="1055"/>
      <c r="D677" s="366"/>
      <c r="E677" s="963" t="s">
        <v>3696</v>
      </c>
      <c r="F677" s="920" t="s">
        <v>3602</v>
      </c>
      <c r="G677" s="451">
        <v>50</v>
      </c>
      <c r="H677" s="416">
        <v>1745.8</v>
      </c>
      <c r="I677" s="391">
        <f t="shared" si="39"/>
        <v>87290</v>
      </c>
      <c r="J677" s="945" t="s">
        <v>476</v>
      </c>
      <c r="K677" s="923" t="s">
        <v>953</v>
      </c>
    </row>
    <row r="678" spans="1:11" ht="15" customHeight="1" x14ac:dyDescent="0.2">
      <c r="A678" s="409"/>
      <c r="B678" s="410"/>
      <c r="C678" s="1055"/>
      <c r="D678" s="366"/>
      <c r="E678" s="963" t="s">
        <v>3697</v>
      </c>
      <c r="F678" s="920" t="s">
        <v>3602</v>
      </c>
      <c r="G678" s="451">
        <v>50</v>
      </c>
      <c r="H678" s="416">
        <v>672.8</v>
      </c>
      <c r="I678" s="391">
        <f t="shared" si="39"/>
        <v>33640</v>
      </c>
      <c r="J678" s="945" t="s">
        <v>476</v>
      </c>
      <c r="K678" s="923" t="s">
        <v>953</v>
      </c>
    </row>
    <row r="679" spans="1:11" ht="15" customHeight="1" x14ac:dyDescent="0.2">
      <c r="A679" s="409"/>
      <c r="B679" s="410"/>
      <c r="C679" s="1055"/>
      <c r="D679" s="366"/>
      <c r="E679" s="963" t="s">
        <v>3698</v>
      </c>
      <c r="F679" s="920" t="s">
        <v>1594</v>
      </c>
      <c r="G679" s="451">
        <v>50</v>
      </c>
      <c r="H679" s="416">
        <v>224.2</v>
      </c>
      <c r="I679" s="391">
        <f t="shared" si="39"/>
        <v>11210</v>
      </c>
      <c r="J679" s="945" t="s">
        <v>937</v>
      </c>
      <c r="K679" s="923" t="s">
        <v>953</v>
      </c>
    </row>
    <row r="680" spans="1:11" ht="15" customHeight="1" x14ac:dyDescent="0.2">
      <c r="A680" s="409"/>
      <c r="B680" s="410"/>
      <c r="C680" s="1055"/>
      <c r="D680" s="366"/>
      <c r="E680" s="963" t="s">
        <v>3699</v>
      </c>
      <c r="F680" s="920" t="s">
        <v>1594</v>
      </c>
      <c r="G680" s="451">
        <v>50</v>
      </c>
      <c r="H680" s="416">
        <v>61.19</v>
      </c>
      <c r="I680" s="391">
        <f t="shared" si="39"/>
        <v>3059.5</v>
      </c>
      <c r="J680" s="945" t="s">
        <v>937</v>
      </c>
      <c r="K680" s="923" t="s">
        <v>953</v>
      </c>
    </row>
    <row r="681" spans="1:11" ht="15" customHeight="1" x14ac:dyDescent="0.2">
      <c r="A681" s="409"/>
      <c r="B681" s="410"/>
      <c r="C681" s="1055"/>
      <c r="D681" s="366"/>
      <c r="E681" s="963" t="s">
        <v>3700</v>
      </c>
      <c r="F681" s="920" t="s">
        <v>1594</v>
      </c>
      <c r="G681" s="451">
        <v>50</v>
      </c>
      <c r="H681" s="416">
        <v>121.7</v>
      </c>
      <c r="I681" s="391">
        <f t="shared" si="39"/>
        <v>6085</v>
      </c>
      <c r="J681" s="945" t="s">
        <v>937</v>
      </c>
      <c r="K681" s="923" t="s">
        <v>953</v>
      </c>
    </row>
    <row r="682" spans="1:11" ht="15" customHeight="1" x14ac:dyDescent="0.2">
      <c r="A682" s="409"/>
      <c r="B682" s="410"/>
      <c r="C682" s="1055"/>
      <c r="D682" s="366"/>
      <c r="E682" s="963" t="s">
        <v>3701</v>
      </c>
      <c r="F682" s="920" t="s">
        <v>1594</v>
      </c>
      <c r="G682" s="451">
        <v>15</v>
      </c>
      <c r="H682" s="416">
        <v>4012</v>
      </c>
      <c r="I682" s="922">
        <f t="shared" si="39"/>
        <v>60180</v>
      </c>
      <c r="J682" s="945" t="s">
        <v>937</v>
      </c>
      <c r="K682" s="923" t="s">
        <v>953</v>
      </c>
    </row>
    <row r="683" spans="1:11" ht="15" customHeight="1" x14ac:dyDescent="0.2">
      <c r="A683" s="409"/>
      <c r="B683" s="410"/>
      <c r="C683" s="1055"/>
      <c r="D683" s="366"/>
      <c r="E683" s="963" t="s">
        <v>3702</v>
      </c>
      <c r="F683" s="920" t="s">
        <v>1594</v>
      </c>
      <c r="G683" s="451">
        <v>50</v>
      </c>
      <c r="H683" s="416">
        <v>12.62</v>
      </c>
      <c r="I683" s="922">
        <f t="shared" si="39"/>
        <v>631</v>
      </c>
      <c r="J683" s="945" t="s">
        <v>937</v>
      </c>
      <c r="K683" s="923" t="s">
        <v>953</v>
      </c>
    </row>
    <row r="684" spans="1:11" ht="15" customHeight="1" x14ac:dyDescent="0.2">
      <c r="A684" s="409"/>
      <c r="B684" s="410"/>
      <c r="C684" s="1055"/>
      <c r="D684" s="366"/>
      <c r="E684" s="963" t="s">
        <v>3703</v>
      </c>
      <c r="F684" s="920" t="s">
        <v>1594</v>
      </c>
      <c r="G684" s="451">
        <v>75</v>
      </c>
      <c r="H684" s="416">
        <v>502.14</v>
      </c>
      <c r="I684" s="922">
        <f t="shared" si="39"/>
        <v>37660.5</v>
      </c>
      <c r="J684" s="945" t="s">
        <v>937</v>
      </c>
      <c r="K684" s="923" t="s">
        <v>953</v>
      </c>
    </row>
    <row r="685" spans="1:11" ht="15" customHeight="1" x14ac:dyDescent="0.2">
      <c r="A685" s="409"/>
      <c r="B685" s="410"/>
      <c r="C685" s="1055"/>
      <c r="D685" s="366"/>
      <c r="E685" s="963" t="s">
        <v>3704</v>
      </c>
      <c r="F685" s="920" t="s">
        <v>1594</v>
      </c>
      <c r="G685" s="451">
        <v>75</v>
      </c>
      <c r="H685" s="416">
        <v>502.14</v>
      </c>
      <c r="I685" s="922">
        <f t="shared" si="39"/>
        <v>37660.5</v>
      </c>
      <c r="J685" s="945" t="s">
        <v>937</v>
      </c>
      <c r="K685" s="923" t="s">
        <v>953</v>
      </c>
    </row>
    <row r="686" spans="1:11" ht="15" customHeight="1" x14ac:dyDescent="0.2">
      <c r="A686" s="409"/>
      <c r="B686" s="410"/>
      <c r="C686" s="1055"/>
      <c r="D686" s="366"/>
      <c r="E686" s="963" t="s">
        <v>3705</v>
      </c>
      <c r="F686" s="920" t="s">
        <v>1594</v>
      </c>
      <c r="G686" s="451">
        <v>75</v>
      </c>
      <c r="H686" s="416">
        <v>502.14</v>
      </c>
      <c r="I686" s="922">
        <f t="shared" si="39"/>
        <v>37660.5</v>
      </c>
      <c r="J686" s="945" t="s">
        <v>937</v>
      </c>
      <c r="K686" s="923" t="s">
        <v>953</v>
      </c>
    </row>
    <row r="687" spans="1:11" ht="15" customHeight="1" x14ac:dyDescent="0.2">
      <c r="A687" s="409"/>
      <c r="B687" s="410"/>
      <c r="C687" s="1055"/>
      <c r="D687" s="366"/>
      <c r="E687" s="963" t="s">
        <v>3706</v>
      </c>
      <c r="F687" s="920" t="s">
        <v>1594</v>
      </c>
      <c r="G687" s="451">
        <v>25</v>
      </c>
      <c r="H687" s="416">
        <v>1911.6</v>
      </c>
      <c r="I687" s="922">
        <f t="shared" si="39"/>
        <v>47790</v>
      </c>
      <c r="J687" s="945" t="s">
        <v>937</v>
      </c>
      <c r="K687" s="923" t="s">
        <v>953</v>
      </c>
    </row>
    <row r="688" spans="1:11" ht="15" customHeight="1" x14ac:dyDescent="0.2">
      <c r="A688" s="409"/>
      <c r="B688" s="410"/>
      <c r="C688" s="1055"/>
      <c r="D688" s="366"/>
      <c r="E688" s="963" t="s">
        <v>3707</v>
      </c>
      <c r="F688" s="920" t="s">
        <v>1594</v>
      </c>
      <c r="G688" s="451">
        <v>25</v>
      </c>
      <c r="H688" s="416">
        <v>1817.24</v>
      </c>
      <c r="I688" s="922">
        <f t="shared" si="39"/>
        <v>45431</v>
      </c>
      <c r="J688" s="945" t="s">
        <v>937</v>
      </c>
      <c r="K688" s="923" t="s">
        <v>953</v>
      </c>
    </row>
    <row r="689" spans="1:18" ht="15" customHeight="1" x14ac:dyDescent="0.2">
      <c r="A689" s="409"/>
      <c r="B689" s="410"/>
      <c r="C689" s="1055"/>
      <c r="D689" s="366"/>
      <c r="E689" s="963" t="s">
        <v>3708</v>
      </c>
      <c r="F689" s="920" t="s">
        <v>1594</v>
      </c>
      <c r="G689" s="451">
        <v>25</v>
      </c>
      <c r="H689" s="416">
        <v>1210.46</v>
      </c>
      <c r="I689" s="922">
        <f t="shared" si="39"/>
        <v>30261.5</v>
      </c>
      <c r="J689" s="945" t="s">
        <v>937</v>
      </c>
      <c r="K689" s="923" t="s">
        <v>953</v>
      </c>
    </row>
    <row r="690" spans="1:18" ht="15" customHeight="1" x14ac:dyDescent="0.2">
      <c r="A690" s="409"/>
      <c r="B690" s="410"/>
      <c r="C690" s="1055"/>
      <c r="D690" s="366"/>
      <c r="E690" s="963" t="s">
        <v>3709</v>
      </c>
      <c r="F690" s="920" t="s">
        <v>1594</v>
      </c>
      <c r="G690" s="451">
        <v>25</v>
      </c>
      <c r="H690" s="416">
        <v>1032.4000000000001</v>
      </c>
      <c r="I690" s="922">
        <f t="shared" si="39"/>
        <v>25810.000000000004</v>
      </c>
      <c r="J690" s="945" t="s">
        <v>937</v>
      </c>
      <c r="K690" s="923" t="s">
        <v>953</v>
      </c>
    </row>
    <row r="691" spans="1:18" ht="15" customHeight="1" x14ac:dyDescent="0.2">
      <c r="A691" s="409"/>
      <c r="B691" s="410"/>
      <c r="C691" s="1055"/>
      <c r="D691" s="366"/>
      <c r="E691" s="963" t="s">
        <v>3710</v>
      </c>
      <c r="F691" s="920" t="s">
        <v>1594</v>
      </c>
      <c r="G691" s="451">
        <v>25</v>
      </c>
      <c r="H691" s="416">
        <v>1612.4</v>
      </c>
      <c r="I691" s="922">
        <f t="shared" si="39"/>
        <v>40310</v>
      </c>
      <c r="J691" s="945" t="s">
        <v>937</v>
      </c>
      <c r="K691" s="923" t="s">
        <v>953</v>
      </c>
    </row>
    <row r="692" spans="1:18" s="285" customFormat="1" ht="15" customHeight="1" x14ac:dyDescent="0.2">
      <c r="A692" s="409"/>
      <c r="B692" s="410"/>
      <c r="C692" s="1055"/>
      <c r="D692" s="366"/>
      <c r="E692" s="963" t="s">
        <v>3711</v>
      </c>
      <c r="F692" s="920" t="s">
        <v>1594</v>
      </c>
      <c r="G692" s="451">
        <v>25</v>
      </c>
      <c r="H692" s="416">
        <v>1931.36</v>
      </c>
      <c r="I692" s="922">
        <f t="shared" si="39"/>
        <v>48284</v>
      </c>
      <c r="J692" s="945" t="s">
        <v>937</v>
      </c>
      <c r="K692" s="923" t="s">
        <v>953</v>
      </c>
      <c r="N692" s="1"/>
      <c r="O692" s="1"/>
      <c r="P692" s="1"/>
      <c r="Q692" s="1"/>
      <c r="R692" s="1"/>
    </row>
    <row r="693" spans="1:18" ht="15" customHeight="1" x14ac:dyDescent="0.2">
      <c r="A693" s="409"/>
      <c r="B693" s="410"/>
      <c r="C693" s="1055"/>
      <c r="D693" s="366"/>
      <c r="E693" s="963" t="s">
        <v>3712</v>
      </c>
      <c r="F693" s="920" t="s">
        <v>1594</v>
      </c>
      <c r="G693" s="451">
        <v>25</v>
      </c>
      <c r="H693" s="416">
        <v>1844.4</v>
      </c>
      <c r="I693" s="922">
        <f t="shared" si="39"/>
        <v>46110</v>
      </c>
      <c r="J693" s="945" t="s">
        <v>937</v>
      </c>
      <c r="K693" s="923" t="s">
        <v>953</v>
      </c>
    </row>
    <row r="694" spans="1:18" ht="15" customHeight="1" x14ac:dyDescent="0.2">
      <c r="A694" s="409"/>
      <c r="B694" s="410"/>
      <c r="C694" s="1055"/>
      <c r="D694" s="366"/>
      <c r="E694" s="963" t="s">
        <v>3713</v>
      </c>
      <c r="F694" s="920" t="s">
        <v>1594</v>
      </c>
      <c r="G694" s="451">
        <v>25</v>
      </c>
      <c r="H694" s="416">
        <v>5310</v>
      </c>
      <c r="I694" s="922">
        <f t="shared" si="39"/>
        <v>132750</v>
      </c>
      <c r="J694" s="945" t="s">
        <v>937</v>
      </c>
      <c r="K694" s="923" t="s">
        <v>953</v>
      </c>
    </row>
    <row r="695" spans="1:18" ht="15" customHeight="1" x14ac:dyDescent="0.2">
      <c r="A695" s="409"/>
      <c r="B695" s="410"/>
      <c r="C695" s="1055"/>
      <c r="D695" s="366"/>
      <c r="E695" s="963" t="s">
        <v>3714</v>
      </c>
      <c r="F695" s="920" t="s">
        <v>1594</v>
      </c>
      <c r="G695" s="451">
        <v>25</v>
      </c>
      <c r="H695" s="416">
        <v>3751.11</v>
      </c>
      <c r="I695" s="922">
        <f t="shared" si="39"/>
        <v>93777.75</v>
      </c>
      <c r="J695" s="945" t="s">
        <v>937</v>
      </c>
      <c r="K695" s="923" t="s">
        <v>953</v>
      </c>
    </row>
    <row r="696" spans="1:18" ht="15" customHeight="1" x14ac:dyDescent="0.2">
      <c r="A696" s="409"/>
      <c r="B696" s="410"/>
      <c r="C696" s="1055"/>
      <c r="D696" s="366"/>
      <c r="E696" s="963" t="s">
        <v>3715</v>
      </c>
      <c r="F696" s="920" t="s">
        <v>1594</v>
      </c>
      <c r="G696" s="451">
        <v>25</v>
      </c>
      <c r="H696" s="416">
        <v>7670</v>
      </c>
      <c r="I696" s="922">
        <f t="shared" si="39"/>
        <v>191750</v>
      </c>
      <c r="J696" s="945" t="s">
        <v>937</v>
      </c>
      <c r="K696" s="923" t="s">
        <v>953</v>
      </c>
    </row>
    <row r="697" spans="1:18" ht="15" customHeight="1" x14ac:dyDescent="0.2">
      <c r="A697" s="406" t="s">
        <v>3716</v>
      </c>
      <c r="B697" s="407"/>
      <c r="C697" s="409">
        <v>1</v>
      </c>
      <c r="D697" s="409"/>
      <c r="E697" s="963"/>
      <c r="F697" s="920"/>
      <c r="G697" s="451"/>
      <c r="H697" s="416"/>
      <c r="I697" s="922"/>
      <c r="J697" s="448"/>
      <c r="K697" s="923"/>
    </row>
    <row r="698" spans="1:18" ht="15" customHeight="1" x14ac:dyDescent="0.2">
      <c r="A698" s="409"/>
      <c r="B698" s="410"/>
      <c r="C698" s="1055"/>
      <c r="D698" s="366"/>
      <c r="E698" s="330" t="s">
        <v>3717</v>
      </c>
      <c r="F698" s="920" t="s">
        <v>974</v>
      </c>
      <c r="G698" s="451">
        <v>10</v>
      </c>
      <c r="H698" s="390">
        <v>440</v>
      </c>
      <c r="I698" s="922">
        <f t="shared" ref="I698:I727" si="40">G698*H698</f>
        <v>4400</v>
      </c>
      <c r="J698" s="448" t="s">
        <v>441</v>
      </c>
      <c r="K698" s="923" t="s">
        <v>953</v>
      </c>
    </row>
    <row r="699" spans="1:18" ht="15" customHeight="1" x14ac:dyDescent="0.2">
      <c r="A699" s="409"/>
      <c r="B699" s="410"/>
      <c r="C699" s="1055"/>
      <c r="D699" s="366"/>
      <c r="E699" s="330" t="s">
        <v>3718</v>
      </c>
      <c r="F699" s="920" t="s">
        <v>974</v>
      </c>
      <c r="G699" s="451">
        <v>10</v>
      </c>
      <c r="H699" s="390">
        <v>195</v>
      </c>
      <c r="I699" s="922">
        <f t="shared" si="40"/>
        <v>1950</v>
      </c>
      <c r="J699" s="448" t="s">
        <v>441</v>
      </c>
      <c r="K699" s="923" t="s">
        <v>953</v>
      </c>
    </row>
    <row r="700" spans="1:18" ht="15" customHeight="1" x14ac:dyDescent="0.2">
      <c r="A700" s="409"/>
      <c r="B700" s="410"/>
      <c r="C700" s="1055"/>
      <c r="D700" s="366"/>
      <c r="E700" s="1058" t="s">
        <v>3719</v>
      </c>
      <c r="F700" s="920" t="s">
        <v>974</v>
      </c>
      <c r="G700" s="451">
        <v>10</v>
      </c>
      <c r="H700" s="390">
        <v>290</v>
      </c>
      <c r="I700" s="922">
        <f t="shared" si="40"/>
        <v>2900</v>
      </c>
      <c r="J700" s="448" t="s">
        <v>441</v>
      </c>
      <c r="K700" s="923" t="s">
        <v>953</v>
      </c>
    </row>
    <row r="701" spans="1:18" ht="15" customHeight="1" x14ac:dyDescent="0.2">
      <c r="A701" s="409"/>
      <c r="B701" s="410"/>
      <c r="C701" s="1055"/>
      <c r="D701" s="366"/>
      <c r="E701" s="1058" t="s">
        <v>3720</v>
      </c>
      <c r="F701" s="920" t="s">
        <v>974</v>
      </c>
      <c r="G701" s="451">
        <v>10</v>
      </c>
      <c r="H701" s="390">
        <v>225.74</v>
      </c>
      <c r="I701" s="922">
        <f t="shared" si="40"/>
        <v>2257.4</v>
      </c>
      <c r="J701" s="448" t="s">
        <v>441</v>
      </c>
      <c r="K701" s="923" t="s">
        <v>953</v>
      </c>
    </row>
    <row r="702" spans="1:18" ht="15" customHeight="1" x14ac:dyDescent="0.2">
      <c r="A702" s="409"/>
      <c r="B702" s="410"/>
      <c r="C702" s="1055"/>
      <c r="D702" s="366"/>
      <c r="E702" s="1058" t="s">
        <v>3721</v>
      </c>
      <c r="F702" s="920" t="s">
        <v>974</v>
      </c>
      <c r="G702" s="451">
        <v>10</v>
      </c>
      <c r="H702" s="390">
        <v>150</v>
      </c>
      <c r="I702" s="922">
        <f t="shared" si="40"/>
        <v>1500</v>
      </c>
      <c r="J702" s="448" t="s">
        <v>441</v>
      </c>
      <c r="K702" s="923" t="s">
        <v>953</v>
      </c>
    </row>
    <row r="703" spans="1:18" ht="15" customHeight="1" x14ac:dyDescent="0.2">
      <c r="A703" s="409"/>
      <c r="B703" s="410"/>
      <c r="C703" s="1055"/>
      <c r="D703" s="366"/>
      <c r="E703" s="1058" t="s">
        <v>3722</v>
      </c>
      <c r="F703" s="920" t="s">
        <v>974</v>
      </c>
      <c r="G703" s="451">
        <v>10</v>
      </c>
      <c r="H703" s="390">
        <v>165</v>
      </c>
      <c r="I703" s="922">
        <f t="shared" si="40"/>
        <v>1650</v>
      </c>
      <c r="J703" s="448" t="s">
        <v>441</v>
      </c>
      <c r="K703" s="923" t="s">
        <v>953</v>
      </c>
    </row>
    <row r="704" spans="1:18" ht="15" customHeight="1" x14ac:dyDescent="0.2">
      <c r="A704" s="409"/>
      <c r="B704" s="410"/>
      <c r="C704" s="1055"/>
      <c r="D704" s="366"/>
      <c r="E704" s="1058" t="s">
        <v>3723</v>
      </c>
      <c r="F704" s="920" t="s">
        <v>974</v>
      </c>
      <c r="G704" s="451">
        <v>10</v>
      </c>
      <c r="H704" s="390">
        <v>290</v>
      </c>
      <c r="I704" s="922">
        <f t="shared" si="40"/>
        <v>2900</v>
      </c>
      <c r="J704" s="448" t="s">
        <v>441</v>
      </c>
      <c r="K704" s="923" t="s">
        <v>953</v>
      </c>
    </row>
    <row r="705" spans="1:11" ht="15" customHeight="1" x14ac:dyDescent="0.2">
      <c r="A705" s="409"/>
      <c r="B705" s="410"/>
      <c r="C705" s="1055"/>
      <c r="D705" s="366"/>
      <c r="E705" s="1058" t="s">
        <v>3724</v>
      </c>
      <c r="F705" s="920" t="s">
        <v>974</v>
      </c>
      <c r="G705" s="451">
        <v>10</v>
      </c>
      <c r="H705" s="390">
        <v>195</v>
      </c>
      <c r="I705" s="922">
        <f t="shared" si="40"/>
        <v>1950</v>
      </c>
      <c r="J705" s="448" t="s">
        <v>441</v>
      </c>
      <c r="K705" s="923" t="s">
        <v>953</v>
      </c>
    </row>
    <row r="706" spans="1:11" ht="21" customHeight="1" x14ac:dyDescent="0.2">
      <c r="A706" s="409"/>
      <c r="B706" s="410"/>
      <c r="C706" s="1055"/>
      <c r="D706" s="366"/>
      <c r="E706" s="1058" t="s">
        <v>3725</v>
      </c>
      <c r="F706" s="920" t="s">
        <v>974</v>
      </c>
      <c r="G706" s="451">
        <v>10</v>
      </c>
      <c r="H706" s="390">
        <v>172.9</v>
      </c>
      <c r="I706" s="922">
        <f t="shared" si="40"/>
        <v>1729</v>
      </c>
      <c r="J706" s="448" t="s">
        <v>441</v>
      </c>
      <c r="K706" s="923" t="s">
        <v>953</v>
      </c>
    </row>
    <row r="707" spans="1:11" ht="15" customHeight="1" x14ac:dyDescent="0.2">
      <c r="A707" s="409"/>
      <c r="B707" s="410"/>
      <c r="C707" s="1055"/>
      <c r="D707" s="366"/>
      <c r="E707" s="1058" t="s">
        <v>3726</v>
      </c>
      <c r="F707" s="920" t="s">
        <v>974</v>
      </c>
      <c r="G707" s="451">
        <v>10</v>
      </c>
      <c r="H707" s="390">
        <v>195</v>
      </c>
      <c r="I707" s="922">
        <f t="shared" si="40"/>
        <v>1950</v>
      </c>
      <c r="J707" s="448" t="s">
        <v>441</v>
      </c>
      <c r="K707" s="923" t="s">
        <v>953</v>
      </c>
    </row>
    <row r="708" spans="1:11" ht="15" customHeight="1" x14ac:dyDescent="0.2">
      <c r="A708" s="409"/>
      <c r="B708" s="410"/>
      <c r="C708" s="1055"/>
      <c r="D708" s="366"/>
      <c r="E708" s="1058" t="s">
        <v>3727</v>
      </c>
      <c r="F708" s="920" t="s">
        <v>974</v>
      </c>
      <c r="G708" s="451">
        <v>10</v>
      </c>
      <c r="H708" s="390">
        <v>210</v>
      </c>
      <c r="I708" s="922">
        <f t="shared" si="40"/>
        <v>2100</v>
      </c>
      <c r="J708" s="448" t="s">
        <v>441</v>
      </c>
      <c r="K708" s="923" t="s">
        <v>953</v>
      </c>
    </row>
    <row r="709" spans="1:11" ht="15" customHeight="1" x14ac:dyDescent="0.2">
      <c r="A709" s="409"/>
      <c r="B709" s="410"/>
      <c r="C709" s="1055"/>
      <c r="D709" s="366"/>
      <c r="E709" s="1058" t="s">
        <v>3728</v>
      </c>
      <c r="F709" s="920" t="s">
        <v>974</v>
      </c>
      <c r="G709" s="451">
        <v>10</v>
      </c>
      <c r="H709" s="390">
        <v>292.5</v>
      </c>
      <c r="I709" s="922">
        <f t="shared" si="40"/>
        <v>2925</v>
      </c>
      <c r="J709" s="448" t="s">
        <v>441</v>
      </c>
      <c r="K709" s="923" t="s">
        <v>953</v>
      </c>
    </row>
    <row r="710" spans="1:11" ht="15" customHeight="1" x14ac:dyDescent="0.2">
      <c r="A710" s="409"/>
      <c r="B710" s="410"/>
      <c r="C710" s="1055"/>
      <c r="D710" s="366"/>
      <c r="E710" s="1058" t="s">
        <v>3729</v>
      </c>
      <c r="F710" s="920" t="s">
        <v>974</v>
      </c>
      <c r="G710" s="451">
        <v>10</v>
      </c>
      <c r="H710" s="390">
        <v>290</v>
      </c>
      <c r="I710" s="922">
        <f t="shared" si="40"/>
        <v>2900</v>
      </c>
      <c r="J710" s="448" t="s">
        <v>441</v>
      </c>
      <c r="K710" s="923" t="s">
        <v>953</v>
      </c>
    </row>
    <row r="711" spans="1:11" ht="15" customHeight="1" x14ac:dyDescent="0.2">
      <c r="A711" s="409"/>
      <c r="B711" s="410"/>
      <c r="C711" s="1055"/>
      <c r="D711" s="366"/>
      <c r="E711" s="1058" t="s">
        <v>3730</v>
      </c>
      <c r="F711" s="920" t="s">
        <v>974</v>
      </c>
      <c r="G711" s="451">
        <v>10</v>
      </c>
      <c r="H711" s="390">
        <v>195</v>
      </c>
      <c r="I711" s="922">
        <f t="shared" si="40"/>
        <v>1950</v>
      </c>
      <c r="J711" s="448" t="s">
        <v>441</v>
      </c>
      <c r="K711" s="923" t="s">
        <v>953</v>
      </c>
    </row>
    <row r="712" spans="1:11" ht="15" customHeight="1" x14ac:dyDescent="0.2">
      <c r="A712" s="409"/>
      <c r="B712" s="410"/>
      <c r="C712" s="1055"/>
      <c r="D712" s="366"/>
      <c r="E712" s="1058" t="s">
        <v>3731</v>
      </c>
      <c r="F712" s="920" t="s">
        <v>974</v>
      </c>
      <c r="G712" s="451">
        <v>10</v>
      </c>
      <c r="H712" s="390">
        <v>195</v>
      </c>
      <c r="I712" s="922">
        <f t="shared" si="40"/>
        <v>1950</v>
      </c>
      <c r="J712" s="448" t="s">
        <v>441</v>
      </c>
      <c r="K712" s="923" t="s">
        <v>953</v>
      </c>
    </row>
    <row r="713" spans="1:11" ht="15" customHeight="1" x14ac:dyDescent="0.2">
      <c r="A713" s="409"/>
      <c r="B713" s="410"/>
      <c r="C713" s="1055"/>
      <c r="D713" s="366"/>
      <c r="E713" s="1058" t="s">
        <v>3732</v>
      </c>
      <c r="F713" s="920" t="s">
        <v>974</v>
      </c>
      <c r="G713" s="451">
        <v>10</v>
      </c>
      <c r="H713" s="390">
        <v>195</v>
      </c>
      <c r="I713" s="922">
        <f t="shared" si="40"/>
        <v>1950</v>
      </c>
      <c r="J713" s="448" t="s">
        <v>441</v>
      </c>
      <c r="K713" s="923" t="s">
        <v>953</v>
      </c>
    </row>
    <row r="714" spans="1:11" ht="15" customHeight="1" x14ac:dyDescent="0.2">
      <c r="A714" s="409"/>
      <c r="B714" s="410"/>
      <c r="C714" s="1055"/>
      <c r="D714" s="366"/>
      <c r="E714" s="1058" t="s">
        <v>3733</v>
      </c>
      <c r="F714" s="920" t="s">
        <v>974</v>
      </c>
      <c r="G714" s="451">
        <v>10</v>
      </c>
      <c r="H714" s="390">
        <v>440</v>
      </c>
      <c r="I714" s="922">
        <f t="shared" si="40"/>
        <v>4400</v>
      </c>
      <c r="J714" s="448" t="s">
        <v>441</v>
      </c>
      <c r="K714" s="923" t="s">
        <v>953</v>
      </c>
    </row>
    <row r="715" spans="1:11" ht="15" customHeight="1" x14ac:dyDescent="0.2">
      <c r="A715" s="409"/>
      <c r="B715" s="410"/>
      <c r="C715" s="1055"/>
      <c r="D715" s="366"/>
      <c r="E715" s="1058" t="s">
        <v>3734</v>
      </c>
      <c r="F715" s="920" t="s">
        <v>974</v>
      </c>
      <c r="G715" s="451">
        <v>10</v>
      </c>
      <c r="H715" s="390">
        <v>230</v>
      </c>
      <c r="I715" s="922">
        <f t="shared" si="40"/>
        <v>2300</v>
      </c>
      <c r="J715" s="448" t="s">
        <v>441</v>
      </c>
      <c r="K715" s="923" t="s">
        <v>953</v>
      </c>
    </row>
    <row r="716" spans="1:11" ht="15" customHeight="1" x14ac:dyDescent="0.2">
      <c r="A716" s="409"/>
      <c r="B716" s="410"/>
      <c r="C716" s="1055"/>
      <c r="D716" s="366"/>
      <c r="E716" s="1058" t="s">
        <v>3735</v>
      </c>
      <c r="F716" s="920" t="s">
        <v>974</v>
      </c>
      <c r="G716" s="451">
        <v>10</v>
      </c>
      <c r="H716" s="390">
        <v>228.11</v>
      </c>
      <c r="I716" s="922">
        <f t="shared" si="40"/>
        <v>2281.1000000000004</v>
      </c>
      <c r="J716" s="448" t="s">
        <v>441</v>
      </c>
      <c r="K716" s="923" t="s">
        <v>953</v>
      </c>
    </row>
    <row r="717" spans="1:11" ht="15" customHeight="1" x14ac:dyDescent="0.2">
      <c r="A717" s="409"/>
      <c r="B717" s="410"/>
      <c r="C717" s="1055"/>
      <c r="D717" s="366"/>
      <c r="E717" s="1058" t="s">
        <v>3736</v>
      </c>
      <c r="F717" s="920" t="s">
        <v>974</v>
      </c>
      <c r="G717" s="451">
        <v>10</v>
      </c>
      <c r="H717" s="390">
        <v>228.15</v>
      </c>
      <c r="I717" s="922">
        <f t="shared" si="40"/>
        <v>2281.5</v>
      </c>
      <c r="J717" s="448" t="s">
        <v>441</v>
      </c>
      <c r="K717" s="923" t="s">
        <v>953</v>
      </c>
    </row>
    <row r="718" spans="1:11" ht="15" customHeight="1" x14ac:dyDescent="0.2">
      <c r="A718" s="409"/>
      <c r="B718" s="410"/>
      <c r="C718" s="1055"/>
      <c r="D718" s="366"/>
      <c r="E718" s="1058" t="s">
        <v>3737</v>
      </c>
      <c r="F718" s="920" t="s">
        <v>974</v>
      </c>
      <c r="G718" s="451">
        <v>10</v>
      </c>
      <c r="H718" s="390">
        <v>226.2</v>
      </c>
      <c r="I718" s="922">
        <f t="shared" si="40"/>
        <v>2262</v>
      </c>
      <c r="J718" s="448" t="s">
        <v>441</v>
      </c>
      <c r="K718" s="923" t="s">
        <v>953</v>
      </c>
    </row>
    <row r="719" spans="1:11" ht="15" customHeight="1" x14ac:dyDescent="0.2">
      <c r="A719" s="409"/>
      <c r="B719" s="410"/>
      <c r="C719" s="1055"/>
      <c r="D719" s="366"/>
      <c r="E719" s="330" t="s">
        <v>3738</v>
      </c>
      <c r="F719" s="920" t="s">
        <v>974</v>
      </c>
      <c r="G719" s="383">
        <v>5</v>
      </c>
      <c r="H719" s="402">
        <v>226.2</v>
      </c>
      <c r="I719" s="391">
        <f t="shared" si="40"/>
        <v>1131</v>
      </c>
      <c r="J719" s="448" t="s">
        <v>441</v>
      </c>
      <c r="K719" s="449" t="s">
        <v>953</v>
      </c>
    </row>
    <row r="720" spans="1:11" ht="15" customHeight="1" x14ac:dyDescent="0.2">
      <c r="A720" s="409"/>
      <c r="B720" s="410"/>
      <c r="C720" s="1055"/>
      <c r="D720" s="366"/>
      <c r="E720" s="1058" t="s">
        <v>3739</v>
      </c>
      <c r="F720" s="920" t="s">
        <v>974</v>
      </c>
      <c r="G720" s="383">
        <v>5</v>
      </c>
      <c r="H720" s="390">
        <v>292.5</v>
      </c>
      <c r="I720" s="922">
        <f t="shared" si="40"/>
        <v>1462.5</v>
      </c>
      <c r="J720" s="448" t="s">
        <v>441</v>
      </c>
      <c r="K720" s="923" t="s">
        <v>953</v>
      </c>
    </row>
    <row r="721" spans="1:11" ht="15" customHeight="1" x14ac:dyDescent="0.2">
      <c r="A721" s="409"/>
      <c r="B721" s="410"/>
      <c r="C721" s="1055"/>
      <c r="D721" s="366"/>
      <c r="E721" s="1058" t="s">
        <v>3740</v>
      </c>
      <c r="F721" s="920" t="s">
        <v>974</v>
      </c>
      <c r="G721" s="383">
        <v>5</v>
      </c>
      <c r="H721" s="390">
        <v>210</v>
      </c>
      <c r="I721" s="922">
        <f t="shared" si="40"/>
        <v>1050</v>
      </c>
      <c r="J721" s="448" t="s">
        <v>441</v>
      </c>
      <c r="K721" s="923" t="s">
        <v>953</v>
      </c>
    </row>
    <row r="722" spans="1:11" ht="15" customHeight="1" x14ac:dyDescent="0.2">
      <c r="A722" s="409"/>
      <c r="B722" s="410"/>
      <c r="C722" s="1055"/>
      <c r="D722" s="366"/>
      <c r="E722" s="1058" t="s">
        <v>3741</v>
      </c>
      <c r="F722" s="920" t="s">
        <v>974</v>
      </c>
      <c r="G722" s="383">
        <v>5</v>
      </c>
      <c r="H722" s="390">
        <v>290</v>
      </c>
      <c r="I722" s="922">
        <f t="shared" si="40"/>
        <v>1450</v>
      </c>
      <c r="J722" s="448" t="s">
        <v>441</v>
      </c>
      <c r="K722" s="923" t="s">
        <v>953</v>
      </c>
    </row>
    <row r="723" spans="1:11" ht="15" customHeight="1" x14ac:dyDescent="0.2">
      <c r="A723" s="409"/>
      <c r="B723" s="410"/>
      <c r="C723" s="1055"/>
      <c r="D723" s="366"/>
      <c r="E723" s="1058" t="s">
        <v>3742</v>
      </c>
      <c r="F723" s="920" t="s">
        <v>974</v>
      </c>
      <c r="G723" s="383">
        <v>5</v>
      </c>
      <c r="H723" s="390">
        <v>195</v>
      </c>
      <c r="I723" s="922">
        <f t="shared" si="40"/>
        <v>975</v>
      </c>
      <c r="J723" s="448" t="s">
        <v>441</v>
      </c>
      <c r="K723" s="923" t="s">
        <v>953</v>
      </c>
    </row>
    <row r="724" spans="1:11" ht="15" customHeight="1" x14ac:dyDescent="0.2">
      <c r="A724" s="409"/>
      <c r="B724" s="410"/>
      <c r="C724" s="1055"/>
      <c r="D724" s="366"/>
      <c r="E724" s="1059" t="s">
        <v>3743</v>
      </c>
      <c r="F724" s="920" t="s">
        <v>974</v>
      </c>
      <c r="G724" s="383">
        <v>5</v>
      </c>
      <c r="H724" s="390">
        <v>290</v>
      </c>
      <c r="I724" s="922">
        <f t="shared" si="40"/>
        <v>1450</v>
      </c>
      <c r="J724" s="448" t="s">
        <v>441</v>
      </c>
      <c r="K724" s="923" t="s">
        <v>953</v>
      </c>
    </row>
    <row r="725" spans="1:11" ht="15" customHeight="1" x14ac:dyDescent="0.2">
      <c r="A725" s="409"/>
      <c r="B725" s="410"/>
      <c r="C725" s="1055"/>
      <c r="D725" s="366"/>
      <c r="E725" s="1058" t="s">
        <v>3744</v>
      </c>
      <c r="F725" s="920" t="s">
        <v>974</v>
      </c>
      <c r="G725" s="383">
        <v>5</v>
      </c>
      <c r="H725" s="390">
        <v>177</v>
      </c>
      <c r="I725" s="922">
        <f t="shared" si="40"/>
        <v>885</v>
      </c>
      <c r="J725" s="448" t="s">
        <v>441</v>
      </c>
      <c r="K725" s="923" t="s">
        <v>953</v>
      </c>
    </row>
    <row r="726" spans="1:11" ht="15" customHeight="1" x14ac:dyDescent="0.2">
      <c r="A726" s="409"/>
      <c r="B726" s="410"/>
      <c r="C726" s="1055"/>
      <c r="D726" s="366"/>
      <c r="E726" s="1058" t="s">
        <v>3745</v>
      </c>
      <c r="F726" s="920" t="s">
        <v>974</v>
      </c>
      <c r="G726" s="383">
        <v>5</v>
      </c>
      <c r="H726" s="390">
        <v>195</v>
      </c>
      <c r="I726" s="922">
        <f t="shared" si="40"/>
        <v>975</v>
      </c>
      <c r="J726" s="448" t="s">
        <v>441</v>
      </c>
      <c r="K726" s="923" t="s">
        <v>953</v>
      </c>
    </row>
    <row r="727" spans="1:11" ht="15" customHeight="1" x14ac:dyDescent="0.2">
      <c r="A727" s="409"/>
      <c r="B727" s="410"/>
      <c r="C727" s="1055"/>
      <c r="D727" s="366"/>
      <c r="E727" s="1058" t="s">
        <v>3746</v>
      </c>
      <c r="F727" s="920" t="s">
        <v>1594</v>
      </c>
      <c r="G727" s="383">
        <v>5</v>
      </c>
      <c r="H727" s="390">
        <v>3225</v>
      </c>
      <c r="I727" s="922">
        <f t="shared" si="40"/>
        <v>16125</v>
      </c>
      <c r="J727" s="448" t="s">
        <v>441</v>
      </c>
      <c r="K727" s="923" t="s">
        <v>953</v>
      </c>
    </row>
    <row r="728" spans="1:11" ht="15" customHeight="1" x14ac:dyDescent="0.2">
      <c r="A728" s="409"/>
      <c r="B728" s="410"/>
      <c r="C728" s="1055"/>
      <c r="D728" s="366"/>
      <c r="E728" s="1058"/>
      <c r="F728" s="920"/>
      <c r="G728" s="383">
        <v>5</v>
      </c>
      <c r="H728" s="390"/>
      <c r="I728" s="922"/>
      <c r="J728" s="448"/>
      <c r="K728" s="923"/>
    </row>
    <row r="729" spans="1:11" ht="15" customHeight="1" x14ac:dyDescent="0.2">
      <c r="A729" s="1060" t="s">
        <v>3747</v>
      </c>
      <c r="B729" s="1061"/>
      <c r="C729" s="1055"/>
      <c r="D729" s="363"/>
      <c r="E729" s="330"/>
      <c r="F729" s="949"/>
      <c r="G729" s="383"/>
      <c r="H729" s="402"/>
      <c r="I729" s="391"/>
      <c r="J729" s="448"/>
      <c r="K729" s="449"/>
    </row>
    <row r="730" spans="1:11" ht="15" customHeight="1" x14ac:dyDescent="0.2">
      <c r="A730" s="405" t="s">
        <v>3748</v>
      </c>
      <c r="B730" s="320"/>
      <c r="C730" s="1055"/>
      <c r="D730" s="363"/>
      <c r="E730" s="330"/>
      <c r="F730" s="949"/>
      <c r="G730" s="383"/>
      <c r="H730" s="402"/>
      <c r="I730" s="391"/>
      <c r="J730" s="448"/>
      <c r="K730" s="449"/>
    </row>
    <row r="731" spans="1:11" ht="15" customHeight="1" x14ac:dyDescent="0.2">
      <c r="A731" s="409"/>
      <c r="B731" s="410"/>
      <c r="C731" s="1055"/>
      <c r="D731" s="363"/>
      <c r="E731" s="1062" t="s">
        <v>3749</v>
      </c>
      <c r="F731" s="1063" t="s">
        <v>987</v>
      </c>
      <c r="G731" s="1063">
        <v>1</v>
      </c>
      <c r="H731" s="1064">
        <v>500000</v>
      </c>
      <c r="I731" s="1065">
        <f t="shared" ref="I731:I734" si="41">G731*H731</f>
        <v>500000</v>
      </c>
      <c r="J731" s="1066" t="s">
        <v>1828</v>
      </c>
      <c r="K731" s="1067" t="s">
        <v>953</v>
      </c>
    </row>
    <row r="732" spans="1:11" ht="15" customHeight="1" x14ac:dyDescent="0.2">
      <c r="A732" s="409"/>
      <c r="B732" s="410"/>
      <c r="C732" s="1055"/>
      <c r="D732" s="1068"/>
      <c r="E732" s="328" t="s">
        <v>3750</v>
      </c>
      <c r="F732" s="1063" t="s">
        <v>987</v>
      </c>
      <c r="G732" s="1063">
        <v>1</v>
      </c>
      <c r="H732" s="1064">
        <v>5000000</v>
      </c>
      <c r="I732" s="1065">
        <f t="shared" si="41"/>
        <v>5000000</v>
      </c>
      <c r="J732" s="1066" t="s">
        <v>1271</v>
      </c>
      <c r="K732" s="1067" t="s">
        <v>953</v>
      </c>
    </row>
    <row r="733" spans="1:11" ht="15" customHeight="1" x14ac:dyDescent="0.2">
      <c r="A733" s="409"/>
      <c r="B733" s="410"/>
      <c r="C733" s="1055"/>
      <c r="D733" s="1068"/>
      <c r="E733" s="328" t="s">
        <v>3751</v>
      </c>
      <c r="F733" s="1063" t="s">
        <v>987</v>
      </c>
      <c r="G733" s="1063">
        <v>1</v>
      </c>
      <c r="H733" s="1064">
        <v>1000000</v>
      </c>
      <c r="I733" s="461">
        <f t="shared" si="41"/>
        <v>1000000</v>
      </c>
      <c r="J733" s="1066" t="s">
        <v>1279</v>
      </c>
      <c r="K733" s="1067" t="s">
        <v>953</v>
      </c>
    </row>
    <row r="734" spans="1:11" ht="15" customHeight="1" x14ac:dyDescent="0.2">
      <c r="A734" s="409"/>
      <c r="B734" s="410"/>
      <c r="C734" s="1055"/>
      <c r="D734" s="1068"/>
      <c r="E734" s="328" t="s">
        <v>3232</v>
      </c>
      <c r="F734" s="1063" t="s">
        <v>987</v>
      </c>
      <c r="G734" s="1063">
        <v>1</v>
      </c>
      <c r="H734" s="1064">
        <v>5000000</v>
      </c>
      <c r="I734" s="461">
        <f t="shared" si="41"/>
        <v>5000000</v>
      </c>
      <c r="J734" s="1066" t="s">
        <v>1268</v>
      </c>
      <c r="K734" s="1067" t="s">
        <v>953</v>
      </c>
    </row>
    <row r="735" spans="1:11" ht="15" customHeight="1" x14ac:dyDescent="0.2">
      <c r="A735" s="409"/>
      <c r="B735" s="410"/>
      <c r="C735" s="1055"/>
      <c r="D735" s="363"/>
      <c r="E735" s="330"/>
      <c r="F735" s="949"/>
      <c r="G735" s="383"/>
      <c r="H735" s="402"/>
      <c r="I735" s="391"/>
      <c r="J735" s="448"/>
      <c r="K735" s="1067"/>
    </row>
    <row r="736" spans="1:11" ht="15" customHeight="1" x14ac:dyDescent="0.2">
      <c r="A736" s="406" t="s">
        <v>3752</v>
      </c>
      <c r="B736" s="407"/>
      <c r="C736" s="1055"/>
      <c r="D736" s="363"/>
      <c r="E736" s="330"/>
      <c r="F736" s="949"/>
      <c r="G736" s="383"/>
      <c r="H736" s="402"/>
      <c r="I736" s="391"/>
      <c r="J736" s="448"/>
      <c r="K736" s="1067"/>
    </row>
    <row r="737" spans="1:11" ht="15" customHeight="1" x14ac:dyDescent="0.2">
      <c r="A737" s="406" t="s">
        <v>3753</v>
      </c>
      <c r="B737" s="407"/>
      <c r="C737" s="1055"/>
      <c r="D737" s="1068"/>
      <c r="E737" s="1069" t="s">
        <v>3754</v>
      </c>
      <c r="F737" s="1063" t="s">
        <v>987</v>
      </c>
      <c r="G737" s="1063">
        <v>1</v>
      </c>
      <c r="H737" s="1064">
        <v>80000</v>
      </c>
      <c r="I737" s="1065">
        <f>G737*H737</f>
        <v>80000</v>
      </c>
      <c r="J737" s="1066" t="s">
        <v>1679</v>
      </c>
      <c r="K737" s="1067" t="s">
        <v>953</v>
      </c>
    </row>
    <row r="738" spans="1:11" ht="15" customHeight="1" x14ac:dyDescent="0.2">
      <c r="A738" s="409"/>
      <c r="B738" s="410"/>
      <c r="C738" s="1055"/>
      <c r="D738" s="1068"/>
      <c r="E738" s="1069" t="s">
        <v>3755</v>
      </c>
      <c r="F738" s="1063" t="s">
        <v>987</v>
      </c>
      <c r="G738" s="1063">
        <v>1</v>
      </c>
      <c r="H738" s="1064">
        <v>24500</v>
      </c>
      <c r="I738" s="1065">
        <f>G738*H738</f>
        <v>24500</v>
      </c>
      <c r="J738" s="1066" t="s">
        <v>166</v>
      </c>
      <c r="K738" s="1067" t="s">
        <v>953</v>
      </c>
    </row>
    <row r="739" spans="1:11" ht="15" customHeight="1" x14ac:dyDescent="0.2">
      <c r="A739" s="409"/>
      <c r="B739" s="410"/>
      <c r="C739" s="1055"/>
      <c r="D739" s="1068"/>
      <c r="E739" s="1070" t="s">
        <v>3756</v>
      </c>
      <c r="F739" s="1063" t="s">
        <v>987</v>
      </c>
      <c r="G739" s="1063">
        <v>60</v>
      </c>
      <c r="H739" s="1064">
        <v>25000</v>
      </c>
      <c r="I739" s="1065">
        <f t="shared" ref="I739:I789" si="42">G739*H739</f>
        <v>1500000</v>
      </c>
      <c r="J739" s="1066" t="s">
        <v>275</v>
      </c>
      <c r="K739" s="1071" t="s">
        <v>953</v>
      </c>
    </row>
    <row r="740" spans="1:11" ht="15" customHeight="1" x14ac:dyDescent="0.2">
      <c r="A740" s="409"/>
      <c r="B740" s="410"/>
      <c r="C740" s="1055"/>
      <c r="D740" s="1068"/>
      <c r="E740" s="1070" t="s">
        <v>3757</v>
      </c>
      <c r="F740" s="1063" t="s">
        <v>987</v>
      </c>
      <c r="G740" s="1063">
        <v>1</v>
      </c>
      <c r="H740" s="1064">
        <v>250000</v>
      </c>
      <c r="I740" s="1065">
        <f t="shared" si="42"/>
        <v>250000</v>
      </c>
      <c r="J740" s="1066" t="s">
        <v>275</v>
      </c>
      <c r="K740" s="1071" t="s">
        <v>953</v>
      </c>
    </row>
    <row r="741" spans="1:11" ht="15" customHeight="1" x14ac:dyDescent="0.2">
      <c r="A741" s="409"/>
      <c r="B741" s="410"/>
      <c r="C741" s="1055"/>
      <c r="D741" s="1068"/>
      <c r="E741" s="1070" t="s">
        <v>3758</v>
      </c>
      <c r="F741" s="1063" t="s">
        <v>987</v>
      </c>
      <c r="G741" s="1063">
        <v>1</v>
      </c>
      <c r="H741" s="1064">
        <v>500000</v>
      </c>
      <c r="I741" s="1065">
        <f t="shared" si="42"/>
        <v>500000</v>
      </c>
      <c r="J741" s="1066" t="s">
        <v>275</v>
      </c>
      <c r="K741" s="1071" t="s">
        <v>953</v>
      </c>
    </row>
    <row r="742" spans="1:11" ht="15" customHeight="1" x14ac:dyDescent="0.2">
      <c r="A742" s="409"/>
      <c r="B742" s="410"/>
      <c r="C742" s="1055"/>
      <c r="D742" s="1068"/>
      <c r="E742" s="410" t="s">
        <v>3759</v>
      </c>
      <c r="F742" s="1063" t="s">
        <v>987</v>
      </c>
      <c r="G742" s="1063">
        <v>1</v>
      </c>
      <c r="H742" s="1064">
        <v>45000</v>
      </c>
      <c r="I742" s="1065">
        <f t="shared" si="42"/>
        <v>45000</v>
      </c>
      <c r="J742" s="1066" t="s">
        <v>275</v>
      </c>
      <c r="K742" s="1071" t="s">
        <v>953</v>
      </c>
    </row>
    <row r="743" spans="1:11" ht="15" customHeight="1" x14ac:dyDescent="0.2">
      <c r="A743" s="409"/>
      <c r="B743" s="410"/>
      <c r="C743" s="1055"/>
      <c r="D743" s="1068"/>
      <c r="E743" s="410" t="s">
        <v>3760</v>
      </c>
      <c r="F743" s="1063" t="s">
        <v>987</v>
      </c>
      <c r="G743" s="1063">
        <v>1</v>
      </c>
      <c r="H743" s="1064">
        <v>15000</v>
      </c>
      <c r="I743" s="1065">
        <f t="shared" si="42"/>
        <v>15000</v>
      </c>
      <c r="J743" s="1066" t="s">
        <v>399</v>
      </c>
      <c r="K743" s="1071" t="s">
        <v>953</v>
      </c>
    </row>
    <row r="744" spans="1:11" ht="15" customHeight="1" x14ac:dyDescent="0.2">
      <c r="A744" s="409"/>
      <c r="B744" s="410"/>
      <c r="C744" s="1055"/>
      <c r="D744" s="1068"/>
      <c r="E744" s="410" t="s">
        <v>3761</v>
      </c>
      <c r="F744" s="1063" t="s">
        <v>987</v>
      </c>
      <c r="G744" s="1063">
        <v>1</v>
      </c>
      <c r="H744" s="1064">
        <v>25000</v>
      </c>
      <c r="I744" s="1065">
        <f t="shared" si="42"/>
        <v>25000</v>
      </c>
      <c r="J744" s="1066" t="s">
        <v>166</v>
      </c>
      <c r="K744" s="1071" t="s">
        <v>953</v>
      </c>
    </row>
    <row r="745" spans="1:11" ht="15" customHeight="1" x14ac:dyDescent="0.2">
      <c r="A745" s="409"/>
      <c r="B745" s="410"/>
      <c r="C745" s="1055"/>
      <c r="D745" s="1068"/>
      <c r="E745" s="410" t="s">
        <v>3762</v>
      </c>
      <c r="F745" s="1063" t="s">
        <v>987</v>
      </c>
      <c r="G745" s="1063">
        <v>15</v>
      </c>
      <c r="H745" s="1064">
        <v>9500</v>
      </c>
      <c r="I745" s="1065">
        <f t="shared" si="42"/>
        <v>142500</v>
      </c>
      <c r="J745" s="1066" t="s">
        <v>399</v>
      </c>
      <c r="K745" s="1071" t="s">
        <v>953</v>
      </c>
    </row>
    <row r="746" spans="1:11" ht="15" customHeight="1" x14ac:dyDescent="0.2">
      <c r="A746" s="409"/>
      <c r="B746" s="410"/>
      <c r="C746" s="1055"/>
      <c r="D746" s="1068"/>
      <c r="E746" s="410" t="s">
        <v>3763</v>
      </c>
      <c r="F746" s="1063" t="s">
        <v>987</v>
      </c>
      <c r="G746" s="1063">
        <v>10</v>
      </c>
      <c r="H746" s="1064">
        <v>9000</v>
      </c>
      <c r="I746" s="1065">
        <f t="shared" si="42"/>
        <v>90000</v>
      </c>
      <c r="J746" s="1066" t="s">
        <v>399</v>
      </c>
      <c r="K746" s="1071" t="s">
        <v>953</v>
      </c>
    </row>
    <row r="747" spans="1:11" ht="15" customHeight="1" x14ac:dyDescent="0.2">
      <c r="A747" s="409"/>
      <c r="B747" s="410"/>
      <c r="C747" s="1055"/>
      <c r="D747" s="1068"/>
      <c r="E747" s="410" t="s">
        <v>3764</v>
      </c>
      <c r="F747" s="1063" t="s">
        <v>987</v>
      </c>
      <c r="G747" s="1063">
        <v>1</v>
      </c>
      <c r="H747" s="1064">
        <v>9500</v>
      </c>
      <c r="I747" s="1065">
        <f t="shared" si="42"/>
        <v>9500</v>
      </c>
      <c r="J747" s="1066" t="s">
        <v>399</v>
      </c>
      <c r="K747" s="1071" t="s">
        <v>953</v>
      </c>
    </row>
    <row r="748" spans="1:11" ht="15" customHeight="1" x14ac:dyDescent="0.2">
      <c r="A748" s="409"/>
      <c r="B748" s="410"/>
      <c r="C748" s="1055"/>
      <c r="D748" s="1068"/>
      <c r="E748" s="410" t="s">
        <v>3765</v>
      </c>
      <c r="F748" s="1063" t="s">
        <v>987</v>
      </c>
      <c r="G748" s="1063">
        <v>10</v>
      </c>
      <c r="H748" s="1064">
        <v>35000</v>
      </c>
      <c r="I748" s="1065">
        <f t="shared" si="42"/>
        <v>350000</v>
      </c>
      <c r="J748" s="1066" t="s">
        <v>399</v>
      </c>
      <c r="K748" s="1071" t="s">
        <v>953</v>
      </c>
    </row>
    <row r="749" spans="1:11" ht="15" customHeight="1" x14ac:dyDescent="0.2">
      <c r="A749" s="409"/>
      <c r="B749" s="410"/>
      <c r="C749" s="1055"/>
      <c r="D749" s="1068"/>
      <c r="E749" s="410" t="s">
        <v>3766</v>
      </c>
      <c r="F749" s="1063" t="s">
        <v>987</v>
      </c>
      <c r="G749" s="1063">
        <v>1</v>
      </c>
      <c r="H749" s="1064">
        <v>25000</v>
      </c>
      <c r="I749" s="1065">
        <f t="shared" si="42"/>
        <v>25000</v>
      </c>
      <c r="J749" s="1066" t="s">
        <v>399</v>
      </c>
      <c r="K749" s="1071" t="s">
        <v>953</v>
      </c>
    </row>
    <row r="750" spans="1:11" ht="15" customHeight="1" x14ac:dyDescent="0.2">
      <c r="A750" s="409"/>
      <c r="B750" s="410"/>
      <c r="C750" s="1055"/>
      <c r="D750" s="1068"/>
      <c r="E750" s="410" t="s">
        <v>3767</v>
      </c>
      <c r="F750" s="1063" t="s">
        <v>987</v>
      </c>
      <c r="G750" s="1063">
        <v>1</v>
      </c>
      <c r="H750" s="1064">
        <v>20000</v>
      </c>
      <c r="I750" s="1065">
        <f t="shared" si="42"/>
        <v>20000</v>
      </c>
      <c r="J750" s="1066" t="s">
        <v>399</v>
      </c>
      <c r="K750" s="1071" t="s">
        <v>953</v>
      </c>
    </row>
    <row r="751" spans="1:11" ht="15" customHeight="1" x14ac:dyDescent="0.2">
      <c r="A751" s="409"/>
      <c r="B751" s="410"/>
      <c r="C751" s="1055"/>
      <c r="D751" s="1068"/>
      <c r="E751" s="410" t="s">
        <v>3768</v>
      </c>
      <c r="F751" s="1063" t="s">
        <v>987</v>
      </c>
      <c r="G751" s="1063">
        <v>1</v>
      </c>
      <c r="H751" s="1064">
        <v>15000</v>
      </c>
      <c r="I751" s="1065">
        <f t="shared" si="42"/>
        <v>15000</v>
      </c>
      <c r="J751" s="1066" t="s">
        <v>399</v>
      </c>
      <c r="K751" s="1071" t="s">
        <v>953</v>
      </c>
    </row>
    <row r="752" spans="1:11" ht="15" customHeight="1" x14ac:dyDescent="0.2">
      <c r="A752" s="409"/>
      <c r="B752" s="410"/>
      <c r="C752" s="1055"/>
      <c r="D752" s="1068"/>
      <c r="E752" s="410" t="s">
        <v>3769</v>
      </c>
      <c r="F752" s="1063" t="s">
        <v>987</v>
      </c>
      <c r="G752" s="1063">
        <v>1</v>
      </c>
      <c r="H752" s="1064">
        <v>25000</v>
      </c>
      <c r="I752" s="1065">
        <f t="shared" si="42"/>
        <v>25000</v>
      </c>
      <c r="J752" s="1066" t="s">
        <v>399</v>
      </c>
      <c r="K752" s="1071" t="s">
        <v>953</v>
      </c>
    </row>
    <row r="753" spans="1:18" ht="15" customHeight="1" x14ac:dyDescent="0.2">
      <c r="A753" s="409"/>
      <c r="B753" s="410"/>
      <c r="C753" s="1055"/>
      <c r="D753" s="1068"/>
      <c r="E753" s="410" t="s">
        <v>3770</v>
      </c>
      <c r="F753" s="1063" t="s">
        <v>987</v>
      </c>
      <c r="G753" s="1063">
        <v>1</v>
      </c>
      <c r="H753" s="1064">
        <v>15000</v>
      </c>
      <c r="I753" s="1065">
        <f t="shared" si="42"/>
        <v>15000</v>
      </c>
      <c r="J753" s="1066" t="s">
        <v>399</v>
      </c>
      <c r="K753" s="1071" t="s">
        <v>953</v>
      </c>
    </row>
    <row r="754" spans="1:18" ht="15" customHeight="1" x14ac:dyDescent="0.2">
      <c r="A754" s="409"/>
      <c r="B754" s="410"/>
      <c r="C754" s="1055"/>
      <c r="D754" s="1068"/>
      <c r="E754" s="410" t="s">
        <v>3771</v>
      </c>
      <c r="F754" s="1063" t="s">
        <v>987</v>
      </c>
      <c r="G754" s="1063">
        <v>1</v>
      </c>
      <c r="H754" s="1064">
        <v>50000</v>
      </c>
      <c r="I754" s="1065">
        <f t="shared" si="42"/>
        <v>50000</v>
      </c>
      <c r="J754" s="1066" t="s">
        <v>399</v>
      </c>
      <c r="K754" s="1071" t="s">
        <v>953</v>
      </c>
    </row>
    <row r="755" spans="1:18" ht="15" customHeight="1" x14ac:dyDescent="0.2">
      <c r="A755" s="409"/>
      <c r="B755" s="410"/>
      <c r="C755" s="1055"/>
      <c r="D755" s="1068"/>
      <c r="E755" s="410" t="s">
        <v>3772</v>
      </c>
      <c r="F755" s="1063" t="s">
        <v>987</v>
      </c>
      <c r="G755" s="1063">
        <v>1</v>
      </c>
      <c r="H755" s="1064">
        <v>25000</v>
      </c>
      <c r="I755" s="1065">
        <f t="shared" si="42"/>
        <v>25000</v>
      </c>
      <c r="J755" s="1066" t="s">
        <v>399</v>
      </c>
      <c r="K755" s="1071" t="s">
        <v>953</v>
      </c>
    </row>
    <row r="756" spans="1:18" ht="15" customHeight="1" x14ac:dyDescent="0.2">
      <c r="A756" s="409"/>
      <c r="B756" s="410"/>
      <c r="C756" s="1055"/>
      <c r="D756" s="1068"/>
      <c r="E756" s="410" t="s">
        <v>3773</v>
      </c>
      <c r="F756" s="1063" t="s">
        <v>987</v>
      </c>
      <c r="G756" s="1063">
        <v>1</v>
      </c>
      <c r="H756" s="1064">
        <v>50000</v>
      </c>
      <c r="I756" s="1065">
        <f t="shared" si="42"/>
        <v>50000</v>
      </c>
      <c r="J756" s="1066" t="s">
        <v>275</v>
      </c>
      <c r="K756" s="1071" t="s">
        <v>953</v>
      </c>
    </row>
    <row r="757" spans="1:18" ht="15" customHeight="1" x14ac:dyDescent="0.2">
      <c r="A757" s="409"/>
      <c r="B757" s="410"/>
      <c r="C757" s="1055"/>
      <c r="D757" s="1068"/>
      <c r="E757" s="410" t="s">
        <v>3774</v>
      </c>
      <c r="F757" s="1063" t="s">
        <v>987</v>
      </c>
      <c r="G757" s="1063">
        <v>5</v>
      </c>
      <c r="H757" s="1064">
        <v>35000</v>
      </c>
      <c r="I757" s="1065">
        <f t="shared" si="42"/>
        <v>175000</v>
      </c>
      <c r="J757" s="1066" t="s">
        <v>166</v>
      </c>
      <c r="K757" s="1071" t="s">
        <v>953</v>
      </c>
    </row>
    <row r="758" spans="1:18" ht="15" customHeight="1" x14ac:dyDescent="0.2">
      <c r="A758" s="409"/>
      <c r="B758" s="410"/>
      <c r="C758" s="1055"/>
      <c r="D758" s="1068"/>
      <c r="E758" s="410" t="s">
        <v>3775</v>
      </c>
      <c r="F758" s="1063" t="s">
        <v>987</v>
      </c>
      <c r="G758" s="1063">
        <v>1</v>
      </c>
      <c r="H758" s="1064">
        <v>75000</v>
      </c>
      <c r="I758" s="1065">
        <f t="shared" si="42"/>
        <v>75000</v>
      </c>
      <c r="J758" s="1066" t="s">
        <v>399</v>
      </c>
      <c r="K758" s="1071" t="s">
        <v>953</v>
      </c>
    </row>
    <row r="759" spans="1:18" ht="15" customHeight="1" x14ac:dyDescent="0.2">
      <c r="A759" s="409"/>
      <c r="B759" s="410"/>
      <c r="C759" s="1055"/>
      <c r="D759" s="1068"/>
      <c r="E759" s="410" t="s">
        <v>3776</v>
      </c>
      <c r="F759" s="1063" t="s">
        <v>987</v>
      </c>
      <c r="G759" s="1063">
        <v>1</v>
      </c>
      <c r="H759" s="1064">
        <v>15000</v>
      </c>
      <c r="I759" s="1065">
        <f t="shared" si="42"/>
        <v>15000</v>
      </c>
      <c r="J759" s="1066" t="s">
        <v>399</v>
      </c>
      <c r="K759" s="1071" t="s">
        <v>953</v>
      </c>
    </row>
    <row r="760" spans="1:18" ht="15" customHeight="1" x14ac:dyDescent="0.2">
      <c r="A760" s="409"/>
      <c r="B760" s="410"/>
      <c r="C760" s="1055"/>
      <c r="D760" s="1068"/>
      <c r="E760" s="410" t="s">
        <v>3777</v>
      </c>
      <c r="F760" s="1063" t="s">
        <v>987</v>
      </c>
      <c r="G760" s="1063">
        <v>1</v>
      </c>
      <c r="H760" s="1064">
        <v>60000</v>
      </c>
      <c r="I760" s="1065">
        <f t="shared" si="42"/>
        <v>60000</v>
      </c>
      <c r="J760" s="1066" t="s">
        <v>282</v>
      </c>
      <c r="K760" s="1071" t="s">
        <v>953</v>
      </c>
    </row>
    <row r="761" spans="1:18" ht="15" customHeight="1" x14ac:dyDescent="0.2">
      <c r="A761" s="409"/>
      <c r="B761" s="410"/>
      <c r="C761" s="1055"/>
      <c r="D761" s="1068"/>
      <c r="E761" s="410" t="s">
        <v>3778</v>
      </c>
      <c r="F761" s="1063" t="s">
        <v>987</v>
      </c>
      <c r="G761" s="1063">
        <v>1</v>
      </c>
      <c r="H761" s="1064">
        <v>29490</v>
      </c>
      <c r="I761" s="1065">
        <f t="shared" si="42"/>
        <v>29490</v>
      </c>
      <c r="J761" s="1066" t="s">
        <v>275</v>
      </c>
      <c r="K761" s="1071" t="s">
        <v>953</v>
      </c>
    </row>
    <row r="762" spans="1:18" s="285" customFormat="1" ht="15" customHeight="1" x14ac:dyDescent="0.2">
      <c r="A762" s="409"/>
      <c r="B762" s="410"/>
      <c r="C762" s="1055"/>
      <c r="D762" s="1068"/>
      <c r="E762" s="410" t="s">
        <v>3779</v>
      </c>
      <c r="F762" s="1063" t="s">
        <v>987</v>
      </c>
      <c r="G762" s="1063">
        <v>1</v>
      </c>
      <c r="H762" s="1064">
        <v>10000</v>
      </c>
      <c r="I762" s="1065">
        <f t="shared" si="42"/>
        <v>10000</v>
      </c>
      <c r="J762" s="1066" t="s">
        <v>275</v>
      </c>
      <c r="K762" s="1071" t="s">
        <v>953</v>
      </c>
      <c r="N762" s="1"/>
      <c r="O762" s="1"/>
      <c r="P762" s="1"/>
      <c r="Q762" s="1"/>
      <c r="R762" s="1"/>
    </row>
    <row r="763" spans="1:18" ht="15" customHeight="1" x14ac:dyDescent="0.2">
      <c r="A763" s="409"/>
      <c r="B763" s="410"/>
      <c r="C763" s="1055"/>
      <c r="D763" s="1068"/>
      <c r="E763" s="410" t="s">
        <v>3780</v>
      </c>
      <c r="F763" s="1063" t="s">
        <v>987</v>
      </c>
      <c r="G763" s="1063">
        <v>10</v>
      </c>
      <c r="H763" s="1064">
        <v>20000</v>
      </c>
      <c r="I763" s="1065">
        <f t="shared" si="42"/>
        <v>200000</v>
      </c>
      <c r="J763" s="1066" t="s">
        <v>173</v>
      </c>
      <c r="K763" s="1071" t="s">
        <v>953</v>
      </c>
    </row>
    <row r="764" spans="1:18" ht="15" customHeight="1" x14ac:dyDescent="0.2">
      <c r="A764" s="409"/>
      <c r="B764" s="410"/>
      <c r="C764" s="1055"/>
      <c r="D764" s="1068"/>
      <c r="E764" s="410" t="s">
        <v>3781</v>
      </c>
      <c r="F764" s="1063" t="s">
        <v>987</v>
      </c>
      <c r="G764" s="1063">
        <v>1</v>
      </c>
      <c r="H764" s="1064">
        <v>50000</v>
      </c>
      <c r="I764" s="1065">
        <f t="shared" si="42"/>
        <v>50000</v>
      </c>
      <c r="J764" s="1066" t="s">
        <v>173</v>
      </c>
      <c r="K764" s="1071" t="s">
        <v>953</v>
      </c>
    </row>
    <row r="765" spans="1:18" ht="15" customHeight="1" x14ac:dyDescent="0.2">
      <c r="A765" s="409"/>
      <c r="B765" s="410"/>
      <c r="C765" s="1055"/>
      <c r="D765" s="1068"/>
      <c r="E765" s="410" t="s">
        <v>3782</v>
      </c>
      <c r="F765" s="1063" t="s">
        <v>987</v>
      </c>
      <c r="G765" s="1063">
        <v>1</v>
      </c>
      <c r="H765" s="1064">
        <v>15000</v>
      </c>
      <c r="I765" s="1065">
        <f t="shared" si="42"/>
        <v>15000</v>
      </c>
      <c r="J765" s="1066" t="s">
        <v>399</v>
      </c>
      <c r="K765" s="1071" t="s">
        <v>953</v>
      </c>
    </row>
    <row r="766" spans="1:18" ht="15" customHeight="1" x14ac:dyDescent="0.2">
      <c r="A766" s="409"/>
      <c r="B766" s="410"/>
      <c r="C766" s="1055"/>
      <c r="D766" s="1068"/>
      <c r="E766" s="410" t="s">
        <v>3783</v>
      </c>
      <c r="F766" s="1063" t="s">
        <v>987</v>
      </c>
      <c r="G766" s="1063">
        <v>10</v>
      </c>
      <c r="H766" s="1064">
        <v>6800</v>
      </c>
      <c r="I766" s="1065">
        <f t="shared" si="42"/>
        <v>68000</v>
      </c>
      <c r="J766" s="1066" t="s">
        <v>399</v>
      </c>
      <c r="K766" s="1071" t="s">
        <v>953</v>
      </c>
    </row>
    <row r="767" spans="1:18" ht="15" customHeight="1" x14ac:dyDescent="0.2">
      <c r="A767" s="409"/>
      <c r="B767" s="410"/>
      <c r="C767" s="1055"/>
      <c r="D767" s="1068"/>
      <c r="E767" s="410" t="s">
        <v>3784</v>
      </c>
      <c r="F767" s="1063" t="s">
        <v>987</v>
      </c>
      <c r="G767" s="1063">
        <v>15</v>
      </c>
      <c r="H767" s="1064">
        <v>7500</v>
      </c>
      <c r="I767" s="1065">
        <f t="shared" si="42"/>
        <v>112500</v>
      </c>
      <c r="J767" s="1066" t="s">
        <v>399</v>
      </c>
      <c r="K767" s="1071" t="s">
        <v>953</v>
      </c>
    </row>
    <row r="768" spans="1:18" ht="15" customHeight="1" x14ac:dyDescent="0.2">
      <c r="A768" s="409"/>
      <c r="B768" s="410"/>
      <c r="C768" s="1055"/>
      <c r="D768" s="1068"/>
      <c r="E768" s="410" t="s">
        <v>3785</v>
      </c>
      <c r="F768" s="1063" t="s">
        <v>987</v>
      </c>
      <c r="G768" s="1063">
        <v>1</v>
      </c>
      <c r="H768" s="1064">
        <v>1600</v>
      </c>
      <c r="I768" s="1065">
        <f t="shared" si="42"/>
        <v>1600</v>
      </c>
      <c r="J768" s="1066" t="s">
        <v>399</v>
      </c>
      <c r="K768" s="1071" t="s">
        <v>953</v>
      </c>
    </row>
    <row r="769" spans="1:11" ht="15" customHeight="1" x14ac:dyDescent="0.2">
      <c r="A769" s="409"/>
      <c r="B769" s="410"/>
      <c r="C769" s="1055"/>
      <c r="D769" s="1068"/>
      <c r="E769" s="410" t="s">
        <v>3786</v>
      </c>
      <c r="F769" s="1063" t="s">
        <v>987</v>
      </c>
      <c r="G769" s="1063">
        <v>1</v>
      </c>
      <c r="H769" s="1064">
        <v>5000</v>
      </c>
      <c r="I769" s="1065">
        <f t="shared" si="42"/>
        <v>5000</v>
      </c>
      <c r="J769" s="1066" t="s">
        <v>399</v>
      </c>
      <c r="K769" s="1071" t="s">
        <v>953</v>
      </c>
    </row>
    <row r="770" spans="1:11" ht="15" customHeight="1" x14ac:dyDescent="0.2">
      <c r="A770" s="409"/>
      <c r="B770" s="410"/>
      <c r="C770" s="1055"/>
      <c r="D770" s="1068"/>
      <c r="E770" s="410" t="s">
        <v>3787</v>
      </c>
      <c r="F770" s="1063" t="s">
        <v>987</v>
      </c>
      <c r="G770" s="1063">
        <v>1</v>
      </c>
      <c r="H770" s="1064">
        <v>6000</v>
      </c>
      <c r="I770" s="1065">
        <f t="shared" si="42"/>
        <v>6000</v>
      </c>
      <c r="J770" s="1066" t="s">
        <v>166</v>
      </c>
      <c r="K770" s="1071" t="s">
        <v>953</v>
      </c>
    </row>
    <row r="771" spans="1:11" ht="15" customHeight="1" x14ac:dyDescent="0.2">
      <c r="A771" s="409"/>
      <c r="B771" s="410"/>
      <c r="C771" s="1055"/>
      <c r="D771" s="1068"/>
      <c r="E771" s="410" t="s">
        <v>3788</v>
      </c>
      <c r="F771" s="1063" t="s">
        <v>987</v>
      </c>
      <c r="G771" s="1063">
        <v>1</v>
      </c>
      <c r="H771" s="1064">
        <v>3000</v>
      </c>
      <c r="I771" s="1065">
        <f t="shared" si="42"/>
        <v>3000</v>
      </c>
      <c r="J771" s="1066" t="s">
        <v>399</v>
      </c>
      <c r="K771" s="1071" t="s">
        <v>953</v>
      </c>
    </row>
    <row r="772" spans="1:11" ht="15" customHeight="1" x14ac:dyDescent="0.2">
      <c r="A772" s="409"/>
      <c r="B772" s="410"/>
      <c r="C772" s="1055"/>
      <c r="D772" s="1068"/>
      <c r="E772" s="410" t="s">
        <v>3789</v>
      </c>
      <c r="F772" s="1063" t="s">
        <v>987</v>
      </c>
      <c r="G772" s="1063">
        <v>1</v>
      </c>
      <c r="H772" s="1064">
        <v>30000</v>
      </c>
      <c r="I772" s="1065">
        <f t="shared" si="42"/>
        <v>30000</v>
      </c>
      <c r="J772" s="1066" t="s">
        <v>166</v>
      </c>
      <c r="K772" s="1071" t="s">
        <v>953</v>
      </c>
    </row>
    <row r="773" spans="1:11" ht="15" customHeight="1" x14ac:dyDescent="0.2">
      <c r="A773" s="409"/>
      <c r="B773" s="410"/>
      <c r="C773" s="1055"/>
      <c r="D773" s="1068"/>
      <c r="E773" s="410" t="s">
        <v>3790</v>
      </c>
      <c r="F773" s="1063" t="s">
        <v>987</v>
      </c>
      <c r="G773" s="1063">
        <v>40</v>
      </c>
      <c r="H773" s="1064">
        <v>6500</v>
      </c>
      <c r="I773" s="1065">
        <f t="shared" si="42"/>
        <v>260000</v>
      </c>
      <c r="J773" s="1066" t="s">
        <v>399</v>
      </c>
      <c r="K773" s="1071" t="s">
        <v>953</v>
      </c>
    </row>
    <row r="774" spans="1:11" ht="15" customHeight="1" x14ac:dyDescent="0.2">
      <c r="A774" s="409"/>
      <c r="B774" s="410"/>
      <c r="C774" s="1055"/>
      <c r="D774" s="1068"/>
      <c r="E774" s="410" t="s">
        <v>3791</v>
      </c>
      <c r="F774" s="1063" t="s">
        <v>987</v>
      </c>
      <c r="G774" s="1063">
        <v>5</v>
      </c>
      <c r="H774" s="1064">
        <v>3000</v>
      </c>
      <c r="I774" s="1065">
        <f t="shared" si="42"/>
        <v>15000</v>
      </c>
      <c r="J774" s="1066" t="s">
        <v>166</v>
      </c>
      <c r="K774" s="1071" t="s">
        <v>953</v>
      </c>
    </row>
    <row r="775" spans="1:11" ht="15" customHeight="1" x14ac:dyDescent="0.2">
      <c r="A775" s="409"/>
      <c r="B775" s="410"/>
      <c r="C775" s="1055"/>
      <c r="D775" s="1068"/>
      <c r="E775" s="410" t="s">
        <v>3792</v>
      </c>
      <c r="F775" s="1063" t="s">
        <v>987</v>
      </c>
      <c r="G775" s="1063">
        <v>10</v>
      </c>
      <c r="H775" s="1064">
        <v>21320</v>
      </c>
      <c r="I775" s="1065">
        <f t="shared" si="42"/>
        <v>213200</v>
      </c>
      <c r="J775" s="1066" t="s">
        <v>399</v>
      </c>
      <c r="K775" s="1071" t="s">
        <v>953</v>
      </c>
    </row>
    <row r="776" spans="1:11" ht="15" customHeight="1" x14ac:dyDescent="0.2">
      <c r="A776" s="409"/>
      <c r="B776" s="410"/>
      <c r="C776" s="1055"/>
      <c r="D776" s="1068"/>
      <c r="E776" s="410" t="s">
        <v>3793</v>
      </c>
      <c r="F776" s="1063" t="s">
        <v>987</v>
      </c>
      <c r="G776" s="1063">
        <v>1</v>
      </c>
      <c r="H776" s="1064">
        <v>87000</v>
      </c>
      <c r="I776" s="1065">
        <f t="shared" si="42"/>
        <v>87000</v>
      </c>
      <c r="J776" s="1066" t="s">
        <v>275</v>
      </c>
      <c r="K776" s="1071" t="s">
        <v>953</v>
      </c>
    </row>
    <row r="777" spans="1:11" ht="15" customHeight="1" x14ac:dyDescent="0.2">
      <c r="A777" s="409"/>
      <c r="B777" s="410"/>
      <c r="C777" s="1055"/>
      <c r="D777" s="1068"/>
      <c r="E777" s="410" t="s">
        <v>3794</v>
      </c>
      <c r="F777" s="1063" t="s">
        <v>987</v>
      </c>
      <c r="G777" s="1063">
        <v>3</v>
      </c>
      <c r="H777" s="1064">
        <v>10000</v>
      </c>
      <c r="I777" s="1065">
        <f t="shared" si="42"/>
        <v>30000</v>
      </c>
      <c r="J777" s="1066" t="s">
        <v>166</v>
      </c>
      <c r="K777" s="1071" t="s">
        <v>953</v>
      </c>
    </row>
    <row r="778" spans="1:11" ht="15" customHeight="1" x14ac:dyDescent="0.2">
      <c r="A778" s="409"/>
      <c r="B778" s="410"/>
      <c r="C778" s="1055"/>
      <c r="D778" s="1068"/>
      <c r="E778" s="410" t="s">
        <v>3795</v>
      </c>
      <c r="F778" s="1063" t="s">
        <v>987</v>
      </c>
      <c r="G778" s="1063">
        <v>1</v>
      </c>
      <c r="H778" s="1064">
        <v>14000</v>
      </c>
      <c r="I778" s="1065">
        <f t="shared" si="42"/>
        <v>14000</v>
      </c>
      <c r="J778" s="1066" t="s">
        <v>166</v>
      </c>
      <c r="K778" s="1071" t="s">
        <v>953</v>
      </c>
    </row>
    <row r="779" spans="1:11" ht="15" customHeight="1" x14ac:dyDescent="0.2">
      <c r="A779" s="409"/>
      <c r="B779" s="410"/>
      <c r="C779" s="1055"/>
      <c r="D779" s="1068"/>
      <c r="E779" s="410" t="s">
        <v>3796</v>
      </c>
      <c r="F779" s="1063" t="s">
        <v>987</v>
      </c>
      <c r="G779" s="1063">
        <v>1</v>
      </c>
      <c r="H779" s="1064">
        <v>21000</v>
      </c>
      <c r="I779" s="1065">
        <f t="shared" si="42"/>
        <v>21000</v>
      </c>
      <c r="J779" s="1066" t="s">
        <v>399</v>
      </c>
      <c r="K779" s="1071" t="s">
        <v>953</v>
      </c>
    </row>
    <row r="780" spans="1:11" ht="15" customHeight="1" x14ac:dyDescent="0.2">
      <c r="A780" s="409"/>
      <c r="B780" s="410"/>
      <c r="C780" s="1055"/>
      <c r="D780" s="1068"/>
      <c r="E780" s="410" t="s">
        <v>3797</v>
      </c>
      <c r="F780" s="1063" t="s">
        <v>987</v>
      </c>
      <c r="G780" s="1063">
        <v>1</v>
      </c>
      <c r="H780" s="1064">
        <v>15000</v>
      </c>
      <c r="I780" s="1065">
        <f t="shared" si="42"/>
        <v>15000</v>
      </c>
      <c r="J780" s="1066" t="s">
        <v>427</v>
      </c>
      <c r="K780" s="1071" t="s">
        <v>953</v>
      </c>
    </row>
    <row r="781" spans="1:11" ht="15" customHeight="1" x14ac:dyDescent="0.2">
      <c r="A781" s="409"/>
      <c r="B781" s="410"/>
      <c r="C781" s="1055"/>
      <c r="D781" s="1068"/>
      <c r="E781" s="410" t="s">
        <v>3798</v>
      </c>
      <c r="F781" s="1063" t="s">
        <v>987</v>
      </c>
      <c r="G781" s="1063">
        <v>1</v>
      </c>
      <c r="H781" s="1064">
        <v>35000</v>
      </c>
      <c r="I781" s="1065">
        <f t="shared" si="42"/>
        <v>35000</v>
      </c>
      <c r="J781" s="1066" t="s">
        <v>399</v>
      </c>
      <c r="K781" s="1071" t="s">
        <v>953</v>
      </c>
    </row>
    <row r="782" spans="1:11" ht="15" customHeight="1" x14ac:dyDescent="0.2">
      <c r="A782" s="409"/>
      <c r="B782" s="410"/>
      <c r="C782" s="1055"/>
      <c r="D782" s="1068"/>
      <c r="E782" s="410"/>
      <c r="F782" s="1063"/>
      <c r="G782" s="1063"/>
      <c r="H782" s="1064"/>
      <c r="I782" s="1065"/>
      <c r="J782" s="1072"/>
      <c r="K782" s="1071"/>
    </row>
    <row r="783" spans="1:11" ht="15" customHeight="1" x14ac:dyDescent="0.2">
      <c r="A783" s="409"/>
      <c r="B783" s="410"/>
      <c r="C783" s="1055"/>
      <c r="D783" s="363"/>
      <c r="E783" s="1069" t="s">
        <v>3799</v>
      </c>
      <c r="F783" s="1063" t="s">
        <v>987</v>
      </c>
      <c r="G783" s="1063">
        <v>1</v>
      </c>
      <c r="H783" s="1064">
        <v>100000</v>
      </c>
      <c r="I783" s="1065">
        <f t="shared" si="42"/>
        <v>100000</v>
      </c>
      <c r="J783" s="1072" t="s">
        <v>1287</v>
      </c>
      <c r="K783" s="1071" t="s">
        <v>953</v>
      </c>
    </row>
    <row r="784" spans="1:11" ht="15" customHeight="1" x14ac:dyDescent="0.2">
      <c r="A784" s="409"/>
      <c r="B784" s="410"/>
      <c r="C784" s="1055"/>
      <c r="D784" s="363"/>
      <c r="E784" s="1073" t="s">
        <v>3800</v>
      </c>
      <c r="F784" s="1063" t="s">
        <v>987</v>
      </c>
      <c r="G784" s="1063">
        <v>1</v>
      </c>
      <c r="H784" s="1064">
        <v>100000</v>
      </c>
      <c r="I784" s="461">
        <f t="shared" si="42"/>
        <v>100000</v>
      </c>
      <c r="J784" s="1072" t="s">
        <v>364</v>
      </c>
      <c r="K784" s="1071" t="s">
        <v>953</v>
      </c>
    </row>
    <row r="785" spans="1:12" ht="15" customHeight="1" x14ac:dyDescent="0.2">
      <c r="A785" s="409"/>
      <c r="B785" s="410"/>
      <c r="C785" s="1055"/>
      <c r="D785" s="363"/>
      <c r="E785" s="1073" t="s">
        <v>3801</v>
      </c>
      <c r="F785" s="1063" t="s">
        <v>987</v>
      </c>
      <c r="G785" s="1063">
        <v>1</v>
      </c>
      <c r="H785" s="1064">
        <v>450000</v>
      </c>
      <c r="I785" s="1065">
        <f t="shared" si="42"/>
        <v>450000</v>
      </c>
      <c r="J785" s="1072" t="s">
        <v>1295</v>
      </c>
      <c r="K785" s="1071" t="s">
        <v>953</v>
      </c>
    </row>
    <row r="786" spans="1:12" ht="15" customHeight="1" x14ac:dyDescent="0.2">
      <c r="A786" s="409"/>
      <c r="B786" s="410"/>
      <c r="C786" s="1055"/>
      <c r="D786" s="363"/>
      <c r="E786" s="1074" t="s">
        <v>3802</v>
      </c>
      <c r="F786" s="1063" t="s">
        <v>987</v>
      </c>
      <c r="G786" s="1063">
        <v>1</v>
      </c>
      <c r="H786" s="1064">
        <v>3000000</v>
      </c>
      <c r="I786" s="1065">
        <f t="shared" si="42"/>
        <v>3000000</v>
      </c>
      <c r="J786" s="1066" t="s">
        <v>1772</v>
      </c>
      <c r="K786" s="1071" t="s">
        <v>953</v>
      </c>
    </row>
    <row r="787" spans="1:12" ht="15" customHeight="1" x14ac:dyDescent="0.2">
      <c r="A787" s="409"/>
      <c r="B787" s="410"/>
      <c r="C787" s="1055"/>
      <c r="D787" s="363"/>
      <c r="E787" s="1073" t="s">
        <v>3803</v>
      </c>
      <c r="F787" s="1063" t="s">
        <v>987</v>
      </c>
      <c r="G787" s="1063">
        <v>1</v>
      </c>
      <c r="H787" s="1064">
        <v>500000</v>
      </c>
      <c r="I787" s="1065">
        <f t="shared" si="42"/>
        <v>500000</v>
      </c>
      <c r="J787" s="1072" t="s">
        <v>1291</v>
      </c>
      <c r="K787" s="1071" t="s">
        <v>953</v>
      </c>
      <c r="L787" s="285"/>
    </row>
    <row r="788" spans="1:12" ht="15" customHeight="1" x14ac:dyDescent="0.2">
      <c r="A788" s="409"/>
      <c r="B788" s="410"/>
      <c r="C788" s="1055"/>
      <c r="D788" s="363"/>
      <c r="E788" s="1073" t="s">
        <v>3804</v>
      </c>
      <c r="F788" s="1063" t="s">
        <v>987</v>
      </c>
      <c r="G788" s="1063">
        <v>1</v>
      </c>
      <c r="H788" s="1064">
        <v>125000</v>
      </c>
      <c r="I788" s="1065">
        <f t="shared" si="42"/>
        <v>125000</v>
      </c>
      <c r="J788" s="1072" t="s">
        <v>1291</v>
      </c>
      <c r="K788" s="1071" t="s">
        <v>953</v>
      </c>
      <c r="L788" s="285"/>
    </row>
    <row r="789" spans="1:12" ht="15" customHeight="1" x14ac:dyDescent="0.2">
      <c r="A789" s="409"/>
      <c r="B789" s="410"/>
      <c r="C789" s="1055"/>
      <c r="D789" s="363"/>
      <c r="E789" s="1073" t="s">
        <v>3805</v>
      </c>
      <c r="F789" s="1063" t="s">
        <v>987</v>
      </c>
      <c r="G789" s="1063">
        <v>1</v>
      </c>
      <c r="H789" s="1064">
        <v>50000</v>
      </c>
      <c r="I789" s="461">
        <f t="shared" si="42"/>
        <v>50000</v>
      </c>
      <c r="J789" s="1072" t="s">
        <v>364</v>
      </c>
      <c r="K789" s="1071" t="s">
        <v>953</v>
      </c>
      <c r="L789" s="285"/>
    </row>
    <row r="790" spans="1:12" ht="15" customHeight="1" x14ac:dyDescent="0.2">
      <c r="A790" s="409"/>
      <c r="B790" s="410"/>
      <c r="C790" s="1055"/>
      <c r="D790" s="366"/>
      <c r="E790" s="1058"/>
      <c r="F790" s="920"/>
      <c r="G790" s="451"/>
      <c r="H790" s="402"/>
      <c r="I790" s="391"/>
      <c r="J790" s="448"/>
      <c r="K790" s="1071"/>
    </row>
    <row r="791" spans="1:12" ht="15" customHeight="1" x14ac:dyDescent="0.2">
      <c r="A791" s="405" t="s">
        <v>3806</v>
      </c>
      <c r="B791" s="320"/>
      <c r="C791" s="1055">
        <v>1</v>
      </c>
      <c r="D791" s="366"/>
      <c r="E791" s="919"/>
      <c r="F791" s="920"/>
      <c r="G791" s="451"/>
      <c r="H791" s="362"/>
      <c r="I791" s="391"/>
      <c r="J791" s="448"/>
      <c r="K791" s="1071"/>
    </row>
    <row r="792" spans="1:12" ht="15" customHeight="1" x14ac:dyDescent="0.2">
      <c r="A792" s="409"/>
      <c r="B792" s="410"/>
      <c r="C792" s="1055"/>
      <c r="D792" s="366"/>
      <c r="E792" s="1058" t="s">
        <v>1402</v>
      </c>
      <c r="F792" s="411" t="s">
        <v>1403</v>
      </c>
      <c r="G792" s="451">
        <v>1</v>
      </c>
      <c r="H792" s="402">
        <v>1083.21</v>
      </c>
      <c r="I792" s="391">
        <f t="shared" ref="I792:I855" si="43">G792*H792</f>
        <v>1083.21</v>
      </c>
      <c r="J792" s="448" t="s">
        <v>375</v>
      </c>
      <c r="K792" s="1071" t="s">
        <v>953</v>
      </c>
    </row>
    <row r="793" spans="1:12" ht="15" customHeight="1" x14ac:dyDescent="0.2">
      <c r="A793" s="409"/>
      <c r="B793" s="410"/>
      <c r="C793" s="1055"/>
      <c r="D793" s="366"/>
      <c r="E793" s="1058" t="s">
        <v>1405</v>
      </c>
      <c r="F793" s="411" t="s">
        <v>1406</v>
      </c>
      <c r="G793" s="451">
        <v>1</v>
      </c>
      <c r="H793" s="402">
        <v>600</v>
      </c>
      <c r="I793" s="391">
        <f t="shared" si="43"/>
        <v>600</v>
      </c>
      <c r="J793" s="448" t="s">
        <v>375</v>
      </c>
      <c r="K793" s="1071" t="s">
        <v>953</v>
      </c>
    </row>
    <row r="794" spans="1:12" ht="15" customHeight="1" x14ac:dyDescent="0.2">
      <c r="A794" s="409"/>
      <c r="B794" s="410"/>
      <c r="C794" s="1055"/>
      <c r="D794" s="366"/>
      <c r="E794" s="1058" t="s">
        <v>1407</v>
      </c>
      <c r="F794" s="411" t="s">
        <v>1406</v>
      </c>
      <c r="G794" s="451">
        <v>1</v>
      </c>
      <c r="H794" s="402">
        <v>588.25</v>
      </c>
      <c r="I794" s="391">
        <f t="shared" si="43"/>
        <v>588.25</v>
      </c>
      <c r="J794" s="448" t="s">
        <v>375</v>
      </c>
      <c r="K794" s="923" t="s">
        <v>953</v>
      </c>
      <c r="L794" s="285"/>
    </row>
    <row r="795" spans="1:12" ht="15" customHeight="1" x14ac:dyDescent="0.2">
      <c r="A795" s="409"/>
      <c r="B795" s="410"/>
      <c r="C795" s="1055"/>
      <c r="D795" s="366"/>
      <c r="E795" s="1058" t="s">
        <v>1409</v>
      </c>
      <c r="F795" s="411" t="s">
        <v>1406</v>
      </c>
      <c r="G795" s="451">
        <v>3</v>
      </c>
      <c r="H795" s="402">
        <v>600</v>
      </c>
      <c r="I795" s="391">
        <f t="shared" si="43"/>
        <v>1800</v>
      </c>
      <c r="J795" s="448" t="s">
        <v>375</v>
      </c>
      <c r="K795" s="923" t="s">
        <v>953</v>
      </c>
      <c r="L795" s="285"/>
    </row>
    <row r="796" spans="1:12" ht="15" customHeight="1" x14ac:dyDescent="0.2">
      <c r="A796" s="409"/>
      <c r="B796" s="410"/>
      <c r="C796" s="1055"/>
      <c r="D796" s="366"/>
      <c r="E796" s="1058" t="s">
        <v>1411</v>
      </c>
      <c r="F796" s="411" t="s">
        <v>1406</v>
      </c>
      <c r="G796" s="451">
        <v>4</v>
      </c>
      <c r="H796" s="402">
        <v>4130</v>
      </c>
      <c r="I796" s="391">
        <f t="shared" si="43"/>
        <v>16520</v>
      </c>
      <c r="J796" s="448" t="s">
        <v>375</v>
      </c>
      <c r="K796" s="923" t="s">
        <v>953</v>
      </c>
    </row>
    <row r="797" spans="1:12" ht="15" customHeight="1" x14ac:dyDescent="0.2">
      <c r="A797" s="409"/>
      <c r="B797" s="410"/>
      <c r="C797" s="1055"/>
      <c r="D797" s="366"/>
      <c r="E797" s="1058" t="s">
        <v>1413</v>
      </c>
      <c r="F797" s="411" t="s">
        <v>1414</v>
      </c>
      <c r="G797" s="451">
        <v>20</v>
      </c>
      <c r="H797" s="402">
        <v>1338</v>
      </c>
      <c r="I797" s="391">
        <f t="shared" si="43"/>
        <v>26760</v>
      </c>
      <c r="J797" s="448" t="s">
        <v>375</v>
      </c>
      <c r="K797" s="923" t="s">
        <v>953</v>
      </c>
    </row>
    <row r="798" spans="1:12" ht="15" customHeight="1" x14ac:dyDescent="0.2">
      <c r="A798" s="409"/>
      <c r="B798" s="410"/>
      <c r="C798" s="1055"/>
      <c r="D798" s="366"/>
      <c r="E798" s="1058" t="s">
        <v>1416</v>
      </c>
      <c r="F798" s="411" t="s">
        <v>748</v>
      </c>
      <c r="G798" s="451">
        <v>30</v>
      </c>
      <c r="H798" s="402">
        <v>32.4</v>
      </c>
      <c r="I798" s="391">
        <f t="shared" si="43"/>
        <v>972</v>
      </c>
      <c r="J798" s="448" t="s">
        <v>375</v>
      </c>
      <c r="K798" s="923" t="s">
        <v>953</v>
      </c>
    </row>
    <row r="799" spans="1:12" ht="15" customHeight="1" x14ac:dyDescent="0.2">
      <c r="A799" s="409"/>
      <c r="B799" s="410"/>
      <c r="C799" s="1055"/>
      <c r="D799" s="366"/>
      <c r="E799" s="1058" t="s">
        <v>1418</v>
      </c>
      <c r="F799" s="411" t="s">
        <v>1419</v>
      </c>
      <c r="G799" s="451">
        <v>10</v>
      </c>
      <c r="H799" s="402">
        <v>2118.61</v>
      </c>
      <c r="I799" s="391">
        <f t="shared" si="43"/>
        <v>21186.100000000002</v>
      </c>
      <c r="J799" s="448" t="s">
        <v>375</v>
      </c>
      <c r="K799" s="923" t="s">
        <v>953</v>
      </c>
    </row>
    <row r="800" spans="1:12" ht="15" customHeight="1" x14ac:dyDescent="0.2">
      <c r="A800" s="409"/>
      <c r="B800" s="410"/>
      <c r="C800" s="1055"/>
      <c r="D800" s="366"/>
      <c r="E800" s="1058" t="s">
        <v>1421</v>
      </c>
      <c r="F800" s="411" t="s">
        <v>1419</v>
      </c>
      <c r="G800" s="451">
        <v>10</v>
      </c>
      <c r="H800" s="402">
        <v>1018.99</v>
      </c>
      <c r="I800" s="391">
        <f t="shared" si="43"/>
        <v>10189.9</v>
      </c>
      <c r="J800" s="448" t="s">
        <v>375</v>
      </c>
      <c r="K800" s="923" t="s">
        <v>953</v>
      </c>
    </row>
    <row r="801" spans="1:11" ht="15" customHeight="1" x14ac:dyDescent="0.2">
      <c r="A801" s="409"/>
      <c r="B801" s="410"/>
      <c r="C801" s="1055"/>
      <c r="D801" s="366"/>
      <c r="E801" s="1058" t="s">
        <v>1422</v>
      </c>
      <c r="F801" s="411" t="s">
        <v>1406</v>
      </c>
      <c r="G801" s="451">
        <v>12</v>
      </c>
      <c r="H801" s="402">
        <v>1170</v>
      </c>
      <c r="I801" s="391">
        <f t="shared" si="43"/>
        <v>14040</v>
      </c>
      <c r="J801" s="448" t="s">
        <v>375</v>
      </c>
      <c r="K801" s="923" t="s">
        <v>953</v>
      </c>
    </row>
    <row r="802" spans="1:11" ht="15" customHeight="1" x14ac:dyDescent="0.2">
      <c r="A802" s="409"/>
      <c r="B802" s="410"/>
      <c r="C802" s="1055"/>
      <c r="D802" s="366"/>
      <c r="E802" s="1058" t="s">
        <v>1424</v>
      </c>
      <c r="F802" s="411" t="s">
        <v>748</v>
      </c>
      <c r="G802" s="451">
        <v>20</v>
      </c>
      <c r="H802" s="402">
        <v>47.5</v>
      </c>
      <c r="I802" s="391">
        <f t="shared" si="43"/>
        <v>950</v>
      </c>
      <c r="J802" s="448" t="s">
        <v>375</v>
      </c>
      <c r="K802" s="923" t="s">
        <v>953</v>
      </c>
    </row>
    <row r="803" spans="1:11" ht="15" customHeight="1" x14ac:dyDescent="0.2">
      <c r="A803" s="409"/>
      <c r="B803" s="410"/>
      <c r="C803" s="1055"/>
      <c r="D803" s="366"/>
      <c r="E803" s="1058" t="s">
        <v>1426</v>
      </c>
      <c r="F803" s="411" t="s">
        <v>748</v>
      </c>
      <c r="G803" s="451">
        <v>150</v>
      </c>
      <c r="H803" s="402">
        <v>15.8</v>
      </c>
      <c r="I803" s="391">
        <f t="shared" si="43"/>
        <v>2370</v>
      </c>
      <c r="J803" s="448" t="s">
        <v>375</v>
      </c>
      <c r="K803" s="923" t="s">
        <v>953</v>
      </c>
    </row>
    <row r="804" spans="1:11" ht="15" customHeight="1" x14ac:dyDescent="0.2">
      <c r="A804" s="409"/>
      <c r="B804" s="410"/>
      <c r="C804" s="1055"/>
      <c r="D804" s="366"/>
      <c r="E804" s="1058" t="s">
        <v>1428</v>
      </c>
      <c r="F804" s="411" t="s">
        <v>748</v>
      </c>
      <c r="G804" s="451">
        <v>30</v>
      </c>
      <c r="H804" s="402">
        <v>38.1</v>
      </c>
      <c r="I804" s="391">
        <f t="shared" si="43"/>
        <v>1143</v>
      </c>
      <c r="J804" s="448" t="s">
        <v>375</v>
      </c>
      <c r="K804" s="923" t="s">
        <v>953</v>
      </c>
    </row>
    <row r="805" spans="1:11" ht="15" customHeight="1" x14ac:dyDescent="0.2">
      <c r="A805" s="409"/>
      <c r="B805" s="410"/>
      <c r="C805" s="1055"/>
      <c r="D805" s="366"/>
      <c r="E805" s="1058" t="s">
        <v>1429</v>
      </c>
      <c r="F805" s="411" t="s">
        <v>1406</v>
      </c>
      <c r="G805" s="451">
        <v>25</v>
      </c>
      <c r="H805" s="402">
        <v>171.1</v>
      </c>
      <c r="I805" s="391">
        <f t="shared" si="43"/>
        <v>4277.5</v>
      </c>
      <c r="J805" s="448" t="s">
        <v>375</v>
      </c>
      <c r="K805" s="923" t="s">
        <v>953</v>
      </c>
    </row>
    <row r="806" spans="1:11" ht="15" customHeight="1" x14ac:dyDescent="0.2">
      <c r="A806" s="409"/>
      <c r="B806" s="410"/>
      <c r="C806" s="1055"/>
      <c r="D806" s="366"/>
      <c r="E806" s="1058" t="s">
        <v>1431</v>
      </c>
      <c r="F806" s="411" t="s">
        <v>1406</v>
      </c>
      <c r="G806" s="451">
        <v>10</v>
      </c>
      <c r="H806" s="402">
        <v>215.16</v>
      </c>
      <c r="I806" s="391">
        <f t="shared" si="43"/>
        <v>2151.6</v>
      </c>
      <c r="J806" s="448" t="s">
        <v>375</v>
      </c>
      <c r="K806" s="923" t="s">
        <v>953</v>
      </c>
    </row>
    <row r="807" spans="1:11" ht="15" customHeight="1" x14ac:dyDescent="0.2">
      <c r="A807" s="409"/>
      <c r="B807" s="410"/>
      <c r="C807" s="1055"/>
      <c r="D807" s="366"/>
      <c r="E807" s="1058" t="s">
        <v>1433</v>
      </c>
      <c r="F807" s="411" t="s">
        <v>1414</v>
      </c>
      <c r="G807" s="451">
        <v>12</v>
      </c>
      <c r="H807" s="402">
        <v>961.17</v>
      </c>
      <c r="I807" s="391">
        <f t="shared" si="43"/>
        <v>11534.039999999999</v>
      </c>
      <c r="J807" s="448" t="s">
        <v>375</v>
      </c>
      <c r="K807" s="923" t="s">
        <v>953</v>
      </c>
    </row>
    <row r="808" spans="1:11" ht="15" customHeight="1" x14ac:dyDescent="0.2">
      <c r="A808" s="409"/>
      <c r="B808" s="410"/>
      <c r="C808" s="1055"/>
      <c r="D808" s="366"/>
      <c r="E808" s="1058" t="s">
        <v>1434</v>
      </c>
      <c r="F808" s="411" t="s">
        <v>748</v>
      </c>
      <c r="G808" s="451">
        <v>15</v>
      </c>
      <c r="H808" s="402">
        <v>114.45</v>
      </c>
      <c r="I808" s="391">
        <f t="shared" si="43"/>
        <v>1716.75</v>
      </c>
      <c r="J808" s="448" t="s">
        <v>375</v>
      </c>
      <c r="K808" s="923" t="s">
        <v>953</v>
      </c>
    </row>
    <row r="809" spans="1:11" ht="15" customHeight="1" x14ac:dyDescent="0.2">
      <c r="A809" s="409"/>
      <c r="B809" s="410"/>
      <c r="C809" s="1055"/>
      <c r="D809" s="366"/>
      <c r="E809" s="1058" t="s">
        <v>1436</v>
      </c>
      <c r="F809" s="411" t="s">
        <v>748</v>
      </c>
      <c r="G809" s="451">
        <v>12</v>
      </c>
      <c r="H809" s="402">
        <v>218</v>
      </c>
      <c r="I809" s="391">
        <f t="shared" si="43"/>
        <v>2616</v>
      </c>
      <c r="J809" s="448" t="s">
        <v>375</v>
      </c>
      <c r="K809" s="923" t="s">
        <v>953</v>
      </c>
    </row>
    <row r="810" spans="1:11" ht="15" customHeight="1" x14ac:dyDescent="0.2">
      <c r="A810" s="409"/>
      <c r="B810" s="410"/>
      <c r="C810" s="1055"/>
      <c r="D810" s="366"/>
      <c r="E810" s="1058" t="s">
        <v>1438</v>
      </c>
      <c r="F810" s="411" t="s">
        <v>748</v>
      </c>
      <c r="G810" s="451">
        <v>750</v>
      </c>
      <c r="H810" s="402">
        <v>14.18</v>
      </c>
      <c r="I810" s="391">
        <f t="shared" si="43"/>
        <v>10635</v>
      </c>
      <c r="J810" s="448" t="s">
        <v>375</v>
      </c>
      <c r="K810" s="923" t="s">
        <v>953</v>
      </c>
    </row>
    <row r="811" spans="1:11" ht="15" customHeight="1" x14ac:dyDescent="0.2">
      <c r="A811" s="409"/>
      <c r="B811" s="410"/>
      <c r="C811" s="1055"/>
      <c r="D811" s="366"/>
      <c r="E811" s="1058" t="s">
        <v>1440</v>
      </c>
      <c r="F811" s="411" t="s">
        <v>748</v>
      </c>
      <c r="G811" s="451">
        <v>500</v>
      </c>
      <c r="H811" s="402">
        <v>13.57</v>
      </c>
      <c r="I811" s="391">
        <f t="shared" si="43"/>
        <v>6785</v>
      </c>
      <c r="J811" s="448" t="s">
        <v>375</v>
      </c>
      <c r="K811" s="923" t="s">
        <v>953</v>
      </c>
    </row>
    <row r="812" spans="1:11" ht="15" customHeight="1" x14ac:dyDescent="0.2">
      <c r="A812" s="409"/>
      <c r="B812" s="410"/>
      <c r="C812" s="1055"/>
      <c r="D812" s="366"/>
      <c r="E812" s="1058" t="s">
        <v>1442</v>
      </c>
      <c r="F812" s="411" t="s">
        <v>748</v>
      </c>
      <c r="G812" s="451">
        <v>250</v>
      </c>
      <c r="H812" s="402">
        <v>11.38</v>
      </c>
      <c r="I812" s="391">
        <f t="shared" si="43"/>
        <v>2845</v>
      </c>
      <c r="J812" s="448" t="s">
        <v>375</v>
      </c>
      <c r="K812" s="923" t="s">
        <v>953</v>
      </c>
    </row>
    <row r="813" spans="1:11" ht="15" customHeight="1" x14ac:dyDescent="0.2">
      <c r="A813" s="409"/>
      <c r="B813" s="410"/>
      <c r="C813" s="1055"/>
      <c r="D813" s="366"/>
      <c r="E813" s="1058" t="s">
        <v>1444</v>
      </c>
      <c r="F813" s="411" t="s">
        <v>748</v>
      </c>
      <c r="G813" s="451">
        <v>200</v>
      </c>
      <c r="H813" s="402">
        <v>14.18</v>
      </c>
      <c r="I813" s="391">
        <f t="shared" si="43"/>
        <v>2836</v>
      </c>
      <c r="J813" s="448" t="s">
        <v>375</v>
      </c>
      <c r="K813" s="923" t="s">
        <v>953</v>
      </c>
    </row>
    <row r="814" spans="1:11" ht="15" customHeight="1" x14ac:dyDescent="0.2">
      <c r="A814" s="409"/>
      <c r="B814" s="410"/>
      <c r="C814" s="1055"/>
      <c r="D814" s="366"/>
      <c r="E814" s="1058" t="s">
        <v>1445</v>
      </c>
      <c r="F814" s="411" t="s">
        <v>748</v>
      </c>
      <c r="G814" s="451">
        <v>1000</v>
      </c>
      <c r="H814" s="402">
        <v>10.029999999999999</v>
      </c>
      <c r="I814" s="391">
        <f t="shared" si="43"/>
        <v>10030</v>
      </c>
      <c r="J814" s="448" t="s">
        <v>375</v>
      </c>
      <c r="K814" s="923" t="s">
        <v>953</v>
      </c>
    </row>
    <row r="815" spans="1:11" ht="15" customHeight="1" x14ac:dyDescent="0.2">
      <c r="A815" s="409"/>
      <c r="B815" s="410"/>
      <c r="C815" s="1055"/>
      <c r="D815" s="366"/>
      <c r="E815" s="1058" t="s">
        <v>1446</v>
      </c>
      <c r="F815" s="411" t="s">
        <v>748</v>
      </c>
      <c r="G815" s="451">
        <v>1000</v>
      </c>
      <c r="H815" s="402">
        <v>11.38</v>
      </c>
      <c r="I815" s="391">
        <f t="shared" si="43"/>
        <v>11380</v>
      </c>
      <c r="J815" s="448" t="s">
        <v>375</v>
      </c>
      <c r="K815" s="923" t="s">
        <v>953</v>
      </c>
    </row>
    <row r="816" spans="1:11" ht="15" customHeight="1" x14ac:dyDescent="0.2">
      <c r="A816" s="409"/>
      <c r="B816" s="410"/>
      <c r="C816" s="1055"/>
      <c r="D816" s="366"/>
      <c r="E816" s="1058" t="s">
        <v>1448</v>
      </c>
      <c r="F816" s="411" t="s">
        <v>748</v>
      </c>
      <c r="G816" s="451">
        <v>1000</v>
      </c>
      <c r="H816" s="402">
        <v>7.06</v>
      </c>
      <c r="I816" s="391">
        <f t="shared" si="43"/>
        <v>7060</v>
      </c>
      <c r="J816" s="448" t="s">
        <v>375</v>
      </c>
      <c r="K816" s="923" t="s">
        <v>953</v>
      </c>
    </row>
    <row r="817" spans="1:11" ht="15" customHeight="1" x14ac:dyDescent="0.2">
      <c r="A817" s="409"/>
      <c r="B817" s="410"/>
      <c r="C817" s="1055"/>
      <c r="D817" s="366"/>
      <c r="E817" s="1058" t="s">
        <v>1450</v>
      </c>
      <c r="F817" s="411" t="s">
        <v>748</v>
      </c>
      <c r="G817" s="451">
        <v>1000</v>
      </c>
      <c r="H817" s="402">
        <v>15.33</v>
      </c>
      <c r="I817" s="391">
        <f t="shared" si="43"/>
        <v>15330</v>
      </c>
      <c r="J817" s="448" t="s">
        <v>375</v>
      </c>
      <c r="K817" s="923" t="s">
        <v>953</v>
      </c>
    </row>
    <row r="818" spans="1:11" ht="15" customHeight="1" x14ac:dyDescent="0.2">
      <c r="A818" s="409"/>
      <c r="B818" s="410"/>
      <c r="C818" s="1055"/>
      <c r="D818" s="366"/>
      <c r="E818" s="1058" t="s">
        <v>1451</v>
      </c>
      <c r="F818" s="411" t="s">
        <v>748</v>
      </c>
      <c r="G818" s="451">
        <v>1000</v>
      </c>
      <c r="H818" s="402">
        <v>11.38</v>
      </c>
      <c r="I818" s="391">
        <f t="shared" si="43"/>
        <v>11380</v>
      </c>
      <c r="J818" s="448" t="s">
        <v>375</v>
      </c>
      <c r="K818" s="923" t="s">
        <v>953</v>
      </c>
    </row>
    <row r="819" spans="1:11" ht="15" customHeight="1" x14ac:dyDescent="0.2">
      <c r="A819" s="409"/>
      <c r="B819" s="410"/>
      <c r="C819" s="1055"/>
      <c r="D819" s="366"/>
      <c r="E819" s="1058" t="s">
        <v>1453</v>
      </c>
      <c r="F819" s="411" t="s">
        <v>748</v>
      </c>
      <c r="G819" s="451">
        <v>600</v>
      </c>
      <c r="H819" s="402">
        <v>3.82</v>
      </c>
      <c r="I819" s="391">
        <f t="shared" si="43"/>
        <v>2292</v>
      </c>
      <c r="J819" s="448" t="s">
        <v>375</v>
      </c>
      <c r="K819" s="923" t="s">
        <v>953</v>
      </c>
    </row>
    <row r="820" spans="1:11" ht="15" customHeight="1" x14ac:dyDescent="0.2">
      <c r="A820" s="409"/>
      <c r="B820" s="410"/>
      <c r="C820" s="1055"/>
      <c r="D820" s="366"/>
      <c r="E820" s="1058" t="s">
        <v>1455</v>
      </c>
      <c r="F820" s="411" t="s">
        <v>748</v>
      </c>
      <c r="G820" s="451">
        <v>1500</v>
      </c>
      <c r="H820" s="402">
        <v>5.41</v>
      </c>
      <c r="I820" s="391">
        <f t="shared" si="43"/>
        <v>8115</v>
      </c>
      <c r="J820" s="448" t="s">
        <v>375</v>
      </c>
      <c r="K820" s="923" t="s">
        <v>953</v>
      </c>
    </row>
    <row r="821" spans="1:11" ht="15" customHeight="1" x14ac:dyDescent="0.2">
      <c r="A821" s="409"/>
      <c r="B821" s="410"/>
      <c r="C821" s="1055"/>
      <c r="D821" s="366"/>
      <c r="E821" s="1058" t="s">
        <v>1456</v>
      </c>
      <c r="F821" s="411" t="s">
        <v>748</v>
      </c>
      <c r="G821" s="451">
        <v>1000</v>
      </c>
      <c r="H821" s="402">
        <v>8.1199999999999992</v>
      </c>
      <c r="I821" s="391">
        <f t="shared" si="43"/>
        <v>8119.9999999999991</v>
      </c>
      <c r="J821" s="448" t="s">
        <v>375</v>
      </c>
      <c r="K821" s="923" t="s">
        <v>953</v>
      </c>
    </row>
    <row r="822" spans="1:11" ht="15" customHeight="1" x14ac:dyDescent="0.2">
      <c r="A822" s="409"/>
      <c r="B822" s="410"/>
      <c r="C822" s="1055"/>
      <c r="D822" s="366"/>
      <c r="E822" s="1058" t="s">
        <v>1458</v>
      </c>
      <c r="F822" s="411" t="s">
        <v>748</v>
      </c>
      <c r="G822" s="451">
        <v>200</v>
      </c>
      <c r="H822" s="402">
        <v>0.69</v>
      </c>
      <c r="I822" s="391">
        <f t="shared" si="43"/>
        <v>138</v>
      </c>
      <c r="J822" s="448" t="s">
        <v>375</v>
      </c>
      <c r="K822" s="923" t="s">
        <v>953</v>
      </c>
    </row>
    <row r="823" spans="1:11" ht="15" customHeight="1" x14ac:dyDescent="0.2">
      <c r="A823" s="409"/>
      <c r="B823" s="410"/>
      <c r="C823" s="1055"/>
      <c r="D823" s="366"/>
      <c r="E823" s="1058" t="s">
        <v>1460</v>
      </c>
      <c r="F823" s="411" t="s">
        <v>1461</v>
      </c>
      <c r="G823" s="451">
        <v>20</v>
      </c>
      <c r="H823" s="402">
        <v>108.89</v>
      </c>
      <c r="I823" s="391">
        <f t="shared" si="43"/>
        <v>2177.8000000000002</v>
      </c>
      <c r="J823" s="448" t="s">
        <v>375</v>
      </c>
      <c r="K823" s="923" t="s">
        <v>953</v>
      </c>
    </row>
    <row r="824" spans="1:11" ht="15" customHeight="1" x14ac:dyDescent="0.2">
      <c r="A824" s="409"/>
      <c r="B824" s="410"/>
      <c r="C824" s="1055"/>
      <c r="D824" s="366"/>
      <c r="E824" s="1058" t="s">
        <v>1463</v>
      </c>
      <c r="F824" s="411" t="s">
        <v>1414</v>
      </c>
      <c r="G824" s="451">
        <v>15</v>
      </c>
      <c r="H824" s="402">
        <v>4080.63</v>
      </c>
      <c r="I824" s="391">
        <f t="shared" si="43"/>
        <v>61209.450000000004</v>
      </c>
      <c r="J824" s="448" t="s">
        <v>375</v>
      </c>
      <c r="K824" s="923" t="s">
        <v>953</v>
      </c>
    </row>
    <row r="825" spans="1:11" ht="15" customHeight="1" x14ac:dyDescent="0.2">
      <c r="A825" s="409"/>
      <c r="B825" s="410"/>
      <c r="C825" s="1055"/>
      <c r="D825" s="366"/>
      <c r="E825" s="1058" t="s">
        <v>1465</v>
      </c>
      <c r="F825" s="411" t="s">
        <v>748</v>
      </c>
      <c r="G825" s="451">
        <v>12</v>
      </c>
      <c r="H825" s="402">
        <v>233.74</v>
      </c>
      <c r="I825" s="391">
        <f t="shared" si="43"/>
        <v>2804.88</v>
      </c>
      <c r="J825" s="448" t="s">
        <v>375</v>
      </c>
      <c r="K825" s="923" t="s">
        <v>953</v>
      </c>
    </row>
    <row r="826" spans="1:11" ht="15" customHeight="1" x14ac:dyDescent="0.2">
      <c r="A826" s="409"/>
      <c r="B826" s="410"/>
      <c r="C826" s="1055"/>
      <c r="D826" s="366"/>
      <c r="E826" s="1058" t="s">
        <v>1467</v>
      </c>
      <c r="F826" s="411" t="s">
        <v>748</v>
      </c>
      <c r="G826" s="451">
        <v>5</v>
      </c>
      <c r="H826" s="402">
        <v>116</v>
      </c>
      <c r="I826" s="391">
        <f t="shared" si="43"/>
        <v>580</v>
      </c>
      <c r="J826" s="448" t="s">
        <v>375</v>
      </c>
      <c r="K826" s="923" t="s">
        <v>953</v>
      </c>
    </row>
    <row r="827" spans="1:11" ht="15" customHeight="1" x14ac:dyDescent="0.2">
      <c r="A827" s="409"/>
      <c r="B827" s="410"/>
      <c r="C827" s="1055"/>
      <c r="D827" s="366"/>
      <c r="E827" s="1058" t="s">
        <v>1469</v>
      </c>
      <c r="F827" s="411" t="s">
        <v>1419</v>
      </c>
      <c r="G827" s="451">
        <v>5</v>
      </c>
      <c r="H827" s="402">
        <v>955.37</v>
      </c>
      <c r="I827" s="391">
        <f t="shared" si="43"/>
        <v>4776.8500000000004</v>
      </c>
      <c r="J827" s="448" t="s">
        <v>375</v>
      </c>
      <c r="K827" s="923" t="s">
        <v>953</v>
      </c>
    </row>
    <row r="828" spans="1:11" ht="15" customHeight="1" x14ac:dyDescent="0.2">
      <c r="A828" s="409"/>
      <c r="B828" s="410"/>
      <c r="C828" s="1055"/>
      <c r="D828" s="366"/>
      <c r="E828" s="1058" t="s">
        <v>1471</v>
      </c>
      <c r="F828" s="411" t="s">
        <v>1419</v>
      </c>
      <c r="G828" s="451">
        <v>5</v>
      </c>
      <c r="H828" s="402">
        <v>458.75</v>
      </c>
      <c r="I828" s="391">
        <f t="shared" si="43"/>
        <v>2293.75</v>
      </c>
      <c r="J828" s="448" t="s">
        <v>375</v>
      </c>
      <c r="K828" s="923" t="s">
        <v>953</v>
      </c>
    </row>
    <row r="829" spans="1:11" ht="15" customHeight="1" x14ac:dyDescent="0.2">
      <c r="A829" s="409"/>
      <c r="B829" s="410"/>
      <c r="C829" s="1055"/>
      <c r="D829" s="366"/>
      <c r="E829" s="1058" t="s">
        <v>1473</v>
      </c>
      <c r="F829" s="411" t="s">
        <v>155</v>
      </c>
      <c r="G829" s="451">
        <v>30</v>
      </c>
      <c r="H829" s="402">
        <v>2147.89</v>
      </c>
      <c r="I829" s="391">
        <f t="shared" si="43"/>
        <v>64436.7</v>
      </c>
      <c r="J829" s="448" t="s">
        <v>375</v>
      </c>
      <c r="K829" s="923" t="s">
        <v>953</v>
      </c>
    </row>
    <row r="830" spans="1:11" ht="15" customHeight="1" x14ac:dyDescent="0.2">
      <c r="A830" s="409"/>
      <c r="B830" s="410"/>
      <c r="C830" s="1055"/>
      <c r="D830" s="366"/>
      <c r="E830" s="1058" t="s">
        <v>1475</v>
      </c>
      <c r="F830" s="411" t="s">
        <v>1406</v>
      </c>
      <c r="G830" s="451">
        <v>48</v>
      </c>
      <c r="H830" s="402">
        <v>215.08</v>
      </c>
      <c r="I830" s="391">
        <f t="shared" si="43"/>
        <v>10323.84</v>
      </c>
      <c r="J830" s="448" t="s">
        <v>375</v>
      </c>
      <c r="K830" s="923" t="s">
        <v>953</v>
      </c>
    </row>
    <row r="831" spans="1:11" ht="15" customHeight="1" x14ac:dyDescent="0.2">
      <c r="A831" s="409"/>
      <c r="B831" s="410"/>
      <c r="C831" s="1055"/>
      <c r="D831" s="366"/>
      <c r="E831" s="330" t="s">
        <v>1477</v>
      </c>
      <c r="F831" s="411" t="s">
        <v>955</v>
      </c>
      <c r="G831" s="451">
        <v>20</v>
      </c>
      <c r="H831" s="402">
        <v>1858.37</v>
      </c>
      <c r="I831" s="391">
        <f t="shared" si="43"/>
        <v>37167.399999999994</v>
      </c>
      <c r="J831" s="448" t="s">
        <v>375</v>
      </c>
      <c r="K831" s="923" t="s">
        <v>953</v>
      </c>
    </row>
    <row r="832" spans="1:11" ht="15" customHeight="1" x14ac:dyDescent="0.2">
      <c r="A832" s="409"/>
      <c r="B832" s="410"/>
      <c r="C832" s="1055"/>
      <c r="D832" s="366"/>
      <c r="E832" s="1058" t="s">
        <v>1479</v>
      </c>
      <c r="F832" s="411" t="s">
        <v>1406</v>
      </c>
      <c r="G832" s="451">
        <v>12</v>
      </c>
      <c r="H832" s="402">
        <v>222.68</v>
      </c>
      <c r="I832" s="391">
        <f t="shared" si="43"/>
        <v>2672.16</v>
      </c>
      <c r="J832" s="448" t="s">
        <v>375</v>
      </c>
      <c r="K832" s="923" t="s">
        <v>953</v>
      </c>
    </row>
    <row r="833" spans="1:11" ht="15" customHeight="1" x14ac:dyDescent="0.2">
      <c r="A833" s="409"/>
      <c r="B833" s="410"/>
      <c r="C833" s="1055"/>
      <c r="D833" s="366"/>
      <c r="E833" s="1058" t="s">
        <v>1481</v>
      </c>
      <c r="F833" s="411" t="s">
        <v>1406</v>
      </c>
      <c r="G833" s="451">
        <v>12</v>
      </c>
      <c r="H833" s="402">
        <v>1194.7</v>
      </c>
      <c r="I833" s="391">
        <f t="shared" si="43"/>
        <v>14336.400000000001</v>
      </c>
      <c r="J833" s="448" t="s">
        <v>375</v>
      </c>
      <c r="K833" s="923" t="s">
        <v>953</v>
      </c>
    </row>
    <row r="834" spans="1:11" ht="15" customHeight="1" x14ac:dyDescent="0.2">
      <c r="A834" s="409"/>
      <c r="B834" s="410"/>
      <c r="C834" s="1055"/>
      <c r="D834" s="366"/>
      <c r="E834" s="1058" t="s">
        <v>1483</v>
      </c>
      <c r="F834" s="411" t="s">
        <v>748</v>
      </c>
      <c r="G834" s="451">
        <v>8</v>
      </c>
      <c r="H834" s="402">
        <v>1432.6</v>
      </c>
      <c r="I834" s="391">
        <f t="shared" si="43"/>
        <v>11460.8</v>
      </c>
      <c r="J834" s="448" t="s">
        <v>375</v>
      </c>
      <c r="K834" s="923" t="s">
        <v>953</v>
      </c>
    </row>
    <row r="835" spans="1:11" ht="15" customHeight="1" x14ac:dyDescent="0.2">
      <c r="A835" s="409"/>
      <c r="B835" s="410"/>
      <c r="C835" s="1055"/>
      <c r="D835" s="366"/>
      <c r="E835" s="1058" t="s">
        <v>1485</v>
      </c>
      <c r="F835" s="411" t="s">
        <v>1414</v>
      </c>
      <c r="G835" s="451">
        <v>12</v>
      </c>
      <c r="H835" s="402">
        <v>4628.3999999999996</v>
      </c>
      <c r="I835" s="391">
        <f t="shared" si="43"/>
        <v>55540.799999999996</v>
      </c>
      <c r="J835" s="448" t="s">
        <v>375</v>
      </c>
      <c r="K835" s="923" t="s">
        <v>953</v>
      </c>
    </row>
    <row r="836" spans="1:11" ht="15" customHeight="1" x14ac:dyDescent="0.2">
      <c r="A836" s="409"/>
      <c r="B836" s="410"/>
      <c r="C836" s="1055"/>
      <c r="D836" s="366"/>
      <c r="E836" s="1058" t="s">
        <v>1487</v>
      </c>
      <c r="F836" s="411" t="s">
        <v>1414</v>
      </c>
      <c r="G836" s="451">
        <v>20</v>
      </c>
      <c r="H836" s="402">
        <v>4628.3999999999996</v>
      </c>
      <c r="I836" s="391">
        <f t="shared" si="43"/>
        <v>92568</v>
      </c>
      <c r="J836" s="448" t="s">
        <v>375</v>
      </c>
      <c r="K836" s="923" t="s">
        <v>953</v>
      </c>
    </row>
    <row r="837" spans="1:11" ht="15" customHeight="1" x14ac:dyDescent="0.2">
      <c r="A837" s="409"/>
      <c r="B837" s="410"/>
      <c r="C837" s="1055"/>
      <c r="D837" s="366"/>
      <c r="E837" s="1058" t="s">
        <v>1488</v>
      </c>
      <c r="F837" s="411" t="s">
        <v>1414</v>
      </c>
      <c r="G837" s="451">
        <v>2</v>
      </c>
      <c r="H837" s="402">
        <v>4628.3999999999996</v>
      </c>
      <c r="I837" s="391">
        <f t="shared" si="43"/>
        <v>9256.7999999999993</v>
      </c>
      <c r="J837" s="448" t="s">
        <v>375</v>
      </c>
      <c r="K837" s="923" t="s">
        <v>953</v>
      </c>
    </row>
    <row r="838" spans="1:11" ht="15" customHeight="1" x14ac:dyDescent="0.2">
      <c r="A838" s="409"/>
      <c r="B838" s="410"/>
      <c r="C838" s="1055"/>
      <c r="D838" s="366"/>
      <c r="E838" s="1058" t="s">
        <v>1490</v>
      </c>
      <c r="F838" s="411" t="s">
        <v>1491</v>
      </c>
      <c r="G838" s="451">
        <v>150</v>
      </c>
      <c r="H838" s="402">
        <v>684.4</v>
      </c>
      <c r="I838" s="391">
        <f t="shared" si="43"/>
        <v>102660</v>
      </c>
      <c r="J838" s="448" t="s">
        <v>375</v>
      </c>
      <c r="K838" s="923" t="s">
        <v>953</v>
      </c>
    </row>
    <row r="839" spans="1:11" ht="15" customHeight="1" x14ac:dyDescent="0.2">
      <c r="A839" s="409"/>
      <c r="B839" s="410"/>
      <c r="C839" s="1055"/>
      <c r="D839" s="366"/>
      <c r="E839" s="1058" t="s">
        <v>1492</v>
      </c>
      <c r="F839" s="411" t="s">
        <v>1493</v>
      </c>
      <c r="G839" s="451">
        <v>150</v>
      </c>
      <c r="H839" s="402">
        <v>753.28</v>
      </c>
      <c r="I839" s="391">
        <f t="shared" si="43"/>
        <v>112992</v>
      </c>
      <c r="J839" s="448" t="s">
        <v>375</v>
      </c>
      <c r="K839" s="923" t="s">
        <v>953</v>
      </c>
    </row>
    <row r="840" spans="1:11" ht="15" customHeight="1" x14ac:dyDescent="0.2">
      <c r="A840" s="409"/>
      <c r="B840" s="410"/>
      <c r="C840" s="1055"/>
      <c r="D840" s="366"/>
      <c r="E840" s="1058" t="s">
        <v>1495</v>
      </c>
      <c r="F840" s="411" t="s">
        <v>1496</v>
      </c>
      <c r="G840" s="451">
        <v>150</v>
      </c>
      <c r="H840" s="402">
        <v>1023.65</v>
      </c>
      <c r="I840" s="391">
        <f t="shared" si="43"/>
        <v>153547.5</v>
      </c>
      <c r="J840" s="448" t="s">
        <v>375</v>
      </c>
      <c r="K840" s="923" t="s">
        <v>953</v>
      </c>
    </row>
    <row r="841" spans="1:11" ht="15" customHeight="1" x14ac:dyDescent="0.2">
      <c r="A841" s="409"/>
      <c r="B841" s="410"/>
      <c r="C841" s="1055"/>
      <c r="D841" s="366"/>
      <c r="E841" s="1058" t="s">
        <v>1498</v>
      </c>
      <c r="F841" s="411" t="s">
        <v>1419</v>
      </c>
      <c r="G841" s="451">
        <v>45</v>
      </c>
      <c r="H841" s="402">
        <v>350</v>
      </c>
      <c r="I841" s="391">
        <f t="shared" si="43"/>
        <v>15750</v>
      </c>
      <c r="J841" s="448" t="s">
        <v>375</v>
      </c>
      <c r="K841" s="923" t="s">
        <v>953</v>
      </c>
    </row>
    <row r="842" spans="1:11" ht="15" customHeight="1" x14ac:dyDescent="0.2">
      <c r="A842" s="409"/>
      <c r="B842" s="410"/>
      <c r="C842" s="1055"/>
      <c r="D842" s="366"/>
      <c r="E842" s="1058" t="s">
        <v>1500</v>
      </c>
      <c r="F842" s="411" t="s">
        <v>1406</v>
      </c>
      <c r="G842" s="451">
        <v>24</v>
      </c>
      <c r="H842" s="402">
        <v>845.54</v>
      </c>
      <c r="I842" s="391">
        <f t="shared" si="43"/>
        <v>20292.96</v>
      </c>
      <c r="J842" s="448" t="s">
        <v>375</v>
      </c>
      <c r="K842" s="923" t="s">
        <v>953</v>
      </c>
    </row>
    <row r="843" spans="1:11" ht="15" customHeight="1" x14ac:dyDescent="0.2">
      <c r="A843" s="409"/>
      <c r="B843" s="410"/>
      <c r="C843" s="1055"/>
      <c r="D843" s="366"/>
      <c r="E843" s="1058" t="s">
        <v>1502</v>
      </c>
      <c r="F843" s="411" t="s">
        <v>748</v>
      </c>
      <c r="G843" s="451">
        <v>15</v>
      </c>
      <c r="H843" s="402">
        <v>85.1</v>
      </c>
      <c r="I843" s="391">
        <f t="shared" si="43"/>
        <v>1276.5</v>
      </c>
      <c r="J843" s="448" t="s">
        <v>375</v>
      </c>
      <c r="K843" s="923" t="s">
        <v>953</v>
      </c>
    </row>
    <row r="844" spans="1:11" ht="15" customHeight="1" x14ac:dyDescent="0.2">
      <c r="A844" s="409"/>
      <c r="B844" s="410"/>
      <c r="C844" s="1055"/>
      <c r="D844" s="366"/>
      <c r="E844" s="1058" t="s">
        <v>1504</v>
      </c>
      <c r="F844" s="411" t="s">
        <v>1414</v>
      </c>
      <c r="G844" s="451">
        <v>15</v>
      </c>
      <c r="H844" s="286">
        <v>4000</v>
      </c>
      <c r="I844" s="391">
        <f t="shared" si="43"/>
        <v>60000</v>
      </c>
      <c r="J844" s="448" t="s">
        <v>375</v>
      </c>
      <c r="K844" s="923" t="s">
        <v>953</v>
      </c>
    </row>
    <row r="845" spans="1:11" ht="15" customHeight="1" x14ac:dyDescent="0.2">
      <c r="A845" s="409"/>
      <c r="B845" s="410"/>
      <c r="C845" s="1055"/>
      <c r="D845" s="366"/>
      <c r="E845" s="1058" t="s">
        <v>1506</v>
      </c>
      <c r="F845" s="411" t="s">
        <v>1507</v>
      </c>
      <c r="G845" s="451">
        <v>100</v>
      </c>
      <c r="H845" s="286">
        <v>1229.3499999999999</v>
      </c>
      <c r="I845" s="391">
        <f t="shared" si="43"/>
        <v>122934.99999999999</v>
      </c>
      <c r="J845" s="448" t="s">
        <v>375</v>
      </c>
      <c r="K845" s="923" t="s">
        <v>953</v>
      </c>
    </row>
    <row r="846" spans="1:11" ht="15" customHeight="1" x14ac:dyDescent="0.2">
      <c r="A846" s="409"/>
      <c r="B846" s="410"/>
      <c r="C846" s="1055"/>
      <c r="D846" s="366"/>
      <c r="E846" s="1058" t="s">
        <v>1508</v>
      </c>
      <c r="F846" s="411" t="s">
        <v>1414</v>
      </c>
      <c r="G846" s="451">
        <v>15</v>
      </c>
      <c r="H846" s="402">
        <v>2211.3200000000002</v>
      </c>
      <c r="I846" s="391">
        <f t="shared" si="43"/>
        <v>33169.800000000003</v>
      </c>
      <c r="J846" s="448" t="s">
        <v>375</v>
      </c>
      <c r="K846" s="923" t="s">
        <v>953</v>
      </c>
    </row>
    <row r="847" spans="1:11" ht="15" customHeight="1" x14ac:dyDescent="0.2">
      <c r="A847" s="409"/>
      <c r="B847" s="410"/>
      <c r="C847" s="1055"/>
      <c r="D847" s="366"/>
      <c r="E847" s="1058" t="s">
        <v>1510</v>
      </c>
      <c r="F847" s="411" t="s">
        <v>748</v>
      </c>
      <c r="G847" s="451">
        <v>25</v>
      </c>
      <c r="H847" s="402">
        <v>125.14</v>
      </c>
      <c r="I847" s="391">
        <f t="shared" si="43"/>
        <v>3128.5</v>
      </c>
      <c r="J847" s="448" t="s">
        <v>375</v>
      </c>
      <c r="K847" s="923" t="s">
        <v>953</v>
      </c>
    </row>
    <row r="848" spans="1:11" ht="15" customHeight="1" x14ac:dyDescent="0.2">
      <c r="A848" s="409"/>
      <c r="B848" s="410"/>
      <c r="C848" s="1055"/>
      <c r="D848" s="366"/>
      <c r="E848" s="1058" t="s">
        <v>1512</v>
      </c>
      <c r="F848" s="411" t="s">
        <v>1406</v>
      </c>
      <c r="G848" s="383">
        <v>10</v>
      </c>
      <c r="H848" s="286">
        <v>150</v>
      </c>
      <c r="I848" s="391">
        <f t="shared" si="43"/>
        <v>1500</v>
      </c>
      <c r="J848" s="448" t="s">
        <v>375</v>
      </c>
      <c r="K848" s="923" t="s">
        <v>953</v>
      </c>
    </row>
    <row r="849" spans="1:11" ht="15" customHeight="1" x14ac:dyDescent="0.2">
      <c r="A849" s="409"/>
      <c r="B849" s="410"/>
      <c r="C849" s="1055"/>
      <c r="D849" s="366"/>
      <c r="E849" s="1058" t="s">
        <v>1513</v>
      </c>
      <c r="F849" s="411" t="s">
        <v>748</v>
      </c>
      <c r="G849" s="451">
        <v>5</v>
      </c>
      <c r="H849" s="402">
        <v>1168.2</v>
      </c>
      <c r="I849" s="391">
        <f t="shared" si="43"/>
        <v>5841</v>
      </c>
      <c r="J849" s="448" t="s">
        <v>375</v>
      </c>
      <c r="K849" s="923" t="s">
        <v>953</v>
      </c>
    </row>
    <row r="850" spans="1:11" ht="15" customHeight="1" x14ac:dyDescent="0.2">
      <c r="A850" s="409"/>
      <c r="B850" s="410"/>
      <c r="C850" s="1055"/>
      <c r="D850" s="366"/>
      <c r="E850" s="1058" t="s">
        <v>1515</v>
      </c>
      <c r="F850" s="411" t="s">
        <v>748</v>
      </c>
      <c r="G850" s="451">
        <v>7</v>
      </c>
      <c r="H850" s="402">
        <v>650</v>
      </c>
      <c r="I850" s="391">
        <f t="shared" si="43"/>
        <v>4550</v>
      </c>
      <c r="J850" s="448" t="s">
        <v>375</v>
      </c>
      <c r="K850" s="923" t="s">
        <v>953</v>
      </c>
    </row>
    <row r="851" spans="1:11" ht="15" customHeight="1" x14ac:dyDescent="0.2">
      <c r="A851" s="409"/>
      <c r="B851" s="410"/>
      <c r="C851" s="1055"/>
      <c r="D851" s="366"/>
      <c r="E851" s="1058" t="s">
        <v>1517</v>
      </c>
      <c r="F851" s="411" t="s">
        <v>748</v>
      </c>
      <c r="G851" s="451">
        <v>7</v>
      </c>
      <c r="H851" s="402">
        <v>265.5</v>
      </c>
      <c r="I851" s="391">
        <f t="shared" si="43"/>
        <v>1858.5</v>
      </c>
      <c r="J851" s="448" t="s">
        <v>375</v>
      </c>
      <c r="K851" s="923" t="s">
        <v>953</v>
      </c>
    </row>
    <row r="852" spans="1:11" ht="15" customHeight="1" x14ac:dyDescent="0.2">
      <c r="A852" s="409"/>
      <c r="B852" s="410"/>
      <c r="C852" s="1055"/>
      <c r="D852" s="366"/>
      <c r="E852" s="919" t="s">
        <v>1519</v>
      </c>
      <c r="F852" s="920" t="s">
        <v>1520</v>
      </c>
      <c r="G852" s="451">
        <v>50</v>
      </c>
      <c r="H852" s="362">
        <v>1229.3499999999999</v>
      </c>
      <c r="I852" s="391">
        <f t="shared" si="43"/>
        <v>61467.499999999993</v>
      </c>
      <c r="J852" s="448" t="s">
        <v>375</v>
      </c>
      <c r="K852" s="923" t="s">
        <v>953</v>
      </c>
    </row>
    <row r="853" spans="1:11" ht="15" customHeight="1" x14ac:dyDescent="0.2">
      <c r="A853" s="409"/>
      <c r="B853" s="410"/>
      <c r="C853" s="1055"/>
      <c r="D853" s="366"/>
      <c r="E853" s="919" t="s">
        <v>1522</v>
      </c>
      <c r="F853" s="920" t="s">
        <v>1523</v>
      </c>
      <c r="G853" s="451">
        <v>1</v>
      </c>
      <c r="H853" s="362">
        <v>650</v>
      </c>
      <c r="I853" s="391">
        <f t="shared" si="43"/>
        <v>650</v>
      </c>
      <c r="J853" s="448" t="s">
        <v>375</v>
      </c>
      <c r="K853" s="923" t="s">
        <v>953</v>
      </c>
    </row>
    <row r="854" spans="1:11" ht="15" customHeight="1" x14ac:dyDescent="0.2">
      <c r="A854" s="409"/>
      <c r="B854" s="410"/>
      <c r="C854" s="1055"/>
      <c r="D854" s="366"/>
      <c r="E854" s="919" t="s">
        <v>1525</v>
      </c>
      <c r="F854" s="920" t="s">
        <v>748</v>
      </c>
      <c r="G854" s="451">
        <v>5</v>
      </c>
      <c r="H854" s="362">
        <v>200</v>
      </c>
      <c r="I854" s="391">
        <f t="shared" si="43"/>
        <v>1000</v>
      </c>
      <c r="J854" s="448" t="s">
        <v>375</v>
      </c>
      <c r="K854" s="923" t="s">
        <v>953</v>
      </c>
    </row>
    <row r="855" spans="1:11" ht="15" customHeight="1" x14ac:dyDescent="0.2">
      <c r="A855" s="409"/>
      <c r="B855" s="410"/>
      <c r="C855" s="1055"/>
      <c r="D855" s="366"/>
      <c r="E855" s="919" t="s">
        <v>1527</v>
      </c>
      <c r="F855" s="920" t="s">
        <v>748</v>
      </c>
      <c r="G855" s="451">
        <v>5</v>
      </c>
      <c r="H855" s="362">
        <v>850</v>
      </c>
      <c r="I855" s="391">
        <f t="shared" si="43"/>
        <v>4250</v>
      </c>
      <c r="J855" s="448" t="s">
        <v>375</v>
      </c>
      <c r="K855" s="923" t="s">
        <v>953</v>
      </c>
    </row>
    <row r="856" spans="1:11" ht="15" customHeight="1" x14ac:dyDescent="0.2">
      <c r="A856" s="409"/>
      <c r="B856" s="410"/>
      <c r="C856" s="1055"/>
      <c r="D856" s="366"/>
      <c r="E856" s="919" t="s">
        <v>1529</v>
      </c>
      <c r="F856" s="920" t="s">
        <v>748</v>
      </c>
      <c r="G856" s="451">
        <v>5</v>
      </c>
      <c r="H856" s="362">
        <v>850</v>
      </c>
      <c r="I856" s="391">
        <f t="shared" ref="I856:I919" si="44">G856*H856</f>
        <v>4250</v>
      </c>
      <c r="J856" s="448" t="s">
        <v>375</v>
      </c>
      <c r="K856" s="923" t="s">
        <v>953</v>
      </c>
    </row>
    <row r="857" spans="1:11" ht="15" customHeight="1" x14ac:dyDescent="0.2">
      <c r="A857" s="409"/>
      <c r="B857" s="410"/>
      <c r="C857" s="1055"/>
      <c r="D857" s="366"/>
      <c r="E857" s="919" t="s">
        <v>1530</v>
      </c>
      <c r="F857" s="920" t="s">
        <v>955</v>
      </c>
      <c r="G857" s="451">
        <v>2</v>
      </c>
      <c r="H857" s="362">
        <v>150</v>
      </c>
      <c r="I857" s="391">
        <f t="shared" si="44"/>
        <v>300</v>
      </c>
      <c r="J857" s="448" t="s">
        <v>375</v>
      </c>
      <c r="K857" s="923" t="s">
        <v>953</v>
      </c>
    </row>
    <row r="858" spans="1:11" ht="15" customHeight="1" x14ac:dyDescent="0.2">
      <c r="A858" s="409"/>
      <c r="B858" s="410"/>
      <c r="C858" s="1055"/>
      <c r="D858" s="366"/>
      <c r="E858" s="919" t="s">
        <v>1532</v>
      </c>
      <c r="F858" s="920" t="s">
        <v>1523</v>
      </c>
      <c r="G858" s="451">
        <v>1</v>
      </c>
      <c r="H858" s="362">
        <v>850</v>
      </c>
      <c r="I858" s="391">
        <f t="shared" si="44"/>
        <v>850</v>
      </c>
      <c r="J858" s="448" t="s">
        <v>375</v>
      </c>
      <c r="K858" s="923" t="s">
        <v>953</v>
      </c>
    </row>
    <row r="859" spans="1:11" ht="15" customHeight="1" x14ac:dyDescent="0.2">
      <c r="A859" s="409"/>
      <c r="B859" s="410"/>
      <c r="C859" s="1055"/>
      <c r="D859" s="366"/>
      <c r="E859" s="919" t="s">
        <v>1533</v>
      </c>
      <c r="F859" s="920" t="s">
        <v>1403</v>
      </c>
      <c r="G859" s="451">
        <v>1</v>
      </c>
      <c r="H859" s="362">
        <v>1300</v>
      </c>
      <c r="I859" s="391">
        <f t="shared" si="44"/>
        <v>1300</v>
      </c>
      <c r="J859" s="448" t="s">
        <v>375</v>
      </c>
      <c r="K859" s="923" t="s">
        <v>953</v>
      </c>
    </row>
    <row r="860" spans="1:11" ht="15" customHeight="1" x14ac:dyDescent="0.2">
      <c r="A860" s="409"/>
      <c r="B860" s="410"/>
      <c r="C860" s="1055"/>
      <c r="D860" s="366"/>
      <c r="E860" s="919" t="s">
        <v>1535</v>
      </c>
      <c r="F860" s="920" t="s">
        <v>748</v>
      </c>
      <c r="G860" s="451">
        <v>2</v>
      </c>
      <c r="H860" s="362">
        <v>500</v>
      </c>
      <c r="I860" s="391">
        <f t="shared" si="44"/>
        <v>1000</v>
      </c>
      <c r="J860" s="448" t="s">
        <v>375</v>
      </c>
      <c r="K860" s="923" t="s">
        <v>953</v>
      </c>
    </row>
    <row r="861" spans="1:11" ht="15" customHeight="1" x14ac:dyDescent="0.2">
      <c r="A861" s="409"/>
      <c r="B861" s="410"/>
      <c r="C861" s="1055"/>
      <c r="D861" s="366"/>
      <c r="E861" s="919" t="s">
        <v>1536</v>
      </c>
      <c r="F861" s="920" t="s">
        <v>128</v>
      </c>
      <c r="G861" s="451">
        <v>5</v>
      </c>
      <c r="H861" s="362">
        <v>75</v>
      </c>
      <c r="I861" s="391">
        <f t="shared" si="44"/>
        <v>375</v>
      </c>
      <c r="J861" s="448" t="s">
        <v>375</v>
      </c>
      <c r="K861" s="923" t="s">
        <v>953</v>
      </c>
    </row>
    <row r="862" spans="1:11" ht="15" customHeight="1" x14ac:dyDescent="0.2">
      <c r="A862" s="409"/>
      <c r="B862" s="410"/>
      <c r="C862" s="1055"/>
      <c r="D862" s="366"/>
      <c r="E862" s="919" t="s">
        <v>1538</v>
      </c>
      <c r="F862" s="920" t="s">
        <v>1523</v>
      </c>
      <c r="G862" s="451">
        <v>5</v>
      </c>
      <c r="H862" s="362">
        <v>850</v>
      </c>
      <c r="I862" s="391">
        <f t="shared" si="44"/>
        <v>4250</v>
      </c>
      <c r="J862" s="448" t="s">
        <v>375</v>
      </c>
      <c r="K862" s="923" t="s">
        <v>953</v>
      </c>
    </row>
    <row r="863" spans="1:11" ht="15" customHeight="1" x14ac:dyDescent="0.2">
      <c r="A863" s="409"/>
      <c r="B863" s="410"/>
      <c r="C863" s="1055"/>
      <c r="D863" s="366"/>
      <c r="E863" s="919" t="s">
        <v>1540</v>
      </c>
      <c r="F863" s="920" t="s">
        <v>1461</v>
      </c>
      <c r="G863" s="451">
        <v>2</v>
      </c>
      <c r="H863" s="362">
        <v>175</v>
      </c>
      <c r="I863" s="391">
        <f t="shared" si="44"/>
        <v>350</v>
      </c>
      <c r="J863" s="448" t="s">
        <v>1417</v>
      </c>
      <c r="K863" s="923" t="s">
        <v>953</v>
      </c>
    </row>
    <row r="864" spans="1:11" ht="15" customHeight="1" x14ac:dyDescent="0.2">
      <c r="A864" s="409"/>
      <c r="B864" s="410"/>
      <c r="C864" s="1055"/>
      <c r="D864" s="366"/>
      <c r="E864" s="919" t="s">
        <v>1542</v>
      </c>
      <c r="F864" s="920" t="s">
        <v>1461</v>
      </c>
      <c r="G864" s="451">
        <v>1</v>
      </c>
      <c r="H864" s="362">
        <v>200</v>
      </c>
      <c r="I864" s="391">
        <f t="shared" si="44"/>
        <v>200</v>
      </c>
      <c r="J864" s="448" t="s">
        <v>156</v>
      </c>
      <c r="K864" s="923" t="s">
        <v>953</v>
      </c>
    </row>
    <row r="865" spans="1:11" ht="15" customHeight="1" x14ac:dyDescent="0.2">
      <c r="A865" s="409"/>
      <c r="B865" s="410"/>
      <c r="C865" s="1055"/>
      <c r="D865" s="366"/>
      <c r="E865" s="919" t="s">
        <v>1543</v>
      </c>
      <c r="F865" s="920" t="s">
        <v>128</v>
      </c>
      <c r="G865" s="451">
        <v>1</v>
      </c>
      <c r="H865" s="362">
        <v>125</v>
      </c>
      <c r="I865" s="391">
        <f t="shared" si="44"/>
        <v>125</v>
      </c>
      <c r="J865" s="448" t="s">
        <v>375</v>
      </c>
      <c r="K865" s="923" t="s">
        <v>953</v>
      </c>
    </row>
    <row r="866" spans="1:11" ht="15" customHeight="1" x14ac:dyDescent="0.2">
      <c r="A866" s="409"/>
      <c r="B866" s="410"/>
      <c r="C866" s="1055"/>
      <c r="D866" s="366"/>
      <c r="E866" s="919" t="s">
        <v>1545</v>
      </c>
      <c r="F866" s="920" t="s">
        <v>128</v>
      </c>
      <c r="G866" s="451">
        <v>2</v>
      </c>
      <c r="H866" s="362">
        <v>125</v>
      </c>
      <c r="I866" s="391">
        <f t="shared" si="44"/>
        <v>250</v>
      </c>
      <c r="J866" s="448" t="s">
        <v>156</v>
      </c>
      <c r="K866" s="923" t="s">
        <v>953</v>
      </c>
    </row>
    <row r="867" spans="1:11" ht="15" customHeight="1" x14ac:dyDescent="0.2">
      <c r="A867" s="409"/>
      <c r="B867" s="410"/>
      <c r="C867" s="1055"/>
      <c r="D867" s="366"/>
      <c r="E867" s="919" t="s">
        <v>1546</v>
      </c>
      <c r="F867" s="920" t="s">
        <v>128</v>
      </c>
      <c r="G867" s="451">
        <v>20</v>
      </c>
      <c r="H867" s="362">
        <v>20</v>
      </c>
      <c r="I867" s="391">
        <f t="shared" si="44"/>
        <v>400</v>
      </c>
      <c r="J867" s="448" t="s">
        <v>156</v>
      </c>
      <c r="K867" s="923" t="s">
        <v>953</v>
      </c>
    </row>
    <row r="868" spans="1:11" ht="15" customHeight="1" x14ac:dyDescent="0.2">
      <c r="A868" s="409"/>
      <c r="B868" s="410"/>
      <c r="C868" s="1055"/>
      <c r="D868" s="366"/>
      <c r="E868" s="919" t="s">
        <v>1548</v>
      </c>
      <c r="F868" s="920" t="s">
        <v>128</v>
      </c>
      <c r="G868" s="451">
        <v>1</v>
      </c>
      <c r="H868" s="362">
        <v>60</v>
      </c>
      <c r="I868" s="391">
        <f t="shared" si="44"/>
        <v>60</v>
      </c>
      <c r="J868" s="448" t="s">
        <v>305</v>
      </c>
      <c r="K868" s="923" t="s">
        <v>953</v>
      </c>
    </row>
    <row r="869" spans="1:11" ht="15" customHeight="1" x14ac:dyDescent="0.2">
      <c r="A869" s="409"/>
      <c r="B869" s="410"/>
      <c r="C869" s="1055"/>
      <c r="D869" s="366"/>
      <c r="E869" s="1075" t="s">
        <v>1592</v>
      </c>
      <c r="F869" s="975" t="s">
        <v>1006</v>
      </c>
      <c r="G869" s="451">
        <v>1</v>
      </c>
      <c r="H869" s="362">
        <v>500</v>
      </c>
      <c r="I869" s="391">
        <f t="shared" si="44"/>
        <v>500</v>
      </c>
      <c r="J869" s="448" t="s">
        <v>1494</v>
      </c>
      <c r="K869" s="923" t="s">
        <v>953</v>
      </c>
    </row>
    <row r="870" spans="1:11" ht="15" customHeight="1" x14ac:dyDescent="0.2">
      <c r="A870" s="409"/>
      <c r="B870" s="410"/>
      <c r="C870" s="1055"/>
      <c r="D870" s="366"/>
      <c r="E870" s="1075" t="s">
        <v>1593</v>
      </c>
      <c r="F870" s="975" t="s">
        <v>1594</v>
      </c>
      <c r="G870" s="451">
        <v>2</v>
      </c>
      <c r="H870" s="362">
        <v>145</v>
      </c>
      <c r="I870" s="391">
        <f t="shared" si="44"/>
        <v>290</v>
      </c>
      <c r="J870" s="448" t="s">
        <v>1595</v>
      </c>
      <c r="K870" s="923" t="s">
        <v>953</v>
      </c>
    </row>
    <row r="871" spans="1:11" ht="15" customHeight="1" x14ac:dyDescent="0.2">
      <c r="A871" s="409"/>
      <c r="B871" s="410"/>
      <c r="C871" s="1055"/>
      <c r="D871" s="366"/>
      <c r="E871" s="1075" t="s">
        <v>1596</v>
      </c>
      <c r="F871" s="975" t="s">
        <v>1594</v>
      </c>
      <c r="G871" s="451">
        <v>3</v>
      </c>
      <c r="H871" s="362">
        <v>300</v>
      </c>
      <c r="I871" s="391">
        <f t="shared" si="44"/>
        <v>900</v>
      </c>
      <c r="J871" s="448" t="s">
        <v>1595</v>
      </c>
      <c r="K871" s="923" t="s">
        <v>953</v>
      </c>
    </row>
    <row r="872" spans="1:11" ht="15" customHeight="1" x14ac:dyDescent="0.2">
      <c r="A872" s="409"/>
      <c r="B872" s="410"/>
      <c r="C872" s="1055"/>
      <c r="D872" s="366"/>
      <c r="E872" s="1075" t="s">
        <v>1597</v>
      </c>
      <c r="F872" s="975" t="s">
        <v>1598</v>
      </c>
      <c r="G872" s="451">
        <v>2</v>
      </c>
      <c r="H872" s="362">
        <v>150</v>
      </c>
      <c r="I872" s="391">
        <f t="shared" si="44"/>
        <v>300</v>
      </c>
      <c r="J872" s="448" t="s">
        <v>1595</v>
      </c>
      <c r="K872" s="923" t="s">
        <v>953</v>
      </c>
    </row>
    <row r="873" spans="1:11" ht="15" customHeight="1" x14ac:dyDescent="0.2">
      <c r="A873" s="409"/>
      <c r="B873" s="410"/>
      <c r="C873" s="1055"/>
      <c r="D873" s="366"/>
      <c r="E873" s="1075" t="s">
        <v>1599</v>
      </c>
      <c r="F873" s="975" t="s">
        <v>1598</v>
      </c>
      <c r="G873" s="451">
        <v>2</v>
      </c>
      <c r="H873" s="362">
        <v>100</v>
      </c>
      <c r="I873" s="391">
        <f t="shared" si="44"/>
        <v>200</v>
      </c>
      <c r="J873" s="448" t="s">
        <v>1595</v>
      </c>
      <c r="K873" s="923" t="s">
        <v>953</v>
      </c>
    </row>
    <row r="874" spans="1:11" ht="15" customHeight="1" x14ac:dyDescent="0.2">
      <c r="A874" s="409"/>
      <c r="B874" s="410"/>
      <c r="C874" s="1055"/>
      <c r="D874" s="366"/>
      <c r="E874" s="1075" t="s">
        <v>1600</v>
      </c>
      <c r="F874" s="975" t="s">
        <v>1598</v>
      </c>
      <c r="G874" s="451">
        <v>1</v>
      </c>
      <c r="H874" s="362">
        <v>200</v>
      </c>
      <c r="I874" s="391">
        <f t="shared" si="44"/>
        <v>200</v>
      </c>
      <c r="J874" s="448" t="s">
        <v>1595</v>
      </c>
      <c r="K874" s="923" t="s">
        <v>953</v>
      </c>
    </row>
    <row r="875" spans="1:11" ht="15" customHeight="1" x14ac:dyDescent="0.2">
      <c r="A875" s="409"/>
      <c r="B875" s="410"/>
      <c r="C875" s="1055"/>
      <c r="D875" s="366"/>
      <c r="E875" s="1075" t="s">
        <v>1601</v>
      </c>
      <c r="F875" s="975" t="s">
        <v>1594</v>
      </c>
      <c r="G875" s="451">
        <v>4</v>
      </c>
      <c r="H875" s="362">
        <v>300</v>
      </c>
      <c r="I875" s="391">
        <f t="shared" si="44"/>
        <v>1200</v>
      </c>
      <c r="J875" s="448" t="s">
        <v>1066</v>
      </c>
      <c r="K875" s="923" t="s">
        <v>953</v>
      </c>
    </row>
    <row r="876" spans="1:11" ht="15" customHeight="1" x14ac:dyDescent="0.2">
      <c r="A876" s="409"/>
      <c r="B876" s="410"/>
      <c r="C876" s="1055"/>
      <c r="D876" s="366"/>
      <c r="E876" s="1075" t="s">
        <v>1602</v>
      </c>
      <c r="F876" s="975" t="s">
        <v>1603</v>
      </c>
      <c r="G876" s="451">
        <v>200</v>
      </c>
      <c r="H876" s="362">
        <v>20</v>
      </c>
      <c r="I876" s="391">
        <f t="shared" si="44"/>
        <v>4000</v>
      </c>
      <c r="J876" s="448" t="s">
        <v>490</v>
      </c>
      <c r="K876" s="923" t="s">
        <v>953</v>
      </c>
    </row>
    <row r="877" spans="1:11" ht="15" customHeight="1" x14ac:dyDescent="0.2">
      <c r="A877" s="409"/>
      <c r="B877" s="410"/>
      <c r="C877" s="1055"/>
      <c r="D877" s="366"/>
      <c r="E877" s="1075" t="s">
        <v>1604</v>
      </c>
      <c r="F877" s="975" t="s">
        <v>1605</v>
      </c>
      <c r="G877" s="451">
        <v>10</v>
      </c>
      <c r="H877" s="362">
        <v>150</v>
      </c>
      <c r="I877" s="391">
        <f t="shared" si="44"/>
        <v>1500</v>
      </c>
      <c r="J877" s="448" t="s">
        <v>490</v>
      </c>
      <c r="K877" s="923" t="s">
        <v>953</v>
      </c>
    </row>
    <row r="878" spans="1:11" ht="15" customHeight="1" x14ac:dyDescent="0.2">
      <c r="A878" s="409"/>
      <c r="B878" s="410"/>
      <c r="C878" s="1055"/>
      <c r="D878" s="366"/>
      <c r="E878" s="1075" t="s">
        <v>1606</v>
      </c>
      <c r="F878" s="975" t="s">
        <v>1605</v>
      </c>
      <c r="G878" s="451">
        <v>2</v>
      </c>
      <c r="H878" s="362">
        <v>200</v>
      </c>
      <c r="I878" s="391">
        <f t="shared" si="44"/>
        <v>400</v>
      </c>
      <c r="J878" s="448" t="s">
        <v>490</v>
      </c>
      <c r="K878" s="923" t="s">
        <v>953</v>
      </c>
    </row>
    <row r="879" spans="1:11" ht="15" customHeight="1" x14ac:dyDescent="0.2">
      <c r="A879" s="409"/>
      <c r="B879" s="410"/>
      <c r="C879" s="1055"/>
      <c r="D879" s="366"/>
      <c r="E879" s="1075" t="s">
        <v>1607</v>
      </c>
      <c r="F879" s="975" t="s">
        <v>1594</v>
      </c>
      <c r="G879" s="451">
        <v>6</v>
      </c>
      <c r="H879" s="362">
        <v>150</v>
      </c>
      <c r="I879" s="391">
        <f t="shared" si="44"/>
        <v>900</v>
      </c>
      <c r="J879" s="448" t="s">
        <v>490</v>
      </c>
      <c r="K879" s="923" t="s">
        <v>953</v>
      </c>
    </row>
    <row r="880" spans="1:11" ht="15" customHeight="1" x14ac:dyDescent="0.2">
      <c r="A880" s="409"/>
      <c r="B880" s="410"/>
      <c r="C880" s="1055"/>
      <c r="D880" s="366"/>
      <c r="E880" s="1075" t="s">
        <v>1608</v>
      </c>
      <c r="F880" s="975" t="s">
        <v>1594</v>
      </c>
      <c r="G880" s="451">
        <v>7</v>
      </c>
      <c r="H880" s="362">
        <v>150</v>
      </c>
      <c r="I880" s="391">
        <f t="shared" si="44"/>
        <v>1050</v>
      </c>
      <c r="J880" s="448" t="s">
        <v>490</v>
      </c>
      <c r="K880" s="923" t="s">
        <v>953</v>
      </c>
    </row>
    <row r="881" spans="1:11" ht="15" customHeight="1" x14ac:dyDescent="0.2">
      <c r="A881" s="409"/>
      <c r="B881" s="410"/>
      <c r="C881" s="1055"/>
      <c r="D881" s="366"/>
      <c r="E881" s="1075" t="s">
        <v>1609</v>
      </c>
      <c r="F881" s="975" t="s">
        <v>1594</v>
      </c>
      <c r="G881" s="451">
        <v>6</v>
      </c>
      <c r="H881" s="362">
        <v>200</v>
      </c>
      <c r="I881" s="391">
        <f t="shared" si="44"/>
        <v>1200</v>
      </c>
      <c r="J881" s="448" t="s">
        <v>490</v>
      </c>
      <c r="K881" s="923" t="s">
        <v>953</v>
      </c>
    </row>
    <row r="882" spans="1:11" ht="15" customHeight="1" x14ac:dyDescent="0.2">
      <c r="A882" s="409"/>
      <c r="B882" s="410"/>
      <c r="C882" s="1055"/>
      <c r="D882" s="366"/>
      <c r="E882" s="1075" t="s">
        <v>1610</v>
      </c>
      <c r="F882" s="975" t="s">
        <v>1594</v>
      </c>
      <c r="G882" s="451">
        <v>7</v>
      </c>
      <c r="H882" s="362">
        <v>200</v>
      </c>
      <c r="I882" s="391">
        <f t="shared" si="44"/>
        <v>1400</v>
      </c>
      <c r="J882" s="448" t="s">
        <v>490</v>
      </c>
      <c r="K882" s="923" t="s">
        <v>953</v>
      </c>
    </row>
    <row r="883" spans="1:11" ht="15" customHeight="1" x14ac:dyDescent="0.2">
      <c r="A883" s="409"/>
      <c r="B883" s="410"/>
      <c r="C883" s="1055"/>
      <c r="D883" s="366"/>
      <c r="E883" s="1075" t="s">
        <v>1611</v>
      </c>
      <c r="F883" s="975" t="s">
        <v>1594</v>
      </c>
      <c r="G883" s="451">
        <v>25</v>
      </c>
      <c r="H883" s="362">
        <v>75</v>
      </c>
      <c r="I883" s="391">
        <f t="shared" si="44"/>
        <v>1875</v>
      </c>
      <c r="J883" s="448" t="s">
        <v>490</v>
      </c>
      <c r="K883" s="923" t="s">
        <v>953</v>
      </c>
    </row>
    <row r="884" spans="1:11" ht="15" customHeight="1" x14ac:dyDescent="0.2">
      <c r="A884" s="409"/>
      <c r="B884" s="410"/>
      <c r="C884" s="1055"/>
      <c r="D884" s="366"/>
      <c r="E884" s="1075" t="s">
        <v>1612</v>
      </c>
      <c r="F884" s="975" t="s">
        <v>1594</v>
      </c>
      <c r="G884" s="451">
        <v>50</v>
      </c>
      <c r="H884" s="362">
        <v>125</v>
      </c>
      <c r="I884" s="391">
        <f t="shared" si="44"/>
        <v>6250</v>
      </c>
      <c r="J884" s="448" t="s">
        <v>490</v>
      </c>
      <c r="K884" s="923" t="s">
        <v>953</v>
      </c>
    </row>
    <row r="885" spans="1:11" ht="15" customHeight="1" x14ac:dyDescent="0.2">
      <c r="A885" s="409"/>
      <c r="B885" s="410"/>
      <c r="C885" s="1055"/>
      <c r="D885" s="366"/>
      <c r="E885" s="1075" t="s">
        <v>1613</v>
      </c>
      <c r="F885" s="975" t="s">
        <v>1594</v>
      </c>
      <c r="G885" s="451">
        <v>7</v>
      </c>
      <c r="H885" s="362">
        <v>60</v>
      </c>
      <c r="I885" s="391">
        <f t="shared" si="44"/>
        <v>420</v>
      </c>
      <c r="J885" s="448" t="s">
        <v>490</v>
      </c>
      <c r="K885" s="923" t="s">
        <v>953</v>
      </c>
    </row>
    <row r="886" spans="1:11" ht="15" customHeight="1" x14ac:dyDescent="0.2">
      <c r="A886" s="409"/>
      <c r="B886" s="410"/>
      <c r="C886" s="1055"/>
      <c r="D886" s="366"/>
      <c r="E886" s="1075" t="s">
        <v>1614</v>
      </c>
      <c r="F886" s="975" t="s">
        <v>1594</v>
      </c>
      <c r="G886" s="451">
        <v>4</v>
      </c>
      <c r="H886" s="362">
        <v>125</v>
      </c>
      <c r="I886" s="391">
        <f t="shared" si="44"/>
        <v>500</v>
      </c>
      <c r="J886" s="448" t="s">
        <v>490</v>
      </c>
      <c r="K886" s="923" t="s">
        <v>953</v>
      </c>
    </row>
    <row r="887" spans="1:11" ht="15" customHeight="1" x14ac:dyDescent="0.2">
      <c r="A887" s="409"/>
      <c r="B887" s="410"/>
      <c r="C887" s="1055"/>
      <c r="D887" s="366"/>
      <c r="E887" s="1075" t="s">
        <v>1615</v>
      </c>
      <c r="F887" s="975" t="s">
        <v>1594</v>
      </c>
      <c r="G887" s="451">
        <v>3</v>
      </c>
      <c r="H887" s="362">
        <v>100</v>
      </c>
      <c r="I887" s="391">
        <f t="shared" si="44"/>
        <v>300</v>
      </c>
      <c r="J887" s="448" t="s">
        <v>490</v>
      </c>
      <c r="K887" s="923" t="s">
        <v>953</v>
      </c>
    </row>
    <row r="888" spans="1:11" ht="15" customHeight="1" x14ac:dyDescent="0.2">
      <c r="A888" s="409"/>
      <c r="B888" s="410"/>
      <c r="C888" s="1055"/>
      <c r="D888" s="366"/>
      <c r="E888" s="1075" t="s">
        <v>1616</v>
      </c>
      <c r="F888" s="975" t="s">
        <v>1594</v>
      </c>
      <c r="G888" s="451">
        <v>5</v>
      </c>
      <c r="H888" s="362">
        <v>350</v>
      </c>
      <c r="I888" s="391">
        <f t="shared" si="44"/>
        <v>1750</v>
      </c>
      <c r="J888" s="448" t="s">
        <v>490</v>
      </c>
      <c r="K888" s="923" t="s">
        <v>953</v>
      </c>
    </row>
    <row r="889" spans="1:11" ht="15" customHeight="1" x14ac:dyDescent="0.2">
      <c r="A889" s="409"/>
      <c r="B889" s="410"/>
      <c r="C889" s="1055"/>
      <c r="D889" s="366"/>
      <c r="E889" s="1075" t="s">
        <v>1617</v>
      </c>
      <c r="F889" s="975" t="s">
        <v>1594</v>
      </c>
      <c r="G889" s="451">
        <v>5</v>
      </c>
      <c r="H889" s="362">
        <v>550</v>
      </c>
      <c r="I889" s="391">
        <f t="shared" si="44"/>
        <v>2750</v>
      </c>
      <c r="J889" s="448" t="s">
        <v>490</v>
      </c>
      <c r="K889" s="923" t="s">
        <v>953</v>
      </c>
    </row>
    <row r="890" spans="1:11" ht="15" customHeight="1" x14ac:dyDescent="0.2">
      <c r="A890" s="409"/>
      <c r="B890" s="410"/>
      <c r="C890" s="1055"/>
      <c r="D890" s="366"/>
      <c r="E890" s="1075" t="s">
        <v>1618</v>
      </c>
      <c r="F890" s="975" t="s">
        <v>1006</v>
      </c>
      <c r="G890" s="451">
        <v>25</v>
      </c>
      <c r="H890" s="362">
        <v>250</v>
      </c>
      <c r="I890" s="391">
        <f t="shared" si="44"/>
        <v>6250</v>
      </c>
      <c r="J890" s="448" t="s">
        <v>490</v>
      </c>
      <c r="K890" s="923" t="s">
        <v>953</v>
      </c>
    </row>
    <row r="891" spans="1:11" ht="15" customHeight="1" x14ac:dyDescent="0.2">
      <c r="A891" s="409"/>
      <c r="B891" s="410"/>
      <c r="C891" s="1055"/>
      <c r="D891" s="366"/>
      <c r="E891" s="1075" t="s">
        <v>1619</v>
      </c>
      <c r="F891" s="975" t="s">
        <v>1594</v>
      </c>
      <c r="G891" s="451">
        <v>8</v>
      </c>
      <c r="H891" s="362">
        <v>8500</v>
      </c>
      <c r="I891" s="391">
        <f t="shared" si="44"/>
        <v>68000</v>
      </c>
      <c r="J891" s="448" t="s">
        <v>490</v>
      </c>
      <c r="K891" s="923" t="s">
        <v>953</v>
      </c>
    </row>
    <row r="892" spans="1:11" ht="15" customHeight="1" x14ac:dyDescent="0.2">
      <c r="A892" s="409"/>
      <c r="B892" s="410"/>
      <c r="C892" s="1055"/>
      <c r="D892" s="366"/>
      <c r="E892" s="1075" t="s">
        <v>1620</v>
      </c>
      <c r="F892" s="975" t="s">
        <v>1621</v>
      </c>
      <c r="G892" s="451">
        <v>0.5</v>
      </c>
      <c r="H892" s="362">
        <v>15000</v>
      </c>
      <c r="I892" s="391">
        <f t="shared" si="44"/>
        <v>7500</v>
      </c>
      <c r="J892" s="448" t="s">
        <v>1497</v>
      </c>
      <c r="K892" s="923" t="s">
        <v>953</v>
      </c>
    </row>
    <row r="893" spans="1:11" ht="15" customHeight="1" x14ac:dyDescent="0.2">
      <c r="A893" s="409"/>
      <c r="B893" s="410"/>
      <c r="C893" s="1055"/>
      <c r="D893" s="366"/>
      <c r="E893" s="1075" t="s">
        <v>1622</v>
      </c>
      <c r="F893" s="975" t="s">
        <v>1623</v>
      </c>
      <c r="G893" s="451">
        <v>10</v>
      </c>
      <c r="H893" s="362">
        <v>1750</v>
      </c>
      <c r="I893" s="391">
        <f t="shared" si="44"/>
        <v>17500</v>
      </c>
      <c r="J893" s="448" t="s">
        <v>437</v>
      </c>
      <c r="K893" s="923" t="s">
        <v>953</v>
      </c>
    </row>
    <row r="894" spans="1:11" ht="15" customHeight="1" x14ac:dyDescent="0.2">
      <c r="A894" s="409"/>
      <c r="B894" s="410"/>
      <c r="C894" s="1055"/>
      <c r="D894" s="366"/>
      <c r="E894" s="1075" t="s">
        <v>1624</v>
      </c>
      <c r="F894" s="975" t="s">
        <v>1623</v>
      </c>
      <c r="G894" s="451">
        <v>70</v>
      </c>
      <c r="H894" s="362">
        <v>5000</v>
      </c>
      <c r="I894" s="391">
        <f t="shared" si="44"/>
        <v>350000</v>
      </c>
      <c r="J894" s="448" t="s">
        <v>437</v>
      </c>
      <c r="K894" s="923" t="s">
        <v>953</v>
      </c>
    </row>
    <row r="895" spans="1:11" ht="15" customHeight="1" x14ac:dyDescent="0.2">
      <c r="A895" s="409"/>
      <c r="B895" s="410"/>
      <c r="C895" s="1055"/>
      <c r="D895" s="366"/>
      <c r="E895" s="1075" t="s">
        <v>1625</v>
      </c>
      <c r="F895" s="975" t="s">
        <v>1594</v>
      </c>
      <c r="G895" s="451">
        <v>12</v>
      </c>
      <c r="H895" s="362">
        <v>200</v>
      </c>
      <c r="I895" s="391">
        <f t="shared" si="44"/>
        <v>2400</v>
      </c>
      <c r="J895" s="448" t="s">
        <v>1595</v>
      </c>
      <c r="K895" s="923" t="s">
        <v>953</v>
      </c>
    </row>
    <row r="896" spans="1:11" ht="15" customHeight="1" x14ac:dyDescent="0.2">
      <c r="A896" s="409"/>
      <c r="B896" s="410"/>
      <c r="C896" s="1055"/>
      <c r="D896" s="366"/>
      <c r="E896" s="1075" t="s">
        <v>1626</v>
      </c>
      <c r="F896" s="975" t="s">
        <v>1594</v>
      </c>
      <c r="G896" s="451">
        <v>15</v>
      </c>
      <c r="H896" s="362">
        <v>50</v>
      </c>
      <c r="I896" s="391">
        <f t="shared" si="44"/>
        <v>750</v>
      </c>
      <c r="J896" s="448" t="s">
        <v>1595</v>
      </c>
      <c r="K896" s="923" t="s">
        <v>953</v>
      </c>
    </row>
    <row r="897" spans="1:11" ht="15" customHeight="1" x14ac:dyDescent="0.2">
      <c r="A897" s="409"/>
      <c r="B897" s="410"/>
      <c r="C897" s="1055"/>
      <c r="D897" s="366"/>
      <c r="E897" s="1075" t="s">
        <v>1627</v>
      </c>
      <c r="F897" s="975" t="s">
        <v>1594</v>
      </c>
      <c r="G897" s="451">
        <v>150</v>
      </c>
      <c r="H897" s="362">
        <v>5</v>
      </c>
      <c r="I897" s="391">
        <f t="shared" si="44"/>
        <v>750</v>
      </c>
      <c r="J897" s="448" t="s">
        <v>1595</v>
      </c>
      <c r="K897" s="923" t="s">
        <v>953</v>
      </c>
    </row>
    <row r="898" spans="1:11" ht="15" customHeight="1" x14ac:dyDescent="0.2">
      <c r="A898" s="409"/>
      <c r="B898" s="410"/>
      <c r="C898" s="1055"/>
      <c r="D898" s="366"/>
      <c r="E898" s="1075" t="s">
        <v>1628</v>
      </c>
      <c r="F898" s="975" t="s">
        <v>1594</v>
      </c>
      <c r="G898" s="451">
        <v>50</v>
      </c>
      <c r="H898" s="362">
        <v>2</v>
      </c>
      <c r="I898" s="391">
        <f t="shared" si="44"/>
        <v>100</v>
      </c>
      <c r="J898" s="448" t="s">
        <v>1595</v>
      </c>
      <c r="K898" s="923" t="s">
        <v>953</v>
      </c>
    </row>
    <row r="899" spans="1:11" ht="15" customHeight="1" x14ac:dyDescent="0.2">
      <c r="A899" s="409"/>
      <c r="B899" s="410"/>
      <c r="C899" s="1055"/>
      <c r="D899" s="366"/>
      <c r="E899" s="1075" t="s">
        <v>1629</v>
      </c>
      <c r="F899" s="975" t="s">
        <v>1594</v>
      </c>
      <c r="G899" s="451">
        <v>5</v>
      </c>
      <c r="H899" s="362">
        <v>125</v>
      </c>
      <c r="I899" s="391">
        <f t="shared" si="44"/>
        <v>625</v>
      </c>
      <c r="J899" s="448" t="s">
        <v>1595</v>
      </c>
      <c r="K899" s="923" t="s">
        <v>953</v>
      </c>
    </row>
    <row r="900" spans="1:11" ht="15" customHeight="1" x14ac:dyDescent="0.2">
      <c r="A900" s="409"/>
      <c r="B900" s="410"/>
      <c r="C900" s="1055"/>
      <c r="D900" s="366"/>
      <c r="E900" s="1075" t="s">
        <v>1630</v>
      </c>
      <c r="F900" s="975" t="s">
        <v>1594</v>
      </c>
      <c r="G900" s="451">
        <v>5</v>
      </c>
      <c r="H900" s="362">
        <v>100</v>
      </c>
      <c r="I900" s="391">
        <f t="shared" si="44"/>
        <v>500</v>
      </c>
      <c r="J900" s="448" t="s">
        <v>1595</v>
      </c>
      <c r="K900" s="923" t="s">
        <v>953</v>
      </c>
    </row>
    <row r="901" spans="1:11" ht="15" customHeight="1" x14ac:dyDescent="0.2">
      <c r="A901" s="409"/>
      <c r="B901" s="410"/>
      <c r="C901" s="1055"/>
      <c r="D901" s="366"/>
      <c r="E901" s="1075" t="s">
        <v>1631</v>
      </c>
      <c r="F901" s="975" t="s">
        <v>1632</v>
      </c>
      <c r="G901" s="451">
        <v>1</v>
      </c>
      <c r="H901" s="362">
        <v>8000</v>
      </c>
      <c r="I901" s="391">
        <f t="shared" si="44"/>
        <v>8000</v>
      </c>
      <c r="J901" s="448" t="s">
        <v>1511</v>
      </c>
      <c r="K901" s="923" t="s">
        <v>953</v>
      </c>
    </row>
    <row r="902" spans="1:11" ht="15" customHeight="1" x14ac:dyDescent="0.2">
      <c r="A902" s="409"/>
      <c r="B902" s="410"/>
      <c r="C902" s="1055"/>
      <c r="D902" s="366"/>
      <c r="E902" s="1075" t="s">
        <v>1633</v>
      </c>
      <c r="F902" s="975" t="s">
        <v>1594</v>
      </c>
      <c r="G902" s="451">
        <v>4</v>
      </c>
      <c r="H902" s="362">
        <v>1000</v>
      </c>
      <c r="I902" s="391">
        <f t="shared" si="44"/>
        <v>4000</v>
      </c>
      <c r="J902" s="448" t="s">
        <v>1595</v>
      </c>
      <c r="K902" s="923" t="s">
        <v>953</v>
      </c>
    </row>
    <row r="903" spans="1:11" ht="15" customHeight="1" x14ac:dyDescent="0.2">
      <c r="A903" s="409"/>
      <c r="B903" s="410"/>
      <c r="C903" s="1055"/>
      <c r="D903" s="366"/>
      <c r="E903" s="1075" t="s">
        <v>1634</v>
      </c>
      <c r="F903" s="975" t="s">
        <v>1605</v>
      </c>
      <c r="G903" s="451">
        <v>6</v>
      </c>
      <c r="H903" s="362">
        <v>875</v>
      </c>
      <c r="I903" s="391">
        <f t="shared" si="44"/>
        <v>5250</v>
      </c>
      <c r="J903" s="448" t="s">
        <v>1595</v>
      </c>
      <c r="K903" s="923" t="s">
        <v>953</v>
      </c>
    </row>
    <row r="904" spans="1:11" ht="15" customHeight="1" x14ac:dyDescent="0.2">
      <c r="A904" s="409"/>
      <c r="B904" s="410"/>
      <c r="C904" s="1055"/>
      <c r="D904" s="366"/>
      <c r="E904" s="1075" t="s">
        <v>1635</v>
      </c>
      <c r="F904" s="975" t="s">
        <v>1636</v>
      </c>
      <c r="G904" s="451">
        <v>6</v>
      </c>
      <c r="H904" s="362">
        <v>300</v>
      </c>
      <c r="I904" s="391">
        <f t="shared" si="44"/>
        <v>1800</v>
      </c>
      <c r="J904" s="448" t="s">
        <v>1595</v>
      </c>
      <c r="K904" s="923" t="s">
        <v>953</v>
      </c>
    </row>
    <row r="905" spans="1:11" ht="15" customHeight="1" x14ac:dyDescent="0.2">
      <c r="A905" s="409"/>
      <c r="B905" s="410"/>
      <c r="C905" s="1055"/>
      <c r="D905" s="366"/>
      <c r="E905" s="1075" t="s">
        <v>1637</v>
      </c>
      <c r="F905" s="975" t="s">
        <v>1594</v>
      </c>
      <c r="G905" s="451">
        <v>15</v>
      </c>
      <c r="H905" s="362">
        <v>425</v>
      </c>
      <c r="I905" s="391">
        <f t="shared" si="44"/>
        <v>6375</v>
      </c>
      <c r="J905" s="448" t="s">
        <v>1595</v>
      </c>
      <c r="K905" s="923" t="s">
        <v>953</v>
      </c>
    </row>
    <row r="906" spans="1:11" ht="15" customHeight="1" x14ac:dyDescent="0.2">
      <c r="A906" s="409"/>
      <c r="B906" s="410"/>
      <c r="C906" s="1055"/>
      <c r="D906" s="366"/>
      <c r="E906" s="1075" t="s">
        <v>1638</v>
      </c>
      <c r="F906" s="975" t="s">
        <v>1636</v>
      </c>
      <c r="G906" s="451">
        <v>5</v>
      </c>
      <c r="H906" s="362">
        <v>300</v>
      </c>
      <c r="I906" s="391">
        <f t="shared" si="44"/>
        <v>1500</v>
      </c>
      <c r="J906" s="448" t="s">
        <v>1595</v>
      </c>
      <c r="K906" s="923" t="s">
        <v>953</v>
      </c>
    </row>
    <row r="907" spans="1:11" ht="15" customHeight="1" x14ac:dyDescent="0.2">
      <c r="A907" s="409"/>
      <c r="B907" s="410"/>
      <c r="C907" s="1055"/>
      <c r="D907" s="366"/>
      <c r="E907" s="1075" t="s">
        <v>1639</v>
      </c>
      <c r="F907" s="975" t="s">
        <v>1594</v>
      </c>
      <c r="G907" s="451">
        <v>2</v>
      </c>
      <c r="H907" s="362">
        <v>400</v>
      </c>
      <c r="I907" s="391">
        <f t="shared" si="44"/>
        <v>800</v>
      </c>
      <c r="J907" s="448" t="s">
        <v>1511</v>
      </c>
      <c r="K907" s="923" t="s">
        <v>953</v>
      </c>
    </row>
    <row r="908" spans="1:11" ht="15" customHeight="1" x14ac:dyDescent="0.2">
      <c r="A908" s="409"/>
      <c r="B908" s="410"/>
      <c r="C908" s="1055"/>
      <c r="D908" s="366"/>
      <c r="E908" s="1075" t="s">
        <v>1640</v>
      </c>
      <c r="F908" s="975" t="s">
        <v>1641</v>
      </c>
      <c r="G908" s="451">
        <v>2</v>
      </c>
      <c r="H908" s="362">
        <v>350</v>
      </c>
      <c r="I908" s="391">
        <f t="shared" si="44"/>
        <v>700</v>
      </c>
      <c r="J908" s="448" t="s">
        <v>1595</v>
      </c>
      <c r="K908" s="923" t="s">
        <v>953</v>
      </c>
    </row>
    <row r="909" spans="1:11" ht="15" customHeight="1" x14ac:dyDescent="0.2">
      <c r="A909" s="409"/>
      <c r="B909" s="410"/>
      <c r="C909" s="1055"/>
      <c r="D909" s="366"/>
      <c r="E909" s="1075" t="s">
        <v>1642</v>
      </c>
      <c r="F909" s="975" t="s">
        <v>1594</v>
      </c>
      <c r="G909" s="451">
        <v>0.5</v>
      </c>
      <c r="H909" s="362">
        <v>200</v>
      </c>
      <c r="I909" s="391">
        <f t="shared" si="44"/>
        <v>100</v>
      </c>
      <c r="J909" s="448" t="s">
        <v>1595</v>
      </c>
      <c r="K909" s="923" t="s">
        <v>953</v>
      </c>
    </row>
    <row r="910" spans="1:11" ht="15" customHeight="1" x14ac:dyDescent="0.2">
      <c r="A910" s="409"/>
      <c r="B910" s="410"/>
      <c r="C910" s="1055"/>
      <c r="D910" s="366"/>
      <c r="E910" s="1075" t="s">
        <v>1643</v>
      </c>
      <c r="F910" s="975" t="s">
        <v>1644</v>
      </c>
      <c r="G910" s="451">
        <v>2</v>
      </c>
      <c r="H910" s="362">
        <v>175</v>
      </c>
      <c r="I910" s="391">
        <f t="shared" si="44"/>
        <v>350</v>
      </c>
      <c r="J910" s="448" t="s">
        <v>1595</v>
      </c>
      <c r="K910" s="923" t="s">
        <v>953</v>
      </c>
    </row>
    <row r="911" spans="1:11" ht="15" customHeight="1" x14ac:dyDescent="0.2">
      <c r="A911" s="409"/>
      <c r="B911" s="410"/>
      <c r="C911" s="1055"/>
      <c r="D911" s="366"/>
      <c r="E911" s="1075" t="s">
        <v>1645</v>
      </c>
      <c r="F911" s="975" t="s">
        <v>1594</v>
      </c>
      <c r="G911" s="451">
        <v>25</v>
      </c>
      <c r="H911" s="362">
        <v>125</v>
      </c>
      <c r="I911" s="391">
        <f t="shared" si="44"/>
        <v>3125</v>
      </c>
      <c r="J911" s="448" t="s">
        <v>490</v>
      </c>
      <c r="K911" s="923" t="s">
        <v>953</v>
      </c>
    </row>
    <row r="912" spans="1:11" ht="15" customHeight="1" x14ac:dyDescent="0.2">
      <c r="A912" s="409"/>
      <c r="B912" s="410"/>
      <c r="C912" s="1055"/>
      <c r="D912" s="366"/>
      <c r="E912" s="1075" t="s">
        <v>1646</v>
      </c>
      <c r="F912" s="975" t="s">
        <v>1647</v>
      </c>
      <c r="G912" s="451">
        <v>4</v>
      </c>
      <c r="H912" s="362">
        <v>350</v>
      </c>
      <c r="I912" s="391">
        <f t="shared" si="44"/>
        <v>1400</v>
      </c>
      <c r="J912" s="448" t="s">
        <v>1595</v>
      </c>
      <c r="K912" s="923" t="s">
        <v>953</v>
      </c>
    </row>
    <row r="913" spans="1:11" ht="15" customHeight="1" x14ac:dyDescent="0.2">
      <c r="A913" s="409"/>
      <c r="B913" s="410"/>
      <c r="C913" s="1055"/>
      <c r="D913" s="366"/>
      <c r="E913" s="1075" t="s">
        <v>1648</v>
      </c>
      <c r="F913" s="975" t="s">
        <v>1594</v>
      </c>
      <c r="G913" s="451">
        <v>20</v>
      </c>
      <c r="H913" s="362">
        <v>2</v>
      </c>
      <c r="I913" s="391">
        <f t="shared" si="44"/>
        <v>40</v>
      </c>
      <c r="J913" s="448" t="s">
        <v>1595</v>
      </c>
      <c r="K913" s="923" t="s">
        <v>953</v>
      </c>
    </row>
    <row r="914" spans="1:11" ht="15" customHeight="1" x14ac:dyDescent="0.2">
      <c r="A914" s="409"/>
      <c r="B914" s="410"/>
      <c r="C914" s="1055"/>
      <c r="D914" s="366"/>
      <c r="E914" s="1075" t="s">
        <v>1649</v>
      </c>
      <c r="F914" s="975" t="s">
        <v>1594</v>
      </c>
      <c r="G914" s="451">
        <v>12</v>
      </c>
      <c r="H914" s="362">
        <v>600</v>
      </c>
      <c r="I914" s="391">
        <f t="shared" si="44"/>
        <v>7200</v>
      </c>
      <c r="J914" s="448" t="s">
        <v>1595</v>
      </c>
      <c r="K914" s="923" t="s">
        <v>953</v>
      </c>
    </row>
    <row r="915" spans="1:11" ht="15" customHeight="1" x14ac:dyDescent="0.2">
      <c r="A915" s="409"/>
      <c r="B915" s="410"/>
      <c r="C915" s="1055"/>
      <c r="D915" s="366"/>
      <c r="E915" s="1075" t="s">
        <v>1650</v>
      </c>
      <c r="F915" s="975" t="s">
        <v>1594</v>
      </c>
      <c r="G915" s="451">
        <v>2</v>
      </c>
      <c r="H915" s="362">
        <v>200</v>
      </c>
      <c r="I915" s="391">
        <f t="shared" si="44"/>
        <v>400</v>
      </c>
      <c r="J915" s="448" t="s">
        <v>1595</v>
      </c>
      <c r="K915" s="923" t="s">
        <v>953</v>
      </c>
    </row>
    <row r="916" spans="1:11" ht="15" customHeight="1" x14ac:dyDescent="0.2">
      <c r="A916" s="409"/>
      <c r="B916" s="410"/>
      <c r="C916" s="1055"/>
      <c r="D916" s="366"/>
      <c r="E916" s="1075" t="s">
        <v>1652</v>
      </c>
      <c r="F916" s="975" t="s">
        <v>1594</v>
      </c>
      <c r="G916" s="451">
        <v>1</v>
      </c>
      <c r="H916" s="362">
        <v>600</v>
      </c>
      <c r="I916" s="391">
        <f t="shared" si="44"/>
        <v>600</v>
      </c>
      <c r="J916" s="448" t="s">
        <v>1511</v>
      </c>
      <c r="K916" s="923" t="s">
        <v>953</v>
      </c>
    </row>
    <row r="917" spans="1:11" ht="15" customHeight="1" x14ac:dyDescent="0.2">
      <c r="A917" s="409"/>
      <c r="B917" s="410"/>
      <c r="C917" s="1055"/>
      <c r="D917" s="366"/>
      <c r="E917" s="1075" t="s">
        <v>1654</v>
      </c>
      <c r="F917" s="975" t="s">
        <v>1594</v>
      </c>
      <c r="G917" s="451">
        <v>0.5</v>
      </c>
      <c r="H917" s="362">
        <v>600</v>
      </c>
      <c r="I917" s="391">
        <f t="shared" si="44"/>
        <v>300</v>
      </c>
      <c r="J917" s="448" t="s">
        <v>1511</v>
      </c>
      <c r="K917" s="923" t="s">
        <v>953</v>
      </c>
    </row>
    <row r="918" spans="1:11" ht="15" customHeight="1" x14ac:dyDescent="0.2">
      <c r="A918" s="409"/>
      <c r="B918" s="410"/>
      <c r="C918" s="1055"/>
      <c r="D918" s="366"/>
      <c r="E918" s="1075" t="s">
        <v>1656</v>
      </c>
      <c r="F918" s="975" t="s">
        <v>1657</v>
      </c>
      <c r="G918" s="451">
        <v>2</v>
      </c>
      <c r="H918" s="362">
        <v>400</v>
      </c>
      <c r="I918" s="391">
        <f t="shared" si="44"/>
        <v>800</v>
      </c>
      <c r="J918" s="448" t="s">
        <v>1494</v>
      </c>
      <c r="K918" s="923" t="s">
        <v>953</v>
      </c>
    </row>
    <row r="919" spans="1:11" ht="15" customHeight="1" x14ac:dyDescent="0.2">
      <c r="A919" s="409"/>
      <c r="B919" s="410"/>
      <c r="C919" s="1055"/>
      <c r="D919" s="366"/>
      <c r="E919" s="1075" t="s">
        <v>1658</v>
      </c>
      <c r="F919" s="975" t="s">
        <v>1657</v>
      </c>
      <c r="G919" s="451">
        <v>2</v>
      </c>
      <c r="H919" s="362">
        <v>400</v>
      </c>
      <c r="I919" s="391">
        <f t="shared" si="44"/>
        <v>800</v>
      </c>
      <c r="J919" s="448" t="s">
        <v>1494</v>
      </c>
      <c r="K919" s="923" t="s">
        <v>953</v>
      </c>
    </row>
    <row r="920" spans="1:11" ht="15" customHeight="1" x14ac:dyDescent="0.2">
      <c r="A920" s="409"/>
      <c r="B920" s="410"/>
      <c r="C920" s="1055"/>
      <c r="D920" s="366"/>
      <c r="E920" s="1075" t="s">
        <v>1660</v>
      </c>
      <c r="F920" s="975" t="s">
        <v>1006</v>
      </c>
      <c r="G920" s="451">
        <v>6</v>
      </c>
      <c r="H920" s="362">
        <v>300</v>
      </c>
      <c r="I920" s="391">
        <f t="shared" ref="I920:I974" si="45">G920*H920</f>
        <v>1800</v>
      </c>
      <c r="J920" s="448" t="s">
        <v>1486</v>
      </c>
      <c r="K920" s="923" t="s">
        <v>953</v>
      </c>
    </row>
    <row r="921" spans="1:11" ht="15" customHeight="1" x14ac:dyDescent="0.2">
      <c r="A921" s="409"/>
      <c r="B921" s="410"/>
      <c r="C921" s="1055"/>
      <c r="D921" s="366"/>
      <c r="E921" s="1075" t="s">
        <v>1662</v>
      </c>
      <c r="F921" s="975" t="s">
        <v>1594</v>
      </c>
      <c r="G921" s="451">
        <v>2</v>
      </c>
      <c r="H921" s="362">
        <v>1025</v>
      </c>
      <c r="I921" s="391">
        <f t="shared" si="45"/>
        <v>2050</v>
      </c>
      <c r="J921" s="448" t="s">
        <v>1066</v>
      </c>
      <c r="K921" s="923" t="s">
        <v>953</v>
      </c>
    </row>
    <row r="922" spans="1:11" ht="15" customHeight="1" x14ac:dyDescent="0.2">
      <c r="A922" s="409"/>
      <c r="B922" s="410"/>
      <c r="C922" s="1055"/>
      <c r="D922" s="366"/>
      <c r="E922" s="1075" t="s">
        <v>1664</v>
      </c>
      <c r="F922" s="975" t="s">
        <v>1636</v>
      </c>
      <c r="G922" s="451">
        <v>5</v>
      </c>
      <c r="H922" s="362">
        <v>60</v>
      </c>
      <c r="I922" s="391">
        <f t="shared" si="45"/>
        <v>300</v>
      </c>
      <c r="J922" s="448" t="s">
        <v>305</v>
      </c>
      <c r="K922" s="923" t="s">
        <v>953</v>
      </c>
    </row>
    <row r="923" spans="1:11" ht="15" customHeight="1" x14ac:dyDescent="0.2">
      <c r="A923" s="409"/>
      <c r="B923" s="410"/>
      <c r="C923" s="1055"/>
      <c r="D923" s="366"/>
      <c r="E923" s="1075" t="s">
        <v>1665</v>
      </c>
      <c r="F923" s="975" t="s">
        <v>1666</v>
      </c>
      <c r="G923" s="451">
        <v>2</v>
      </c>
      <c r="H923" s="362">
        <v>300</v>
      </c>
      <c r="I923" s="391">
        <f t="shared" si="45"/>
        <v>600</v>
      </c>
      <c r="J923" s="448" t="s">
        <v>446</v>
      </c>
      <c r="K923" s="923" t="s">
        <v>953</v>
      </c>
    </row>
    <row r="924" spans="1:11" ht="15" customHeight="1" x14ac:dyDescent="0.2">
      <c r="A924" s="409"/>
      <c r="B924" s="410"/>
      <c r="C924" s="1055"/>
      <c r="D924" s="366"/>
      <c r="E924" s="1075" t="s">
        <v>1668</v>
      </c>
      <c r="F924" s="975" t="s">
        <v>1006</v>
      </c>
      <c r="G924" s="451">
        <v>1</v>
      </c>
      <c r="H924" s="362">
        <v>800</v>
      </c>
      <c r="I924" s="391">
        <f t="shared" si="45"/>
        <v>800</v>
      </c>
      <c r="J924" s="448" t="s">
        <v>1511</v>
      </c>
      <c r="K924" s="923" t="s">
        <v>953</v>
      </c>
    </row>
    <row r="925" spans="1:11" ht="15" customHeight="1" x14ac:dyDescent="0.2">
      <c r="A925" s="409"/>
      <c r="B925" s="410"/>
      <c r="C925" s="1055"/>
      <c r="D925" s="366"/>
      <c r="E925" s="1075" t="s">
        <v>1669</v>
      </c>
      <c r="F925" s="975" t="s">
        <v>1670</v>
      </c>
      <c r="G925" s="451">
        <v>5</v>
      </c>
      <c r="H925" s="362">
        <v>200</v>
      </c>
      <c r="I925" s="391">
        <f t="shared" si="45"/>
        <v>1000</v>
      </c>
      <c r="J925" s="448" t="s">
        <v>446</v>
      </c>
      <c r="K925" s="923" t="s">
        <v>953</v>
      </c>
    </row>
    <row r="926" spans="1:11" ht="15" customHeight="1" x14ac:dyDescent="0.2">
      <c r="A926" s="409"/>
      <c r="B926" s="410"/>
      <c r="C926" s="1055"/>
      <c r="D926" s="366"/>
      <c r="E926" s="1075" t="s">
        <v>1672</v>
      </c>
      <c r="F926" s="975" t="s">
        <v>1594</v>
      </c>
      <c r="G926" s="451">
        <v>15</v>
      </c>
      <c r="H926" s="362">
        <v>100</v>
      </c>
      <c r="I926" s="391">
        <f t="shared" si="45"/>
        <v>1500</v>
      </c>
      <c r="J926" s="448" t="s">
        <v>1595</v>
      </c>
      <c r="K926" s="923" t="s">
        <v>953</v>
      </c>
    </row>
    <row r="927" spans="1:11" ht="15" customHeight="1" x14ac:dyDescent="0.2">
      <c r="A927" s="409"/>
      <c r="B927" s="410"/>
      <c r="C927" s="1055"/>
      <c r="D927" s="366"/>
      <c r="E927" s="1075" t="s">
        <v>1674</v>
      </c>
      <c r="F927" s="975" t="s">
        <v>1594</v>
      </c>
      <c r="G927" s="451">
        <v>5</v>
      </c>
      <c r="H927" s="362">
        <v>200</v>
      </c>
      <c r="I927" s="391">
        <f t="shared" si="45"/>
        <v>1000</v>
      </c>
      <c r="J927" s="448" t="s">
        <v>1497</v>
      </c>
      <c r="K927" s="923" t="s">
        <v>953</v>
      </c>
    </row>
    <row r="928" spans="1:11" ht="15" customHeight="1" x14ac:dyDescent="0.2">
      <c r="A928" s="409"/>
      <c r="B928" s="410"/>
      <c r="C928" s="1055"/>
      <c r="D928" s="366"/>
      <c r="E928" s="1075" t="s">
        <v>1676</v>
      </c>
      <c r="F928" s="975" t="s">
        <v>1594</v>
      </c>
      <c r="G928" s="451">
        <v>10</v>
      </c>
      <c r="H928" s="362">
        <v>550</v>
      </c>
      <c r="I928" s="391">
        <f t="shared" si="45"/>
        <v>5500</v>
      </c>
      <c r="J928" s="448" t="s">
        <v>1497</v>
      </c>
      <c r="K928" s="923" t="s">
        <v>953</v>
      </c>
    </row>
    <row r="929" spans="1:11" ht="15" customHeight="1" x14ac:dyDescent="0.2">
      <c r="A929" s="409"/>
      <c r="B929" s="410"/>
      <c r="C929" s="1055"/>
      <c r="D929" s="366"/>
      <c r="E929" s="1075" t="s">
        <v>1678</v>
      </c>
      <c r="F929" s="975" t="s">
        <v>1594</v>
      </c>
      <c r="G929" s="451">
        <v>5</v>
      </c>
      <c r="H929" s="362">
        <v>300</v>
      </c>
      <c r="I929" s="391">
        <f t="shared" si="45"/>
        <v>1500</v>
      </c>
      <c r="J929" s="448" t="s">
        <v>1595</v>
      </c>
      <c r="K929" s="923" t="s">
        <v>953</v>
      </c>
    </row>
    <row r="930" spans="1:11" ht="15" customHeight="1" x14ac:dyDescent="0.2">
      <c r="A930" s="409"/>
      <c r="B930" s="410"/>
      <c r="C930" s="1055"/>
      <c r="D930" s="366"/>
      <c r="E930" s="1075" t="s">
        <v>1680</v>
      </c>
      <c r="F930" s="975" t="s">
        <v>1681</v>
      </c>
      <c r="G930" s="451">
        <v>5</v>
      </c>
      <c r="H930" s="362">
        <v>50</v>
      </c>
      <c r="I930" s="391">
        <f t="shared" si="45"/>
        <v>250</v>
      </c>
      <c r="J930" s="448" t="s">
        <v>446</v>
      </c>
      <c r="K930" s="923" t="s">
        <v>953</v>
      </c>
    </row>
    <row r="931" spans="1:11" ht="15" customHeight="1" x14ac:dyDescent="0.2">
      <c r="A931" s="409"/>
      <c r="B931" s="410"/>
      <c r="C931" s="1055"/>
      <c r="D931" s="366"/>
      <c r="E931" s="1075" t="s">
        <v>1683</v>
      </c>
      <c r="F931" s="975" t="s">
        <v>1594</v>
      </c>
      <c r="G931" s="451">
        <v>5</v>
      </c>
      <c r="H931" s="362">
        <v>5</v>
      </c>
      <c r="I931" s="391">
        <f t="shared" si="45"/>
        <v>25</v>
      </c>
      <c r="J931" s="448" t="s">
        <v>305</v>
      </c>
      <c r="K931" s="923" t="s">
        <v>953</v>
      </c>
    </row>
    <row r="932" spans="1:11" ht="15" customHeight="1" x14ac:dyDescent="0.2">
      <c r="A932" s="409"/>
      <c r="B932" s="410"/>
      <c r="C932" s="1055"/>
      <c r="D932" s="366"/>
      <c r="E932" s="1075" t="s">
        <v>1685</v>
      </c>
      <c r="F932" s="975" t="s">
        <v>1594</v>
      </c>
      <c r="G932" s="451">
        <v>5</v>
      </c>
      <c r="H932" s="362">
        <v>10</v>
      </c>
      <c r="I932" s="391">
        <f t="shared" si="45"/>
        <v>50</v>
      </c>
      <c r="J932" s="448" t="s">
        <v>305</v>
      </c>
      <c r="K932" s="923" t="s">
        <v>953</v>
      </c>
    </row>
    <row r="933" spans="1:11" ht="15" customHeight="1" x14ac:dyDescent="0.2">
      <c r="A933" s="409"/>
      <c r="B933" s="410"/>
      <c r="C933" s="1055"/>
      <c r="D933" s="366"/>
      <c r="E933" s="1075" t="s">
        <v>1687</v>
      </c>
      <c r="F933" s="975" t="s">
        <v>1594</v>
      </c>
      <c r="G933" s="451">
        <v>15</v>
      </c>
      <c r="H933" s="362">
        <v>125</v>
      </c>
      <c r="I933" s="391">
        <f t="shared" si="45"/>
        <v>1875</v>
      </c>
      <c r="J933" s="448" t="s">
        <v>305</v>
      </c>
      <c r="K933" s="923" t="s">
        <v>953</v>
      </c>
    </row>
    <row r="934" spans="1:11" ht="15" customHeight="1" x14ac:dyDescent="0.2">
      <c r="A934" s="409"/>
      <c r="B934" s="410"/>
      <c r="C934" s="1055"/>
      <c r="D934" s="366"/>
      <c r="E934" s="1075" t="s">
        <v>1689</v>
      </c>
      <c r="F934" s="975" t="s">
        <v>1594</v>
      </c>
      <c r="G934" s="451">
        <v>15</v>
      </c>
      <c r="H934" s="362">
        <v>50</v>
      </c>
      <c r="I934" s="391">
        <f t="shared" si="45"/>
        <v>750</v>
      </c>
      <c r="J934" s="448" t="s">
        <v>305</v>
      </c>
      <c r="K934" s="923" t="s">
        <v>953</v>
      </c>
    </row>
    <row r="935" spans="1:11" ht="15" customHeight="1" x14ac:dyDescent="0.2">
      <c r="A935" s="409"/>
      <c r="B935" s="410"/>
      <c r="C935" s="1055"/>
      <c r="D935" s="366"/>
      <c r="E935" s="1075" t="s">
        <v>1691</v>
      </c>
      <c r="F935" s="975" t="s">
        <v>1594</v>
      </c>
      <c r="G935" s="451">
        <v>15</v>
      </c>
      <c r="H935" s="416">
        <v>50</v>
      </c>
      <c r="I935" s="922">
        <f t="shared" si="45"/>
        <v>750</v>
      </c>
      <c r="J935" s="448" t="s">
        <v>305</v>
      </c>
      <c r="K935" s="923" t="s">
        <v>953</v>
      </c>
    </row>
    <row r="936" spans="1:11" ht="15" customHeight="1" x14ac:dyDescent="0.2">
      <c r="A936" s="409"/>
      <c r="B936" s="410"/>
      <c r="C936" s="1055"/>
      <c r="D936" s="366"/>
      <c r="E936" s="1075" t="s">
        <v>1693</v>
      </c>
      <c r="F936" s="975" t="s">
        <v>1594</v>
      </c>
      <c r="G936" s="451">
        <v>15</v>
      </c>
      <c r="H936" s="416">
        <v>50</v>
      </c>
      <c r="I936" s="922">
        <f t="shared" si="45"/>
        <v>750</v>
      </c>
      <c r="J936" s="448" t="s">
        <v>305</v>
      </c>
      <c r="K936" s="923" t="s">
        <v>953</v>
      </c>
    </row>
    <row r="937" spans="1:11" ht="15" customHeight="1" x14ac:dyDescent="0.2">
      <c r="A937" s="409"/>
      <c r="B937" s="410"/>
      <c r="C937" s="1055"/>
      <c r="D937" s="366"/>
      <c r="E937" s="1075" t="s">
        <v>1695</v>
      </c>
      <c r="F937" s="975" t="s">
        <v>1594</v>
      </c>
      <c r="G937" s="451">
        <v>15</v>
      </c>
      <c r="H937" s="416">
        <v>50</v>
      </c>
      <c r="I937" s="922">
        <f t="shared" si="45"/>
        <v>750</v>
      </c>
      <c r="J937" s="448" t="s">
        <v>305</v>
      </c>
      <c r="K937" s="923" t="s">
        <v>953</v>
      </c>
    </row>
    <row r="938" spans="1:11" ht="15" customHeight="1" x14ac:dyDescent="0.2">
      <c r="A938" s="409"/>
      <c r="B938" s="410"/>
      <c r="C938" s="1055"/>
      <c r="D938" s="366"/>
      <c r="E938" s="1075" t="s">
        <v>1697</v>
      </c>
      <c r="F938" s="975" t="s">
        <v>1594</v>
      </c>
      <c r="G938" s="451">
        <v>15</v>
      </c>
      <c r="H938" s="416">
        <v>100</v>
      </c>
      <c r="I938" s="922">
        <f t="shared" si="45"/>
        <v>1500</v>
      </c>
      <c r="J938" s="448" t="s">
        <v>156</v>
      </c>
      <c r="K938" s="923" t="s">
        <v>953</v>
      </c>
    </row>
    <row r="939" spans="1:11" ht="15" customHeight="1" x14ac:dyDescent="0.2">
      <c r="A939" s="409"/>
      <c r="B939" s="410"/>
      <c r="C939" s="1055"/>
      <c r="D939" s="366"/>
      <c r="E939" s="1075" t="s">
        <v>1698</v>
      </c>
      <c r="F939" s="975" t="s">
        <v>1594</v>
      </c>
      <c r="G939" s="451">
        <v>15</v>
      </c>
      <c r="H939" s="416">
        <v>50</v>
      </c>
      <c r="I939" s="922">
        <f t="shared" si="45"/>
        <v>750</v>
      </c>
      <c r="J939" s="448" t="s">
        <v>156</v>
      </c>
      <c r="K939" s="923" t="s">
        <v>953</v>
      </c>
    </row>
    <row r="940" spans="1:11" ht="15" customHeight="1" x14ac:dyDescent="0.2">
      <c r="A940" s="409"/>
      <c r="B940" s="410"/>
      <c r="C940" s="1055"/>
      <c r="D940" s="366"/>
      <c r="E940" s="1075" t="s">
        <v>1700</v>
      </c>
      <c r="F940" s="975" t="s">
        <v>1594</v>
      </c>
      <c r="G940" s="451">
        <v>15</v>
      </c>
      <c r="H940" s="416">
        <v>50</v>
      </c>
      <c r="I940" s="922">
        <f t="shared" si="45"/>
        <v>750</v>
      </c>
      <c r="J940" s="448" t="s">
        <v>156</v>
      </c>
      <c r="K940" s="923" t="s">
        <v>953</v>
      </c>
    </row>
    <row r="941" spans="1:11" ht="15" customHeight="1" x14ac:dyDescent="0.2">
      <c r="A941" s="409"/>
      <c r="B941" s="410"/>
      <c r="C941" s="1055"/>
      <c r="D941" s="366"/>
      <c r="E941" s="1075" t="s">
        <v>1702</v>
      </c>
      <c r="F941" s="975" t="s">
        <v>1594</v>
      </c>
      <c r="G941" s="451">
        <v>15</v>
      </c>
      <c r="H941" s="416">
        <v>50</v>
      </c>
      <c r="I941" s="922">
        <f t="shared" si="45"/>
        <v>750</v>
      </c>
      <c r="J941" s="448" t="s">
        <v>156</v>
      </c>
      <c r="K941" s="923" t="s">
        <v>953</v>
      </c>
    </row>
    <row r="942" spans="1:11" ht="15" customHeight="1" x14ac:dyDescent="0.2">
      <c r="A942" s="409"/>
      <c r="B942" s="410"/>
      <c r="C942" s="1055"/>
      <c r="D942" s="366"/>
      <c r="E942" s="1075" t="s">
        <v>1704</v>
      </c>
      <c r="F942" s="975" t="s">
        <v>1594</v>
      </c>
      <c r="G942" s="451">
        <v>15</v>
      </c>
      <c r="H942" s="416">
        <v>50</v>
      </c>
      <c r="I942" s="922">
        <f t="shared" si="45"/>
        <v>750</v>
      </c>
      <c r="J942" s="448" t="s">
        <v>156</v>
      </c>
      <c r="K942" s="923" t="s">
        <v>953</v>
      </c>
    </row>
    <row r="943" spans="1:11" ht="15" customHeight="1" x14ac:dyDescent="0.2">
      <c r="A943" s="409"/>
      <c r="B943" s="410"/>
      <c r="C943" s="1055"/>
      <c r="D943" s="366"/>
      <c r="E943" s="1075" t="s">
        <v>1706</v>
      </c>
      <c r="F943" s="975" t="s">
        <v>1603</v>
      </c>
      <c r="G943" s="451">
        <v>15</v>
      </c>
      <c r="H943" s="416">
        <v>75</v>
      </c>
      <c r="I943" s="922">
        <f t="shared" si="45"/>
        <v>1125</v>
      </c>
      <c r="J943" s="448" t="s">
        <v>156</v>
      </c>
      <c r="K943" s="923" t="s">
        <v>953</v>
      </c>
    </row>
    <row r="944" spans="1:11" ht="15" customHeight="1" x14ac:dyDescent="0.2">
      <c r="A944" s="409"/>
      <c r="B944" s="410"/>
      <c r="C944" s="1055"/>
      <c r="D944" s="366"/>
      <c r="E944" s="1075" t="s">
        <v>1708</v>
      </c>
      <c r="F944" s="975" t="s">
        <v>1666</v>
      </c>
      <c r="G944" s="451">
        <v>2</v>
      </c>
      <c r="H944" s="416">
        <v>250</v>
      </c>
      <c r="I944" s="922">
        <f t="shared" si="45"/>
        <v>500</v>
      </c>
      <c r="J944" s="448" t="s">
        <v>446</v>
      </c>
      <c r="K944" s="923" t="s">
        <v>953</v>
      </c>
    </row>
    <row r="945" spans="1:19" ht="15" customHeight="1" x14ac:dyDescent="0.2">
      <c r="A945" s="409"/>
      <c r="B945" s="410"/>
      <c r="C945" s="1055"/>
      <c r="D945" s="366"/>
      <c r="E945" s="1075" t="s">
        <v>1710</v>
      </c>
      <c r="F945" s="975" t="s">
        <v>1636</v>
      </c>
      <c r="G945" s="451">
        <v>2</v>
      </c>
      <c r="H945" s="416">
        <v>20</v>
      </c>
      <c r="I945" s="922">
        <f t="shared" si="45"/>
        <v>40</v>
      </c>
      <c r="J945" s="448" t="s">
        <v>446</v>
      </c>
      <c r="K945" s="923" t="s">
        <v>953</v>
      </c>
    </row>
    <row r="946" spans="1:19" ht="15" customHeight="1" x14ac:dyDescent="0.2">
      <c r="A946" s="409"/>
      <c r="B946" s="410"/>
      <c r="C946" s="1055"/>
      <c r="D946" s="366"/>
      <c r="E946" s="1075" t="s">
        <v>1712</v>
      </c>
      <c r="F946" s="975" t="s">
        <v>1636</v>
      </c>
      <c r="G946" s="451">
        <v>2</v>
      </c>
      <c r="H946" s="416">
        <v>20</v>
      </c>
      <c r="I946" s="922">
        <f t="shared" si="45"/>
        <v>40</v>
      </c>
      <c r="J946" s="448" t="s">
        <v>446</v>
      </c>
      <c r="K946" s="923" t="s">
        <v>953</v>
      </c>
    </row>
    <row r="947" spans="1:19" ht="15" customHeight="1" x14ac:dyDescent="0.2">
      <c r="A947" s="409"/>
      <c r="B947" s="410"/>
      <c r="C947" s="1055"/>
      <c r="D947" s="366"/>
      <c r="E947" s="1075" t="s">
        <v>1714</v>
      </c>
      <c r="F947" s="975" t="s">
        <v>1636</v>
      </c>
      <c r="G947" s="451">
        <v>2</v>
      </c>
      <c r="H947" s="416">
        <v>20</v>
      </c>
      <c r="I947" s="922">
        <f t="shared" si="45"/>
        <v>40</v>
      </c>
      <c r="J947" s="448" t="s">
        <v>446</v>
      </c>
      <c r="K947" s="923" t="s">
        <v>953</v>
      </c>
    </row>
    <row r="948" spans="1:19" ht="15" customHeight="1" x14ac:dyDescent="0.2">
      <c r="A948" s="409"/>
      <c r="B948" s="410"/>
      <c r="C948" s="1055"/>
      <c r="D948" s="366"/>
      <c r="E948" s="1076" t="s">
        <v>1715</v>
      </c>
      <c r="F948" s="1077" t="s">
        <v>1594</v>
      </c>
      <c r="G948" s="451">
        <v>12</v>
      </c>
      <c r="H948" s="416">
        <v>250</v>
      </c>
      <c r="I948" s="922">
        <f t="shared" si="45"/>
        <v>3000</v>
      </c>
      <c r="J948" s="448" t="s">
        <v>1459</v>
      </c>
      <c r="K948" s="923" t="s">
        <v>953</v>
      </c>
    </row>
    <row r="949" spans="1:19" ht="24" customHeight="1" x14ac:dyDescent="0.2">
      <c r="A949" s="409"/>
      <c r="B949" s="410"/>
      <c r="C949" s="1055"/>
      <c r="D949" s="366"/>
      <c r="E949" s="1075" t="s">
        <v>1717</v>
      </c>
      <c r="F949" s="975" t="s">
        <v>1594</v>
      </c>
      <c r="G949" s="451">
        <v>12</v>
      </c>
      <c r="H949" s="416">
        <v>125</v>
      </c>
      <c r="I949" s="922">
        <f t="shared" si="45"/>
        <v>1500</v>
      </c>
      <c r="J949" s="448" t="s">
        <v>1459</v>
      </c>
      <c r="K949" s="923" t="s">
        <v>953</v>
      </c>
    </row>
    <row r="950" spans="1:19" x14ac:dyDescent="0.2">
      <c r="A950" s="409"/>
      <c r="B950" s="410"/>
      <c r="C950" s="1055"/>
      <c r="D950" s="366"/>
      <c r="E950" s="1075" t="s">
        <v>1718</v>
      </c>
      <c r="F950" s="975" t="s">
        <v>1594</v>
      </c>
      <c r="G950" s="451">
        <v>20</v>
      </c>
      <c r="H950" s="416">
        <v>50</v>
      </c>
      <c r="I950" s="922">
        <f t="shared" si="45"/>
        <v>1000</v>
      </c>
      <c r="J950" s="448" t="s">
        <v>156</v>
      </c>
      <c r="K950" s="923" t="s">
        <v>953</v>
      </c>
      <c r="S950" s="1078">
        <v>57600</v>
      </c>
    </row>
    <row r="951" spans="1:19" x14ac:dyDescent="0.2">
      <c r="A951" s="409"/>
      <c r="B951" s="410"/>
      <c r="C951" s="1055"/>
      <c r="D951" s="366"/>
      <c r="E951" s="1075" t="s">
        <v>1720</v>
      </c>
      <c r="F951" s="975" t="s">
        <v>1594</v>
      </c>
      <c r="G951" s="451">
        <v>6</v>
      </c>
      <c r="H951" s="416">
        <v>200</v>
      </c>
      <c r="I951" s="922">
        <f t="shared" si="45"/>
        <v>1200</v>
      </c>
      <c r="J951" s="448" t="s">
        <v>1459</v>
      </c>
      <c r="K951" s="923" t="s">
        <v>953</v>
      </c>
    </row>
    <row r="952" spans="1:19" x14ac:dyDescent="0.2">
      <c r="A952" s="409"/>
      <c r="B952" s="410"/>
      <c r="C952" s="1055"/>
      <c r="D952" s="366"/>
      <c r="E952" s="1075" t="s">
        <v>1721</v>
      </c>
      <c r="F952" s="975" t="s">
        <v>1594</v>
      </c>
      <c r="G952" s="451">
        <v>2</v>
      </c>
      <c r="H952" s="416">
        <v>200</v>
      </c>
      <c r="I952" s="922">
        <f t="shared" si="45"/>
        <v>400</v>
      </c>
      <c r="J952" s="448" t="s">
        <v>1459</v>
      </c>
      <c r="K952" s="923" t="s">
        <v>953</v>
      </c>
    </row>
    <row r="953" spans="1:19" x14ac:dyDescent="0.2">
      <c r="A953" s="409"/>
      <c r="B953" s="410"/>
      <c r="C953" s="1055"/>
      <c r="D953" s="366"/>
      <c r="E953" s="1075" t="s">
        <v>1723</v>
      </c>
      <c r="F953" s="975" t="s">
        <v>1594</v>
      </c>
      <c r="G953" s="451">
        <v>8</v>
      </c>
      <c r="H953" s="416">
        <v>300</v>
      </c>
      <c r="I953" s="922">
        <f t="shared" si="45"/>
        <v>2400</v>
      </c>
      <c r="J953" s="448" t="s">
        <v>156</v>
      </c>
      <c r="K953" s="923" t="s">
        <v>953</v>
      </c>
    </row>
    <row r="954" spans="1:19" x14ac:dyDescent="0.2">
      <c r="A954" s="409"/>
      <c r="B954" s="410"/>
      <c r="C954" s="1055"/>
      <c r="D954" s="366"/>
      <c r="E954" s="456" t="s">
        <v>3807</v>
      </c>
      <c r="F954" s="975" t="s">
        <v>1594</v>
      </c>
      <c r="G954" s="451">
        <v>500</v>
      </c>
      <c r="H954" s="416">
        <v>2000</v>
      </c>
      <c r="I954" s="922">
        <f t="shared" si="45"/>
        <v>1000000</v>
      </c>
      <c r="J954" s="448" t="s">
        <v>156</v>
      </c>
      <c r="K954" s="923" t="s">
        <v>953</v>
      </c>
    </row>
    <row r="955" spans="1:19" x14ac:dyDescent="0.2">
      <c r="A955" s="409"/>
      <c r="B955" s="410"/>
      <c r="C955" s="1055"/>
      <c r="D955" s="366"/>
      <c r="E955" s="456" t="s">
        <v>3808</v>
      </c>
      <c r="F955" s="975" t="s">
        <v>1594</v>
      </c>
      <c r="G955" s="451">
        <v>250</v>
      </c>
      <c r="H955" s="416">
        <v>2000</v>
      </c>
      <c r="I955" s="922">
        <f t="shared" si="45"/>
        <v>500000</v>
      </c>
      <c r="J955" s="448" t="s">
        <v>1412</v>
      </c>
      <c r="K955" s="923" t="s">
        <v>953</v>
      </c>
    </row>
    <row r="956" spans="1:19" x14ac:dyDescent="0.2">
      <c r="A956" s="409"/>
      <c r="B956" s="410"/>
      <c r="C956" s="1055"/>
      <c r="D956" s="366"/>
      <c r="E956" s="456" t="s">
        <v>3809</v>
      </c>
      <c r="F956" s="975" t="s">
        <v>1594</v>
      </c>
      <c r="G956" s="451">
        <v>20</v>
      </c>
      <c r="H956" s="416">
        <v>8000</v>
      </c>
      <c r="I956" s="922">
        <f t="shared" si="45"/>
        <v>160000</v>
      </c>
      <c r="J956" s="448" t="s">
        <v>340</v>
      </c>
      <c r="K956" s="923" t="s">
        <v>953</v>
      </c>
    </row>
    <row r="957" spans="1:19" x14ac:dyDescent="0.2">
      <c r="A957" s="409"/>
      <c r="B957" s="410"/>
      <c r="C957" s="1055"/>
      <c r="D957" s="366"/>
      <c r="E957" s="456" t="s">
        <v>3810</v>
      </c>
      <c r="F957" s="975" t="s">
        <v>1594</v>
      </c>
      <c r="G957" s="451">
        <v>20</v>
      </c>
      <c r="H957" s="416">
        <v>3500</v>
      </c>
      <c r="I957" s="922">
        <f t="shared" si="45"/>
        <v>70000</v>
      </c>
      <c r="J957" s="448" t="s">
        <v>1425</v>
      </c>
      <c r="K957" s="923" t="s">
        <v>953</v>
      </c>
    </row>
    <row r="958" spans="1:19" x14ac:dyDescent="0.2">
      <c r="A958" s="409"/>
      <c r="B958" s="410"/>
      <c r="C958" s="1055"/>
      <c r="D958" s="366"/>
      <c r="E958" s="456" t="s">
        <v>3811</v>
      </c>
      <c r="F958" s="975" t="s">
        <v>1594</v>
      </c>
      <c r="G958" s="451">
        <v>500</v>
      </c>
      <c r="H958" s="416">
        <v>600</v>
      </c>
      <c r="I958" s="922">
        <f t="shared" si="45"/>
        <v>300000</v>
      </c>
      <c r="J958" s="448" t="s">
        <v>483</v>
      </c>
      <c r="K958" s="923" t="s">
        <v>953</v>
      </c>
    </row>
    <row r="959" spans="1:19" x14ac:dyDescent="0.2">
      <c r="A959" s="409"/>
      <c r="B959" s="410"/>
      <c r="C959" s="1055"/>
      <c r="D959" s="366"/>
      <c r="E959" s="456" t="s">
        <v>3812</v>
      </c>
      <c r="F959" s="975" t="s">
        <v>1594</v>
      </c>
      <c r="G959" s="451">
        <v>500</v>
      </c>
      <c r="H959" s="416">
        <v>500</v>
      </c>
      <c r="I959" s="922">
        <f t="shared" si="45"/>
        <v>250000</v>
      </c>
      <c r="J959" s="448" t="s">
        <v>449</v>
      </c>
      <c r="K959" s="923" t="s">
        <v>953</v>
      </c>
    </row>
    <row r="960" spans="1:19" x14ac:dyDescent="0.2">
      <c r="A960" s="409"/>
      <c r="B960" s="410"/>
      <c r="C960" s="1055"/>
      <c r="D960" s="366"/>
      <c r="E960" s="456" t="s">
        <v>2592</v>
      </c>
      <c r="F960" s="975" t="s">
        <v>1594</v>
      </c>
      <c r="G960" s="451">
        <v>400</v>
      </c>
      <c r="H960" s="416">
        <v>450</v>
      </c>
      <c r="I960" s="922">
        <f t="shared" si="45"/>
        <v>180000</v>
      </c>
      <c r="J960" s="448" t="s">
        <v>1447</v>
      </c>
      <c r="K960" s="923" t="s">
        <v>953</v>
      </c>
    </row>
    <row r="961" spans="1:11" x14ac:dyDescent="0.2">
      <c r="A961" s="409"/>
      <c r="B961" s="410"/>
      <c r="C961" s="1055"/>
      <c r="D961" s="366"/>
      <c r="E961" s="456" t="s">
        <v>3813</v>
      </c>
      <c r="F961" s="975" t="s">
        <v>1594</v>
      </c>
      <c r="G961" s="451">
        <v>350</v>
      </c>
      <c r="H961" s="416">
        <v>475</v>
      </c>
      <c r="I961" s="922">
        <f t="shared" si="45"/>
        <v>166250</v>
      </c>
      <c r="J961" s="448" t="s">
        <v>536</v>
      </c>
      <c r="K961" s="923" t="s">
        <v>953</v>
      </c>
    </row>
    <row r="962" spans="1:11" x14ac:dyDescent="0.2">
      <c r="A962" s="409"/>
      <c r="B962" s="410"/>
      <c r="C962" s="1055"/>
      <c r="D962" s="366"/>
      <c r="E962" s="456" t="s">
        <v>3814</v>
      </c>
      <c r="F962" s="975" t="s">
        <v>1594</v>
      </c>
      <c r="G962" s="451">
        <v>200</v>
      </c>
      <c r="H962" s="416">
        <v>250</v>
      </c>
      <c r="I962" s="922">
        <f t="shared" si="45"/>
        <v>50000</v>
      </c>
      <c r="J962" s="448" t="s">
        <v>1452</v>
      </c>
      <c r="K962" s="923" t="s">
        <v>953</v>
      </c>
    </row>
    <row r="963" spans="1:11" x14ac:dyDescent="0.2">
      <c r="A963" s="409"/>
      <c r="B963" s="410"/>
      <c r="C963" s="1055"/>
      <c r="D963" s="366"/>
      <c r="E963" s="456" t="s">
        <v>2593</v>
      </c>
      <c r="F963" s="975" t="s">
        <v>1594</v>
      </c>
      <c r="G963" s="451">
        <v>250</v>
      </c>
      <c r="H963" s="416">
        <v>350</v>
      </c>
      <c r="I963" s="922">
        <f t="shared" si="45"/>
        <v>87500</v>
      </c>
      <c r="J963" s="448" t="s">
        <v>305</v>
      </c>
      <c r="K963" s="923" t="s">
        <v>953</v>
      </c>
    </row>
    <row r="964" spans="1:11" x14ac:dyDescent="0.2">
      <c r="A964" s="409"/>
      <c r="B964" s="410"/>
      <c r="C964" s="1055"/>
      <c r="D964" s="366"/>
      <c r="E964" s="456" t="s">
        <v>3815</v>
      </c>
      <c r="F964" s="975" t="s">
        <v>1594</v>
      </c>
      <c r="G964" s="451">
        <v>150</v>
      </c>
      <c r="H964" s="416">
        <v>300</v>
      </c>
      <c r="I964" s="922">
        <f t="shared" si="45"/>
        <v>45000</v>
      </c>
      <c r="J964" s="448" t="s">
        <v>1457</v>
      </c>
      <c r="K964" s="923" t="s">
        <v>953</v>
      </c>
    </row>
    <row r="965" spans="1:11" x14ac:dyDescent="0.2">
      <c r="A965" s="409"/>
      <c r="B965" s="410"/>
      <c r="C965" s="1055"/>
      <c r="D965" s="366"/>
      <c r="E965" s="456" t="s">
        <v>3816</v>
      </c>
      <c r="F965" s="975" t="s">
        <v>1594</v>
      </c>
      <c r="G965" s="451">
        <v>200</v>
      </c>
      <c r="H965" s="416">
        <v>450</v>
      </c>
      <c r="I965" s="922">
        <f t="shared" si="45"/>
        <v>90000</v>
      </c>
      <c r="J965" s="448" t="s">
        <v>1459</v>
      </c>
      <c r="K965" s="923" t="s">
        <v>953</v>
      </c>
    </row>
    <row r="966" spans="1:11" x14ac:dyDescent="0.2">
      <c r="A966" s="409"/>
      <c r="B966" s="410"/>
      <c r="C966" s="1055"/>
      <c r="D966" s="366"/>
      <c r="E966" s="456" t="s">
        <v>1725</v>
      </c>
      <c r="F966" s="975" t="s">
        <v>1594</v>
      </c>
      <c r="G966" s="451">
        <v>5</v>
      </c>
      <c r="H966" s="416">
        <v>350</v>
      </c>
      <c r="I966" s="922">
        <f t="shared" si="45"/>
        <v>1750</v>
      </c>
      <c r="J966" s="448" t="s">
        <v>1459</v>
      </c>
      <c r="K966" s="923" t="s">
        <v>953</v>
      </c>
    </row>
    <row r="967" spans="1:11" x14ac:dyDescent="0.2">
      <c r="A967" s="409"/>
      <c r="B967" s="410"/>
      <c r="C967" s="1055"/>
      <c r="D967" s="366"/>
      <c r="E967" s="1075" t="s">
        <v>1727</v>
      </c>
      <c r="F967" s="975" t="s">
        <v>1594</v>
      </c>
      <c r="G967" s="451">
        <v>15</v>
      </c>
      <c r="H967" s="416">
        <v>150</v>
      </c>
      <c r="I967" s="922">
        <f t="shared" si="45"/>
        <v>2250</v>
      </c>
      <c r="J967" s="448" t="s">
        <v>156</v>
      </c>
      <c r="K967" s="923" t="s">
        <v>953</v>
      </c>
    </row>
    <row r="968" spans="1:11" x14ac:dyDescent="0.2">
      <c r="A968" s="409"/>
      <c r="B968" s="410"/>
      <c r="C968" s="1055"/>
      <c r="D968" s="366"/>
      <c r="E968" s="1075" t="s">
        <v>1729</v>
      </c>
      <c r="F968" s="975" t="s">
        <v>1594</v>
      </c>
      <c r="G968" s="451">
        <v>10</v>
      </c>
      <c r="H968" s="416">
        <v>75</v>
      </c>
      <c r="I968" s="922">
        <f t="shared" si="45"/>
        <v>750</v>
      </c>
      <c r="J968" s="448" t="s">
        <v>1459</v>
      </c>
      <c r="K968" s="923" t="s">
        <v>953</v>
      </c>
    </row>
    <row r="969" spans="1:11" x14ac:dyDescent="0.2">
      <c r="A969" s="409"/>
      <c r="B969" s="410"/>
      <c r="C969" s="1055"/>
      <c r="D969" s="366"/>
      <c r="E969" s="1075" t="s">
        <v>1731</v>
      </c>
      <c r="F969" s="975" t="s">
        <v>1594</v>
      </c>
      <c r="G969" s="451">
        <v>10</v>
      </c>
      <c r="H969" s="416">
        <v>100</v>
      </c>
      <c r="I969" s="922">
        <f t="shared" si="45"/>
        <v>1000</v>
      </c>
      <c r="J969" s="448" t="s">
        <v>156</v>
      </c>
      <c r="K969" s="923" t="s">
        <v>953</v>
      </c>
    </row>
    <row r="970" spans="1:11" x14ac:dyDescent="0.2">
      <c r="A970" s="409"/>
      <c r="B970" s="410"/>
      <c r="C970" s="1055"/>
      <c r="D970" s="366"/>
      <c r="E970" s="1075" t="s">
        <v>1733</v>
      </c>
      <c r="F970" s="975" t="s">
        <v>1594</v>
      </c>
      <c r="G970" s="451">
        <v>10</v>
      </c>
      <c r="H970" s="416">
        <v>125</v>
      </c>
      <c r="I970" s="922">
        <f t="shared" si="45"/>
        <v>1250</v>
      </c>
      <c r="J970" s="448" t="s">
        <v>156</v>
      </c>
      <c r="K970" s="923" t="s">
        <v>953</v>
      </c>
    </row>
    <row r="971" spans="1:11" x14ac:dyDescent="0.2">
      <c r="A971" s="409"/>
      <c r="B971" s="410"/>
      <c r="C971" s="1055"/>
      <c r="D971" s="366"/>
      <c r="E971" s="1075" t="s">
        <v>1734</v>
      </c>
      <c r="F971" s="975" t="s">
        <v>1594</v>
      </c>
      <c r="G971" s="451">
        <v>10</v>
      </c>
      <c r="H971" s="416">
        <v>150</v>
      </c>
      <c r="I971" s="922">
        <f t="shared" si="45"/>
        <v>1500</v>
      </c>
      <c r="J971" s="448" t="s">
        <v>156</v>
      </c>
      <c r="K971" s="923" t="s">
        <v>953</v>
      </c>
    </row>
    <row r="972" spans="1:11" x14ac:dyDescent="0.2">
      <c r="A972" s="409"/>
      <c r="B972" s="410"/>
      <c r="C972" s="1055"/>
      <c r="D972" s="366"/>
      <c r="E972" s="1075" t="s">
        <v>1736</v>
      </c>
      <c r="F972" s="975" t="s">
        <v>1594</v>
      </c>
      <c r="G972" s="451">
        <v>10</v>
      </c>
      <c r="H972" s="416">
        <v>75</v>
      </c>
      <c r="I972" s="922">
        <f t="shared" si="45"/>
        <v>750</v>
      </c>
      <c r="J972" s="448" t="s">
        <v>156</v>
      </c>
      <c r="K972" s="923" t="s">
        <v>953</v>
      </c>
    </row>
    <row r="973" spans="1:11" x14ac:dyDescent="0.2">
      <c r="A973" s="409"/>
      <c r="B973" s="410"/>
      <c r="C973" s="1055"/>
      <c r="D973" s="366"/>
      <c r="E973" s="1075" t="s">
        <v>1737</v>
      </c>
      <c r="F973" s="975" t="s">
        <v>1594</v>
      </c>
      <c r="G973" s="451">
        <v>10</v>
      </c>
      <c r="H973" s="416">
        <v>75</v>
      </c>
      <c r="I973" s="922">
        <f t="shared" si="45"/>
        <v>750</v>
      </c>
      <c r="J973" s="448" t="s">
        <v>156</v>
      </c>
      <c r="K973" s="923" t="s">
        <v>953</v>
      </c>
    </row>
    <row r="974" spans="1:11" x14ac:dyDescent="0.2">
      <c r="A974" s="409"/>
      <c r="B974" s="410"/>
      <c r="C974" s="1055"/>
      <c r="D974" s="366"/>
      <c r="E974" s="1075" t="s">
        <v>1739</v>
      </c>
      <c r="F974" s="975" t="s">
        <v>1666</v>
      </c>
      <c r="G974" s="451">
        <v>1</v>
      </c>
      <c r="H974" s="416">
        <v>800</v>
      </c>
      <c r="I974" s="922">
        <f t="shared" si="45"/>
        <v>800</v>
      </c>
      <c r="J974" s="448" t="s">
        <v>1509</v>
      </c>
      <c r="K974" s="923" t="s">
        <v>953</v>
      </c>
    </row>
    <row r="975" spans="1:11" x14ac:dyDescent="0.2">
      <c r="A975" s="409"/>
      <c r="B975" s="1079"/>
      <c r="C975" s="1080"/>
      <c r="D975" s="383"/>
      <c r="E975" s="919"/>
      <c r="F975" s="920"/>
      <c r="G975" s="451"/>
      <c r="H975" s="416"/>
      <c r="I975" s="999"/>
      <c r="J975" s="448"/>
      <c r="K975" s="923"/>
    </row>
    <row r="976" spans="1:11" x14ac:dyDescent="0.2">
      <c r="A976" s="1081"/>
      <c r="B976" s="1082"/>
      <c r="C976" s="1083"/>
      <c r="D976" s="1083"/>
      <c r="E976" s="1084"/>
      <c r="F976" s="1085"/>
      <c r="G976" s="1086"/>
      <c r="H976" s="536"/>
      <c r="I976" s="1087">
        <f>I28+I5-S950</f>
        <v>252719227.85526404</v>
      </c>
      <c r="J976" s="1088"/>
      <c r="K976" s="539"/>
    </row>
    <row r="977" spans="1:11" ht="15" x14ac:dyDescent="0.25">
      <c r="A977" s="540" t="s">
        <v>2586</v>
      </c>
      <c r="B977" s="541"/>
      <c r="C977" s="542"/>
      <c r="D977" s="542"/>
      <c r="E977" s="1089"/>
      <c r="F977" s="545"/>
      <c r="G977" s="545"/>
      <c r="H977" s="545"/>
      <c r="I977" s="1090"/>
      <c r="J977" s="1091"/>
      <c r="K977" s="1092"/>
    </row>
    <row r="978" spans="1:11" ht="15" x14ac:dyDescent="0.25">
      <c r="A978" s="548" t="s">
        <v>2587</v>
      </c>
      <c r="B978" s="549"/>
      <c r="C978" s="1089"/>
      <c r="D978" s="1089"/>
      <c r="E978" s="1089"/>
      <c r="F978" s="545"/>
      <c r="G978" s="545"/>
      <c r="H978" s="545"/>
      <c r="I978" s="545"/>
      <c r="J978" s="1093"/>
      <c r="K978" s="1092"/>
    </row>
    <row r="979" spans="1:11" ht="15" x14ac:dyDescent="0.25">
      <c r="A979" s="548" t="s">
        <v>2588</v>
      </c>
      <c r="B979" s="549"/>
      <c r="C979" s="1089"/>
      <c r="D979" s="1089"/>
      <c r="E979" s="1089"/>
      <c r="F979" s="545"/>
      <c r="G979" s="545"/>
      <c r="H979" s="545"/>
      <c r="I979" s="545"/>
      <c r="J979" s="1093"/>
      <c r="K979" s="1092"/>
    </row>
    <row r="980" spans="1:11" ht="15" x14ac:dyDescent="0.25">
      <c r="A980" s="548" t="s">
        <v>2589</v>
      </c>
      <c r="B980" s="549"/>
      <c r="C980" s="1089"/>
      <c r="D980" s="1089"/>
      <c r="E980" s="1089"/>
      <c r="F980" s="545"/>
      <c r="G980" s="545"/>
      <c r="H980" s="545"/>
      <c r="I980" s="545"/>
      <c r="J980" s="1093"/>
      <c r="K980" s="1092"/>
    </row>
    <row r="981" spans="1:11" x14ac:dyDescent="0.2">
      <c r="A981" s="1094"/>
      <c r="B981" s="554"/>
      <c r="C981" s="554"/>
      <c r="D981" s="554"/>
      <c r="E981" s="554"/>
      <c r="F981" s="554"/>
      <c r="G981" s="554"/>
      <c r="H981" s="554"/>
      <c r="I981" s="554"/>
      <c r="J981" s="1095"/>
      <c r="K981" s="1096"/>
    </row>
    <row r="982" spans="1:11" x14ac:dyDescent="0.2">
      <c r="A982" s="409"/>
      <c r="B982" s="409"/>
      <c r="C982" s="285"/>
      <c r="D982" s="285"/>
    </row>
    <row r="983" spans="1:11" x14ac:dyDescent="0.2">
      <c r="A983" s="409"/>
      <c r="B983" s="409"/>
      <c r="C983" s="285"/>
      <c r="D983" s="285"/>
    </row>
    <row r="984" spans="1:11" x14ac:dyDescent="0.2">
      <c r="A984" s="409"/>
      <c r="B984" s="409"/>
      <c r="C984" s="285"/>
      <c r="D984" s="285"/>
    </row>
    <row r="985" spans="1:11" x14ac:dyDescent="0.2">
      <c r="A985" s="409"/>
      <c r="B985" s="409"/>
      <c r="C985" s="285"/>
      <c r="D985" s="285"/>
    </row>
    <row r="986" spans="1:11" x14ac:dyDescent="0.2">
      <c r="A986" s="409"/>
      <c r="B986" s="409"/>
      <c r="C986" s="285"/>
      <c r="D986" s="285"/>
    </row>
    <row r="987" spans="1:11" x14ac:dyDescent="0.2">
      <c r="A987" s="409"/>
      <c r="B987" s="409"/>
      <c r="C987" s="285"/>
      <c r="D987" s="285"/>
    </row>
    <row r="988" spans="1:11" x14ac:dyDescent="0.2">
      <c r="A988" s="409"/>
      <c r="B988" s="409"/>
      <c r="C988" s="285"/>
      <c r="D988" s="285"/>
    </row>
    <row r="989" spans="1:11" x14ac:dyDescent="0.2">
      <c r="A989" s="409"/>
      <c r="B989" s="409"/>
      <c r="C989" s="285"/>
      <c r="D989" s="285"/>
    </row>
    <row r="990" spans="1:11" x14ac:dyDescent="0.2">
      <c r="A990" s="409"/>
      <c r="B990" s="409"/>
      <c r="C990" s="285"/>
      <c r="D990" s="285"/>
    </row>
    <row r="991" spans="1:11" x14ac:dyDescent="0.2">
      <c r="A991" s="409"/>
      <c r="B991" s="409"/>
      <c r="C991" s="285"/>
      <c r="D991" s="285"/>
    </row>
    <row r="992" spans="1:11" x14ac:dyDescent="0.2">
      <c r="A992" s="409"/>
      <c r="B992" s="409"/>
      <c r="C992" s="285"/>
      <c r="D992" s="285"/>
    </row>
    <row r="993" spans="1:4" x14ac:dyDescent="0.2">
      <c r="A993" s="409"/>
      <c r="B993" s="409"/>
      <c r="C993" s="285"/>
      <c r="D993" s="285"/>
    </row>
    <row r="994" spans="1:4" x14ac:dyDescent="0.2">
      <c r="A994" s="409"/>
      <c r="B994" s="409"/>
      <c r="C994" s="285"/>
      <c r="D994" s="285"/>
    </row>
    <row r="995" spans="1:4" x14ac:dyDescent="0.2">
      <c r="A995" s="409"/>
      <c r="B995" s="409"/>
      <c r="C995" s="285"/>
      <c r="D995" s="285"/>
    </row>
    <row r="996" spans="1:4" x14ac:dyDescent="0.2">
      <c r="A996" s="409"/>
      <c r="B996" s="409"/>
      <c r="C996" s="285"/>
      <c r="D996" s="285"/>
    </row>
    <row r="997" spans="1:4" x14ac:dyDescent="0.2">
      <c r="A997" s="409"/>
      <c r="B997" s="409"/>
      <c r="C997" s="285"/>
      <c r="D997" s="285"/>
    </row>
    <row r="998" spans="1:4" x14ac:dyDescent="0.2">
      <c r="A998" s="409"/>
      <c r="B998" s="409"/>
      <c r="C998" s="285"/>
      <c r="D998" s="285"/>
    </row>
    <row r="999" spans="1:4" x14ac:dyDescent="0.2">
      <c r="A999" s="409"/>
      <c r="B999" s="409"/>
      <c r="C999" s="285"/>
      <c r="D999" s="285"/>
    </row>
    <row r="1000" spans="1:4" x14ac:dyDescent="0.2">
      <c r="A1000" s="409"/>
      <c r="B1000" s="409"/>
      <c r="C1000" s="285"/>
      <c r="D1000" s="285"/>
    </row>
    <row r="1001" spans="1:4" x14ac:dyDescent="0.2">
      <c r="A1001" s="409"/>
      <c r="B1001" s="409"/>
      <c r="C1001" s="285"/>
      <c r="D1001" s="285"/>
    </row>
    <row r="1002" spans="1:4" x14ac:dyDescent="0.2">
      <c r="A1002" s="409"/>
      <c r="B1002" s="409"/>
      <c r="C1002" s="285"/>
      <c r="D1002" s="285"/>
    </row>
    <row r="1003" spans="1:4" x14ac:dyDescent="0.2">
      <c r="A1003" s="409"/>
      <c r="B1003" s="409"/>
      <c r="C1003" s="285"/>
      <c r="D1003" s="285"/>
    </row>
    <row r="1004" spans="1:4" x14ac:dyDescent="0.2">
      <c r="A1004" s="409"/>
      <c r="B1004" s="409"/>
      <c r="C1004" s="285"/>
      <c r="D1004" s="285"/>
    </row>
    <row r="1005" spans="1:4" x14ac:dyDescent="0.2">
      <c r="A1005" s="409"/>
      <c r="B1005" s="409"/>
      <c r="C1005" s="285"/>
      <c r="D1005" s="285"/>
    </row>
    <row r="1006" spans="1:4" x14ac:dyDescent="0.2">
      <c r="A1006" s="409"/>
      <c r="B1006" s="409"/>
      <c r="C1006" s="285"/>
      <c r="D1006" s="285"/>
    </row>
    <row r="1007" spans="1:4" x14ac:dyDescent="0.2">
      <c r="A1007" s="409"/>
      <c r="B1007" s="409"/>
      <c r="C1007" s="285"/>
      <c r="D1007" s="285"/>
    </row>
    <row r="1008" spans="1:4" x14ac:dyDescent="0.2">
      <c r="A1008" s="409"/>
      <c r="B1008" s="409"/>
      <c r="C1008" s="285"/>
      <c r="D1008" s="285"/>
    </row>
    <row r="1009" spans="1:4" x14ac:dyDescent="0.2">
      <c r="A1009" s="409"/>
      <c r="B1009" s="409"/>
      <c r="C1009" s="285"/>
      <c r="D1009" s="285"/>
    </row>
    <row r="1010" spans="1:4" x14ac:dyDescent="0.2">
      <c r="A1010" s="409"/>
      <c r="B1010" s="409"/>
      <c r="C1010" s="285"/>
      <c r="D1010" s="285"/>
    </row>
    <row r="1011" spans="1:4" x14ac:dyDescent="0.2">
      <c r="A1011" s="409"/>
      <c r="B1011" s="409"/>
      <c r="C1011" s="285"/>
      <c r="D1011" s="285"/>
    </row>
    <row r="1012" spans="1:4" x14ac:dyDescent="0.2">
      <c r="A1012" s="409"/>
      <c r="B1012" s="409"/>
      <c r="C1012" s="285"/>
      <c r="D1012" s="285"/>
    </row>
    <row r="1013" spans="1:4" x14ac:dyDescent="0.2">
      <c r="A1013" s="409"/>
      <c r="B1013" s="409"/>
      <c r="C1013" s="285"/>
      <c r="D1013" s="285"/>
    </row>
    <row r="1014" spans="1:4" x14ac:dyDescent="0.2">
      <c r="A1014" s="409"/>
      <c r="B1014" s="409"/>
      <c r="C1014" s="285"/>
      <c r="D1014" s="285"/>
    </row>
    <row r="1015" spans="1:4" x14ac:dyDescent="0.2">
      <c r="A1015" s="409"/>
      <c r="B1015" s="409"/>
      <c r="C1015" s="285"/>
      <c r="D1015" s="285"/>
    </row>
    <row r="1016" spans="1:4" x14ac:dyDescent="0.2">
      <c r="A1016" s="409"/>
      <c r="B1016" s="409"/>
      <c r="C1016" s="285"/>
      <c r="D1016" s="285"/>
    </row>
    <row r="1017" spans="1:4" x14ac:dyDescent="0.2">
      <c r="A1017" s="409"/>
      <c r="B1017" s="409"/>
      <c r="C1017" s="285"/>
      <c r="D1017" s="285"/>
    </row>
    <row r="1018" spans="1:4" x14ac:dyDescent="0.2">
      <c r="A1018" s="409"/>
      <c r="B1018" s="409"/>
      <c r="C1018" s="285"/>
      <c r="D1018" s="285"/>
    </row>
    <row r="1019" spans="1:4" x14ac:dyDescent="0.2">
      <c r="A1019" s="409"/>
      <c r="B1019" s="409"/>
      <c r="C1019" s="285"/>
      <c r="D1019" s="285"/>
    </row>
    <row r="1020" spans="1:4" x14ac:dyDescent="0.2">
      <c r="A1020" s="409"/>
      <c r="B1020" s="409"/>
      <c r="C1020" s="285"/>
      <c r="D1020" s="285"/>
    </row>
    <row r="1021" spans="1:4" x14ac:dyDescent="0.2">
      <c r="A1021" s="409"/>
      <c r="B1021" s="409"/>
      <c r="C1021" s="285"/>
      <c r="D1021" s="285"/>
    </row>
    <row r="1022" spans="1:4" x14ac:dyDescent="0.2">
      <c r="A1022" s="409"/>
      <c r="B1022" s="409"/>
      <c r="C1022" s="285"/>
      <c r="D1022" s="285"/>
    </row>
    <row r="1023" spans="1:4" x14ac:dyDescent="0.2">
      <c r="A1023" s="409"/>
      <c r="B1023" s="409"/>
      <c r="C1023" s="285"/>
      <c r="D1023" s="285"/>
    </row>
    <row r="1024" spans="1:4" x14ac:dyDescent="0.2">
      <c r="A1024" s="409"/>
      <c r="B1024" s="409"/>
      <c r="C1024" s="285"/>
      <c r="D1024" s="285"/>
    </row>
  </sheetData>
  <mergeCells count="8">
    <mergeCell ref="A189:A192"/>
    <mergeCell ref="A193:A198"/>
    <mergeCell ref="A1:E1"/>
    <mergeCell ref="G1:J1"/>
    <mergeCell ref="A160:A164"/>
    <mergeCell ref="A170:A176"/>
    <mergeCell ref="A178:A181"/>
    <mergeCell ref="A188:D188"/>
  </mergeCells>
  <pageMargins left="0.39370078740157483" right="0.19685039370078741" top="0.51181102362204722" bottom="0.43307086614173229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40</vt:i4>
      </vt:variant>
    </vt:vector>
  </HeadingPairs>
  <TitlesOfParts>
    <vt:vector size="51" baseType="lpstr">
      <vt:lpstr>PPNE1</vt:lpstr>
      <vt:lpstr>PPNE2</vt:lpstr>
      <vt:lpstr>PPNE2.1</vt:lpstr>
      <vt:lpstr>Insumos</vt:lpstr>
      <vt:lpstr>PPNE3</vt:lpstr>
      <vt:lpstr>PPNE4</vt:lpstr>
      <vt:lpstr>PPNE5</vt:lpstr>
      <vt:lpstr>INSUMOS POR AREAS</vt:lpstr>
      <vt:lpstr>INSUMOS GESTION T ADM</vt:lpstr>
      <vt:lpstr>INVERSION DEPURADA</vt:lpstr>
      <vt:lpstr>INVERSION. REQ AREAS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  <vt:lpstr>PPNE4!Títulos_a_imprimir</vt:lpstr>
      <vt:lpstr>PPNE5!Títulos_a_imprimir</vt:lpstr>
    </vt:vector>
  </TitlesOfParts>
  <Company>sespas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María Yojani Ramírez Alcántara</cp:lastModifiedBy>
  <cp:lastPrinted>2019-06-14T19:33:37Z</cp:lastPrinted>
  <dcterms:created xsi:type="dcterms:W3CDTF">2007-07-31T17:41:49Z</dcterms:created>
  <dcterms:modified xsi:type="dcterms:W3CDTF">2020-04-24T18:04:05Z</dcterms:modified>
</cp:coreProperties>
</file>