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92.168.200.20\v\1A\PT-2022\INFORME PERSIO\"/>
    </mc:Choice>
  </mc:AlternateContent>
  <xr:revisionPtr revIDLastSave="0" documentId="13_ncr:1_{6CE3CD4B-AAE6-4E86-A1EB-4ABD3D82F72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FORME PERS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2" i="1" l="1"/>
  <c r="A19" i="1"/>
  <c r="A18" i="1"/>
  <c r="A17" i="1"/>
  <c r="A16" i="1"/>
  <c r="A15" i="1"/>
  <c r="A14" i="1"/>
  <c r="A13" i="1"/>
  <c r="A12" i="1"/>
  <c r="A11" i="1"/>
  <c r="A10" i="1"/>
  <c r="A9" i="1"/>
  <c r="A8" i="1"/>
  <c r="I19" i="1" l="1"/>
  <c r="I9" i="1"/>
  <c r="I10" i="1"/>
  <c r="I11" i="1"/>
  <c r="I13" i="1"/>
  <c r="I14" i="1"/>
  <c r="I15" i="1"/>
  <c r="I17" i="1"/>
  <c r="I18" i="1"/>
  <c r="I8" i="1"/>
  <c r="I20" i="1" l="1"/>
  <c r="M20" i="1"/>
  <c r="E20" i="1"/>
  <c r="H20" i="1"/>
  <c r="G20" i="1"/>
  <c r="F20" i="1"/>
  <c r="L20" i="1"/>
  <c r="K20" i="1"/>
  <c r="D20" i="1"/>
  <c r="C20" i="1"/>
  <c r="B20" i="1"/>
  <c r="J20" i="1"/>
</calcChain>
</file>

<file path=xl/sharedStrings.xml><?xml version="1.0" encoding="utf-8"?>
<sst xmlns="http://schemas.openxmlformats.org/spreadsheetml/2006/main" count="19" uniqueCount="19">
  <si>
    <t>MINISTERIO DE SALUD PÚBLICA</t>
  </si>
  <si>
    <t>Hospital Traumatologico Dr. Ney Arias Lora</t>
  </si>
  <si>
    <t>DEPARTAMENTO DE ESTADISTICA</t>
  </si>
  <si>
    <t>MES/AÑO</t>
  </si>
  <si>
    <t>CONSULTAS</t>
  </si>
  <si>
    <t>EMERGENCIA</t>
  </si>
  <si>
    <t>PROCEDIMIENTOS</t>
  </si>
  <si>
    <t>PROCEDIMIENTOS  QUIRURGICOS</t>
  </si>
  <si>
    <t>ACCIDENTES DE TRANSITO</t>
  </si>
  <si>
    <t>IMÁGENES</t>
  </si>
  <si>
    <t>LABORATORIO</t>
  </si>
  <si>
    <t>FARMACIA</t>
  </si>
  <si>
    <t>CIRUGIA</t>
  </si>
  <si>
    <t>ORTOPEDIA</t>
  </si>
  <si>
    <t>MAXILO</t>
  </si>
  <si>
    <t>NEUROCIRUGIA</t>
  </si>
  <si>
    <t>TOTAL</t>
  </si>
  <si>
    <t>INFORME POR MES  DE LAS DIFERENTES AREAS AÑO 2022</t>
  </si>
  <si>
    <t>HOSPITALIZACIÓN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</si>
</sst>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476"/>
        <bgColor indexed="64"/>
      </patternFill>
    </fill>
    <fill>
      <patternFill patternType="solid">
        <fgColor rgb="FF34A9E4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17" fontId="7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6" fillId="2" borderId="2" xfId="0" applyFont="1" applyFill="1" applyBorder="1" applyAlignment="1">
      <alignment horizontal="center" vertical="center"/>
    </xf>
    <xf numFmtId="165" fontId="0" fillId="0" borderId="6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11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12" xfId="1" applyNumberFormat="1" applyFont="1" applyFill="1" applyBorder="1" applyAlignment="1">
      <alignment horizontal="center"/>
    </xf>
    <xf numFmtId="165" fontId="0" fillId="0" borderId="8" xfId="1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13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right"/>
    </xf>
    <xf numFmtId="165" fontId="0" fillId="0" borderId="15" xfId="1" applyNumberFormat="1" applyFont="1" applyFill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7" xfId="1" applyNumberFormat="1" applyFont="1" applyFill="1" applyBorder="1" applyAlignment="1">
      <alignment horizontal="center"/>
    </xf>
    <xf numFmtId="165" fontId="8" fillId="2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Fill="1" applyBorder="1" applyAlignment="1">
      <alignment horizontal="center"/>
    </xf>
    <xf numFmtId="165" fontId="0" fillId="0" borderId="20" xfId="1" applyNumberFormat="1" applyFont="1" applyFill="1" applyBorder="1" applyAlignment="1">
      <alignment horizontal="center"/>
    </xf>
    <xf numFmtId="166" fontId="0" fillId="0" borderId="12" xfId="1" applyNumberFormat="1" applyFont="1" applyFill="1" applyBorder="1" applyAlignment="1">
      <alignment horizontal="center"/>
    </xf>
    <xf numFmtId="165" fontId="0" fillId="0" borderId="21" xfId="1" applyNumberFormat="1" applyFont="1" applyFill="1" applyBorder="1" applyAlignment="1">
      <alignment horizontal="center"/>
    </xf>
    <xf numFmtId="166" fontId="0" fillId="0" borderId="13" xfId="1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right"/>
    </xf>
    <xf numFmtId="164" fontId="1" fillId="4" borderId="23" xfId="0" applyNumberFormat="1" applyFont="1" applyFill="1" applyBorder="1" applyAlignment="1">
      <alignment horizontal="right"/>
    </xf>
    <xf numFmtId="17" fontId="7" fillId="2" borderId="14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17" fontId="7" fillId="2" borderId="14" xfId="0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781049</xdr:colOff>
      <xdr:row>21</xdr:row>
      <xdr:rowOff>137867</xdr:rowOff>
    </xdr:from>
    <xdr:to>
      <xdr:col>6</xdr:col>
      <xdr:colOff>6870</xdr:colOff>
      <xdr:row>31</xdr:row>
      <xdr:rowOff>2172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9768A4B-FB6C-AF9B-B010-6C6ADF858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3495674" y="5033717"/>
          <a:ext cx="1740421" cy="176930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85723</xdr:colOff>
      <xdr:row>0</xdr:row>
      <xdr:rowOff>19049</xdr:rowOff>
    </xdr:from>
    <xdr:to>
      <xdr:col>2</xdr:col>
      <xdr:colOff>276225</xdr:colOff>
      <xdr:row>3</xdr:row>
      <xdr:rowOff>67388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300"/>
        <a:stretch>
          <a:fillRect/>
        </a:stretch>
      </xdr:blipFill>
      <xdr:spPr bwMode="auto">
        <a:xfrm>
          <a:off x="85723" y="19049"/>
          <a:ext cx="2133602" cy="63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609600</xdr:colOff>
      <xdr:row>0</xdr:row>
      <xdr:rowOff>123825</xdr:rowOff>
    </xdr:from>
    <xdr:to>
      <xdr:col>12</xdr:col>
      <xdr:colOff>762000</xdr:colOff>
      <xdr:row>3</xdr:row>
      <xdr:rowOff>8087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123825"/>
          <a:ext cx="1771650" cy="47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68038</xdr:colOff>
      <xdr:row>22</xdr:row>
      <xdr:rowOff>1916</xdr:rowOff>
    </xdr:from>
    <xdr:to>
      <xdr:col>7</xdr:col>
      <xdr:colOff>488498</xdr:colOff>
      <xdr:row>30</xdr:row>
      <xdr:rowOff>138793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359807-E5CB-AE63-BBF9-CA69C6695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738" y="5088266"/>
          <a:ext cx="1925410" cy="1660877"/>
        </a:xfrm>
        <a:prstGeom prst="rect">
          <a:avLst/>
        </a:prstGeom>
      </xdr:spPr>
    </xdr:pic>
    <xdr:clientData/>
  </xdr:twoCellAnchor>
  <xdr:oneCellAnchor>
    <xdr:from>
      <xdr:col>4</xdr:col>
      <xdr:colOff>466725</xdr:colOff>
      <xdr:row>28</xdr:row>
      <xdr:rowOff>47625</xdr:rowOff>
    </xdr:from>
    <xdr:ext cx="2855141" cy="60901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2C60CF2-46CA-570A-A7D9-E23719C978C4}"/>
            </a:ext>
          </a:extLst>
        </xdr:cNvPr>
        <xdr:cNvSpPr txBox="1"/>
      </xdr:nvSpPr>
      <xdr:spPr>
        <a:xfrm>
          <a:off x="4191000" y="6276975"/>
          <a:ext cx="285514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______________________________________</a:t>
          </a:r>
        </a:p>
        <a:p>
          <a:pPr algn="ctr"/>
          <a:r>
            <a:rPr lang="es-DO" sz="1100" b="1"/>
            <a:t>COORDINADOR DE ESTADÍSTICAS</a:t>
          </a:r>
        </a:p>
        <a:p>
          <a:pPr algn="ctr"/>
          <a:r>
            <a:rPr lang="es-DO" sz="1100">
              <a:latin typeface="Times New Roman" panose="02020603050405020304" pitchFamily="18" charset="0"/>
              <a:cs typeface="Times New Roman" panose="02020603050405020304" pitchFamily="18" charset="0"/>
            </a:rPr>
            <a:t>Firma</a:t>
          </a:r>
          <a:r>
            <a:rPr lang="es-DO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y sello</a:t>
          </a:r>
          <a:endParaRPr lang="es-DO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361950</xdr:colOff>
      <xdr:row>27</xdr:row>
      <xdr:rowOff>180975</xdr:rowOff>
    </xdr:from>
    <xdr:ext cx="1619995" cy="31149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0000F9F-8762-23EE-B8D3-561B4F6BAC60}"/>
            </a:ext>
          </a:extLst>
        </xdr:cNvPr>
        <xdr:cNvSpPr txBox="1"/>
      </xdr:nvSpPr>
      <xdr:spPr>
        <a:xfrm>
          <a:off x="4819650" y="6219825"/>
          <a:ext cx="161999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400" b="1"/>
            <a:t>VICTOR H.</a:t>
          </a:r>
          <a:r>
            <a:rPr lang="es-DO" sz="1400" b="1" baseline="0"/>
            <a:t> MEDINA</a:t>
          </a:r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showGridLines="0" tabSelected="1" zoomScaleNormal="100" workbookViewId="0">
      <selection activeCell="N19" sqref="N19"/>
    </sheetView>
  </sheetViews>
  <sheetFormatPr baseColWidth="10" defaultRowHeight="15" x14ac:dyDescent="0.25"/>
  <cols>
    <col min="1" max="1" width="17.7109375" customWidth="1"/>
    <col min="2" max="2" width="11.42578125" customWidth="1"/>
    <col min="3" max="3" width="11.5703125" bestFit="1" customWidth="1"/>
    <col min="4" max="4" width="15.140625" bestFit="1" customWidth="1"/>
    <col min="5" max="5" width="11" customWidth="1"/>
    <col min="6" max="6" width="11.5703125" bestFit="1" customWidth="1"/>
    <col min="7" max="7" width="11" customWidth="1"/>
    <col min="8" max="8" width="13" bestFit="1" customWidth="1"/>
    <col min="9" max="9" width="15.42578125" customWidth="1"/>
    <col min="10" max="11" width="11.5703125" bestFit="1" customWidth="1"/>
    <col min="12" max="12" width="12.7109375" bestFit="1" customWidth="1"/>
    <col min="13" max="13" width="11.7109375" customWidth="1"/>
  </cols>
  <sheetData>
    <row r="1" spans="1:14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15.75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ht="21.75" customHeight="1" thickBot="1" x14ac:dyDescent="0.3">
      <c r="A5" s="35" t="s">
        <v>17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4" ht="20.25" customHeight="1" x14ac:dyDescent="0.25">
      <c r="A6" s="37" t="s">
        <v>3</v>
      </c>
      <c r="B6" s="30" t="s">
        <v>4</v>
      </c>
      <c r="C6" s="30" t="s">
        <v>5</v>
      </c>
      <c r="D6" s="30" t="s">
        <v>18</v>
      </c>
      <c r="E6" s="39" t="s">
        <v>6</v>
      </c>
      <c r="F6" s="39"/>
      <c r="G6" s="39"/>
      <c r="H6" s="39"/>
      <c r="I6" s="28" t="s">
        <v>7</v>
      </c>
      <c r="J6" s="28" t="s">
        <v>8</v>
      </c>
      <c r="K6" s="30" t="s">
        <v>9</v>
      </c>
      <c r="L6" s="30" t="s">
        <v>10</v>
      </c>
      <c r="M6" s="30" t="s">
        <v>11</v>
      </c>
    </row>
    <row r="7" spans="1:14" ht="21.75" customHeight="1" x14ac:dyDescent="0.25">
      <c r="A7" s="38"/>
      <c r="B7" s="31"/>
      <c r="C7" s="31"/>
      <c r="D7" s="31"/>
      <c r="E7" s="2" t="s">
        <v>12</v>
      </c>
      <c r="F7" s="2" t="s">
        <v>13</v>
      </c>
      <c r="G7" s="2" t="s">
        <v>14</v>
      </c>
      <c r="H7" s="2" t="s">
        <v>15</v>
      </c>
      <c r="I7" s="29"/>
      <c r="J7" s="29"/>
      <c r="K7" s="31"/>
      <c r="L7" s="31"/>
      <c r="M7" s="31"/>
    </row>
    <row r="8" spans="1:14" ht="18.75" customHeight="1" x14ac:dyDescent="0.25">
      <c r="A8" s="16" t="str">
        <f>UPPER(TEXT(DATE(2022,1,1),("mmmm-yyyy")))</f>
        <v>ENERO-2022</v>
      </c>
      <c r="B8" s="5">
        <v>5808</v>
      </c>
      <c r="C8" s="6">
        <v>3223</v>
      </c>
      <c r="D8" s="17">
        <v>577</v>
      </c>
      <c r="E8" s="21">
        <v>181</v>
      </c>
      <c r="F8" s="6">
        <v>212</v>
      </c>
      <c r="G8" s="6">
        <v>258</v>
      </c>
      <c r="H8" s="6">
        <v>20</v>
      </c>
      <c r="I8" s="7">
        <f>SUM(E8:H8)</f>
        <v>671</v>
      </c>
      <c r="J8" s="5">
        <v>882</v>
      </c>
      <c r="K8" s="6">
        <v>8188</v>
      </c>
      <c r="L8" s="6">
        <v>31542</v>
      </c>
      <c r="M8" s="7">
        <v>15291</v>
      </c>
      <c r="N8" s="3"/>
    </row>
    <row r="9" spans="1:14" ht="18.75" customHeight="1" x14ac:dyDescent="0.25">
      <c r="A9" s="26" t="str">
        <f>UPPER(TEXT(DATE(2022,2,1),("mmmm-yyyy")))</f>
        <v>FEBRERO-2022</v>
      </c>
      <c r="B9" s="8">
        <v>9859</v>
      </c>
      <c r="C9" s="9">
        <v>3053</v>
      </c>
      <c r="D9" s="18">
        <v>861</v>
      </c>
      <c r="E9" s="22">
        <v>333</v>
      </c>
      <c r="F9" s="9">
        <v>356</v>
      </c>
      <c r="G9" s="9">
        <v>367</v>
      </c>
      <c r="H9" s="9">
        <v>34</v>
      </c>
      <c r="I9" s="10">
        <f t="shared" ref="I9:I18" si="0">SUM(E9:H9)</f>
        <v>1090</v>
      </c>
      <c r="J9" s="8">
        <v>801</v>
      </c>
      <c r="K9" s="9">
        <v>10111</v>
      </c>
      <c r="L9" s="9">
        <v>49523</v>
      </c>
      <c r="M9" s="10">
        <v>17258</v>
      </c>
      <c r="N9" s="3"/>
    </row>
    <row r="10" spans="1:14" ht="18.75" customHeight="1" x14ac:dyDescent="0.25">
      <c r="A10" s="26" t="str">
        <f>UPPER(TEXT(DATE(2022,3,1),("mmmm-yyyy")))</f>
        <v>MARZO-2022</v>
      </c>
      <c r="B10" s="8">
        <v>8385</v>
      </c>
      <c r="C10" s="9">
        <v>2770</v>
      </c>
      <c r="D10" s="18">
        <v>764</v>
      </c>
      <c r="E10" s="22">
        <v>257</v>
      </c>
      <c r="F10" s="9">
        <v>261</v>
      </c>
      <c r="G10" s="9">
        <v>334</v>
      </c>
      <c r="H10" s="9">
        <v>25</v>
      </c>
      <c r="I10" s="10">
        <f t="shared" si="0"/>
        <v>877</v>
      </c>
      <c r="J10" s="8">
        <v>735</v>
      </c>
      <c r="K10" s="9">
        <v>8499</v>
      </c>
      <c r="L10" s="9">
        <v>49341</v>
      </c>
      <c r="M10" s="10">
        <v>14814</v>
      </c>
      <c r="N10" s="3"/>
    </row>
    <row r="11" spans="1:14" ht="18.75" customHeight="1" x14ac:dyDescent="0.25">
      <c r="A11" s="26" t="str">
        <f>UPPER(TEXT(DATE(2022,4,1),("mmmm-yyyy")))</f>
        <v>ABRIL-2022</v>
      </c>
      <c r="B11" s="8">
        <v>7677</v>
      </c>
      <c r="C11" s="9">
        <v>2925</v>
      </c>
      <c r="D11" s="18">
        <v>710</v>
      </c>
      <c r="E11" s="22">
        <v>259</v>
      </c>
      <c r="F11" s="9">
        <v>278</v>
      </c>
      <c r="G11" s="9">
        <v>377</v>
      </c>
      <c r="H11" s="9">
        <v>15</v>
      </c>
      <c r="I11" s="10">
        <f t="shared" si="0"/>
        <v>929</v>
      </c>
      <c r="J11" s="8">
        <v>706</v>
      </c>
      <c r="K11" s="9">
        <v>8416</v>
      </c>
      <c r="L11" s="9">
        <v>46316</v>
      </c>
      <c r="M11" s="10">
        <v>15397</v>
      </c>
      <c r="N11" s="3"/>
    </row>
    <row r="12" spans="1:14" ht="18.75" customHeight="1" x14ac:dyDescent="0.25">
      <c r="A12" s="26" t="str">
        <f>UPPER(TEXT(DATE(2022,5,1),("mmmm-yyyy")))</f>
        <v>MAYO-2022</v>
      </c>
      <c r="B12" s="8">
        <v>8761</v>
      </c>
      <c r="C12" s="9">
        <v>3124</v>
      </c>
      <c r="D12" s="18">
        <v>794</v>
      </c>
      <c r="E12" s="22">
        <v>272</v>
      </c>
      <c r="F12" s="9">
        <v>346</v>
      </c>
      <c r="G12" s="9">
        <v>411</v>
      </c>
      <c r="H12" s="9">
        <v>23</v>
      </c>
      <c r="I12" s="10">
        <f>SUM(E12:H12)</f>
        <v>1052</v>
      </c>
      <c r="J12" s="8">
        <v>780</v>
      </c>
      <c r="K12" s="9">
        <v>9131</v>
      </c>
      <c r="L12" s="9">
        <v>48190</v>
      </c>
      <c r="M12" s="10">
        <v>15405</v>
      </c>
      <c r="N12" s="3"/>
    </row>
    <row r="13" spans="1:14" ht="18.75" customHeight="1" x14ac:dyDescent="0.25">
      <c r="A13" s="26" t="str">
        <f>UPPER(TEXT(DATE(2022,6,1),("mmmm-yyyy")))</f>
        <v>JUNIO-2022</v>
      </c>
      <c r="B13" s="8">
        <v>8203</v>
      </c>
      <c r="C13" s="9">
        <v>3053</v>
      </c>
      <c r="D13" s="18">
        <v>728</v>
      </c>
      <c r="E13" s="22">
        <v>293</v>
      </c>
      <c r="F13" s="9">
        <v>261</v>
      </c>
      <c r="G13" s="9">
        <v>459</v>
      </c>
      <c r="H13" s="9">
        <v>20</v>
      </c>
      <c r="I13" s="10">
        <f t="shared" si="0"/>
        <v>1033</v>
      </c>
      <c r="J13" s="8">
        <v>834</v>
      </c>
      <c r="K13" s="9">
        <v>9143</v>
      </c>
      <c r="L13" s="9">
        <v>48343</v>
      </c>
      <c r="M13" s="10">
        <v>15158</v>
      </c>
      <c r="N13" s="3"/>
    </row>
    <row r="14" spans="1:14" ht="18.75" customHeight="1" x14ac:dyDescent="0.25">
      <c r="A14" s="26" t="str">
        <f>UPPER(TEXT(DATE(2022,7,1),("mmmm-yyyy")))</f>
        <v>JULIO-2022</v>
      </c>
      <c r="B14" s="8">
        <v>7658</v>
      </c>
      <c r="C14" s="9">
        <v>3214</v>
      </c>
      <c r="D14" s="18">
        <v>745</v>
      </c>
      <c r="E14" s="22">
        <v>327</v>
      </c>
      <c r="F14" s="9">
        <v>339</v>
      </c>
      <c r="G14" s="9">
        <v>448</v>
      </c>
      <c r="H14" s="9">
        <v>22</v>
      </c>
      <c r="I14" s="10">
        <f t="shared" si="0"/>
        <v>1136</v>
      </c>
      <c r="J14" s="8">
        <v>838</v>
      </c>
      <c r="K14" s="9">
        <v>9305</v>
      </c>
      <c r="L14" s="9">
        <v>50118</v>
      </c>
      <c r="M14" s="10">
        <v>17145</v>
      </c>
      <c r="N14" s="3"/>
    </row>
    <row r="15" spans="1:14" ht="18.75" customHeight="1" x14ac:dyDescent="0.25">
      <c r="A15" s="26" t="str">
        <f>UPPER(TEXT(DATE(2022,8,1),("mmmm-yyyy")))</f>
        <v>AGOSTO-2022</v>
      </c>
      <c r="B15" s="8">
        <v>8033</v>
      </c>
      <c r="C15" s="9">
        <v>3209</v>
      </c>
      <c r="D15" s="18">
        <v>837</v>
      </c>
      <c r="E15" s="22">
        <v>333</v>
      </c>
      <c r="F15" s="9">
        <v>416</v>
      </c>
      <c r="G15" s="9">
        <v>309</v>
      </c>
      <c r="H15" s="9">
        <v>32</v>
      </c>
      <c r="I15" s="10">
        <f t="shared" si="0"/>
        <v>1090</v>
      </c>
      <c r="J15" s="8">
        <v>923</v>
      </c>
      <c r="K15" s="9">
        <v>11273</v>
      </c>
      <c r="L15" s="9">
        <v>51207</v>
      </c>
      <c r="M15" s="10">
        <v>18165</v>
      </c>
      <c r="N15" s="3"/>
    </row>
    <row r="16" spans="1:14" ht="18.75" customHeight="1" x14ac:dyDescent="0.25">
      <c r="A16" s="26" t="str">
        <f>UPPER(TEXT(DATE(2022,9,1),("mmmm-yyyy")))</f>
        <v>SEPTIEMBRE-2022</v>
      </c>
      <c r="B16" s="8">
        <v>7547</v>
      </c>
      <c r="C16" s="9">
        <v>3090</v>
      </c>
      <c r="D16" s="18">
        <v>777</v>
      </c>
      <c r="E16" s="22">
        <v>290</v>
      </c>
      <c r="F16" s="9">
        <v>344</v>
      </c>
      <c r="G16" s="9">
        <v>294</v>
      </c>
      <c r="H16" s="9">
        <v>27</v>
      </c>
      <c r="I16" s="23">
        <f>SUM(E16:H16)</f>
        <v>955</v>
      </c>
      <c r="J16" s="8">
        <v>785</v>
      </c>
      <c r="K16" s="9">
        <v>9520</v>
      </c>
      <c r="L16" s="9">
        <v>48710</v>
      </c>
      <c r="M16" s="10">
        <v>14910</v>
      </c>
      <c r="N16" s="3"/>
    </row>
    <row r="17" spans="1:14" ht="18.75" customHeight="1" x14ac:dyDescent="0.25">
      <c r="A17" s="26" t="str">
        <f>UPPER(TEXT(DATE(2022,10,1),("mmmm-yyyy")))</f>
        <v>OCTUBRE-2022</v>
      </c>
      <c r="B17" s="8">
        <v>8599</v>
      </c>
      <c r="C17" s="9">
        <v>3330</v>
      </c>
      <c r="D17" s="18">
        <v>820</v>
      </c>
      <c r="E17" s="22">
        <v>238</v>
      </c>
      <c r="F17" s="9">
        <v>348</v>
      </c>
      <c r="G17" s="9">
        <v>161</v>
      </c>
      <c r="H17" s="9">
        <v>30</v>
      </c>
      <c r="I17" s="23">
        <f t="shared" si="0"/>
        <v>777</v>
      </c>
      <c r="J17" s="8">
        <v>798</v>
      </c>
      <c r="K17" s="9">
        <v>11240</v>
      </c>
      <c r="L17" s="9">
        <v>56180</v>
      </c>
      <c r="M17" s="10">
        <v>16849</v>
      </c>
      <c r="N17" s="3"/>
    </row>
    <row r="18" spans="1:14" ht="18.75" customHeight="1" x14ac:dyDescent="0.25">
      <c r="A18" s="26" t="str">
        <f>UPPER(TEXT(DATE(2022,11,1),("mmmm-yyyy")))</f>
        <v>NOVIEMBRE-2022</v>
      </c>
      <c r="B18" s="8">
        <v>8776</v>
      </c>
      <c r="C18" s="9">
        <v>3073</v>
      </c>
      <c r="D18" s="18">
        <v>729</v>
      </c>
      <c r="E18" s="22">
        <v>225</v>
      </c>
      <c r="F18" s="9">
        <v>306</v>
      </c>
      <c r="G18" s="9">
        <v>150</v>
      </c>
      <c r="H18" s="9">
        <v>26</v>
      </c>
      <c r="I18" s="23">
        <f t="shared" si="0"/>
        <v>707</v>
      </c>
      <c r="J18" s="8">
        <v>683</v>
      </c>
      <c r="K18" s="9">
        <v>10532</v>
      </c>
      <c r="L18" s="9">
        <v>51407</v>
      </c>
      <c r="M18" s="10">
        <v>15134</v>
      </c>
      <c r="N18" s="3"/>
    </row>
    <row r="19" spans="1:14" ht="18.75" customHeight="1" x14ac:dyDescent="0.25">
      <c r="A19" s="27" t="str">
        <f>UPPER(TEXT(DATE(2022,12,1),("mmmm-yyyy")))</f>
        <v>DICIEMBRE-2022</v>
      </c>
      <c r="B19" s="11">
        <v>7935</v>
      </c>
      <c r="C19" s="12">
        <v>3009</v>
      </c>
      <c r="D19" s="19">
        <v>651</v>
      </c>
      <c r="E19" s="24">
        <v>185</v>
      </c>
      <c r="F19" s="12">
        <v>283</v>
      </c>
      <c r="G19" s="12">
        <v>205</v>
      </c>
      <c r="H19" s="12">
        <v>19</v>
      </c>
      <c r="I19" s="25">
        <f>SUM(E19:H19)</f>
        <v>692</v>
      </c>
      <c r="J19" s="11">
        <v>829</v>
      </c>
      <c r="K19" s="12">
        <v>8945</v>
      </c>
      <c r="L19" s="12">
        <v>40417</v>
      </c>
      <c r="M19" s="13">
        <v>15906</v>
      </c>
      <c r="N19" s="3"/>
    </row>
    <row r="20" spans="1:14" ht="20.25" customHeight="1" thickBot="1" x14ac:dyDescent="0.3">
      <c r="A20" s="4" t="s">
        <v>16</v>
      </c>
      <c r="B20" s="14">
        <f>SUM(B8:B19)</f>
        <v>97241</v>
      </c>
      <c r="C20" s="15">
        <f>SUM(C8:C19)</f>
        <v>37073</v>
      </c>
      <c r="D20" s="20">
        <f t="shared" ref="D20:M20" si="1">SUM(D8:D19)</f>
        <v>8993</v>
      </c>
      <c r="E20" s="15">
        <f t="shared" si="1"/>
        <v>3193</v>
      </c>
      <c r="F20" s="15">
        <f t="shared" si="1"/>
        <v>3750</v>
      </c>
      <c r="G20" s="15">
        <f t="shared" si="1"/>
        <v>3773</v>
      </c>
      <c r="H20" s="15">
        <f t="shared" si="1"/>
        <v>293</v>
      </c>
      <c r="I20" s="15">
        <f t="shared" si="1"/>
        <v>11009</v>
      </c>
      <c r="J20" s="14">
        <f t="shared" si="1"/>
        <v>9594</v>
      </c>
      <c r="K20" s="15">
        <f t="shared" si="1"/>
        <v>114303</v>
      </c>
      <c r="L20" s="15">
        <f t="shared" si="1"/>
        <v>571294</v>
      </c>
      <c r="M20" s="15">
        <f t="shared" si="1"/>
        <v>191432</v>
      </c>
    </row>
    <row r="21" spans="1:14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</row>
    <row r="27" spans="1:14" x14ac:dyDescent="0.25">
      <c r="D27" s="36"/>
      <c r="E27" s="36"/>
      <c r="F27" s="36"/>
    </row>
    <row r="28" spans="1:14" x14ac:dyDescent="0.25">
      <c r="D28" s="36"/>
      <c r="E28" s="36"/>
      <c r="F28" s="36"/>
    </row>
  </sheetData>
  <mergeCells count="17">
    <mergeCell ref="D27:F27"/>
    <mergeCell ref="D28:F28"/>
    <mergeCell ref="A6:A7"/>
    <mergeCell ref="B6:B7"/>
    <mergeCell ref="C6:C7"/>
    <mergeCell ref="D6:D7"/>
    <mergeCell ref="E6:H6"/>
    <mergeCell ref="A1:M1"/>
    <mergeCell ref="A2:M2"/>
    <mergeCell ref="A3:M3"/>
    <mergeCell ref="A4:M4"/>
    <mergeCell ref="A5:M5"/>
    <mergeCell ref="I6:I7"/>
    <mergeCell ref="J6:J7"/>
    <mergeCell ref="K6:K7"/>
    <mergeCell ref="L6:L7"/>
    <mergeCell ref="M6:M7"/>
  </mergeCells>
  <pageMargins left="0.7" right="0.7" top="0.75" bottom="0.75" header="0.3" footer="0.3"/>
  <pageSetup paperSize="9" scale="79" fitToHeight="0" orientation="landscape" r:id="rId1"/>
  <ignoredErrors>
    <ignoredError sqref="I8:I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PERSIO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Victor Hugo Medina Segura</cp:lastModifiedBy>
  <cp:lastPrinted>2022-09-08T14:39:57Z</cp:lastPrinted>
  <dcterms:created xsi:type="dcterms:W3CDTF">2019-12-03T15:12:20Z</dcterms:created>
  <dcterms:modified xsi:type="dcterms:W3CDTF">2022-12-29T14:00:32Z</dcterms:modified>
</cp:coreProperties>
</file>