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tables/table2.xml" ContentType="application/vnd.openxmlformats-officedocument.spreadsheetml.table+xml"/>
  <Override PartName="/xl/drawings/drawing10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9735" activeTab="2"/>
  </bookViews>
  <sheets>
    <sheet name="Cuadro de presentacion POA CEA" sheetId="58" r:id="rId1"/>
    <sheet name="PPNE1" sheetId="59" r:id="rId2"/>
    <sheet name="PPNE2 Stadarizado" sheetId="68" r:id="rId3"/>
    <sheet name="PPEN2.1" sheetId="69" r:id="rId4"/>
    <sheet name="PPNE3" sheetId="63" r:id="rId5"/>
    <sheet name="PPNE4" sheetId="66" r:id="rId6"/>
    <sheet name="PPNE5" sheetId="67" r:id="rId7"/>
    <sheet name="Formulario PPGR3" sheetId="60" r:id="rId8"/>
    <sheet name="Formulario PPGR4" sheetId="61" r:id="rId9"/>
    <sheet name="Formulario PPGR5" sheetId="62" r:id="rId10"/>
    <sheet name="Insumos" sheetId="54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10" hidden="1">Insumos!$A$1:$E$517</definedName>
    <definedName name="CodigoActividad" localSheetId="7">#REF!</definedName>
    <definedName name="CodigoActividad" localSheetId="8">#REF!</definedName>
    <definedName name="CodigoActividad" localSheetId="9">#REF!</definedName>
    <definedName name="CodigoActividad">[1]!Tabla2[Código]</definedName>
    <definedName name="Insumos" localSheetId="2">[2]Insumos!$A$540:$A$583</definedName>
    <definedName name="Insumos">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 localSheetId="7">[3]Catalogo!$G$11:$G$14</definedName>
    <definedName name="ls_TiposAcciones" localSheetId="8">[3]Catalogo!$G$11:$G$14</definedName>
    <definedName name="ls_TiposAcciones" localSheetId="9">[3]Catalogo!$G$11:$G$14</definedName>
    <definedName name="ls_TiposAcciones">[1]Catalogo!$G$11:$G$14</definedName>
    <definedName name="lsAcabadosTextiles" localSheetId="7">#REF!</definedName>
    <definedName name="lsAcabadosTextiles" localSheetId="8">#REF!</definedName>
    <definedName name="lsAcabadosTextiles" localSheetId="9">#REF!</definedName>
    <definedName name="lsAcabadosTextiles">Insumos!$C$2:$C$3</definedName>
    <definedName name="lsAireAcondicionado" localSheetId="7">#REF!</definedName>
    <definedName name="lsAireAcondicionado" localSheetId="8">#REF!</definedName>
    <definedName name="lsAireAcondicionado" localSheetId="9">#REF!</definedName>
    <definedName name="lsAireAcondicionado">Insumos!$C$333:$C$334</definedName>
    <definedName name="lsAlimentosyBebidas" localSheetId="7">#REF!</definedName>
    <definedName name="lsAlimentosyBebidas" localSheetId="8">#REF!</definedName>
    <definedName name="lsAlimentosyBebidas" localSheetId="9">#REF!</definedName>
    <definedName name="lsAlimentosyBebidas">Insumos!$C$4:$C$23</definedName>
    <definedName name="lsArticulosdePlastico" localSheetId="7">#REF!</definedName>
    <definedName name="lsArticulosdePlastico" localSheetId="8">#REF!</definedName>
    <definedName name="lsArticulosdePlastico" localSheetId="9">#REF!</definedName>
    <definedName name="lsArticulosdePlastico">Insumos!$C$24:$C$30</definedName>
    <definedName name="lsElectrodomesticos" localSheetId="7">#REF!</definedName>
    <definedName name="lsElectrodomesticos" localSheetId="8">#REF!</definedName>
    <definedName name="lsElectrodomesticos" localSheetId="9">#REF!</definedName>
    <definedName name="lsElectrodomesticos">Insumos!$C$31:$C$35</definedName>
    <definedName name="lsEquiposComputos" localSheetId="7">#REF!</definedName>
    <definedName name="lsEquiposComputos" localSheetId="8">#REF!</definedName>
    <definedName name="lsEquiposComputos" localSheetId="9">#REF!</definedName>
    <definedName name="lsEquiposComputos">Insumos!$C$132:$C$136</definedName>
    <definedName name="lsEquiposMedicos" localSheetId="7">#REF!</definedName>
    <definedName name="lsEquiposMedicos" localSheetId="8">#REF!</definedName>
    <definedName name="lsEquiposMedicos" localSheetId="9">#REF!</definedName>
    <definedName name="lsEquiposMedicos">Insumos!$C$44:$C$131</definedName>
    <definedName name="lsEquiposSeguridad" localSheetId="7">#REF!</definedName>
    <definedName name="lsEquiposSeguridad" localSheetId="8">#REF!</definedName>
    <definedName name="lsEquiposSeguridad" localSheetId="9">#REF!</definedName>
    <definedName name="lsEquiposSeguridad">Insumos!$C$137:$C$138</definedName>
    <definedName name="lsEquiposTransporte" localSheetId="7">#REF!</definedName>
    <definedName name="lsEquiposTransporte" localSheetId="8">#REF!</definedName>
    <definedName name="lsEquiposTransporte" localSheetId="9">#REF!</definedName>
    <definedName name="lsEquiposTransporte">Insumos!$C$518:$C$520</definedName>
    <definedName name="lsEventosGenerales" localSheetId="7">#REF!</definedName>
    <definedName name="lsEventosGenerales" localSheetId="8">#REF!</definedName>
    <definedName name="lsEventosGenerales" localSheetId="9">#REF!</definedName>
    <definedName name="lsEventosGenerales">Insumos!$C$139:$C$141</definedName>
    <definedName name="lsFuentesFinanciamiento" localSheetId="7">[3]LSIns!$F$5:$F$8</definedName>
    <definedName name="lsFuentesFinanciamiento" localSheetId="8">[3]LSIns!$F$5:$F$8</definedName>
    <definedName name="lsFuentesFinanciamiento" localSheetId="9">[3]LSIns!$F$5:$F$8</definedName>
    <definedName name="lsFuentesFinanciamiento">[1]LSIns!$F$5:$F$8</definedName>
    <definedName name="lsGasoil" localSheetId="7">#REF!</definedName>
    <definedName name="lsGasoil" localSheetId="8">#REF!</definedName>
    <definedName name="lsGasoil" localSheetId="9">#REF!</definedName>
    <definedName name="lsGasoil">Insumos!$C$142:$C$149</definedName>
    <definedName name="lsHerramientasMenores" localSheetId="7">#REF!</definedName>
    <definedName name="lsHerramientasMenores" localSheetId="8">#REF!</definedName>
    <definedName name="lsHerramientasMenores" localSheetId="9">#REF!</definedName>
    <definedName name="lsHerramientasMenores">Insumos!$C$150:$C$179</definedName>
    <definedName name="lsImpresionyEncuadernacion" localSheetId="7">#REF!</definedName>
    <definedName name="lsImpresionyEncuadernacion" localSheetId="8">#REF!</definedName>
    <definedName name="lsImpresionyEncuadernacion" localSheetId="9">#REF!</definedName>
    <definedName name="lsImpresionyEncuadernacion">Insumos!$C$180</definedName>
    <definedName name="lsInsumos">[1]LSIns!$B$5:$B$45</definedName>
    <definedName name="lsInsumosEquipos">[1]LSIns!$F$16:$F$31</definedName>
    <definedName name="lsLlantasyNeumaticos" localSheetId="7">#REF!</definedName>
    <definedName name="lsLlantasyNeumaticos" localSheetId="8">#REF!</definedName>
    <definedName name="lsLlantasyNeumaticos" localSheetId="9">#REF!</definedName>
    <definedName name="lsLlantasyNeumaticos">Insumos!$C$181:$C$188</definedName>
    <definedName name="lsMantenimiento" localSheetId="7">#REF!</definedName>
    <definedName name="lsMantenimiento" localSheetId="8">#REF!</definedName>
    <definedName name="lsMantenimiento" localSheetId="9">#REF!</definedName>
    <definedName name="lsMantenimiento">Insumos!$C$189:$C$202</definedName>
    <definedName name="lsMaterialesdeLimpieza" localSheetId="7">#REF!</definedName>
    <definedName name="lsMaterialesdeLimpieza" localSheetId="8">#REF!</definedName>
    <definedName name="lsMaterialesdeLimpieza" localSheetId="9">#REF!</definedName>
    <definedName name="lsMaterialesdeLimpieza">Insumos!$C$203:$C$217</definedName>
    <definedName name="lsMueblesdeAlojamiento" localSheetId="7">#REF!</definedName>
    <definedName name="lsMueblesdeAlojamiento" localSheetId="8">#REF!</definedName>
    <definedName name="lsMueblesdeAlojamiento" localSheetId="9">#REF!</definedName>
    <definedName name="lsMueblesdeAlojamiento">Insumos!$C$218:$C$219</definedName>
    <definedName name="lsMueblesdeOficina" localSheetId="7">#REF!</definedName>
    <definedName name="lsMueblesdeOficina" localSheetId="8">#REF!</definedName>
    <definedName name="lsMueblesdeOficina" localSheetId="9">#REF!</definedName>
    <definedName name="lsMueblesdeOficina">Insumos!$C$220:$C$243</definedName>
    <definedName name="lsObrasMenoresEdificaciones" localSheetId="7">#REF!</definedName>
    <definedName name="lsObrasMenoresEdificaciones" localSheetId="8">#REF!</definedName>
    <definedName name="lsObrasMenoresEdificaciones" localSheetId="9">#REF!</definedName>
    <definedName name="lsObrasMenoresEdificaciones">Insumos!$C$244</definedName>
    <definedName name="lsOtrosEquipos" localSheetId="7">#REF!</definedName>
    <definedName name="lsOtrosEquipos" localSheetId="8">#REF!</definedName>
    <definedName name="lsOtrosEquipos" localSheetId="9">#REF!</definedName>
    <definedName name="lsOtrosEquipos">Insumos!$C$245:$C$248</definedName>
    <definedName name="lsPeaje" localSheetId="7">#REF!</definedName>
    <definedName name="lsPeaje" localSheetId="8">#REF!</definedName>
    <definedName name="lsPeaje" localSheetId="9">#REF!</definedName>
    <definedName name="lsPeaje">Insumos!$C$249</definedName>
    <definedName name="lsPinturas" localSheetId="7">#REF!</definedName>
    <definedName name="lsPinturas" localSheetId="8">#REF!</definedName>
    <definedName name="lsPinturas" localSheetId="9">#REF!</definedName>
    <definedName name="lsPinturas">Insumos!$C$250:$C$251</definedName>
    <definedName name="lsProductosArtesGraficas" localSheetId="7">#REF!</definedName>
    <definedName name="lsProductosArtesGraficas" localSheetId="8">#REF!</definedName>
    <definedName name="lsProductosArtesGraficas" localSheetId="9">#REF!</definedName>
    <definedName name="lsProductosArtesGraficas">Insumos!$C$252:$C$253</definedName>
    <definedName name="lsProductosdeCemento" localSheetId="7">#REF!</definedName>
    <definedName name="lsProductosdeCemento" localSheetId="8">#REF!</definedName>
    <definedName name="lsProductosdeCemento" localSheetId="9">#REF!</definedName>
    <definedName name="lsProductosdeCemento">Insumos!$C$254</definedName>
    <definedName name="lsProductosdeLoza" localSheetId="7">#REF!</definedName>
    <definedName name="lsProductosdeLoza" localSheetId="8">#REF!</definedName>
    <definedName name="lsProductosdeLoza" localSheetId="9">#REF!</definedName>
    <definedName name="lsProductosdeLoza">Insumos!$C$255:$C$257</definedName>
    <definedName name="lsProductosdePapel" localSheetId="7">#REF!</definedName>
    <definedName name="lsProductosdePapel" localSheetId="8">#REF!</definedName>
    <definedName name="lsProductosdePapel" localSheetId="9">#REF!</definedName>
    <definedName name="lsProductosdePapel">Insumos!$C$258:$C$282</definedName>
    <definedName name="lsProductosdeVidrio" localSheetId="7">#REF!</definedName>
    <definedName name="lsProductosdeVidrio" localSheetId="8">#REF!</definedName>
    <definedName name="lsProductosdeVidrio" localSheetId="9">#REF!</definedName>
    <definedName name="lsProductosdeVidrio">Insumos!$C$283:$C$287</definedName>
    <definedName name="lsProductosElectricos" localSheetId="7">#REF!</definedName>
    <definedName name="lsProductosElectricos" localSheetId="8">#REF!</definedName>
    <definedName name="lsProductosElectricos" localSheetId="9">#REF!</definedName>
    <definedName name="lsProductosElectricos">Insumos!$C$288:$C$309</definedName>
    <definedName name="lsProductosMedicinalesH" localSheetId="7">#REF!</definedName>
    <definedName name="lsProductosMedicinalesH" localSheetId="8">#REF!</definedName>
    <definedName name="lsProductosMedicinalesH" localSheetId="9">#REF!</definedName>
    <definedName name="lsProductosMedicinalesH">Insumos!$C$310:$C$328</definedName>
    <definedName name="lsProductosMetalicos" localSheetId="7">#REF!</definedName>
    <definedName name="lsProductosMetalicos" localSheetId="8">#REF!</definedName>
    <definedName name="lsProductosMetalicos" localSheetId="9">#REF!</definedName>
    <definedName name="lsProductosMetalicos">Insumos!$C$329</definedName>
    <definedName name="lsProductosQuimicos" localSheetId="7">#REF!</definedName>
    <definedName name="lsProductosQuimicos" localSheetId="8">#REF!</definedName>
    <definedName name="lsProductosQuimicos" localSheetId="9">#REF!</definedName>
    <definedName name="lsProductosQuimicos">Insumos!$C$330</definedName>
    <definedName name="lsPublicidadyPropaganda" localSheetId="7">#REF!</definedName>
    <definedName name="lsPublicidadyPropaganda" localSheetId="8">#REF!</definedName>
    <definedName name="lsPublicidadyPropaganda" localSheetId="9">#REF!</definedName>
    <definedName name="lsPublicidadyPropaganda">Insumos!$C$331</definedName>
    <definedName name="lsServiciosTecnicosProfesionales" localSheetId="7">#REF!</definedName>
    <definedName name="lsServiciosTecnicosProfesionales" localSheetId="8">#REF!</definedName>
    <definedName name="lsServiciosTecnicosProfesionales" localSheetId="9">#REF!</definedName>
    <definedName name="lsServiciosTecnicosProfesionales">Insumos!$C$332</definedName>
    <definedName name="lsTelecomunicaciones" localSheetId="7">#REF!</definedName>
    <definedName name="lsTelecomunicaciones" localSheetId="8">#REF!</definedName>
    <definedName name="lsTelecomunicaciones" localSheetId="9">#REF!</definedName>
    <definedName name="lsTelecomunicaciones">Insumos!$C$36:$C$43</definedName>
    <definedName name="LsTipoEESS" localSheetId="7">[3]Catalogo!$D$11:$D$16</definedName>
    <definedName name="LsTipoEESS" localSheetId="8">[3]Catalogo!$D$11:$D$16</definedName>
    <definedName name="LsTipoEESS" localSheetId="9">[3]Catalogo!$D$11:$D$16</definedName>
    <definedName name="LsTipoEESS">[1]Catalogo!$D$11:$D$16</definedName>
    <definedName name="lsTipoIntervencion" localSheetId="7">[3]Catalogo!$G$19:$G$24</definedName>
    <definedName name="lsTipoIntervencion" localSheetId="8">[3]Catalogo!$G$19:$G$24</definedName>
    <definedName name="lsTipoIntervencion" localSheetId="9">[3]Catalogo!$G$19:$G$24</definedName>
    <definedName name="lsTipoIntervencion">[1]Catalogo!$G$19:$G$24</definedName>
    <definedName name="lsUtilesdeCocina" localSheetId="7">#REF!</definedName>
    <definedName name="lsUtilesdeCocina" localSheetId="8">#REF!</definedName>
    <definedName name="lsUtilesdeCocina" localSheetId="9">#REF!</definedName>
    <definedName name="lsUtilesdeCocina">Insumos!$C$335:$C$346</definedName>
    <definedName name="lsUtilesdeOficina" localSheetId="7">#REF!</definedName>
    <definedName name="lsUtilesdeOficina" localSheetId="8">#REF!</definedName>
    <definedName name="lsUtilesdeOficina" localSheetId="9">#REF!</definedName>
    <definedName name="lsUtilesdeOficina">Insumos!$C$347:$C$475</definedName>
    <definedName name="lsUtilesMenoresMQ" localSheetId="7">#REF!</definedName>
    <definedName name="lsUtilesMenoresMQ" localSheetId="8">#REF!</definedName>
    <definedName name="lsUtilesMenoresMQ" localSheetId="9">#REF!</definedName>
    <definedName name="lsUtilesMenoresMQ">Insumos!$C$476:$C$513</definedName>
    <definedName name="lsViaticosDP" localSheetId="7">#REF!</definedName>
    <definedName name="lsViaticosDP" localSheetId="8">#REF!</definedName>
    <definedName name="lsViaticosDP" localSheetId="9">#REF!</definedName>
    <definedName name="lsViaticosDP">Insumos!$C$514:$C$517</definedName>
    <definedName name="Periodo_POA">[1]Catalogo!$B$3:$B$6</definedName>
    <definedName name="Productos" localSheetId="7">#REF!</definedName>
    <definedName name="Productos" localSheetId="8">#REF!</definedName>
    <definedName name="Productos" localSheetId="9">#REF!</definedName>
    <definedName name="Productos">[1]!Tabla3[Productos]</definedName>
    <definedName name="Provincias" localSheetId="7">[3]Prov!$F$2:$F$33</definedName>
    <definedName name="Provincias" localSheetId="8">[3]Prov!$F$2:$F$33</definedName>
    <definedName name="Provincias" localSheetId="9">[3]Prov!$F$2:$F$33</definedName>
    <definedName name="Provincias">[1]Prov!$F$2:$F$33</definedName>
  </definedNames>
  <calcPr calcId="152511"/>
</workbook>
</file>

<file path=xl/calcChain.xml><?xml version="1.0" encoding="utf-8"?>
<calcChain xmlns="http://schemas.openxmlformats.org/spreadsheetml/2006/main">
  <c r="R29" i="68" l="1"/>
  <c r="R61" i="68" l="1"/>
  <c r="R60" i="68"/>
  <c r="R59" i="68"/>
  <c r="R58" i="68"/>
  <c r="R57" i="68"/>
  <c r="R56" i="68"/>
  <c r="O324" i="69" l="1"/>
  <c r="N324" i="69"/>
  <c r="M324" i="69"/>
  <c r="K324" i="69"/>
  <c r="J324" i="69"/>
  <c r="O323" i="69"/>
  <c r="M323" i="69"/>
  <c r="N323" i="69" s="1"/>
  <c r="K323" i="69"/>
  <c r="J323" i="69"/>
  <c r="O322" i="69"/>
  <c r="M322" i="69"/>
  <c r="N322" i="69" s="1"/>
  <c r="K322" i="69"/>
  <c r="J322" i="69"/>
  <c r="O321" i="69"/>
  <c r="N321" i="69"/>
  <c r="M321" i="69"/>
  <c r="K321" i="69"/>
  <c r="J321" i="69"/>
  <c r="O320" i="69"/>
  <c r="N320" i="69"/>
  <c r="M320" i="69"/>
  <c r="K320" i="69"/>
  <c r="J320" i="69"/>
  <c r="O319" i="69"/>
  <c r="M319" i="69"/>
  <c r="N319" i="69" s="1"/>
  <c r="K319" i="69"/>
  <c r="J319" i="69"/>
  <c r="O318" i="69"/>
  <c r="M318" i="69"/>
  <c r="N318" i="69" s="1"/>
  <c r="K318" i="69"/>
  <c r="J318" i="69"/>
  <c r="O317" i="69"/>
  <c r="N317" i="69"/>
  <c r="M317" i="69"/>
  <c r="K317" i="69"/>
  <c r="J317" i="69"/>
  <c r="O316" i="69"/>
  <c r="N316" i="69"/>
  <c r="M316" i="69"/>
  <c r="K316" i="69"/>
  <c r="J316" i="69"/>
  <c r="O315" i="69"/>
  <c r="M315" i="69"/>
  <c r="N315" i="69" s="1"/>
  <c r="K315" i="69"/>
  <c r="J315" i="69"/>
  <c r="O314" i="69"/>
  <c r="M314" i="69"/>
  <c r="N314" i="69" s="1"/>
  <c r="K314" i="69"/>
  <c r="J314" i="69"/>
  <c r="O313" i="69"/>
  <c r="N313" i="69"/>
  <c r="M313" i="69"/>
  <c r="K313" i="69"/>
  <c r="J313" i="69"/>
  <c r="O312" i="69"/>
  <c r="N312" i="69"/>
  <c r="M312" i="69"/>
  <c r="K312" i="69"/>
  <c r="J312" i="69"/>
  <c r="O311" i="69"/>
  <c r="M311" i="69"/>
  <c r="N311" i="69" s="1"/>
  <c r="K311" i="69"/>
  <c r="J311" i="69"/>
  <c r="O310" i="69"/>
  <c r="M310" i="69"/>
  <c r="N310" i="69" s="1"/>
  <c r="K310" i="69"/>
  <c r="J310" i="69"/>
  <c r="O309" i="69"/>
  <c r="N309" i="69"/>
  <c r="M309" i="69"/>
  <c r="K309" i="69"/>
  <c r="J309" i="69"/>
  <c r="O308" i="69"/>
  <c r="N308" i="69"/>
  <c r="M308" i="69"/>
  <c r="K308" i="69"/>
  <c r="J308" i="69"/>
  <c r="O307" i="69"/>
  <c r="M307" i="69"/>
  <c r="N307" i="69" s="1"/>
  <c r="K307" i="69"/>
  <c r="J307" i="69"/>
  <c r="O306" i="69"/>
  <c r="M306" i="69"/>
  <c r="N306" i="69" s="1"/>
  <c r="K306" i="69"/>
  <c r="J306" i="69"/>
  <c r="O305" i="69"/>
  <c r="N305" i="69"/>
  <c r="M305" i="69"/>
  <c r="K305" i="69"/>
  <c r="J305" i="69"/>
  <c r="O304" i="69"/>
  <c r="N304" i="69"/>
  <c r="M304" i="69"/>
  <c r="K304" i="69"/>
  <c r="J304" i="69"/>
  <c r="O303" i="69"/>
  <c r="M303" i="69"/>
  <c r="N303" i="69" s="1"/>
  <c r="K303" i="69"/>
  <c r="J303" i="69"/>
  <c r="O302" i="69"/>
  <c r="M302" i="69"/>
  <c r="N302" i="69" s="1"/>
  <c r="K302" i="69"/>
  <c r="J302" i="69"/>
  <c r="O301" i="69"/>
  <c r="N301" i="69"/>
  <c r="M301" i="69"/>
  <c r="K301" i="69"/>
  <c r="J301" i="69"/>
  <c r="O300" i="69"/>
  <c r="N300" i="69"/>
  <c r="M300" i="69"/>
  <c r="K300" i="69"/>
  <c r="J300" i="69"/>
  <c r="O299" i="69"/>
  <c r="M299" i="69"/>
  <c r="N299" i="69" s="1"/>
  <c r="K299" i="69"/>
  <c r="J299" i="69"/>
  <c r="O298" i="69"/>
  <c r="M298" i="69"/>
  <c r="N298" i="69" s="1"/>
  <c r="K298" i="69"/>
  <c r="J298" i="69"/>
  <c r="O297" i="69"/>
  <c r="N297" i="69"/>
  <c r="M297" i="69"/>
  <c r="K297" i="69"/>
  <c r="J297" i="69"/>
  <c r="O296" i="69"/>
  <c r="N296" i="69"/>
  <c r="M296" i="69"/>
  <c r="K296" i="69"/>
  <c r="J296" i="69"/>
  <c r="O295" i="69"/>
  <c r="M295" i="69"/>
  <c r="N295" i="69" s="1"/>
  <c r="K295" i="69"/>
  <c r="J295" i="69"/>
  <c r="O294" i="69"/>
  <c r="M294" i="69"/>
  <c r="N294" i="69" s="1"/>
  <c r="K294" i="69"/>
  <c r="J294" i="69"/>
  <c r="O293" i="69"/>
  <c r="N293" i="69"/>
  <c r="M293" i="69"/>
  <c r="K293" i="69"/>
  <c r="J293" i="69"/>
  <c r="O292" i="69"/>
  <c r="N292" i="69"/>
  <c r="M292" i="69"/>
  <c r="K292" i="69"/>
  <c r="J292" i="69"/>
  <c r="O291" i="69"/>
  <c r="M291" i="69"/>
  <c r="N291" i="69" s="1"/>
  <c r="K291" i="69"/>
  <c r="J291" i="69"/>
  <c r="O290" i="69"/>
  <c r="M290" i="69"/>
  <c r="N290" i="69" s="1"/>
  <c r="K290" i="69"/>
  <c r="J290" i="69"/>
  <c r="O289" i="69"/>
  <c r="N289" i="69"/>
  <c r="M289" i="69"/>
  <c r="K289" i="69"/>
  <c r="J289" i="69"/>
  <c r="O288" i="69"/>
  <c r="N288" i="69"/>
  <c r="M288" i="69"/>
  <c r="K288" i="69"/>
  <c r="J288" i="69"/>
  <c r="O287" i="69"/>
  <c r="M287" i="69"/>
  <c r="N287" i="69" s="1"/>
  <c r="K287" i="69"/>
  <c r="J287" i="69"/>
  <c r="O286" i="69"/>
  <c r="M286" i="69"/>
  <c r="N286" i="69" s="1"/>
  <c r="K286" i="69"/>
  <c r="J286" i="69"/>
  <c r="O285" i="69"/>
  <c r="N285" i="69"/>
  <c r="M285" i="69"/>
  <c r="K285" i="69"/>
  <c r="J285" i="69"/>
  <c r="O284" i="69"/>
  <c r="N284" i="69"/>
  <c r="M284" i="69"/>
  <c r="K284" i="69"/>
  <c r="J284" i="69"/>
  <c r="O283" i="69"/>
  <c r="M283" i="69"/>
  <c r="N283" i="69" s="1"/>
  <c r="K283" i="69"/>
  <c r="J283" i="69"/>
  <c r="O282" i="69"/>
  <c r="M282" i="69"/>
  <c r="N282" i="69" s="1"/>
  <c r="K282" i="69"/>
  <c r="J282" i="69"/>
  <c r="O281" i="69"/>
  <c r="N281" i="69"/>
  <c r="M281" i="69"/>
  <c r="K281" i="69"/>
  <c r="J281" i="69"/>
  <c r="O280" i="69"/>
  <c r="N280" i="69"/>
  <c r="M280" i="69"/>
  <c r="K280" i="69"/>
  <c r="J280" i="69"/>
  <c r="O279" i="69"/>
  <c r="M279" i="69"/>
  <c r="N279" i="69" s="1"/>
  <c r="K279" i="69"/>
  <c r="J279" i="69"/>
  <c r="O278" i="69"/>
  <c r="M278" i="69"/>
  <c r="N278" i="69" s="1"/>
  <c r="K278" i="69"/>
  <c r="J278" i="69"/>
  <c r="O277" i="69"/>
  <c r="N277" i="69"/>
  <c r="M277" i="69"/>
  <c r="K277" i="69"/>
  <c r="J277" i="69"/>
  <c r="O276" i="69"/>
  <c r="N276" i="69"/>
  <c r="M276" i="69"/>
  <c r="K276" i="69"/>
  <c r="J276" i="69"/>
  <c r="O275" i="69"/>
  <c r="M275" i="69"/>
  <c r="N275" i="69" s="1"/>
  <c r="K275" i="69"/>
  <c r="J275" i="69"/>
  <c r="O274" i="69"/>
  <c r="M274" i="69"/>
  <c r="N274" i="69" s="1"/>
  <c r="K274" i="69"/>
  <c r="J274" i="69"/>
  <c r="O273" i="69"/>
  <c r="N273" i="69"/>
  <c r="M273" i="69"/>
  <c r="K273" i="69"/>
  <c r="J273" i="69"/>
  <c r="O272" i="69"/>
  <c r="N272" i="69"/>
  <c r="M272" i="69"/>
  <c r="K272" i="69"/>
  <c r="J272" i="69"/>
  <c r="O271" i="69"/>
  <c r="M271" i="69"/>
  <c r="N271" i="69" s="1"/>
  <c r="K271" i="69"/>
  <c r="J271" i="69"/>
  <c r="O270" i="69"/>
  <c r="M270" i="69"/>
  <c r="N270" i="69" s="1"/>
  <c r="K270" i="69"/>
  <c r="J270" i="69"/>
  <c r="O269" i="69"/>
  <c r="N269" i="69"/>
  <c r="M269" i="69"/>
  <c r="K269" i="69"/>
  <c r="J269" i="69"/>
  <c r="O268" i="69"/>
  <c r="N268" i="69"/>
  <c r="M268" i="69"/>
  <c r="K268" i="69"/>
  <c r="J268" i="69"/>
  <c r="O267" i="69"/>
  <c r="M267" i="69"/>
  <c r="N267" i="69" s="1"/>
  <c r="K267" i="69"/>
  <c r="J267" i="69"/>
  <c r="O266" i="69"/>
  <c r="M266" i="69"/>
  <c r="N266" i="69" s="1"/>
  <c r="K266" i="69"/>
  <c r="J266" i="69"/>
  <c r="O265" i="69"/>
  <c r="N265" i="69"/>
  <c r="M265" i="69"/>
  <c r="K265" i="69"/>
  <c r="J265" i="69"/>
  <c r="O264" i="69"/>
  <c r="N264" i="69"/>
  <c r="M264" i="69"/>
  <c r="K264" i="69"/>
  <c r="J264" i="69"/>
  <c r="O263" i="69"/>
  <c r="M263" i="69"/>
  <c r="N263" i="69" s="1"/>
  <c r="K263" i="69"/>
  <c r="J263" i="69"/>
  <c r="O262" i="69"/>
  <c r="M262" i="69"/>
  <c r="N262" i="69" s="1"/>
  <c r="K262" i="69"/>
  <c r="J262" i="69"/>
  <c r="O261" i="69"/>
  <c r="N261" i="69"/>
  <c r="M261" i="69"/>
  <c r="K261" i="69"/>
  <c r="J261" i="69"/>
  <c r="O260" i="69"/>
  <c r="N260" i="69"/>
  <c r="M260" i="69"/>
  <c r="K260" i="69"/>
  <c r="J260" i="69"/>
  <c r="O259" i="69"/>
  <c r="M259" i="69"/>
  <c r="N259" i="69" s="1"/>
  <c r="K259" i="69"/>
  <c r="J259" i="69"/>
  <c r="O258" i="69"/>
  <c r="M258" i="69"/>
  <c r="N258" i="69" s="1"/>
  <c r="K258" i="69"/>
  <c r="J258" i="69"/>
  <c r="O257" i="69"/>
  <c r="N257" i="69"/>
  <c r="M257" i="69"/>
  <c r="K257" i="69"/>
  <c r="J257" i="69"/>
  <c r="O256" i="69"/>
  <c r="N256" i="69"/>
  <c r="M256" i="69"/>
  <c r="K256" i="69"/>
  <c r="J256" i="69"/>
  <c r="O255" i="69"/>
  <c r="M255" i="69"/>
  <c r="N255" i="69" s="1"/>
  <c r="K255" i="69"/>
  <c r="J255" i="69"/>
  <c r="O254" i="69"/>
  <c r="M254" i="69"/>
  <c r="N254" i="69" s="1"/>
  <c r="K254" i="69"/>
  <c r="J254" i="69"/>
  <c r="O253" i="69"/>
  <c r="N253" i="69"/>
  <c r="M253" i="69"/>
  <c r="K253" i="69"/>
  <c r="J253" i="69"/>
  <c r="O252" i="69"/>
  <c r="N252" i="69"/>
  <c r="M252" i="69"/>
  <c r="K252" i="69"/>
  <c r="J252" i="69"/>
  <c r="O251" i="69"/>
  <c r="M251" i="69"/>
  <c r="N251" i="69" s="1"/>
  <c r="K251" i="69"/>
  <c r="J251" i="69"/>
  <c r="O250" i="69"/>
  <c r="M250" i="69"/>
  <c r="N250" i="69" s="1"/>
  <c r="K250" i="69"/>
  <c r="J250" i="69"/>
  <c r="O249" i="69"/>
  <c r="N249" i="69"/>
  <c r="M249" i="69"/>
  <c r="K249" i="69"/>
  <c r="J249" i="69"/>
  <c r="O248" i="69"/>
  <c r="N248" i="69"/>
  <c r="M248" i="69"/>
  <c r="K248" i="69"/>
  <c r="J248" i="69"/>
  <c r="O247" i="69"/>
  <c r="M247" i="69"/>
  <c r="N247" i="69" s="1"/>
  <c r="K247" i="69"/>
  <c r="J247" i="69"/>
  <c r="O246" i="69"/>
  <c r="M246" i="69"/>
  <c r="N246" i="69" s="1"/>
  <c r="K246" i="69"/>
  <c r="J246" i="69"/>
  <c r="O245" i="69"/>
  <c r="N245" i="69"/>
  <c r="M245" i="69"/>
  <c r="K245" i="69"/>
  <c r="J245" i="69"/>
  <c r="O244" i="69"/>
  <c r="N244" i="69"/>
  <c r="M244" i="69"/>
  <c r="K244" i="69"/>
  <c r="J244" i="69"/>
  <c r="O243" i="69"/>
  <c r="M243" i="69"/>
  <c r="N243" i="69" s="1"/>
  <c r="K243" i="69"/>
  <c r="J243" i="69"/>
  <c r="O242" i="69"/>
  <c r="M242" i="69"/>
  <c r="N242" i="69" s="1"/>
  <c r="K242" i="69"/>
  <c r="J242" i="69"/>
  <c r="O241" i="69"/>
  <c r="N241" i="69"/>
  <c r="M241" i="69"/>
  <c r="K241" i="69"/>
  <c r="J241" i="69"/>
  <c r="O240" i="69"/>
  <c r="N240" i="69"/>
  <c r="M240" i="69"/>
  <c r="K240" i="69"/>
  <c r="J240" i="69"/>
  <c r="O239" i="69"/>
  <c r="M239" i="69"/>
  <c r="N239" i="69" s="1"/>
  <c r="K239" i="69"/>
  <c r="J239" i="69"/>
  <c r="O238" i="69"/>
  <c r="M238" i="69"/>
  <c r="N238" i="69" s="1"/>
  <c r="K238" i="69"/>
  <c r="J238" i="69"/>
  <c r="O237" i="69"/>
  <c r="N237" i="69"/>
  <c r="M237" i="69"/>
  <c r="K237" i="69"/>
  <c r="J237" i="69"/>
  <c r="O236" i="69"/>
  <c r="N236" i="69"/>
  <c r="M236" i="69"/>
  <c r="K236" i="69"/>
  <c r="J236" i="69"/>
  <c r="O235" i="69"/>
  <c r="M235" i="69"/>
  <c r="N235" i="69" s="1"/>
  <c r="K235" i="69"/>
  <c r="J235" i="69"/>
  <c r="O234" i="69"/>
  <c r="M234" i="69"/>
  <c r="N234" i="69" s="1"/>
  <c r="K234" i="69"/>
  <c r="J234" i="69"/>
  <c r="O233" i="69"/>
  <c r="N233" i="69"/>
  <c r="M233" i="69"/>
  <c r="K233" i="69"/>
  <c r="J233" i="69"/>
  <c r="O232" i="69"/>
  <c r="N232" i="69"/>
  <c r="M232" i="69"/>
  <c r="K232" i="69"/>
  <c r="J232" i="69"/>
  <c r="O231" i="69"/>
  <c r="M231" i="69"/>
  <c r="N231" i="69" s="1"/>
  <c r="K231" i="69"/>
  <c r="J231" i="69"/>
  <c r="O230" i="69"/>
  <c r="M230" i="69"/>
  <c r="N230" i="69" s="1"/>
  <c r="K230" i="69"/>
  <c r="J230" i="69"/>
  <c r="O229" i="69"/>
  <c r="M229" i="69"/>
  <c r="N229" i="69" s="1"/>
  <c r="K229" i="69"/>
  <c r="J229" i="69"/>
  <c r="O228" i="69"/>
  <c r="N228" i="69"/>
  <c r="M228" i="69"/>
  <c r="K228" i="69"/>
  <c r="J228" i="69"/>
  <c r="O227" i="69"/>
  <c r="M227" i="69"/>
  <c r="N227" i="69" s="1"/>
  <c r="K227" i="69"/>
  <c r="J227" i="69"/>
  <c r="O226" i="69"/>
  <c r="M226" i="69"/>
  <c r="N226" i="69" s="1"/>
  <c r="K226" i="69"/>
  <c r="J226" i="69"/>
  <c r="O225" i="69"/>
  <c r="N225" i="69"/>
  <c r="M225" i="69"/>
  <c r="K225" i="69"/>
  <c r="J225" i="69"/>
  <c r="O224" i="69"/>
  <c r="N224" i="69"/>
  <c r="M224" i="69"/>
  <c r="K224" i="69"/>
  <c r="J224" i="69"/>
  <c r="O223" i="69"/>
  <c r="M223" i="69"/>
  <c r="N223" i="69" s="1"/>
  <c r="K223" i="69"/>
  <c r="J223" i="69"/>
  <c r="O222" i="69"/>
  <c r="M222" i="69"/>
  <c r="N222" i="69" s="1"/>
  <c r="K222" i="69"/>
  <c r="J222" i="69"/>
  <c r="O221" i="69"/>
  <c r="M221" i="69"/>
  <c r="N221" i="69" s="1"/>
  <c r="K221" i="69"/>
  <c r="J221" i="69"/>
  <c r="O220" i="69"/>
  <c r="N220" i="69"/>
  <c r="M220" i="69"/>
  <c r="K220" i="69"/>
  <c r="J220" i="69"/>
  <c r="O219" i="69"/>
  <c r="M219" i="69"/>
  <c r="N219" i="69" s="1"/>
  <c r="K219" i="69"/>
  <c r="J219" i="69"/>
  <c r="O218" i="69"/>
  <c r="M218" i="69"/>
  <c r="N218" i="69" s="1"/>
  <c r="K218" i="69"/>
  <c r="J218" i="69"/>
  <c r="O217" i="69"/>
  <c r="N217" i="69"/>
  <c r="M217" i="69"/>
  <c r="K217" i="69"/>
  <c r="J217" i="69"/>
  <c r="O216" i="69"/>
  <c r="N216" i="69"/>
  <c r="M216" i="69"/>
  <c r="K216" i="69"/>
  <c r="J216" i="69"/>
  <c r="O215" i="69"/>
  <c r="M215" i="69"/>
  <c r="N215" i="69" s="1"/>
  <c r="K215" i="69"/>
  <c r="J215" i="69"/>
  <c r="O214" i="69"/>
  <c r="M214" i="69"/>
  <c r="N214" i="69" s="1"/>
  <c r="K214" i="69"/>
  <c r="J214" i="69"/>
  <c r="O213" i="69"/>
  <c r="M213" i="69"/>
  <c r="N213" i="69" s="1"/>
  <c r="K213" i="69"/>
  <c r="J213" i="69"/>
  <c r="O212" i="69"/>
  <c r="N212" i="69"/>
  <c r="M212" i="69"/>
  <c r="K212" i="69"/>
  <c r="J212" i="69"/>
  <c r="O211" i="69"/>
  <c r="M211" i="69"/>
  <c r="N211" i="69" s="1"/>
  <c r="K211" i="69"/>
  <c r="J211" i="69"/>
  <c r="O210" i="69"/>
  <c r="M210" i="69"/>
  <c r="N210" i="69" s="1"/>
  <c r="K210" i="69"/>
  <c r="J210" i="69"/>
  <c r="O209" i="69"/>
  <c r="N209" i="69"/>
  <c r="M209" i="69"/>
  <c r="K209" i="69"/>
  <c r="J209" i="69"/>
  <c r="O208" i="69"/>
  <c r="N208" i="69"/>
  <c r="M208" i="69"/>
  <c r="K208" i="69"/>
  <c r="J208" i="69"/>
  <c r="O207" i="69"/>
  <c r="M207" i="69"/>
  <c r="N207" i="69" s="1"/>
  <c r="K207" i="69"/>
  <c r="J207" i="69"/>
  <c r="O206" i="69"/>
  <c r="M206" i="69"/>
  <c r="N206" i="69" s="1"/>
  <c r="K206" i="69"/>
  <c r="J206" i="69"/>
  <c r="O205" i="69"/>
  <c r="M205" i="69"/>
  <c r="N205" i="69" s="1"/>
  <c r="K205" i="69"/>
  <c r="J205" i="69"/>
  <c r="O204" i="69"/>
  <c r="N204" i="69"/>
  <c r="M204" i="69"/>
  <c r="K204" i="69"/>
  <c r="J204" i="69"/>
  <c r="O203" i="69"/>
  <c r="M203" i="69"/>
  <c r="N203" i="69" s="1"/>
  <c r="K203" i="69"/>
  <c r="J203" i="69"/>
  <c r="O202" i="69"/>
  <c r="M202" i="69"/>
  <c r="N202" i="69" s="1"/>
  <c r="K202" i="69"/>
  <c r="J202" i="69"/>
  <c r="O201" i="69"/>
  <c r="N201" i="69"/>
  <c r="M201" i="69"/>
  <c r="K201" i="69"/>
  <c r="J201" i="69"/>
  <c r="O200" i="69"/>
  <c r="N200" i="69"/>
  <c r="M200" i="69"/>
  <c r="K200" i="69"/>
  <c r="J200" i="69"/>
  <c r="O199" i="69"/>
  <c r="M199" i="69"/>
  <c r="N199" i="69" s="1"/>
  <c r="K199" i="69"/>
  <c r="J199" i="69"/>
  <c r="O198" i="69"/>
  <c r="M198" i="69"/>
  <c r="N198" i="69" s="1"/>
  <c r="K198" i="69"/>
  <c r="J198" i="69"/>
  <c r="O197" i="69"/>
  <c r="M197" i="69"/>
  <c r="N197" i="69" s="1"/>
  <c r="K197" i="69"/>
  <c r="J197" i="69"/>
  <c r="O196" i="69"/>
  <c r="N196" i="69"/>
  <c r="M196" i="69"/>
  <c r="K196" i="69"/>
  <c r="J196" i="69"/>
  <c r="O195" i="69"/>
  <c r="M195" i="69"/>
  <c r="N195" i="69" s="1"/>
  <c r="K195" i="69"/>
  <c r="J195" i="69"/>
  <c r="O194" i="69"/>
  <c r="M194" i="69"/>
  <c r="N194" i="69" s="1"/>
  <c r="K194" i="69"/>
  <c r="J194" i="69"/>
  <c r="O193" i="69"/>
  <c r="N193" i="69"/>
  <c r="M193" i="69"/>
  <c r="K193" i="69"/>
  <c r="J193" i="69"/>
  <c r="O192" i="69"/>
  <c r="N192" i="69"/>
  <c r="M192" i="69"/>
  <c r="K192" i="69"/>
  <c r="J192" i="69"/>
  <c r="O191" i="69"/>
  <c r="M191" i="69"/>
  <c r="N191" i="69" s="1"/>
  <c r="K191" i="69"/>
  <c r="J191" i="69"/>
  <c r="O190" i="69"/>
  <c r="M190" i="69"/>
  <c r="N190" i="69" s="1"/>
  <c r="K190" i="69"/>
  <c r="J190" i="69"/>
  <c r="O189" i="69"/>
  <c r="M189" i="69"/>
  <c r="N189" i="69" s="1"/>
  <c r="K189" i="69"/>
  <c r="J189" i="69"/>
  <c r="O188" i="69"/>
  <c r="N188" i="69"/>
  <c r="M188" i="69"/>
  <c r="K188" i="69"/>
  <c r="J188" i="69"/>
  <c r="O187" i="69"/>
  <c r="M187" i="69"/>
  <c r="N187" i="69" s="1"/>
  <c r="K187" i="69"/>
  <c r="J187" i="69"/>
  <c r="O186" i="69"/>
  <c r="M186" i="69"/>
  <c r="N186" i="69" s="1"/>
  <c r="K186" i="69"/>
  <c r="J186" i="69"/>
  <c r="O185" i="69"/>
  <c r="N185" i="69"/>
  <c r="M185" i="69"/>
  <c r="K185" i="69"/>
  <c r="J185" i="69"/>
  <c r="O184" i="69"/>
  <c r="N184" i="69"/>
  <c r="M184" i="69"/>
  <c r="K184" i="69"/>
  <c r="J184" i="69"/>
  <c r="O183" i="69"/>
  <c r="M183" i="69"/>
  <c r="N183" i="69" s="1"/>
  <c r="K183" i="69"/>
  <c r="J183" i="69"/>
  <c r="O182" i="69"/>
  <c r="M182" i="69"/>
  <c r="N182" i="69" s="1"/>
  <c r="K182" i="69"/>
  <c r="J182" i="69"/>
  <c r="O181" i="69"/>
  <c r="M181" i="69"/>
  <c r="N181" i="69" s="1"/>
  <c r="K181" i="69"/>
  <c r="J181" i="69"/>
  <c r="O180" i="69"/>
  <c r="N180" i="69"/>
  <c r="M180" i="69"/>
  <c r="K180" i="69"/>
  <c r="J180" i="69"/>
  <c r="O179" i="69"/>
  <c r="M179" i="69"/>
  <c r="N179" i="69" s="1"/>
  <c r="K179" i="69"/>
  <c r="J179" i="69"/>
  <c r="O178" i="69"/>
  <c r="M178" i="69"/>
  <c r="N178" i="69" s="1"/>
  <c r="K178" i="69"/>
  <c r="J178" i="69"/>
  <c r="O177" i="69"/>
  <c r="N177" i="69"/>
  <c r="M177" i="69"/>
  <c r="K177" i="69"/>
  <c r="J177" i="69"/>
  <c r="O176" i="69"/>
  <c r="N176" i="69"/>
  <c r="M176" i="69"/>
  <c r="K176" i="69"/>
  <c r="J176" i="69"/>
  <c r="O175" i="69"/>
  <c r="M175" i="69"/>
  <c r="N175" i="69" s="1"/>
  <c r="K175" i="69"/>
  <c r="J175" i="69"/>
  <c r="O174" i="69"/>
  <c r="M174" i="69"/>
  <c r="N174" i="69" s="1"/>
  <c r="K174" i="69"/>
  <c r="J174" i="69"/>
  <c r="O173" i="69"/>
  <c r="M173" i="69"/>
  <c r="N173" i="69" s="1"/>
  <c r="K173" i="69"/>
  <c r="J173" i="69"/>
  <c r="O172" i="69"/>
  <c r="N172" i="69"/>
  <c r="M172" i="69"/>
  <c r="K172" i="69"/>
  <c r="J172" i="69"/>
  <c r="O171" i="69"/>
  <c r="M171" i="69"/>
  <c r="N171" i="69" s="1"/>
  <c r="K171" i="69"/>
  <c r="J171" i="69"/>
  <c r="O170" i="69"/>
  <c r="M170" i="69"/>
  <c r="N170" i="69" s="1"/>
  <c r="K170" i="69"/>
  <c r="J170" i="69"/>
  <c r="O169" i="69"/>
  <c r="N169" i="69"/>
  <c r="M169" i="69"/>
  <c r="K169" i="69"/>
  <c r="J169" i="69"/>
  <c r="O168" i="69"/>
  <c r="N168" i="69"/>
  <c r="M168" i="69"/>
  <c r="K168" i="69"/>
  <c r="J168" i="69"/>
  <c r="O167" i="69"/>
  <c r="M167" i="69"/>
  <c r="N167" i="69" s="1"/>
  <c r="K167" i="69"/>
  <c r="J167" i="69"/>
  <c r="O166" i="69"/>
  <c r="M166" i="69"/>
  <c r="N166" i="69" s="1"/>
  <c r="K166" i="69"/>
  <c r="J166" i="69"/>
  <c r="O165" i="69"/>
  <c r="M165" i="69"/>
  <c r="N165" i="69" s="1"/>
  <c r="K165" i="69"/>
  <c r="J165" i="69"/>
  <c r="O164" i="69"/>
  <c r="N164" i="69"/>
  <c r="M164" i="69"/>
  <c r="K164" i="69"/>
  <c r="J164" i="69"/>
  <c r="O163" i="69"/>
  <c r="M163" i="69"/>
  <c r="N163" i="69" s="1"/>
  <c r="K163" i="69"/>
  <c r="J163" i="69"/>
  <c r="O162" i="69"/>
  <c r="M162" i="69"/>
  <c r="N162" i="69" s="1"/>
  <c r="K162" i="69"/>
  <c r="J162" i="69"/>
  <c r="O161" i="69"/>
  <c r="N161" i="69"/>
  <c r="M161" i="69"/>
  <c r="K161" i="69"/>
  <c r="J161" i="69"/>
  <c r="O160" i="69"/>
  <c r="N160" i="69"/>
  <c r="M160" i="69"/>
  <c r="K160" i="69"/>
  <c r="J160" i="69"/>
  <c r="O159" i="69"/>
  <c r="M159" i="69"/>
  <c r="N159" i="69" s="1"/>
  <c r="K159" i="69"/>
  <c r="J159" i="69"/>
  <c r="O158" i="69"/>
  <c r="M158" i="69"/>
  <c r="N158" i="69" s="1"/>
  <c r="K158" i="69"/>
  <c r="J158" i="69"/>
  <c r="O157" i="69"/>
  <c r="M157" i="69"/>
  <c r="N157" i="69" s="1"/>
  <c r="K157" i="69"/>
  <c r="J157" i="69"/>
  <c r="O156" i="69"/>
  <c r="N156" i="69"/>
  <c r="M156" i="69"/>
  <c r="K156" i="69"/>
  <c r="J156" i="69"/>
  <c r="O155" i="69"/>
  <c r="M155" i="69"/>
  <c r="N155" i="69" s="1"/>
  <c r="K155" i="69"/>
  <c r="J155" i="69"/>
  <c r="O154" i="69"/>
  <c r="M154" i="69"/>
  <c r="N154" i="69" s="1"/>
  <c r="K154" i="69"/>
  <c r="J154" i="69"/>
  <c r="O153" i="69"/>
  <c r="N153" i="69"/>
  <c r="M153" i="69"/>
  <c r="K153" i="69"/>
  <c r="J153" i="69"/>
  <c r="O152" i="69"/>
  <c r="N152" i="69"/>
  <c r="M152" i="69"/>
  <c r="K152" i="69"/>
  <c r="J152" i="69"/>
  <c r="O151" i="69"/>
  <c r="M151" i="69"/>
  <c r="N151" i="69" s="1"/>
  <c r="K151" i="69"/>
  <c r="J151" i="69"/>
  <c r="O150" i="69"/>
  <c r="M150" i="69"/>
  <c r="N150" i="69" s="1"/>
  <c r="K150" i="69"/>
  <c r="J150" i="69"/>
  <c r="O149" i="69"/>
  <c r="M149" i="69"/>
  <c r="N149" i="69" s="1"/>
  <c r="K149" i="69"/>
  <c r="J149" i="69"/>
  <c r="O148" i="69"/>
  <c r="N148" i="69"/>
  <c r="M148" i="69"/>
  <c r="K148" i="69"/>
  <c r="J148" i="69"/>
  <c r="O147" i="69"/>
  <c r="M147" i="69"/>
  <c r="N147" i="69" s="1"/>
  <c r="K147" i="69"/>
  <c r="J147" i="69"/>
  <c r="O146" i="69"/>
  <c r="M146" i="69"/>
  <c r="N146" i="69" s="1"/>
  <c r="K146" i="69"/>
  <c r="J146" i="69"/>
  <c r="O145" i="69"/>
  <c r="N145" i="69"/>
  <c r="M145" i="69"/>
  <c r="K145" i="69"/>
  <c r="J145" i="69"/>
  <c r="O144" i="69"/>
  <c r="N144" i="69"/>
  <c r="M144" i="69"/>
  <c r="K144" i="69"/>
  <c r="J144" i="69"/>
  <c r="O143" i="69"/>
  <c r="M143" i="69"/>
  <c r="N143" i="69" s="1"/>
  <c r="K143" i="69"/>
  <c r="J143" i="69"/>
  <c r="O142" i="69"/>
  <c r="M142" i="69"/>
  <c r="N142" i="69" s="1"/>
  <c r="K142" i="69"/>
  <c r="J142" i="69"/>
  <c r="O141" i="69"/>
  <c r="M141" i="69"/>
  <c r="N141" i="69" s="1"/>
  <c r="K141" i="69"/>
  <c r="J141" i="69"/>
  <c r="O140" i="69"/>
  <c r="N140" i="69"/>
  <c r="M140" i="69"/>
  <c r="K140" i="69"/>
  <c r="J140" i="69"/>
  <c r="O139" i="69"/>
  <c r="M139" i="69"/>
  <c r="N139" i="69" s="1"/>
  <c r="K139" i="69"/>
  <c r="J139" i="69"/>
  <c r="O138" i="69"/>
  <c r="M138" i="69"/>
  <c r="N138" i="69" s="1"/>
  <c r="K138" i="69"/>
  <c r="J138" i="69"/>
  <c r="O137" i="69"/>
  <c r="N137" i="69"/>
  <c r="M137" i="69"/>
  <c r="K137" i="69"/>
  <c r="J137" i="69"/>
  <c r="O136" i="69"/>
  <c r="N136" i="69"/>
  <c r="M136" i="69"/>
  <c r="K136" i="69"/>
  <c r="J136" i="69"/>
  <c r="O135" i="69"/>
  <c r="M135" i="69"/>
  <c r="N135" i="69" s="1"/>
  <c r="K135" i="69"/>
  <c r="J135" i="69"/>
  <c r="O134" i="69"/>
  <c r="M134" i="69"/>
  <c r="N134" i="69" s="1"/>
  <c r="K134" i="69"/>
  <c r="J134" i="69"/>
  <c r="O133" i="69"/>
  <c r="M133" i="69"/>
  <c r="N133" i="69" s="1"/>
  <c r="K133" i="69"/>
  <c r="J133" i="69"/>
  <c r="O132" i="69"/>
  <c r="N132" i="69"/>
  <c r="M132" i="69"/>
  <c r="K132" i="69"/>
  <c r="J132" i="69"/>
  <c r="O131" i="69"/>
  <c r="M131" i="69"/>
  <c r="N131" i="69" s="1"/>
  <c r="K131" i="69"/>
  <c r="J131" i="69"/>
  <c r="O130" i="69"/>
  <c r="M130" i="69"/>
  <c r="N130" i="69" s="1"/>
  <c r="K130" i="69"/>
  <c r="J130" i="69"/>
  <c r="O129" i="69"/>
  <c r="N129" i="69"/>
  <c r="M129" i="69"/>
  <c r="K129" i="69"/>
  <c r="J129" i="69"/>
  <c r="O128" i="69"/>
  <c r="N128" i="69"/>
  <c r="M128" i="69"/>
  <c r="K128" i="69"/>
  <c r="J128" i="69"/>
  <c r="O127" i="69"/>
  <c r="M127" i="69"/>
  <c r="N127" i="69" s="1"/>
  <c r="K127" i="69"/>
  <c r="J127" i="69"/>
  <c r="O126" i="69"/>
  <c r="M126" i="69"/>
  <c r="N126" i="69" s="1"/>
  <c r="K126" i="69"/>
  <c r="J126" i="69"/>
  <c r="O125" i="69"/>
  <c r="M125" i="69"/>
  <c r="N125" i="69" s="1"/>
  <c r="K125" i="69"/>
  <c r="J125" i="69"/>
  <c r="O124" i="69"/>
  <c r="N124" i="69"/>
  <c r="M124" i="69"/>
  <c r="K124" i="69"/>
  <c r="J124" i="69"/>
  <c r="O123" i="69"/>
  <c r="M123" i="69"/>
  <c r="N123" i="69" s="1"/>
  <c r="K123" i="69"/>
  <c r="J123" i="69"/>
  <c r="O122" i="69"/>
  <c r="M122" i="69"/>
  <c r="N122" i="69" s="1"/>
  <c r="K122" i="69"/>
  <c r="J122" i="69"/>
  <c r="O121" i="69"/>
  <c r="N121" i="69"/>
  <c r="M121" i="69"/>
  <c r="K121" i="69"/>
  <c r="J121" i="69"/>
  <c r="O120" i="69"/>
  <c r="N120" i="69"/>
  <c r="M120" i="69"/>
  <c r="K120" i="69"/>
  <c r="J120" i="69"/>
  <c r="O119" i="69"/>
  <c r="M119" i="69"/>
  <c r="N119" i="69" s="1"/>
  <c r="K119" i="69"/>
  <c r="J119" i="69"/>
  <c r="O118" i="69"/>
  <c r="M118" i="69"/>
  <c r="N118" i="69" s="1"/>
  <c r="K118" i="69"/>
  <c r="J118" i="69"/>
  <c r="O117" i="69"/>
  <c r="M117" i="69"/>
  <c r="N117" i="69" s="1"/>
  <c r="K117" i="69"/>
  <c r="J117" i="69"/>
  <c r="O116" i="69"/>
  <c r="N116" i="69"/>
  <c r="M116" i="69"/>
  <c r="K116" i="69"/>
  <c r="J116" i="69"/>
  <c r="O115" i="69"/>
  <c r="M115" i="69"/>
  <c r="N115" i="69" s="1"/>
  <c r="K115" i="69"/>
  <c r="J115" i="69"/>
  <c r="O114" i="69"/>
  <c r="M114" i="69"/>
  <c r="N114" i="69" s="1"/>
  <c r="K114" i="69"/>
  <c r="J114" i="69"/>
  <c r="O113" i="69"/>
  <c r="N113" i="69"/>
  <c r="M113" i="69"/>
  <c r="K113" i="69"/>
  <c r="J113" i="69"/>
  <c r="O112" i="69"/>
  <c r="N112" i="69"/>
  <c r="M112" i="69"/>
  <c r="K112" i="69"/>
  <c r="J112" i="69"/>
  <c r="O111" i="69"/>
  <c r="M111" i="69"/>
  <c r="N111" i="69" s="1"/>
  <c r="K111" i="69"/>
  <c r="J111" i="69"/>
  <c r="O110" i="69"/>
  <c r="M110" i="69"/>
  <c r="N110" i="69" s="1"/>
  <c r="K110" i="69"/>
  <c r="J110" i="69"/>
  <c r="O109" i="69"/>
  <c r="M109" i="69"/>
  <c r="N109" i="69" s="1"/>
  <c r="K109" i="69"/>
  <c r="J109" i="69"/>
  <c r="O108" i="69"/>
  <c r="N108" i="69"/>
  <c r="M108" i="69"/>
  <c r="K108" i="69"/>
  <c r="J108" i="69"/>
  <c r="O106" i="69"/>
  <c r="M106" i="69"/>
  <c r="N106" i="69" s="1"/>
  <c r="K106" i="69"/>
  <c r="J106" i="69"/>
  <c r="O105" i="69"/>
  <c r="M105" i="69"/>
  <c r="N105" i="69" s="1"/>
  <c r="K105" i="69"/>
  <c r="J105" i="69"/>
  <c r="O104" i="69"/>
  <c r="N104" i="69"/>
  <c r="M104" i="69"/>
  <c r="K104" i="69"/>
  <c r="J104" i="69"/>
  <c r="O103" i="69"/>
  <c r="N103" i="69"/>
  <c r="M103" i="69"/>
  <c r="K103" i="69"/>
  <c r="J103" i="69"/>
  <c r="O102" i="69"/>
  <c r="M102" i="69"/>
  <c r="N102" i="69" s="1"/>
  <c r="K102" i="69"/>
  <c r="J102" i="69"/>
  <c r="O101" i="69"/>
  <c r="M101" i="69"/>
  <c r="N101" i="69" s="1"/>
  <c r="K101" i="69"/>
  <c r="J101" i="69"/>
  <c r="O100" i="69"/>
  <c r="M100" i="69"/>
  <c r="N100" i="69" s="1"/>
  <c r="K100" i="69"/>
  <c r="J100" i="69"/>
  <c r="O99" i="69"/>
  <c r="N99" i="69"/>
  <c r="M99" i="69"/>
  <c r="K99" i="69"/>
  <c r="J99" i="69"/>
  <c r="O98" i="69"/>
  <c r="M98" i="69"/>
  <c r="N98" i="69" s="1"/>
  <c r="K98" i="69"/>
  <c r="J98" i="69"/>
  <c r="O97" i="69"/>
  <c r="M97" i="69"/>
  <c r="N97" i="69" s="1"/>
  <c r="K97" i="69"/>
  <c r="J97" i="69"/>
  <c r="O96" i="69"/>
  <c r="N96" i="69"/>
  <c r="M96" i="69"/>
  <c r="K96" i="69"/>
  <c r="J96" i="69"/>
  <c r="O95" i="69"/>
  <c r="N95" i="69"/>
  <c r="M95" i="69"/>
  <c r="K95" i="69"/>
  <c r="J95" i="69"/>
  <c r="O94" i="69"/>
  <c r="M94" i="69"/>
  <c r="N94" i="69" s="1"/>
  <c r="K94" i="69"/>
  <c r="J94" i="69"/>
  <c r="O93" i="69"/>
  <c r="M93" i="69"/>
  <c r="N93" i="69" s="1"/>
  <c r="K93" i="69"/>
  <c r="J93" i="69"/>
  <c r="O92" i="69"/>
  <c r="M92" i="69"/>
  <c r="N92" i="69" s="1"/>
  <c r="K92" i="69"/>
  <c r="J92" i="69"/>
  <c r="O91" i="69"/>
  <c r="N91" i="69"/>
  <c r="M91" i="69"/>
  <c r="K91" i="69"/>
  <c r="J91" i="69"/>
  <c r="O90" i="69"/>
  <c r="M90" i="69"/>
  <c r="N90" i="69" s="1"/>
  <c r="K90" i="69"/>
  <c r="J90" i="69"/>
  <c r="O89" i="69"/>
  <c r="M89" i="69"/>
  <c r="N89" i="69" s="1"/>
  <c r="K89" i="69"/>
  <c r="J89" i="69"/>
  <c r="O88" i="69"/>
  <c r="N88" i="69"/>
  <c r="M88" i="69"/>
  <c r="K88" i="69"/>
  <c r="J88" i="69"/>
  <c r="O87" i="69"/>
  <c r="N87" i="69"/>
  <c r="M87" i="69"/>
  <c r="K87" i="69"/>
  <c r="J87" i="69"/>
  <c r="O86" i="69"/>
  <c r="M86" i="69"/>
  <c r="N86" i="69" s="1"/>
  <c r="K86" i="69"/>
  <c r="J86" i="69"/>
  <c r="O85" i="69"/>
  <c r="M85" i="69"/>
  <c r="N85" i="69" s="1"/>
  <c r="K85" i="69"/>
  <c r="J85" i="69"/>
  <c r="O84" i="69"/>
  <c r="M84" i="69"/>
  <c r="N84" i="69" s="1"/>
  <c r="K84" i="69"/>
  <c r="J84" i="69"/>
  <c r="O83" i="69"/>
  <c r="N83" i="69"/>
  <c r="M83" i="69"/>
  <c r="K83" i="69"/>
  <c r="J83" i="69"/>
  <c r="O82" i="69"/>
  <c r="M82" i="69"/>
  <c r="N82" i="69" s="1"/>
  <c r="K82" i="69"/>
  <c r="J82" i="69"/>
  <c r="O81" i="69"/>
  <c r="M81" i="69"/>
  <c r="N81" i="69" s="1"/>
  <c r="K81" i="69"/>
  <c r="J81" i="69"/>
  <c r="O80" i="69"/>
  <c r="N80" i="69"/>
  <c r="M80" i="69"/>
  <c r="K80" i="69"/>
  <c r="J80" i="69"/>
  <c r="O79" i="69"/>
  <c r="N79" i="69"/>
  <c r="M79" i="69"/>
  <c r="K79" i="69"/>
  <c r="J79" i="69"/>
  <c r="O78" i="69"/>
  <c r="M78" i="69"/>
  <c r="N78" i="69" s="1"/>
  <c r="K78" i="69"/>
  <c r="J78" i="69"/>
  <c r="O77" i="69"/>
  <c r="M77" i="69"/>
  <c r="N77" i="69" s="1"/>
  <c r="K77" i="69"/>
  <c r="J77" i="69"/>
  <c r="O76" i="69"/>
  <c r="M76" i="69"/>
  <c r="N76" i="69" s="1"/>
  <c r="K76" i="69"/>
  <c r="J76" i="69"/>
  <c r="O75" i="69"/>
  <c r="N75" i="69"/>
  <c r="M75" i="69"/>
  <c r="K75" i="69"/>
  <c r="J75" i="69"/>
  <c r="O74" i="69"/>
  <c r="M74" i="69"/>
  <c r="N74" i="69" s="1"/>
  <c r="K74" i="69"/>
  <c r="J74" i="69"/>
  <c r="O73" i="69"/>
  <c r="M73" i="69"/>
  <c r="N73" i="69" s="1"/>
  <c r="K73" i="69"/>
  <c r="J73" i="69"/>
  <c r="O72" i="69"/>
  <c r="N72" i="69"/>
  <c r="M72" i="69"/>
  <c r="K72" i="69"/>
  <c r="J72" i="69"/>
  <c r="O71" i="69"/>
  <c r="N71" i="69"/>
  <c r="M71" i="69"/>
  <c r="K71" i="69"/>
  <c r="J71" i="69"/>
  <c r="O70" i="69"/>
  <c r="M70" i="69"/>
  <c r="N70" i="69" s="1"/>
  <c r="K70" i="69"/>
  <c r="J70" i="69"/>
  <c r="O69" i="69"/>
  <c r="M69" i="69"/>
  <c r="N69" i="69" s="1"/>
  <c r="K69" i="69"/>
  <c r="J69" i="69"/>
  <c r="O68" i="69"/>
  <c r="M68" i="69"/>
  <c r="N68" i="69" s="1"/>
  <c r="K68" i="69"/>
  <c r="J68" i="69"/>
  <c r="O67" i="69"/>
  <c r="N67" i="69"/>
  <c r="M67" i="69"/>
  <c r="K67" i="69"/>
  <c r="J67" i="69"/>
  <c r="O66" i="69"/>
  <c r="M66" i="69"/>
  <c r="N66" i="69" s="1"/>
  <c r="K66" i="69"/>
  <c r="J66" i="69"/>
  <c r="O65" i="69"/>
  <c r="M65" i="69"/>
  <c r="N65" i="69" s="1"/>
  <c r="K65" i="69"/>
  <c r="J65" i="69"/>
  <c r="O64" i="69"/>
  <c r="N64" i="69"/>
  <c r="M64" i="69"/>
  <c r="K64" i="69"/>
  <c r="J64" i="69"/>
  <c r="O63" i="69"/>
  <c r="N63" i="69"/>
  <c r="M63" i="69"/>
  <c r="K63" i="69"/>
  <c r="J63" i="69"/>
  <c r="O62" i="69"/>
  <c r="M62" i="69"/>
  <c r="N62" i="69" s="1"/>
  <c r="K62" i="69"/>
  <c r="J62" i="69"/>
  <c r="O61" i="69"/>
  <c r="M61" i="69"/>
  <c r="N61" i="69" s="1"/>
  <c r="K61" i="69"/>
  <c r="J61" i="69"/>
  <c r="O60" i="69"/>
  <c r="M60" i="69"/>
  <c r="N60" i="69" s="1"/>
  <c r="K60" i="69"/>
  <c r="J60" i="69"/>
  <c r="O59" i="69"/>
  <c r="N59" i="69"/>
  <c r="M59" i="69"/>
  <c r="K59" i="69"/>
  <c r="J59" i="69"/>
  <c r="O58" i="69"/>
  <c r="M58" i="69"/>
  <c r="N58" i="69" s="1"/>
  <c r="K58" i="69"/>
  <c r="J58" i="69"/>
  <c r="O57" i="69"/>
  <c r="M57" i="69"/>
  <c r="N57" i="69" s="1"/>
  <c r="K57" i="69"/>
  <c r="J57" i="69"/>
  <c r="O56" i="69"/>
  <c r="N56" i="69"/>
  <c r="M56" i="69"/>
  <c r="K56" i="69"/>
  <c r="J56" i="69"/>
  <c r="O55" i="69"/>
  <c r="N55" i="69"/>
  <c r="M55" i="69"/>
  <c r="K55" i="69"/>
  <c r="J55" i="69"/>
  <c r="O54" i="69"/>
  <c r="M54" i="69"/>
  <c r="N54" i="69" s="1"/>
  <c r="K54" i="69"/>
  <c r="J54" i="69"/>
  <c r="O53" i="69"/>
  <c r="M53" i="69"/>
  <c r="N53" i="69" s="1"/>
  <c r="K53" i="69"/>
  <c r="J53" i="69"/>
  <c r="O52" i="69"/>
  <c r="M52" i="69"/>
  <c r="N52" i="69" s="1"/>
  <c r="K52" i="69"/>
  <c r="J52" i="69"/>
  <c r="O51" i="69"/>
  <c r="N51" i="69"/>
  <c r="M51" i="69"/>
  <c r="K51" i="69"/>
  <c r="J51" i="69"/>
  <c r="O50" i="69"/>
  <c r="M50" i="69"/>
  <c r="N50" i="69" s="1"/>
  <c r="K50" i="69"/>
  <c r="J50" i="69"/>
  <c r="O49" i="69"/>
  <c r="M49" i="69"/>
  <c r="N49" i="69" s="1"/>
  <c r="K49" i="69"/>
  <c r="J49" i="69"/>
  <c r="O48" i="69"/>
  <c r="N48" i="69"/>
  <c r="M48" i="69"/>
  <c r="K48" i="69"/>
  <c r="J48" i="69"/>
  <c r="O47" i="69"/>
  <c r="N47" i="69"/>
  <c r="M47" i="69"/>
  <c r="K47" i="69"/>
  <c r="J47" i="69"/>
  <c r="O46" i="69"/>
  <c r="M46" i="69"/>
  <c r="N46" i="69" s="1"/>
  <c r="K46" i="69"/>
  <c r="J46" i="69"/>
  <c r="O45" i="69"/>
  <c r="M45" i="69"/>
  <c r="N45" i="69" s="1"/>
  <c r="K45" i="69"/>
  <c r="J45" i="69"/>
  <c r="O44" i="69"/>
  <c r="M44" i="69"/>
  <c r="N44" i="69" s="1"/>
  <c r="K44" i="69"/>
  <c r="J44" i="69"/>
  <c r="O43" i="69"/>
  <c r="N43" i="69"/>
  <c r="M43" i="69"/>
  <c r="K43" i="69"/>
  <c r="J43" i="69"/>
  <c r="O42" i="69"/>
  <c r="M42" i="69"/>
  <c r="N42" i="69" s="1"/>
  <c r="K42" i="69"/>
  <c r="J42" i="69"/>
  <c r="O41" i="69"/>
  <c r="M41" i="69"/>
  <c r="N41" i="69" s="1"/>
  <c r="K41" i="69"/>
  <c r="J41" i="69"/>
  <c r="O40" i="69"/>
  <c r="N40" i="69"/>
  <c r="M40" i="69"/>
  <c r="K40" i="69"/>
  <c r="J40" i="69"/>
  <c r="O39" i="69"/>
  <c r="N39" i="69"/>
  <c r="M39" i="69"/>
  <c r="K39" i="69"/>
  <c r="J39" i="69"/>
  <c r="O38" i="69"/>
  <c r="M38" i="69"/>
  <c r="N38" i="69" s="1"/>
  <c r="K38" i="69"/>
  <c r="J38" i="69"/>
  <c r="O37" i="69"/>
  <c r="M37" i="69"/>
  <c r="N37" i="69" s="1"/>
  <c r="K37" i="69"/>
  <c r="J37" i="69"/>
  <c r="O36" i="69"/>
  <c r="M36" i="69"/>
  <c r="N36" i="69" s="1"/>
  <c r="K36" i="69"/>
  <c r="J36" i="69"/>
  <c r="O35" i="69"/>
  <c r="N35" i="69"/>
  <c r="M35" i="69"/>
  <c r="K35" i="69"/>
  <c r="J35" i="69"/>
  <c r="O34" i="69"/>
  <c r="M34" i="69"/>
  <c r="N34" i="69" s="1"/>
  <c r="K34" i="69"/>
  <c r="J34" i="69"/>
  <c r="O33" i="69"/>
  <c r="M33" i="69"/>
  <c r="N33" i="69" s="1"/>
  <c r="K33" i="69"/>
  <c r="J33" i="69"/>
  <c r="O32" i="69"/>
  <c r="N32" i="69"/>
  <c r="M32" i="69"/>
  <c r="K32" i="69"/>
  <c r="J32" i="69"/>
  <c r="O31" i="69"/>
  <c r="N31" i="69"/>
  <c r="M31" i="69"/>
  <c r="K31" i="69"/>
  <c r="J31" i="69"/>
  <c r="O30" i="69"/>
  <c r="M30" i="69"/>
  <c r="N30" i="69" s="1"/>
  <c r="K30" i="69"/>
  <c r="J30" i="69"/>
  <c r="O29" i="69"/>
  <c r="M29" i="69"/>
  <c r="N29" i="69" s="1"/>
  <c r="K29" i="69"/>
  <c r="J29" i="69"/>
  <c r="O28" i="69"/>
  <c r="M28" i="69"/>
  <c r="N28" i="69" s="1"/>
  <c r="K28" i="69"/>
  <c r="J28" i="69"/>
  <c r="O27" i="69"/>
  <c r="N27" i="69"/>
  <c r="M27" i="69"/>
  <c r="K27" i="69"/>
  <c r="J27" i="69"/>
  <c r="O26" i="69"/>
  <c r="M26" i="69"/>
  <c r="N26" i="69" s="1"/>
  <c r="K26" i="69"/>
  <c r="J26" i="69"/>
  <c r="O25" i="69"/>
  <c r="M25" i="69"/>
  <c r="N25" i="69" s="1"/>
  <c r="K25" i="69"/>
  <c r="J25" i="69"/>
  <c r="O24" i="69"/>
  <c r="N24" i="69"/>
  <c r="M24" i="69"/>
  <c r="K24" i="69"/>
  <c r="J24" i="69"/>
  <c r="O23" i="69"/>
  <c r="N23" i="69"/>
  <c r="M23" i="69"/>
  <c r="K23" i="69"/>
  <c r="J23" i="69"/>
  <c r="O22" i="69"/>
  <c r="M22" i="69"/>
  <c r="N22" i="69" s="1"/>
  <c r="K22" i="69"/>
  <c r="J22" i="69"/>
  <c r="O21" i="69"/>
  <c r="M21" i="69"/>
  <c r="N21" i="69" s="1"/>
  <c r="K21" i="69"/>
  <c r="J21" i="69"/>
  <c r="O20" i="69"/>
  <c r="M20" i="69"/>
  <c r="N20" i="69" s="1"/>
  <c r="K20" i="69"/>
  <c r="J20" i="69"/>
  <c r="O19" i="69"/>
  <c r="N19" i="69"/>
  <c r="M19" i="69"/>
  <c r="K19" i="69"/>
  <c r="J19" i="69"/>
  <c r="O18" i="69"/>
  <c r="M18" i="69"/>
  <c r="N18" i="69" s="1"/>
  <c r="K18" i="69"/>
  <c r="J18" i="69"/>
  <c r="O17" i="69"/>
  <c r="M17" i="69"/>
  <c r="N17" i="69" s="1"/>
  <c r="K17" i="69"/>
  <c r="J17" i="69"/>
  <c r="O16" i="69"/>
  <c r="N16" i="69"/>
  <c r="M16" i="69"/>
  <c r="K16" i="69"/>
  <c r="J16" i="69"/>
  <c r="O15" i="69"/>
  <c r="N15" i="69"/>
  <c r="M15" i="69"/>
  <c r="K15" i="69"/>
  <c r="J15" i="69"/>
  <c r="O14" i="69"/>
  <c r="M14" i="69"/>
  <c r="N14" i="69" s="1"/>
  <c r="K14" i="69"/>
  <c r="J14" i="69"/>
  <c r="O13" i="69"/>
  <c r="M13" i="69"/>
  <c r="N13" i="69" s="1"/>
  <c r="K13" i="69"/>
  <c r="J13" i="69"/>
  <c r="O12" i="69"/>
  <c r="M12" i="69"/>
  <c r="N12" i="69" s="1"/>
  <c r="K12" i="69"/>
  <c r="J12" i="69"/>
  <c r="O11" i="69"/>
  <c r="N11" i="69"/>
  <c r="M11" i="69"/>
  <c r="K11" i="69"/>
  <c r="J11" i="69"/>
  <c r="O10" i="69"/>
  <c r="M10" i="69"/>
  <c r="N10" i="69" s="1"/>
  <c r="K10" i="69"/>
  <c r="J10" i="69"/>
  <c r="O9" i="69"/>
  <c r="N9" i="69"/>
  <c r="M9" i="69"/>
  <c r="K9" i="69"/>
  <c r="J9" i="69"/>
  <c r="O8" i="69"/>
  <c r="M8" i="69"/>
  <c r="N8" i="69" s="1"/>
  <c r="K8" i="69"/>
  <c r="J8" i="69"/>
  <c r="O7" i="69"/>
  <c r="N7" i="69"/>
  <c r="M7" i="69"/>
  <c r="K7" i="69"/>
  <c r="J7" i="69"/>
  <c r="G5" i="69"/>
  <c r="G1" i="69"/>
  <c r="R54" i="68"/>
  <c r="R53" i="68"/>
  <c r="R52" i="68"/>
  <c r="R51" i="68"/>
  <c r="R50" i="68"/>
  <c r="R49" i="68"/>
  <c r="R48" i="68"/>
  <c r="R47" i="68"/>
  <c r="R46" i="68"/>
  <c r="R45" i="68"/>
  <c r="R44" i="68"/>
  <c r="R43" i="68"/>
  <c r="R42" i="68"/>
  <c r="R41" i="68"/>
  <c r="R40" i="68"/>
  <c r="R39" i="68"/>
  <c r="R38" i="68"/>
  <c r="R37" i="68"/>
  <c r="R36" i="68"/>
  <c r="R35" i="68"/>
  <c r="R34" i="68"/>
  <c r="R33" i="68"/>
  <c r="R32" i="68"/>
  <c r="R31" i="68"/>
  <c r="R30" i="68"/>
  <c r="R28" i="68"/>
  <c r="R27" i="68"/>
  <c r="R26" i="68"/>
  <c r="R25" i="68"/>
  <c r="R24" i="68"/>
  <c r="R23" i="68"/>
  <c r="R22" i="68"/>
  <c r="R21" i="68"/>
  <c r="R20" i="68"/>
  <c r="R19" i="68"/>
  <c r="R18" i="68"/>
  <c r="R17" i="68"/>
  <c r="R16" i="68"/>
  <c r="R15" i="68"/>
  <c r="R14" i="68"/>
  <c r="R13" i="68"/>
  <c r="R12" i="68"/>
  <c r="R11" i="68"/>
  <c r="R10" i="68"/>
  <c r="A5" i="68"/>
  <c r="A1" i="68"/>
  <c r="G13" i="67" l="1"/>
  <c r="G11" i="67"/>
  <c r="F7" i="67"/>
  <c r="J24" i="67"/>
  <c r="K24" i="67"/>
  <c r="J25" i="67"/>
  <c r="K25" i="67"/>
  <c r="J26" i="67"/>
  <c r="K26" i="67"/>
  <c r="J27" i="67"/>
  <c r="K27" i="67"/>
  <c r="J28" i="67"/>
  <c r="K28" i="67"/>
  <c r="J29" i="67"/>
  <c r="K29" i="67"/>
  <c r="G31" i="67"/>
  <c r="J31" i="67" s="1"/>
  <c r="K31" i="67" s="1"/>
  <c r="G32" i="67"/>
  <c r="J32" i="67" s="1"/>
  <c r="K32" i="67" s="1"/>
  <c r="G33" i="67"/>
  <c r="J33" i="67" s="1"/>
  <c r="K33" i="67" s="1"/>
  <c r="J34" i="67"/>
  <c r="K34" i="67" s="1"/>
  <c r="J35" i="67"/>
  <c r="K35" i="67" s="1"/>
  <c r="J36" i="67"/>
  <c r="K36" i="67" s="1"/>
  <c r="J37" i="67"/>
  <c r="K37" i="67" s="1"/>
  <c r="J39" i="67"/>
  <c r="K39" i="67" s="1"/>
  <c r="G41" i="67"/>
  <c r="J41" i="67" s="1"/>
  <c r="K41" i="67" s="1"/>
  <c r="J43" i="67"/>
  <c r="K43" i="67"/>
  <c r="J44" i="67"/>
  <c r="K44" i="67"/>
  <c r="G45" i="67"/>
  <c r="J45" i="67" s="1"/>
  <c r="K45" i="67" s="1"/>
  <c r="J46" i="67"/>
  <c r="K46" i="67" s="1"/>
  <c r="G48" i="67"/>
  <c r="J48" i="67" s="1"/>
  <c r="K48" i="67" s="1"/>
  <c r="J51" i="67"/>
  <c r="K51" i="67" s="1"/>
  <c r="J53" i="67"/>
  <c r="K53" i="67" s="1"/>
  <c r="J54" i="67"/>
  <c r="K54" i="67" s="1"/>
  <c r="J55" i="67"/>
  <c r="K55" i="67" s="1"/>
  <c r="J56" i="67"/>
  <c r="K56" i="67" s="1"/>
  <c r="J57" i="67"/>
  <c r="K57" i="67" s="1"/>
  <c r="H58" i="67"/>
  <c r="J58" i="67" s="1"/>
  <c r="K58" i="67" s="1"/>
  <c r="J59" i="67"/>
  <c r="K59" i="67" s="1"/>
  <c r="J60" i="67"/>
  <c r="K60" i="67" s="1"/>
  <c r="J61" i="67"/>
  <c r="K61" i="67" s="1"/>
  <c r="J62" i="67"/>
  <c r="K62" i="67" s="1"/>
  <c r="J64" i="67"/>
  <c r="K64" i="67" s="1"/>
  <c r="H67" i="67"/>
  <c r="J67" i="67" s="1"/>
  <c r="K67" i="67" s="1"/>
  <c r="H68" i="67"/>
  <c r="J68" i="67" s="1"/>
  <c r="K68" i="67" s="1"/>
  <c r="H70" i="67"/>
  <c r="J70" i="67" s="1"/>
  <c r="K70" i="67" s="1"/>
  <c r="H71" i="67"/>
  <c r="J71" i="67"/>
  <c r="K71" i="67" s="1"/>
  <c r="J74" i="67"/>
  <c r="K74" i="67" s="1"/>
  <c r="J76" i="67"/>
  <c r="K76" i="67" s="1"/>
  <c r="H77" i="67"/>
  <c r="J77" i="67" s="1"/>
  <c r="K77" i="67" s="1"/>
  <c r="J78" i="67"/>
  <c r="K78" i="67" s="1"/>
  <c r="J79" i="67"/>
  <c r="K79" i="67" s="1"/>
  <c r="G82" i="67"/>
  <c r="J82" i="67" s="1"/>
  <c r="K82" i="67" s="1"/>
  <c r="G84" i="67"/>
  <c r="J84" i="67" s="1"/>
  <c r="K84" i="67" s="1"/>
  <c r="G86" i="67"/>
  <c r="J86" i="67" s="1"/>
  <c r="K86" i="67" s="1"/>
  <c r="J88" i="67"/>
  <c r="K88" i="67" s="1"/>
  <c r="J92" i="67"/>
  <c r="K92" i="67" s="1"/>
  <c r="J94" i="67"/>
  <c r="K94" i="67" s="1"/>
  <c r="H96" i="67"/>
  <c r="J96" i="67" s="1"/>
  <c r="K96" i="67" s="1"/>
  <c r="J98" i="67"/>
  <c r="K98" i="67" s="1"/>
  <c r="H100" i="67"/>
  <c r="J100" i="67" s="1"/>
  <c r="K100" i="67" s="1"/>
  <c r="H102" i="67"/>
  <c r="J102" i="67" s="1"/>
  <c r="K102" i="67" s="1"/>
  <c r="J103" i="67"/>
  <c r="K103" i="67" s="1"/>
  <c r="H105" i="67"/>
  <c r="J105" i="67" s="1"/>
  <c r="K105" i="67" s="1"/>
  <c r="H107" i="67"/>
  <c r="J107" i="67" s="1"/>
  <c r="K107" i="67" s="1"/>
  <c r="J110" i="67"/>
  <c r="K110" i="67" s="1"/>
  <c r="J112" i="67"/>
  <c r="K112" i="67" s="1"/>
  <c r="J115" i="67"/>
  <c r="K115" i="67" s="1"/>
  <c r="J117" i="67"/>
  <c r="K117" i="67" s="1"/>
  <c r="J120" i="67"/>
  <c r="K120" i="67" s="1"/>
  <c r="J122" i="67"/>
  <c r="K122" i="67" s="1"/>
  <c r="J124" i="67"/>
  <c r="K124" i="67" s="1"/>
  <c r="J126" i="67"/>
  <c r="K126" i="67" s="1"/>
  <c r="J129" i="67"/>
  <c r="K129" i="67" s="1"/>
  <c r="J131" i="67"/>
  <c r="K131" i="67" s="1"/>
  <c r="J133" i="67"/>
  <c r="K133" i="67" s="1"/>
  <c r="J134" i="67"/>
  <c r="K134" i="67" s="1"/>
  <c r="J135" i="67"/>
  <c r="K135" i="67" s="1"/>
  <c r="J136" i="67"/>
  <c r="K136" i="67" s="1"/>
  <c r="J137" i="67"/>
  <c r="K137" i="67" s="1"/>
  <c r="J139" i="67"/>
  <c r="K139" i="67" s="1"/>
  <c r="G140" i="67"/>
  <c r="H140" i="67"/>
  <c r="I140" i="67"/>
  <c r="J141" i="67"/>
  <c r="J143" i="67"/>
  <c r="K143" i="67" s="1"/>
  <c r="G144" i="67"/>
  <c r="H144" i="67"/>
  <c r="I144" i="67"/>
  <c r="J145" i="67"/>
  <c r="J144" i="67" s="1"/>
  <c r="K145" i="67"/>
  <c r="K144" i="67" s="1"/>
  <c r="J147" i="67"/>
  <c r="K147" i="67"/>
  <c r="J150" i="67"/>
  <c r="K150" i="67"/>
  <c r="J152" i="67"/>
  <c r="K152" i="67"/>
  <c r="J154" i="67"/>
  <c r="K154" i="67"/>
  <c r="J156" i="67"/>
  <c r="K156" i="67"/>
  <c r="G157" i="67"/>
  <c r="H157" i="67"/>
  <c r="I157" i="67"/>
  <c r="J157" i="67"/>
  <c r="J158" i="67"/>
  <c r="K158" i="67" s="1"/>
  <c r="K157" i="67" s="1"/>
  <c r="G159" i="67"/>
  <c r="H159" i="67"/>
  <c r="I159" i="67"/>
  <c r="J160" i="67"/>
  <c r="J159" i="67" s="1"/>
  <c r="K160" i="67"/>
  <c r="K159" i="67" s="1"/>
  <c r="G161" i="67"/>
  <c r="H161" i="67"/>
  <c r="I161" i="67"/>
  <c r="J162" i="67"/>
  <c r="G163" i="67"/>
  <c r="H163" i="67"/>
  <c r="I163" i="67"/>
  <c r="J164" i="67"/>
  <c r="G165" i="67"/>
  <c r="H165" i="67"/>
  <c r="I165" i="67"/>
  <c r="J166" i="67"/>
  <c r="J169" i="67"/>
  <c r="K169" i="67" s="1"/>
  <c r="J170" i="67"/>
  <c r="K170" i="67" s="1"/>
  <c r="J171" i="67"/>
  <c r="K171" i="67" s="1"/>
  <c r="J172" i="67"/>
  <c r="K172" i="67" s="1"/>
  <c r="J173" i="67"/>
  <c r="K173" i="67" s="1"/>
  <c r="J174" i="67"/>
  <c r="K174" i="67" s="1"/>
  <c r="J175" i="67"/>
  <c r="K175" i="67" s="1"/>
  <c r="J177" i="67"/>
  <c r="K177" i="67" s="1"/>
  <c r="J178" i="67"/>
  <c r="K178" i="67" s="1"/>
  <c r="J179" i="67"/>
  <c r="K179" i="67" s="1"/>
  <c r="J180" i="67"/>
  <c r="K180" i="67" s="1"/>
  <c r="J181" i="67"/>
  <c r="K181" i="67" s="1"/>
  <c r="J182" i="67"/>
  <c r="K182" i="67" s="1"/>
  <c r="J184" i="67"/>
  <c r="K184" i="67" s="1"/>
  <c r="J187" i="67"/>
  <c r="K187" i="67" s="1"/>
  <c r="J189" i="67"/>
  <c r="K189" i="67" s="1"/>
  <c r="J191" i="67"/>
  <c r="K191" i="67" s="1"/>
  <c r="J193" i="67"/>
  <c r="K193" i="67" s="1"/>
  <c r="J195" i="67"/>
  <c r="K195" i="67" s="1"/>
  <c r="J196" i="67"/>
  <c r="K196" i="67" s="1"/>
  <c r="J197" i="67"/>
  <c r="K197" i="67" s="1"/>
  <c r="J199" i="67"/>
  <c r="K199" i="67" s="1"/>
  <c r="J200" i="67"/>
  <c r="K200" i="67" s="1"/>
  <c r="J201" i="67"/>
  <c r="K201" i="67" s="1"/>
  <c r="J202" i="67"/>
  <c r="K202" i="67" s="1"/>
  <c r="J204" i="67"/>
  <c r="K204" i="67" s="1"/>
  <c r="J205" i="67"/>
  <c r="K205" i="67" s="1"/>
  <c r="J206" i="67"/>
  <c r="K206" i="67" s="1"/>
  <c r="J207" i="67"/>
  <c r="K207" i="67" s="1"/>
  <c r="J208" i="67"/>
  <c r="K208" i="67" s="1"/>
  <c r="J209" i="67"/>
  <c r="K209" i="67" s="1"/>
  <c r="J211" i="67"/>
  <c r="K211" i="67" s="1"/>
  <c r="J212" i="67"/>
  <c r="K212" i="67" s="1"/>
  <c r="J213" i="67"/>
  <c r="K213" i="67" s="1"/>
  <c r="J215" i="67"/>
  <c r="K215" i="67" s="1"/>
  <c r="J216" i="67"/>
  <c r="K216" i="67" s="1"/>
  <c r="J217" i="67"/>
  <c r="K217" i="67" s="1"/>
  <c r="J218" i="67"/>
  <c r="K218" i="67" s="1"/>
  <c r="J219" i="67"/>
  <c r="K219" i="67" s="1"/>
  <c r="J223" i="67"/>
  <c r="K223" i="67" s="1"/>
  <c r="J224" i="67"/>
  <c r="K224" i="67" s="1"/>
  <c r="G225" i="67"/>
  <c r="H225" i="67"/>
  <c r="I225" i="67"/>
  <c r="J226" i="67"/>
  <c r="K226" i="67" s="1"/>
  <c r="K225" i="67" s="1"/>
  <c r="J228" i="67"/>
  <c r="K228" i="67" s="1"/>
  <c r="J229" i="67"/>
  <c r="K229" i="67" s="1"/>
  <c r="J230" i="67"/>
  <c r="K230" i="67" s="1"/>
  <c r="G231" i="67"/>
  <c r="H231" i="67"/>
  <c r="I231" i="67"/>
  <c r="J232" i="67"/>
  <c r="G234" i="67"/>
  <c r="H234" i="67"/>
  <c r="I234" i="67"/>
  <c r="J235" i="67"/>
  <c r="K235" i="67" s="1"/>
  <c r="K234" i="67" s="1"/>
  <c r="G236" i="67"/>
  <c r="H236" i="67"/>
  <c r="I236" i="67"/>
  <c r="J237" i="67"/>
  <c r="J236" i="67" s="1"/>
  <c r="K237" i="67"/>
  <c r="K236" i="67" s="1"/>
  <c r="G238" i="67"/>
  <c r="H238" i="67"/>
  <c r="I238" i="67"/>
  <c r="J238" i="67"/>
  <c r="J239" i="67"/>
  <c r="K239" i="67" s="1"/>
  <c r="K238" i="67" s="1"/>
  <c r="G240" i="67"/>
  <c r="H240" i="67"/>
  <c r="I240" i="67"/>
  <c r="J241" i="67"/>
  <c r="J240" i="67" s="1"/>
  <c r="K241" i="67"/>
  <c r="K240" i="67" s="1"/>
  <c r="J244" i="67"/>
  <c r="K244" i="67"/>
  <c r="G245" i="67"/>
  <c r="H245" i="67"/>
  <c r="I245" i="67"/>
  <c r="J246" i="67"/>
  <c r="K246" i="67" s="1"/>
  <c r="K245" i="67" s="1"/>
  <c r="G247" i="67"/>
  <c r="H247" i="67"/>
  <c r="I247" i="67"/>
  <c r="J248" i="67"/>
  <c r="G249" i="67"/>
  <c r="H249" i="67"/>
  <c r="I249" i="67"/>
  <c r="J250" i="67"/>
  <c r="G251" i="67"/>
  <c r="H251" i="67"/>
  <c r="I251" i="67"/>
  <c r="J252" i="67"/>
  <c r="G253" i="67"/>
  <c r="H253" i="67"/>
  <c r="I253" i="67"/>
  <c r="J254" i="67"/>
  <c r="K254" i="67" s="1"/>
  <c r="K253" i="67" s="1"/>
  <c r="G256" i="67"/>
  <c r="H256" i="67"/>
  <c r="I256" i="67"/>
  <c r="J257" i="67"/>
  <c r="J256" i="67" s="1"/>
  <c r="K257" i="67"/>
  <c r="K256" i="67" s="1"/>
  <c r="G258" i="67"/>
  <c r="H258" i="67"/>
  <c r="I258" i="67"/>
  <c r="J258" i="67"/>
  <c r="J259" i="67"/>
  <c r="K259" i="67" s="1"/>
  <c r="K258" i="67" s="1"/>
  <c r="G261" i="67"/>
  <c r="H261" i="67"/>
  <c r="I261" i="67"/>
  <c r="J262" i="67"/>
  <c r="J261" i="67" s="1"/>
  <c r="K262" i="67"/>
  <c r="K261" i="67" s="1"/>
  <c r="G263" i="67"/>
  <c r="H263" i="67"/>
  <c r="I263" i="67"/>
  <c r="J264" i="67"/>
  <c r="K264" i="67" s="1"/>
  <c r="K263" i="67" s="1"/>
  <c r="G265" i="67"/>
  <c r="H265" i="67"/>
  <c r="I265" i="67"/>
  <c r="J266" i="67"/>
  <c r="G267" i="67"/>
  <c r="H267" i="67"/>
  <c r="I267" i="67"/>
  <c r="J268" i="67"/>
  <c r="G269" i="67"/>
  <c r="H269" i="67"/>
  <c r="I269" i="67"/>
  <c r="J270" i="67"/>
  <c r="G272" i="67"/>
  <c r="H272" i="67"/>
  <c r="I272" i="67"/>
  <c r="J273" i="67"/>
  <c r="K273" i="67" s="1"/>
  <c r="J274" i="67"/>
  <c r="K274" i="67" s="1"/>
  <c r="J275" i="67"/>
  <c r="K275" i="67" s="1"/>
  <c r="J276" i="67"/>
  <c r="K276" i="67" s="1"/>
  <c r="J277" i="67"/>
  <c r="K277" i="67" s="1"/>
  <c r="G278" i="67"/>
  <c r="H278" i="67"/>
  <c r="I278" i="67"/>
  <c r="J279" i="67"/>
  <c r="K279" i="67"/>
  <c r="J280" i="67"/>
  <c r="K280" i="67"/>
  <c r="J281" i="67"/>
  <c r="K281" i="67"/>
  <c r="G282" i="67"/>
  <c r="H282" i="67"/>
  <c r="I282" i="67"/>
  <c r="J283" i="67"/>
  <c r="K283" i="67" s="1"/>
  <c r="J284" i="67"/>
  <c r="K284" i="67" s="1"/>
  <c r="J285" i="67"/>
  <c r="K285" i="67" s="1"/>
  <c r="J286" i="67"/>
  <c r="K286" i="67" s="1"/>
  <c r="J287" i="67"/>
  <c r="K287" i="67" s="1"/>
  <c r="J288" i="67"/>
  <c r="K288" i="67" s="1"/>
  <c r="G289" i="67"/>
  <c r="H289" i="67"/>
  <c r="I289" i="67"/>
  <c r="J290" i="67"/>
  <c r="K290" i="67"/>
  <c r="J291" i="67"/>
  <c r="K291" i="67"/>
  <c r="J292" i="67"/>
  <c r="K292" i="67"/>
  <c r="J293" i="67"/>
  <c r="K293" i="67"/>
  <c r="J294" i="67"/>
  <c r="K294" i="67"/>
  <c r="J295" i="67"/>
  <c r="K295" i="67"/>
  <c r="J296" i="67"/>
  <c r="K296" i="67"/>
  <c r="G297" i="67"/>
  <c r="H297" i="67"/>
  <c r="I297" i="67"/>
  <c r="J297" i="67"/>
  <c r="J298" i="67"/>
  <c r="K298" i="67" s="1"/>
  <c r="K297" i="67" s="1"/>
  <c r="G300" i="67"/>
  <c r="H300" i="67"/>
  <c r="I300" i="67"/>
  <c r="J301" i="67"/>
  <c r="K301" i="67"/>
  <c r="J302" i="67"/>
  <c r="K302" i="67"/>
  <c r="J303" i="67"/>
  <c r="K303" i="67"/>
  <c r="J304" i="67"/>
  <c r="K304" i="67"/>
  <c r="J305" i="67"/>
  <c r="K305" i="67"/>
  <c r="J306" i="67"/>
  <c r="K306" i="67"/>
  <c r="J307" i="67"/>
  <c r="K307" i="67"/>
  <c r="G308" i="67"/>
  <c r="H308" i="67"/>
  <c r="I308" i="67"/>
  <c r="J309" i="67"/>
  <c r="K309" i="67" s="1"/>
  <c r="J310" i="67"/>
  <c r="K310" i="67" s="1"/>
  <c r="J311" i="67"/>
  <c r="K311" i="67" s="1"/>
  <c r="J312" i="67"/>
  <c r="K312" i="67" s="1"/>
  <c r="J313" i="67"/>
  <c r="K313" i="67" s="1"/>
  <c r="J314" i="67"/>
  <c r="K314" i="67" s="1"/>
  <c r="J317" i="67"/>
  <c r="K317" i="67" s="1"/>
  <c r="J319" i="67"/>
  <c r="K319" i="67" s="1"/>
  <c r="G321" i="67"/>
  <c r="H321" i="67"/>
  <c r="I321" i="67"/>
  <c r="J322" i="67"/>
  <c r="J321" i="67" s="1"/>
  <c r="K322" i="67"/>
  <c r="K321" i="67" s="1"/>
  <c r="G323" i="67"/>
  <c r="H323" i="67"/>
  <c r="I323" i="67"/>
  <c r="J324" i="67"/>
  <c r="K324" i="67" s="1"/>
  <c r="K323" i="67" s="1"/>
  <c r="G325" i="67"/>
  <c r="H325" i="67"/>
  <c r="I325" i="67"/>
  <c r="J326" i="67"/>
  <c r="G327" i="67"/>
  <c r="H327" i="67"/>
  <c r="I327" i="67"/>
  <c r="J328" i="67"/>
  <c r="G329" i="67"/>
  <c r="H329" i="67"/>
  <c r="I329" i="67"/>
  <c r="J330" i="67"/>
  <c r="G331" i="67"/>
  <c r="H331" i="67"/>
  <c r="I331" i="67"/>
  <c r="J332" i="67"/>
  <c r="K332" i="67" s="1"/>
  <c r="K331" i="67" s="1"/>
  <c r="G333" i="67"/>
  <c r="H333" i="67"/>
  <c r="I333" i="67"/>
  <c r="J334" i="67"/>
  <c r="J333" i="67" s="1"/>
  <c r="K334" i="67"/>
  <c r="K333" i="67" s="1"/>
  <c r="G335" i="67"/>
  <c r="H335" i="67"/>
  <c r="I335" i="67"/>
  <c r="J335" i="67"/>
  <c r="J336" i="67"/>
  <c r="K336" i="67" s="1"/>
  <c r="K335" i="67" s="1"/>
  <c r="G337" i="67"/>
  <c r="H337" i="67"/>
  <c r="I337" i="67"/>
  <c r="J338" i="67"/>
  <c r="J337" i="67" s="1"/>
  <c r="K338" i="67"/>
  <c r="K337" i="67" s="1"/>
  <c r="G341" i="67"/>
  <c r="H341" i="67"/>
  <c r="I341" i="67"/>
  <c r="J342" i="67"/>
  <c r="K342" i="67" s="1"/>
  <c r="J343" i="67"/>
  <c r="K343" i="67" s="1"/>
  <c r="J344" i="67"/>
  <c r="K344" i="67" s="1"/>
  <c r="G345" i="67"/>
  <c r="H345" i="67"/>
  <c r="I345" i="67"/>
  <c r="J346" i="67"/>
  <c r="J347" i="67"/>
  <c r="K347" i="67" s="1"/>
  <c r="J348" i="67"/>
  <c r="K348" i="67" s="1"/>
  <c r="G349" i="67"/>
  <c r="H349" i="67"/>
  <c r="I349" i="67"/>
  <c r="J350" i="67"/>
  <c r="K350" i="67" s="1"/>
  <c r="J351" i="67"/>
  <c r="K351" i="67" s="1"/>
  <c r="J353" i="67"/>
  <c r="K353" i="67" s="1"/>
  <c r="G354" i="67"/>
  <c r="H354" i="67"/>
  <c r="I354" i="67"/>
  <c r="J355" i="67"/>
  <c r="J354" i="67" s="1"/>
  <c r="K355" i="67"/>
  <c r="K354" i="67" s="1"/>
  <c r="G357" i="67"/>
  <c r="H357" i="67"/>
  <c r="I357" i="67"/>
  <c r="J358" i="67"/>
  <c r="K358" i="67" s="1"/>
  <c r="K357" i="67" s="1"/>
  <c r="J360" i="67"/>
  <c r="K360" i="67" s="1"/>
  <c r="J361" i="67"/>
  <c r="K361" i="67" s="1"/>
  <c r="J362" i="67"/>
  <c r="K362" i="67" s="1"/>
  <c r="G363" i="67"/>
  <c r="H363" i="67"/>
  <c r="I363" i="67"/>
  <c r="J364" i="67"/>
  <c r="K364" i="67"/>
  <c r="J365" i="67"/>
  <c r="K365" i="67"/>
  <c r="J366" i="67"/>
  <c r="K366" i="67"/>
  <c r="G368" i="67"/>
  <c r="H368" i="67"/>
  <c r="I368" i="67"/>
  <c r="J369" i="67"/>
  <c r="K369" i="67" s="1"/>
  <c r="J370" i="67"/>
  <c r="K370" i="67" s="1"/>
  <c r="J371" i="67"/>
  <c r="K371" i="67" s="1"/>
  <c r="G373" i="67"/>
  <c r="H373" i="67"/>
  <c r="I373" i="67"/>
  <c r="J374" i="67"/>
  <c r="J376" i="67"/>
  <c r="K376" i="67" s="1"/>
  <c r="J378" i="67"/>
  <c r="K378" i="67" s="1"/>
  <c r="J380" i="67"/>
  <c r="K380" i="67" s="1"/>
  <c r="G382" i="67"/>
  <c r="H382" i="67"/>
  <c r="I382" i="67"/>
  <c r="J383" i="67"/>
  <c r="J385" i="67"/>
  <c r="K385" i="67" s="1"/>
  <c r="J387" i="67"/>
  <c r="K387" i="67" s="1"/>
  <c r="G389" i="67"/>
  <c r="H389" i="67"/>
  <c r="I389" i="67"/>
  <c r="J390" i="67"/>
  <c r="G391" i="67"/>
  <c r="H391" i="67"/>
  <c r="I391" i="67"/>
  <c r="J392" i="67"/>
  <c r="K392" i="67" s="1"/>
  <c r="K391" i="67" s="1"/>
  <c r="G393" i="67"/>
  <c r="H393" i="67"/>
  <c r="I393" i="67"/>
  <c r="J394" i="67"/>
  <c r="J393" i="67" s="1"/>
  <c r="K394" i="67"/>
  <c r="K393" i="67" s="1"/>
  <c r="G395" i="67"/>
  <c r="H395" i="67"/>
  <c r="I395" i="67"/>
  <c r="J395" i="67"/>
  <c r="J396" i="67"/>
  <c r="K396" i="67" s="1"/>
  <c r="K395" i="67" s="1"/>
  <c r="J399" i="67"/>
  <c r="K399" i="67" s="1"/>
  <c r="G400" i="67"/>
  <c r="H400" i="67"/>
  <c r="I400" i="67"/>
  <c r="J401" i="67"/>
  <c r="J403" i="67"/>
  <c r="K403" i="67" s="1"/>
  <c r="G406" i="67"/>
  <c r="H406" i="67"/>
  <c r="I406" i="67"/>
  <c r="J407" i="67"/>
  <c r="G408" i="67"/>
  <c r="H408" i="67"/>
  <c r="I408" i="67"/>
  <c r="J409" i="67"/>
  <c r="G410" i="67"/>
  <c r="H410" i="67"/>
  <c r="I410" i="67"/>
  <c r="J411" i="67"/>
  <c r="K411" i="67" s="1"/>
  <c r="K410" i="67" s="1"/>
  <c r="G412" i="67"/>
  <c r="H412" i="67"/>
  <c r="I412" i="67"/>
  <c r="J413" i="67"/>
  <c r="J412" i="67" s="1"/>
  <c r="K413" i="67"/>
  <c r="K412" i="67" s="1"/>
  <c r="G414" i="67"/>
  <c r="H414" i="67"/>
  <c r="I414" i="67"/>
  <c r="J414" i="67"/>
  <c r="J415" i="67"/>
  <c r="K415" i="67" s="1"/>
  <c r="K414" i="67" s="1"/>
  <c r="G417" i="67"/>
  <c r="H417" i="67"/>
  <c r="I417" i="67"/>
  <c r="J418" i="67"/>
  <c r="J417" i="67" s="1"/>
  <c r="K418" i="67"/>
  <c r="K417" i="67" s="1"/>
  <c r="J420" i="67"/>
  <c r="K420" i="67"/>
  <c r="G421" i="67"/>
  <c r="H421" i="67"/>
  <c r="I421" i="67"/>
  <c r="J422" i="67"/>
  <c r="K422" i="67" s="1"/>
  <c r="K421" i="67" s="1"/>
  <c r="G423" i="67"/>
  <c r="H423" i="67"/>
  <c r="I423" i="67"/>
  <c r="J424" i="67"/>
  <c r="G426" i="67"/>
  <c r="H426" i="67"/>
  <c r="I426" i="67"/>
  <c r="J427" i="67"/>
  <c r="G428" i="67"/>
  <c r="H428" i="67"/>
  <c r="I428" i="67"/>
  <c r="J429" i="67"/>
  <c r="G430" i="67"/>
  <c r="H430" i="67"/>
  <c r="I430" i="67"/>
  <c r="J431" i="67"/>
  <c r="K431" i="67" s="1"/>
  <c r="K430" i="67" s="1"/>
  <c r="G432" i="67"/>
  <c r="H432" i="67"/>
  <c r="I432" i="67"/>
  <c r="J433" i="67"/>
  <c r="J432" i="67" s="1"/>
  <c r="K433" i="67"/>
  <c r="K432" i="67" s="1"/>
  <c r="G435" i="67"/>
  <c r="H435" i="67"/>
  <c r="I435" i="67"/>
  <c r="J435" i="67"/>
  <c r="J436" i="67"/>
  <c r="K436" i="67" s="1"/>
  <c r="K435" i="67" s="1"/>
  <c r="G437" i="67"/>
  <c r="H437" i="67"/>
  <c r="I437" i="67"/>
  <c r="J438" i="67"/>
  <c r="J437" i="67" s="1"/>
  <c r="K438" i="67"/>
  <c r="K437" i="67" s="1"/>
  <c r="G439" i="67"/>
  <c r="H439" i="67"/>
  <c r="I439" i="67"/>
  <c r="J440" i="67"/>
  <c r="K440" i="67" s="1"/>
  <c r="K439" i="67" s="1"/>
  <c r="G442" i="67"/>
  <c r="H442" i="67"/>
  <c r="I442" i="67"/>
  <c r="J443" i="67"/>
  <c r="G444" i="67"/>
  <c r="H444" i="67"/>
  <c r="I444" i="67"/>
  <c r="J445" i="67"/>
  <c r="G446" i="67"/>
  <c r="H446" i="67"/>
  <c r="I446" i="67"/>
  <c r="J447" i="67"/>
  <c r="G448" i="67"/>
  <c r="H448" i="67"/>
  <c r="I448" i="67"/>
  <c r="J449" i="67"/>
  <c r="K449" i="67" s="1"/>
  <c r="K448" i="67" s="1"/>
  <c r="G450" i="67"/>
  <c r="H450" i="67"/>
  <c r="I450" i="67"/>
  <c r="J451" i="67"/>
  <c r="J450" i="67" s="1"/>
  <c r="K451" i="67"/>
  <c r="K450" i="67" s="1"/>
  <c r="G452" i="67"/>
  <c r="H452" i="67"/>
  <c r="I452" i="67"/>
  <c r="J452" i="67"/>
  <c r="J453" i="67"/>
  <c r="K453" i="67" s="1"/>
  <c r="K452" i="67" s="1"/>
  <c r="G454" i="67"/>
  <c r="H454" i="67"/>
  <c r="I454" i="67"/>
  <c r="J455" i="67"/>
  <c r="J454" i="67" s="1"/>
  <c r="K455" i="67"/>
  <c r="K454" i="67" s="1"/>
  <c r="J458" i="67"/>
  <c r="K458" i="67"/>
  <c r="G459" i="67"/>
  <c r="H459" i="67"/>
  <c r="I459" i="67"/>
  <c r="J460" i="67"/>
  <c r="K460" i="67" s="1"/>
  <c r="K459" i="67" s="1"/>
  <c r="G462" i="67"/>
  <c r="H462" i="67"/>
  <c r="I462" i="67"/>
  <c r="J463" i="67"/>
  <c r="G464" i="67"/>
  <c r="H464" i="67"/>
  <c r="I464" i="67"/>
  <c r="J465" i="67"/>
  <c r="K465" i="67" s="1"/>
  <c r="J466" i="67"/>
  <c r="K466" i="67" s="1"/>
  <c r="G467" i="67"/>
  <c r="H467" i="67"/>
  <c r="I467" i="67"/>
  <c r="J468" i="67"/>
  <c r="G469" i="67"/>
  <c r="H469" i="67"/>
  <c r="I469" i="67"/>
  <c r="J470" i="67"/>
  <c r="G471" i="67"/>
  <c r="H471" i="67"/>
  <c r="I471" i="67"/>
  <c r="J472" i="67"/>
  <c r="G473" i="67"/>
  <c r="H473" i="67"/>
  <c r="I473" i="67"/>
  <c r="J474" i="67"/>
  <c r="K474" i="67" s="1"/>
  <c r="J475" i="67"/>
  <c r="K475" i="67" s="1"/>
  <c r="J476" i="67"/>
  <c r="K476" i="67" s="1"/>
  <c r="J477" i="67"/>
  <c r="K477" i="67" s="1"/>
  <c r="G478" i="67"/>
  <c r="H478" i="67"/>
  <c r="I478" i="67"/>
  <c r="J479" i="67"/>
  <c r="J482" i="67"/>
  <c r="K482" i="67" s="1"/>
  <c r="J484" i="67"/>
  <c r="K484" i="67" s="1"/>
  <c r="J486" i="67"/>
  <c r="K486" i="67" s="1"/>
  <c r="G489" i="67"/>
  <c r="H489" i="67"/>
  <c r="I489" i="67"/>
  <c r="J490" i="67"/>
  <c r="K490" i="67" s="1"/>
  <c r="K489" i="67" s="1"/>
  <c r="G491" i="67"/>
  <c r="H491" i="67"/>
  <c r="I491" i="67"/>
  <c r="J492" i="67"/>
  <c r="J491" i="67" s="1"/>
  <c r="K492" i="67"/>
  <c r="K491" i="67" s="1"/>
  <c r="G493" i="67"/>
  <c r="H493" i="67"/>
  <c r="I493" i="67"/>
  <c r="J493" i="67"/>
  <c r="J494" i="67"/>
  <c r="K494" i="67" s="1"/>
  <c r="K493" i="67" s="1"/>
  <c r="G495" i="67"/>
  <c r="H495" i="67"/>
  <c r="I495" i="67"/>
  <c r="J496" i="67"/>
  <c r="J495" i="67" s="1"/>
  <c r="K496" i="67"/>
  <c r="K495" i="67" s="1"/>
  <c r="G497" i="67"/>
  <c r="H497" i="67"/>
  <c r="I497" i="67"/>
  <c r="J498" i="67"/>
  <c r="K498" i="67" s="1"/>
  <c r="K497" i="67" s="1"/>
  <c r="G500" i="67"/>
  <c r="H500" i="67"/>
  <c r="I500" i="67"/>
  <c r="J501" i="67"/>
  <c r="G502" i="67"/>
  <c r="H502" i="67"/>
  <c r="I502" i="67"/>
  <c r="J503" i="67"/>
  <c r="G504" i="67"/>
  <c r="H504" i="67"/>
  <c r="I504" i="67"/>
  <c r="J505" i="67"/>
  <c r="J504" i="67" s="1"/>
  <c r="K505" i="67"/>
  <c r="K504" i="67" s="1"/>
  <c r="G506" i="67"/>
  <c r="H506" i="67"/>
  <c r="I506" i="67"/>
  <c r="J507" i="67"/>
  <c r="K507" i="67" s="1"/>
  <c r="K506" i="67" s="1"/>
  <c r="G508" i="67"/>
  <c r="H508" i="67"/>
  <c r="I508" i="67"/>
  <c r="J509" i="67"/>
  <c r="J508" i="67" s="1"/>
  <c r="G510" i="67"/>
  <c r="H510" i="67"/>
  <c r="I510" i="67"/>
  <c r="J511" i="67"/>
  <c r="K511" i="67" s="1"/>
  <c r="K510" i="67" s="1"/>
  <c r="G513" i="67"/>
  <c r="H513" i="67"/>
  <c r="I513" i="67"/>
  <c r="J514" i="67"/>
  <c r="J513" i="67" s="1"/>
  <c r="K514" i="67"/>
  <c r="K513" i="67" s="1"/>
  <c r="G515" i="67"/>
  <c r="H515" i="67"/>
  <c r="I515" i="67"/>
  <c r="J516" i="67"/>
  <c r="K516" i="67" s="1"/>
  <c r="K515" i="67" s="1"/>
  <c r="F8" i="66"/>
  <c r="F7" i="66"/>
  <c r="F6" i="66"/>
  <c r="A5" i="66"/>
  <c r="G10" i="66"/>
  <c r="G12" i="66"/>
  <c r="A3" i="63"/>
  <c r="A2" i="63"/>
  <c r="A1" i="63"/>
  <c r="J471" i="67" l="1"/>
  <c r="K472" i="67"/>
  <c r="K471" i="67" s="1"/>
  <c r="K470" i="67"/>
  <c r="K469" i="67" s="1"/>
  <c r="J469" i="67"/>
  <c r="J467" i="67"/>
  <c r="K468" i="67"/>
  <c r="K467" i="67" s="1"/>
  <c r="J446" i="67"/>
  <c r="K447" i="67"/>
  <c r="K446" i="67" s="1"/>
  <c r="K445" i="67"/>
  <c r="K444" i="67" s="1"/>
  <c r="J444" i="67"/>
  <c r="J442" i="67"/>
  <c r="K443" i="67"/>
  <c r="K442" i="67" s="1"/>
  <c r="J408" i="67"/>
  <c r="K409" i="67"/>
  <c r="K408" i="67" s="1"/>
  <c r="K407" i="67"/>
  <c r="K406" i="67" s="1"/>
  <c r="J406" i="67"/>
  <c r="J389" i="67"/>
  <c r="K390" i="67"/>
  <c r="K389" i="67" s="1"/>
  <c r="K383" i="67"/>
  <c r="K382" i="67" s="1"/>
  <c r="J382" i="67"/>
  <c r="J345" i="67"/>
  <c r="K346" i="67"/>
  <c r="K345" i="67" s="1"/>
  <c r="J269" i="67"/>
  <c r="K270" i="67"/>
  <c r="K269" i="67" s="1"/>
  <c r="K268" i="67"/>
  <c r="K267" i="67" s="1"/>
  <c r="J267" i="67"/>
  <c r="J265" i="67"/>
  <c r="K266" i="67"/>
  <c r="K265" i="67" s="1"/>
  <c r="J231" i="67"/>
  <c r="K232" i="67"/>
  <c r="K231" i="67" s="1"/>
  <c r="K166" i="67"/>
  <c r="K165" i="67" s="1"/>
  <c r="J165" i="67"/>
  <c r="J163" i="67"/>
  <c r="K164" i="67"/>
  <c r="K163" i="67" s="1"/>
  <c r="K141" i="67"/>
  <c r="K140" i="67" s="1"/>
  <c r="J140" i="67"/>
  <c r="K509" i="67"/>
  <c r="K508" i="67" s="1"/>
  <c r="K503" i="67"/>
  <c r="K502" i="67" s="1"/>
  <c r="J502" i="67"/>
  <c r="J500" i="67"/>
  <c r="K501" i="67"/>
  <c r="K500" i="67" s="1"/>
  <c r="J478" i="67"/>
  <c r="K479" i="67"/>
  <c r="K478" i="67" s="1"/>
  <c r="J462" i="67"/>
  <c r="K463" i="67"/>
  <c r="K462" i="67" s="1"/>
  <c r="J428" i="67"/>
  <c r="K429" i="67"/>
  <c r="K428" i="67" s="1"/>
  <c r="K427" i="67"/>
  <c r="K426" i="67" s="1"/>
  <c r="J426" i="67"/>
  <c r="J423" i="67"/>
  <c r="K424" i="67"/>
  <c r="K423" i="67" s="1"/>
  <c r="J400" i="67"/>
  <c r="K401" i="67"/>
  <c r="K400" i="67" s="1"/>
  <c r="J373" i="67"/>
  <c r="K374" i="67"/>
  <c r="K373" i="67" s="1"/>
  <c r="K363" i="67"/>
  <c r="J329" i="67"/>
  <c r="K330" i="67"/>
  <c r="K329" i="67" s="1"/>
  <c r="K328" i="67"/>
  <c r="K327" i="67" s="1"/>
  <c r="J327" i="67"/>
  <c r="J325" i="67"/>
  <c r="K326" i="67"/>
  <c r="K325" i="67" s="1"/>
  <c r="K300" i="67"/>
  <c r="K289" i="67"/>
  <c r="K278" i="67"/>
  <c r="J251" i="67"/>
  <c r="K252" i="67"/>
  <c r="K251" i="67" s="1"/>
  <c r="K250" i="67"/>
  <c r="K249" i="67" s="1"/>
  <c r="J249" i="67"/>
  <c r="J247" i="67"/>
  <c r="K248" i="67"/>
  <c r="K247" i="67" s="1"/>
  <c r="J363" i="67"/>
  <c r="J300" i="67"/>
  <c r="J289" i="67"/>
  <c r="J278" i="67"/>
  <c r="J515" i="67"/>
  <c r="J510" i="67"/>
  <c r="J506" i="67"/>
  <c r="K473" i="67"/>
  <c r="J464" i="67"/>
  <c r="K368" i="67"/>
  <c r="J349" i="67"/>
  <c r="K341" i="67"/>
  <c r="K308" i="67"/>
  <c r="J282" i="67"/>
  <c r="K272" i="67"/>
  <c r="J497" i="67"/>
  <c r="J489" i="67"/>
  <c r="J473" i="67"/>
  <c r="K464" i="67"/>
  <c r="J459" i="67"/>
  <c r="J448" i="67"/>
  <c r="J439" i="67"/>
  <c r="J430" i="67"/>
  <c r="J421" i="67"/>
  <c r="J410" i="67"/>
  <c r="J391" i="67"/>
  <c r="J368" i="67"/>
  <c r="J357" i="67"/>
  <c r="K349" i="67"/>
  <c r="J341" i="67"/>
  <c r="J331" i="67"/>
  <c r="J323" i="67"/>
  <c r="J308" i="67"/>
  <c r="K282" i="67"/>
  <c r="J272" i="67"/>
  <c r="J263" i="67"/>
  <c r="J253" i="67"/>
  <c r="J245" i="67"/>
  <c r="J234" i="67"/>
  <c r="J225" i="67"/>
  <c r="K162" i="67"/>
  <c r="K161" i="67" s="1"/>
  <c r="J161" i="67"/>
  <c r="G29" i="63" l="1"/>
  <c r="G22" i="63"/>
  <c r="G19" i="63"/>
  <c r="G17" i="63"/>
  <c r="G16" i="63"/>
  <c r="G13" i="63"/>
  <c r="G12" i="63"/>
  <c r="G11" i="63"/>
  <c r="F11" i="63"/>
  <c r="G10" i="63"/>
  <c r="F10" i="63"/>
  <c r="T66" i="62" l="1"/>
  <c r="O66" i="62"/>
  <c r="I66" i="62"/>
  <c r="F66" i="62"/>
  <c r="E66" i="62"/>
  <c r="D66" i="62"/>
  <c r="C66" i="62"/>
  <c r="B66" i="62"/>
  <c r="T65" i="62"/>
  <c r="O65" i="62"/>
  <c r="I65" i="62"/>
  <c r="F65" i="62"/>
  <c r="E65" i="62"/>
  <c r="D65" i="62"/>
  <c r="C65" i="62"/>
  <c r="B65" i="62"/>
  <c r="T64" i="62"/>
  <c r="O64" i="62"/>
  <c r="I64" i="62"/>
  <c r="F64" i="62"/>
  <c r="E64" i="62"/>
  <c r="D64" i="62"/>
  <c r="C64" i="62"/>
  <c r="B64" i="62"/>
  <c r="T63" i="62"/>
  <c r="O63" i="62"/>
  <c r="I63" i="62"/>
  <c r="F63" i="62"/>
  <c r="E63" i="62"/>
  <c r="D63" i="62"/>
  <c r="C63" i="62"/>
  <c r="B63" i="62"/>
  <c r="T62" i="62"/>
  <c r="O62" i="62"/>
  <c r="I62" i="62"/>
  <c r="F62" i="62"/>
  <c r="E62" i="62"/>
  <c r="D62" i="62"/>
  <c r="C62" i="62"/>
  <c r="B62" i="62"/>
  <c r="T61" i="62"/>
  <c r="O61" i="62"/>
  <c r="I61" i="62"/>
  <c r="F61" i="62"/>
  <c r="E61" i="62"/>
  <c r="D61" i="62"/>
  <c r="C61" i="62"/>
  <c r="B61" i="62"/>
  <c r="T60" i="62"/>
  <c r="O60" i="62"/>
  <c r="I60" i="62"/>
  <c r="F60" i="62"/>
  <c r="E60" i="62"/>
  <c r="D60" i="62"/>
  <c r="C60" i="62"/>
  <c r="B60" i="62"/>
  <c r="T59" i="62"/>
  <c r="O59" i="62"/>
  <c r="I59" i="62"/>
  <c r="F59" i="62"/>
  <c r="E59" i="62"/>
  <c r="D59" i="62"/>
  <c r="C59" i="62"/>
  <c r="B59" i="62"/>
  <c r="T58" i="62"/>
  <c r="O58" i="62"/>
  <c r="I58" i="62"/>
  <c r="F58" i="62"/>
  <c r="E58" i="62"/>
  <c r="D58" i="62"/>
  <c r="C58" i="62"/>
  <c r="B58" i="62"/>
  <c r="T57" i="62"/>
  <c r="O57" i="62"/>
  <c r="I57" i="62"/>
  <c r="F57" i="62"/>
  <c r="E57" i="62"/>
  <c r="D57" i="62"/>
  <c r="C57" i="62"/>
  <c r="B57" i="62"/>
  <c r="T56" i="62"/>
  <c r="O56" i="62"/>
  <c r="I56" i="62"/>
  <c r="F56" i="62"/>
  <c r="E56" i="62"/>
  <c r="D56" i="62"/>
  <c r="C56" i="62"/>
  <c r="B56" i="62"/>
  <c r="T55" i="62"/>
  <c r="O55" i="62"/>
  <c r="I55" i="62"/>
  <c r="F55" i="62"/>
  <c r="E55" i="62"/>
  <c r="D55" i="62"/>
  <c r="C55" i="62"/>
  <c r="B55" i="62"/>
  <c r="T54" i="62"/>
  <c r="O54" i="62"/>
  <c r="I54" i="62"/>
  <c r="F54" i="62"/>
  <c r="E54" i="62"/>
  <c r="D54" i="62"/>
  <c r="C54" i="62"/>
  <c r="B54" i="62"/>
  <c r="T53" i="62"/>
  <c r="O53" i="62"/>
  <c r="I53" i="62"/>
  <c r="F53" i="62"/>
  <c r="E53" i="62"/>
  <c r="D53" i="62"/>
  <c r="C53" i="62"/>
  <c r="B53" i="62"/>
  <c r="T52" i="62"/>
  <c r="O52" i="62"/>
  <c r="I52" i="62"/>
  <c r="F52" i="62"/>
  <c r="E52" i="62"/>
  <c r="D52" i="62"/>
  <c r="C52" i="62"/>
  <c r="B52" i="62"/>
  <c r="T51" i="62"/>
  <c r="O51" i="62"/>
  <c r="I51" i="62"/>
  <c r="F51" i="62"/>
  <c r="E51" i="62"/>
  <c r="D51" i="62"/>
  <c r="C51" i="62"/>
  <c r="B51" i="62"/>
  <c r="T50" i="62"/>
  <c r="O50" i="62"/>
  <c r="I50" i="62"/>
  <c r="F50" i="62"/>
  <c r="E50" i="62"/>
  <c r="D50" i="62"/>
  <c r="C50" i="62"/>
  <c r="B50" i="62"/>
  <c r="T49" i="62"/>
  <c r="O49" i="62"/>
  <c r="I49" i="62"/>
  <c r="F49" i="62"/>
  <c r="E49" i="62"/>
  <c r="D49" i="62"/>
  <c r="C49" i="62"/>
  <c r="B49" i="62"/>
  <c r="T48" i="62"/>
  <c r="O48" i="62"/>
  <c r="I48" i="62"/>
  <c r="F48" i="62"/>
  <c r="E48" i="62"/>
  <c r="D48" i="62"/>
  <c r="C48" i="62"/>
  <c r="B48" i="62"/>
  <c r="T47" i="62"/>
  <c r="O47" i="62"/>
  <c r="I47" i="62"/>
  <c r="F47" i="62"/>
  <c r="E47" i="62"/>
  <c r="D47" i="62"/>
  <c r="C47" i="62"/>
  <c r="B47" i="62"/>
  <c r="T46" i="62"/>
  <c r="O46" i="62"/>
  <c r="I46" i="62"/>
  <c r="F46" i="62"/>
  <c r="E46" i="62"/>
  <c r="D46" i="62"/>
  <c r="C46" i="62"/>
  <c r="B46" i="62"/>
  <c r="T45" i="62"/>
  <c r="O45" i="62"/>
  <c r="I45" i="62"/>
  <c r="F45" i="62"/>
  <c r="E45" i="62"/>
  <c r="D45" i="62"/>
  <c r="C45" i="62"/>
  <c r="B45" i="62"/>
  <c r="T44" i="62"/>
  <c r="O44" i="62"/>
  <c r="I44" i="62"/>
  <c r="F44" i="62"/>
  <c r="E44" i="62"/>
  <c r="D44" i="62"/>
  <c r="C44" i="62"/>
  <c r="B44" i="62"/>
  <c r="T43" i="62"/>
  <c r="O43" i="62"/>
  <c r="I43" i="62"/>
  <c r="F43" i="62"/>
  <c r="E43" i="62"/>
  <c r="D43" i="62"/>
  <c r="C43" i="62"/>
  <c r="B43" i="62"/>
  <c r="T42" i="62"/>
  <c r="O42" i="62"/>
  <c r="I42" i="62"/>
  <c r="F42" i="62"/>
  <c r="E42" i="62"/>
  <c r="D42" i="62"/>
  <c r="C42" i="62"/>
  <c r="B42" i="62"/>
  <c r="T41" i="62"/>
  <c r="O41" i="62"/>
  <c r="I41" i="62"/>
  <c r="F41" i="62"/>
  <c r="E41" i="62"/>
  <c r="D41" i="62"/>
  <c r="C41" i="62"/>
  <c r="B41" i="62"/>
  <c r="T40" i="62"/>
  <c r="O40" i="62"/>
  <c r="I40" i="62"/>
  <c r="F40" i="62"/>
  <c r="E40" i="62"/>
  <c r="D40" i="62"/>
  <c r="C40" i="62"/>
  <c r="B40" i="62"/>
  <c r="T39" i="62"/>
  <c r="O39" i="62"/>
  <c r="I39" i="62"/>
  <c r="F39" i="62"/>
  <c r="E39" i="62"/>
  <c r="D39" i="62"/>
  <c r="C39" i="62"/>
  <c r="B39" i="62"/>
  <c r="T38" i="62"/>
  <c r="O38" i="62"/>
  <c r="I38" i="62"/>
  <c r="F38" i="62"/>
  <c r="E38" i="62"/>
  <c r="D38" i="62"/>
  <c r="C38" i="62"/>
  <c r="B38" i="62"/>
  <c r="T37" i="62"/>
  <c r="O37" i="62"/>
  <c r="I37" i="62"/>
  <c r="F37" i="62"/>
  <c r="E37" i="62"/>
  <c r="D37" i="62"/>
  <c r="C37" i="62"/>
  <c r="B37" i="62"/>
  <c r="T36" i="62"/>
  <c r="O36" i="62"/>
  <c r="I36" i="62"/>
  <c r="F36" i="62"/>
  <c r="E36" i="62"/>
  <c r="D36" i="62"/>
  <c r="C36" i="62"/>
  <c r="B36" i="62"/>
  <c r="T35" i="62"/>
  <c r="O35" i="62"/>
  <c r="I35" i="62"/>
  <c r="F35" i="62"/>
  <c r="E35" i="62"/>
  <c r="D35" i="62"/>
  <c r="C35" i="62"/>
  <c r="B35" i="62"/>
  <c r="T34" i="62"/>
  <c r="O34" i="62"/>
  <c r="I34" i="62"/>
  <c r="F34" i="62"/>
  <c r="E34" i="62"/>
  <c r="D34" i="62"/>
  <c r="C34" i="62"/>
  <c r="B34" i="62"/>
  <c r="T33" i="62"/>
  <c r="O33" i="62"/>
  <c r="I33" i="62"/>
  <c r="F33" i="62"/>
  <c r="E33" i="62"/>
  <c r="D33" i="62"/>
  <c r="C33" i="62"/>
  <c r="B33" i="62"/>
  <c r="T32" i="62"/>
  <c r="O32" i="62"/>
  <c r="I32" i="62"/>
  <c r="F32" i="62"/>
  <c r="E32" i="62"/>
  <c r="D32" i="62"/>
  <c r="C32" i="62"/>
  <c r="B32" i="62"/>
  <c r="T31" i="62"/>
  <c r="O31" i="62"/>
  <c r="I31" i="62"/>
  <c r="F31" i="62"/>
  <c r="E31" i="62"/>
  <c r="D31" i="62"/>
  <c r="C31" i="62"/>
  <c r="B31" i="62"/>
  <c r="T30" i="62"/>
  <c r="O30" i="62"/>
  <c r="I30" i="62"/>
  <c r="F30" i="62"/>
  <c r="E30" i="62"/>
  <c r="D30" i="62"/>
  <c r="C30" i="62"/>
  <c r="B30" i="62"/>
  <c r="T29" i="62"/>
  <c r="O29" i="62"/>
  <c r="I29" i="62"/>
  <c r="F29" i="62"/>
  <c r="E29" i="62"/>
  <c r="D29" i="62"/>
  <c r="C29" i="62"/>
  <c r="B29" i="62"/>
  <c r="T28" i="62"/>
  <c r="O28" i="62"/>
  <c r="I28" i="62"/>
  <c r="F28" i="62"/>
  <c r="E28" i="62"/>
  <c r="D28" i="62"/>
  <c r="C28" i="62"/>
  <c r="B28" i="62"/>
  <c r="T27" i="62"/>
  <c r="O27" i="62"/>
  <c r="I27" i="62"/>
  <c r="F27" i="62"/>
  <c r="E27" i="62"/>
  <c r="D27" i="62"/>
  <c r="C27" i="62"/>
  <c r="B27" i="62"/>
  <c r="T26" i="62"/>
  <c r="O26" i="62"/>
  <c r="I26" i="62"/>
  <c r="F26" i="62"/>
  <c r="E26" i="62"/>
  <c r="D26" i="62"/>
  <c r="C26" i="62"/>
  <c r="B26" i="62"/>
  <c r="T25" i="62"/>
  <c r="O25" i="62"/>
  <c r="I25" i="62"/>
  <c r="F25" i="62"/>
  <c r="E25" i="62"/>
  <c r="D25" i="62"/>
  <c r="C25" i="62"/>
  <c r="B25" i="62"/>
  <c r="T24" i="62"/>
  <c r="O24" i="62"/>
  <c r="I24" i="62"/>
  <c r="F24" i="62"/>
  <c r="E24" i="62"/>
  <c r="D24" i="62"/>
  <c r="C24" i="62"/>
  <c r="B24" i="62"/>
  <c r="T23" i="62"/>
  <c r="O23" i="62"/>
  <c r="I23" i="62"/>
  <c r="F23" i="62"/>
  <c r="E23" i="62"/>
  <c r="D23" i="62"/>
  <c r="C23" i="62"/>
  <c r="B23" i="62"/>
  <c r="T22" i="62"/>
  <c r="O22" i="62"/>
  <c r="I22" i="62"/>
  <c r="F22" i="62"/>
  <c r="E22" i="62"/>
  <c r="D22" i="62"/>
  <c r="C22" i="62"/>
  <c r="B22" i="62"/>
  <c r="T21" i="62"/>
  <c r="O21" i="62"/>
  <c r="I21" i="62"/>
  <c r="F21" i="62"/>
  <c r="E21" i="62"/>
  <c r="D21" i="62"/>
  <c r="C21" i="62"/>
  <c r="B21" i="62"/>
  <c r="T20" i="62"/>
  <c r="O20" i="62"/>
  <c r="I20" i="62"/>
  <c r="F20" i="62"/>
  <c r="E20" i="62"/>
  <c r="D20" i="62"/>
  <c r="C20" i="62"/>
  <c r="B20" i="62"/>
  <c r="T19" i="62"/>
  <c r="I19" i="62"/>
  <c r="F19" i="62"/>
  <c r="E19" i="62"/>
  <c r="D19" i="62"/>
  <c r="C19" i="62"/>
  <c r="B19" i="62"/>
  <c r="T18" i="62"/>
  <c r="I18" i="62"/>
  <c r="F18" i="62"/>
  <c r="E18" i="62"/>
  <c r="D18" i="62"/>
  <c r="C18" i="62"/>
  <c r="B18" i="62"/>
  <c r="T17" i="62"/>
  <c r="I17" i="62"/>
  <c r="F17" i="62"/>
  <c r="E17" i="62"/>
  <c r="D17" i="62"/>
  <c r="C17" i="62"/>
  <c r="B17" i="62"/>
  <c r="T16" i="62"/>
  <c r="I16" i="62"/>
  <c r="F16" i="62"/>
  <c r="E16" i="62"/>
  <c r="D16" i="62"/>
  <c r="C16" i="62"/>
  <c r="B16" i="62"/>
  <c r="T15" i="62"/>
  <c r="I15" i="62"/>
  <c r="F15" i="62"/>
  <c r="E15" i="62"/>
  <c r="D15" i="62"/>
  <c r="C15" i="62"/>
  <c r="B15" i="62"/>
  <c r="T14" i="62"/>
  <c r="I14" i="62"/>
  <c r="F14" i="62"/>
  <c r="E14" i="62"/>
  <c r="D14" i="62"/>
  <c r="C14" i="62"/>
  <c r="B14" i="62"/>
  <c r="T13" i="62"/>
  <c r="I13" i="62"/>
  <c r="F13" i="62"/>
  <c r="E13" i="62"/>
  <c r="D13" i="62"/>
  <c r="C13" i="62"/>
  <c r="B13" i="62"/>
  <c r="T12" i="62"/>
  <c r="I12" i="62"/>
  <c r="F12" i="62"/>
  <c r="E12" i="62"/>
  <c r="D12" i="62"/>
  <c r="C12" i="62"/>
  <c r="B12" i="62"/>
  <c r="T11" i="62"/>
  <c r="O11" i="62"/>
  <c r="I11" i="62"/>
  <c r="F11" i="62"/>
  <c r="E11" i="62"/>
  <c r="D11" i="62"/>
  <c r="C11" i="62"/>
  <c r="B11" i="62"/>
  <c r="T10" i="62"/>
  <c r="O10" i="62"/>
  <c r="I10" i="62"/>
  <c r="F10" i="62"/>
  <c r="E10" i="62"/>
  <c r="D10" i="62"/>
  <c r="C10" i="62"/>
  <c r="B10" i="62"/>
  <c r="T9" i="62"/>
  <c r="O9" i="62"/>
  <c r="I9" i="62"/>
  <c r="F9" i="62"/>
  <c r="E9" i="62"/>
  <c r="D9" i="62"/>
  <c r="C9" i="62"/>
  <c r="B9" i="62"/>
  <c r="H6" i="62"/>
  <c r="H3" i="62"/>
  <c r="H2" i="62"/>
  <c r="H2" i="61"/>
  <c r="H3" i="61"/>
  <c r="H6" i="61"/>
  <c r="B9" i="61"/>
  <c r="C9" i="61"/>
  <c r="D9" i="61"/>
  <c r="E9" i="61"/>
  <c r="F9" i="61"/>
  <c r="K9" i="61"/>
  <c r="O9" i="61"/>
  <c r="B10" i="61"/>
  <c r="C10" i="61"/>
  <c r="D10" i="61"/>
  <c r="E10" i="61"/>
  <c r="F10" i="61"/>
  <c r="O10" i="61"/>
  <c r="B11" i="61"/>
  <c r="C11" i="61"/>
  <c r="D11" i="61"/>
  <c r="E11" i="61"/>
  <c r="F11" i="61"/>
  <c r="K11" i="61"/>
  <c r="O11" i="61"/>
  <c r="B12" i="61"/>
  <c r="C12" i="61"/>
  <c r="D12" i="61"/>
  <c r="E12" i="61"/>
  <c r="F12" i="61"/>
  <c r="K12" i="61"/>
  <c r="O12" i="61"/>
  <c r="B13" i="61"/>
  <c r="C13" i="61"/>
  <c r="D13" i="61"/>
  <c r="E13" i="61"/>
  <c r="F13" i="61"/>
  <c r="K13" i="61"/>
  <c r="O13" i="61"/>
  <c r="B14" i="61"/>
  <c r="C14" i="61"/>
  <c r="D14" i="61"/>
  <c r="E14" i="61"/>
  <c r="F14" i="61"/>
  <c r="K14" i="61"/>
  <c r="O14" i="61"/>
  <c r="B15" i="61"/>
  <c r="C15" i="61"/>
  <c r="D15" i="61"/>
  <c r="E15" i="61"/>
  <c r="F15" i="61"/>
  <c r="K15" i="61"/>
  <c r="O15" i="61"/>
  <c r="B16" i="61"/>
  <c r="C16" i="61"/>
  <c r="D16" i="61"/>
  <c r="E16" i="61"/>
  <c r="F16" i="61"/>
  <c r="K16" i="61"/>
  <c r="O16" i="61"/>
  <c r="B17" i="61"/>
  <c r="C17" i="61"/>
  <c r="D17" i="61"/>
  <c r="E17" i="61"/>
  <c r="F17" i="61"/>
  <c r="K17" i="61"/>
  <c r="O17" i="61"/>
  <c r="B18" i="61"/>
  <c r="C18" i="61"/>
  <c r="D18" i="61"/>
  <c r="E18" i="61"/>
  <c r="F18" i="61"/>
  <c r="K18" i="61"/>
  <c r="O18" i="61"/>
  <c r="B19" i="61"/>
  <c r="C19" i="61"/>
  <c r="D19" i="61"/>
  <c r="E19" i="61"/>
  <c r="F19" i="61"/>
  <c r="K19" i="61"/>
  <c r="O19" i="61"/>
  <c r="B20" i="61"/>
  <c r="C20" i="61"/>
  <c r="D20" i="61"/>
  <c r="E20" i="61"/>
  <c r="F20" i="61"/>
  <c r="K20" i="61"/>
  <c r="O20" i="61"/>
  <c r="B21" i="61"/>
  <c r="C21" i="61"/>
  <c r="D21" i="61"/>
  <c r="E21" i="61"/>
  <c r="F21" i="61"/>
  <c r="K21" i="61"/>
  <c r="O21" i="61"/>
  <c r="B22" i="61"/>
  <c r="C22" i="61"/>
  <c r="D22" i="61"/>
  <c r="E22" i="61"/>
  <c r="F22" i="61"/>
  <c r="K22" i="61"/>
  <c r="O22" i="61"/>
  <c r="B23" i="61"/>
  <c r="C23" i="61"/>
  <c r="D23" i="61"/>
  <c r="E23" i="61"/>
  <c r="F23" i="61"/>
  <c r="K23" i="61"/>
  <c r="O23" i="61"/>
  <c r="B24" i="61"/>
  <c r="C24" i="61"/>
  <c r="D24" i="61"/>
  <c r="E24" i="61"/>
  <c r="F24" i="61"/>
  <c r="K24" i="61"/>
  <c r="O24" i="61"/>
  <c r="B25" i="61"/>
  <c r="C25" i="61"/>
  <c r="D25" i="61"/>
  <c r="E25" i="61"/>
  <c r="F25" i="61"/>
  <c r="K25" i="61"/>
  <c r="O25" i="61"/>
  <c r="B26" i="61"/>
  <c r="C26" i="61"/>
  <c r="D26" i="61"/>
  <c r="E26" i="61"/>
  <c r="F26" i="61"/>
  <c r="K26" i="61"/>
  <c r="O26" i="61"/>
  <c r="B27" i="61"/>
  <c r="C27" i="61"/>
  <c r="D27" i="61"/>
  <c r="E27" i="61"/>
  <c r="F27" i="61"/>
  <c r="K27" i="61"/>
  <c r="O27" i="61"/>
  <c r="B28" i="61"/>
  <c r="C28" i="61"/>
  <c r="D28" i="61"/>
  <c r="E28" i="61"/>
  <c r="F28" i="61"/>
  <c r="K28" i="61"/>
  <c r="O28" i="61"/>
  <c r="B29" i="61"/>
  <c r="C29" i="61"/>
  <c r="D29" i="61"/>
  <c r="E29" i="61"/>
  <c r="F29" i="61"/>
  <c r="K29" i="61"/>
  <c r="O29" i="61"/>
  <c r="B30" i="61"/>
  <c r="C30" i="61"/>
  <c r="D30" i="61"/>
  <c r="E30" i="61"/>
  <c r="F30" i="61"/>
  <c r="K30" i="61"/>
  <c r="O30" i="61"/>
  <c r="B31" i="61"/>
  <c r="C31" i="61"/>
  <c r="D31" i="61"/>
  <c r="E31" i="61"/>
  <c r="F31" i="61"/>
  <c r="K31" i="61"/>
  <c r="O31" i="61"/>
  <c r="B32" i="61"/>
  <c r="C32" i="61"/>
  <c r="D32" i="61"/>
  <c r="E32" i="61"/>
  <c r="F32" i="61"/>
  <c r="K32" i="61"/>
  <c r="O32" i="61"/>
  <c r="B33" i="61"/>
  <c r="C33" i="61"/>
  <c r="D33" i="61"/>
  <c r="E33" i="61"/>
  <c r="F33" i="61"/>
  <c r="K33" i="61"/>
  <c r="O33" i="61"/>
  <c r="B34" i="61"/>
  <c r="C34" i="61"/>
  <c r="D34" i="61"/>
  <c r="E34" i="61"/>
  <c r="F34" i="61"/>
  <c r="K34" i="61"/>
  <c r="O34" i="61"/>
  <c r="B35" i="61"/>
  <c r="C35" i="61"/>
  <c r="D35" i="61"/>
  <c r="E35" i="61"/>
  <c r="F35" i="61"/>
  <c r="K35" i="61"/>
  <c r="O35" i="61"/>
  <c r="B36" i="61"/>
  <c r="C36" i="61"/>
  <c r="D36" i="61"/>
  <c r="E36" i="61"/>
  <c r="F36" i="61"/>
  <c r="K36" i="61"/>
  <c r="O36" i="61"/>
  <c r="B37" i="61"/>
  <c r="C37" i="61"/>
  <c r="D37" i="61"/>
  <c r="E37" i="61"/>
  <c r="F37" i="61"/>
  <c r="K37" i="61"/>
  <c r="O37" i="61"/>
  <c r="B38" i="61"/>
  <c r="C38" i="61"/>
  <c r="D38" i="61"/>
  <c r="E38" i="61"/>
  <c r="F38" i="61"/>
  <c r="K38" i="61"/>
  <c r="O38" i="61"/>
  <c r="B39" i="61"/>
  <c r="C39" i="61"/>
  <c r="D39" i="61"/>
  <c r="E39" i="61"/>
  <c r="F39" i="61"/>
  <c r="K39" i="61"/>
  <c r="O39" i="61"/>
  <c r="B40" i="61"/>
  <c r="C40" i="61"/>
  <c r="D40" i="61"/>
  <c r="E40" i="61"/>
  <c r="F40" i="61"/>
  <c r="K40" i="61"/>
  <c r="O40" i="61"/>
  <c r="B41" i="61"/>
  <c r="C41" i="61"/>
  <c r="D41" i="61"/>
  <c r="E41" i="61"/>
  <c r="F41" i="61"/>
  <c r="K41" i="61"/>
  <c r="O41" i="61"/>
  <c r="B42" i="61"/>
  <c r="C42" i="61"/>
  <c r="D42" i="61"/>
  <c r="E42" i="61"/>
  <c r="F42" i="61"/>
  <c r="K42" i="61"/>
  <c r="O42" i="61"/>
  <c r="B43" i="61"/>
  <c r="C43" i="61"/>
  <c r="D43" i="61"/>
  <c r="E43" i="61"/>
  <c r="F43" i="61"/>
  <c r="K43" i="61"/>
  <c r="O43" i="61"/>
  <c r="I2" i="60"/>
  <c r="I3" i="60"/>
  <c r="I6" i="60"/>
  <c r="C9" i="60"/>
  <c r="D9" i="60"/>
  <c r="E9" i="60"/>
  <c r="F9" i="60"/>
  <c r="C10" i="60"/>
  <c r="D10" i="60"/>
  <c r="E10" i="60"/>
  <c r="F10" i="60"/>
  <c r="C11" i="60"/>
  <c r="D11" i="60"/>
  <c r="E11" i="60"/>
  <c r="F11" i="60"/>
  <c r="C12" i="60"/>
  <c r="D12" i="60"/>
  <c r="E12" i="60"/>
  <c r="F12" i="60"/>
  <c r="C13" i="60"/>
  <c r="D13" i="60"/>
  <c r="E13" i="60"/>
  <c r="F13" i="60"/>
  <c r="C14" i="60"/>
  <c r="D14" i="60"/>
  <c r="E14" i="60"/>
  <c r="F14" i="60"/>
  <c r="C15" i="60"/>
  <c r="D15" i="60"/>
  <c r="E15" i="60"/>
  <c r="F15" i="60"/>
  <c r="C16" i="60"/>
  <c r="D16" i="60"/>
  <c r="E16" i="60"/>
  <c r="F16" i="60"/>
  <c r="C17" i="60"/>
  <c r="D17" i="60"/>
  <c r="E17" i="60"/>
  <c r="F17" i="60"/>
  <c r="C18" i="60"/>
  <c r="D18" i="60"/>
  <c r="E18" i="60"/>
  <c r="F18" i="60"/>
  <c r="C19" i="60"/>
  <c r="D19" i="60"/>
  <c r="E19" i="60"/>
  <c r="F19" i="60"/>
  <c r="C20" i="60"/>
  <c r="D20" i="60"/>
  <c r="E20" i="60"/>
  <c r="F20" i="60"/>
  <c r="C21" i="60"/>
  <c r="D21" i="60"/>
  <c r="E21" i="60"/>
  <c r="F21" i="60"/>
  <c r="C22" i="60"/>
  <c r="D22" i="60"/>
  <c r="E22" i="60"/>
  <c r="F22" i="60"/>
  <c r="C23" i="60"/>
  <c r="D23" i="60"/>
  <c r="E23" i="60"/>
  <c r="F23" i="60"/>
  <c r="C24" i="60"/>
  <c r="D24" i="60"/>
  <c r="E24" i="60"/>
  <c r="F24" i="60"/>
  <c r="C25" i="60"/>
  <c r="D25" i="60"/>
  <c r="E25" i="60"/>
  <c r="F25" i="60"/>
  <c r="C26" i="60"/>
  <c r="D26" i="60"/>
  <c r="E26" i="60"/>
  <c r="F26" i="60"/>
  <c r="C27" i="60"/>
  <c r="D27" i="60"/>
  <c r="E27" i="60"/>
  <c r="F27" i="60"/>
  <c r="C28" i="60"/>
  <c r="D28" i="60"/>
  <c r="E28" i="60"/>
  <c r="F28" i="60"/>
  <c r="C29" i="60"/>
  <c r="D29" i="60"/>
  <c r="E29" i="60"/>
  <c r="F29" i="60"/>
  <c r="C30" i="60"/>
  <c r="D30" i="60"/>
  <c r="E30" i="60"/>
  <c r="F30" i="60"/>
  <c r="C31" i="60"/>
  <c r="D31" i="60"/>
  <c r="E31" i="60"/>
  <c r="F31" i="60"/>
  <c r="C32" i="60"/>
  <c r="D32" i="60"/>
  <c r="E32" i="60"/>
  <c r="F32" i="60"/>
  <c r="C33" i="60"/>
  <c r="D33" i="60"/>
  <c r="E33" i="60"/>
  <c r="F33" i="60"/>
  <c r="C34" i="60"/>
  <c r="D34" i="60"/>
  <c r="E34" i="60"/>
  <c r="F34" i="60"/>
  <c r="C35" i="60"/>
  <c r="D35" i="60"/>
  <c r="E35" i="60"/>
  <c r="F35" i="60"/>
  <c r="C36" i="60"/>
  <c r="D36" i="60"/>
  <c r="E36" i="60"/>
  <c r="F36" i="60"/>
  <c r="C37" i="60"/>
  <c r="D37" i="60"/>
  <c r="E37" i="60"/>
  <c r="F37" i="60"/>
  <c r="C38" i="60"/>
  <c r="D38" i="60"/>
  <c r="E38" i="60"/>
  <c r="F38" i="60"/>
  <c r="C39" i="60"/>
  <c r="D39" i="60"/>
  <c r="E39" i="60"/>
  <c r="F39" i="60"/>
  <c r="C40" i="60"/>
  <c r="D40" i="60"/>
  <c r="E40" i="60"/>
  <c r="F40" i="60"/>
  <c r="C41" i="60"/>
  <c r="D41" i="60"/>
  <c r="E41" i="60"/>
  <c r="F41" i="60"/>
  <c r="C42" i="60"/>
  <c r="D42" i="60"/>
  <c r="E42" i="60"/>
  <c r="F42" i="60"/>
  <c r="C43" i="60"/>
  <c r="D43" i="60"/>
  <c r="E43" i="60"/>
  <c r="F43" i="60"/>
  <c r="C44" i="60"/>
  <c r="D44" i="60"/>
  <c r="E44" i="60"/>
  <c r="F44" i="60"/>
  <c r="C45" i="60"/>
  <c r="D45" i="60"/>
  <c r="E45" i="60"/>
  <c r="F45" i="60"/>
  <c r="C46" i="60"/>
  <c r="D46" i="60"/>
  <c r="E46" i="60"/>
  <c r="F46" i="60"/>
  <c r="C47" i="60"/>
  <c r="D47" i="60"/>
  <c r="E47" i="60"/>
  <c r="F47" i="60"/>
  <c r="C48" i="60"/>
  <c r="D48" i="60"/>
  <c r="E48" i="60"/>
  <c r="F48" i="60"/>
  <c r="C49" i="60"/>
  <c r="D49" i="60"/>
  <c r="E49" i="60"/>
  <c r="F49" i="60"/>
  <c r="C50" i="60"/>
  <c r="D50" i="60"/>
  <c r="E50" i="60"/>
  <c r="F50" i="60"/>
  <c r="C51" i="60"/>
  <c r="D51" i="60"/>
  <c r="E51" i="60"/>
  <c r="F51" i="60"/>
  <c r="C52" i="60"/>
  <c r="D52" i="60"/>
  <c r="E52" i="60"/>
  <c r="F52" i="60"/>
  <c r="C53" i="60"/>
  <c r="D53" i="60"/>
  <c r="E53" i="60"/>
  <c r="F53" i="60"/>
  <c r="C54" i="60"/>
  <c r="D54" i="60"/>
  <c r="E54" i="60"/>
  <c r="F54" i="60"/>
  <c r="C55" i="60"/>
  <c r="D55" i="60"/>
  <c r="E55" i="60"/>
  <c r="F55" i="60"/>
  <c r="C56" i="60"/>
  <c r="D56" i="60"/>
  <c r="E56" i="60"/>
  <c r="F56" i="60"/>
  <c r="C57" i="60"/>
  <c r="D57" i="60"/>
  <c r="E57" i="60"/>
  <c r="F57" i="60"/>
  <c r="C58" i="60"/>
  <c r="D58" i="60"/>
  <c r="E58" i="60"/>
  <c r="F58" i="60"/>
  <c r="C59" i="60"/>
  <c r="D59" i="60"/>
  <c r="E59" i="60"/>
  <c r="F59" i="60"/>
  <c r="C60" i="60"/>
  <c r="D60" i="60"/>
  <c r="E60" i="60"/>
  <c r="F60" i="60"/>
  <c r="C61" i="60"/>
  <c r="D61" i="60"/>
  <c r="E61" i="60"/>
  <c r="F61" i="60"/>
  <c r="C62" i="60"/>
  <c r="D62" i="60"/>
  <c r="E62" i="60"/>
  <c r="F62" i="60"/>
  <c r="C63" i="60"/>
  <c r="D63" i="60"/>
  <c r="E63" i="60"/>
  <c r="F63" i="60"/>
  <c r="C64" i="60"/>
  <c r="D64" i="60"/>
  <c r="E64" i="60"/>
  <c r="F64" i="60"/>
  <c r="C65" i="60"/>
  <c r="D65" i="60"/>
  <c r="E65" i="60"/>
  <c r="F65" i="60"/>
  <c r="C66" i="60"/>
  <c r="D66" i="60"/>
  <c r="E66" i="60"/>
  <c r="F66" i="60"/>
  <c r="C67" i="60"/>
  <c r="D67" i="60"/>
  <c r="E67" i="60"/>
  <c r="F67" i="60"/>
  <c r="C68" i="60"/>
  <c r="D68" i="60"/>
  <c r="E68" i="60"/>
  <c r="F68" i="60"/>
  <c r="C69" i="60"/>
  <c r="D69" i="60"/>
  <c r="E69" i="60"/>
  <c r="F69" i="60"/>
  <c r="C70" i="60"/>
  <c r="D70" i="60"/>
  <c r="E70" i="60"/>
  <c r="F70" i="60"/>
  <c r="C71" i="60"/>
  <c r="D71" i="60"/>
  <c r="E71" i="60"/>
  <c r="F71" i="60"/>
  <c r="C72" i="60"/>
  <c r="D72" i="60"/>
  <c r="E72" i="60"/>
  <c r="F72" i="60"/>
  <c r="C73" i="60"/>
  <c r="D73" i="60"/>
  <c r="E73" i="60"/>
  <c r="F73" i="60"/>
  <c r="C74" i="60"/>
  <c r="D74" i="60"/>
  <c r="E74" i="60"/>
  <c r="F74" i="60"/>
  <c r="C75" i="60"/>
  <c r="D75" i="60"/>
  <c r="E75" i="60"/>
  <c r="F75" i="60"/>
  <c r="C76" i="60"/>
  <c r="D76" i="60"/>
  <c r="E76" i="60"/>
  <c r="F76" i="60"/>
  <c r="C77" i="60"/>
  <c r="D77" i="60"/>
  <c r="E77" i="60"/>
  <c r="F77" i="60"/>
  <c r="C78" i="60"/>
  <c r="D78" i="60"/>
  <c r="E78" i="60"/>
  <c r="F78" i="60"/>
  <c r="C79" i="60"/>
  <c r="D79" i="60"/>
  <c r="E79" i="60"/>
  <c r="F79" i="60"/>
  <c r="C80" i="60"/>
  <c r="D80" i="60"/>
  <c r="E80" i="60"/>
  <c r="F80" i="60"/>
  <c r="B81" i="60"/>
  <c r="C81" i="60"/>
  <c r="D81" i="60"/>
  <c r="E81" i="60"/>
  <c r="F81" i="60"/>
  <c r="C82" i="60"/>
  <c r="D82" i="60"/>
  <c r="E82" i="60"/>
  <c r="F82" i="60"/>
  <c r="C83" i="60"/>
  <c r="D83" i="60"/>
  <c r="E83" i="60"/>
  <c r="F83" i="60"/>
  <c r="C84" i="60"/>
  <c r="D84" i="60"/>
  <c r="E84" i="60"/>
  <c r="F84" i="60"/>
  <c r="B85" i="60"/>
  <c r="C85" i="60"/>
  <c r="D85" i="60"/>
  <c r="E85" i="60"/>
  <c r="F85" i="60"/>
  <c r="B86" i="60"/>
  <c r="C86" i="60"/>
  <c r="D86" i="60"/>
  <c r="E86" i="60"/>
  <c r="F86" i="60"/>
  <c r="H86" i="60"/>
  <c r="I86" i="60"/>
  <c r="B87" i="60"/>
  <c r="C87" i="60"/>
  <c r="D87" i="60"/>
  <c r="E87" i="60"/>
  <c r="F87" i="60"/>
  <c r="H87" i="60"/>
  <c r="I87" i="60"/>
  <c r="B88" i="60"/>
  <c r="C88" i="60"/>
  <c r="D88" i="60"/>
  <c r="E88" i="60"/>
  <c r="F88" i="60"/>
  <c r="H88" i="60"/>
  <c r="I88" i="60"/>
  <c r="B89" i="60"/>
  <c r="C89" i="60"/>
  <c r="D89" i="60"/>
  <c r="E89" i="60"/>
  <c r="F89" i="60"/>
  <c r="H89" i="60"/>
  <c r="I89" i="60"/>
  <c r="B90" i="60"/>
  <c r="C90" i="60"/>
  <c r="D90" i="60"/>
  <c r="E90" i="60"/>
  <c r="F90" i="60"/>
  <c r="H90" i="60"/>
  <c r="I90" i="60"/>
  <c r="B91" i="60"/>
  <c r="C91" i="60"/>
  <c r="D91" i="60"/>
  <c r="E91" i="60"/>
  <c r="F91" i="60"/>
  <c r="H91" i="60"/>
  <c r="I91" i="60"/>
  <c r="B92" i="60"/>
  <c r="C92" i="60"/>
  <c r="D92" i="60"/>
  <c r="E92" i="60"/>
  <c r="F92" i="60"/>
  <c r="H92" i="60"/>
  <c r="I92" i="60"/>
  <c r="B93" i="60"/>
  <c r="C93" i="60"/>
  <c r="D93" i="60"/>
  <c r="E93" i="60"/>
  <c r="F93" i="60"/>
  <c r="H93" i="60"/>
  <c r="I93" i="60"/>
  <c r="B94" i="60"/>
  <c r="C94" i="60"/>
  <c r="D94" i="60"/>
  <c r="E94" i="60"/>
  <c r="F94" i="60"/>
  <c r="H94" i="60"/>
  <c r="I94" i="60"/>
  <c r="B95" i="60"/>
  <c r="C95" i="60"/>
  <c r="D95" i="60"/>
  <c r="E95" i="60"/>
  <c r="F95" i="60"/>
  <c r="H95" i="60"/>
  <c r="I95" i="60"/>
  <c r="B96" i="60"/>
  <c r="C96" i="60"/>
  <c r="D96" i="60"/>
  <c r="E96" i="60"/>
  <c r="F96" i="60"/>
  <c r="H96" i="60"/>
  <c r="I96" i="60"/>
  <c r="B97" i="60"/>
  <c r="C97" i="60"/>
  <c r="D97" i="60"/>
  <c r="E97" i="60"/>
  <c r="F97" i="60"/>
  <c r="H97" i="60"/>
  <c r="I97" i="60"/>
  <c r="B98" i="60"/>
  <c r="C98" i="60"/>
  <c r="D98" i="60"/>
  <c r="E98" i="60"/>
  <c r="F98" i="60"/>
  <c r="H98" i="60"/>
  <c r="I98" i="60"/>
  <c r="B99" i="60"/>
  <c r="C99" i="60"/>
  <c r="D99" i="60"/>
  <c r="E99" i="60"/>
  <c r="F99" i="60"/>
  <c r="H99" i="60"/>
  <c r="I99" i="60"/>
  <c r="B100" i="60"/>
  <c r="C100" i="60"/>
  <c r="D100" i="60"/>
  <c r="E100" i="60"/>
  <c r="F100" i="60"/>
  <c r="H100" i="60"/>
  <c r="I100" i="60"/>
  <c r="B101" i="60"/>
  <c r="C101" i="60"/>
  <c r="D101" i="60"/>
  <c r="E101" i="60"/>
  <c r="F101" i="60"/>
  <c r="H101" i="60"/>
  <c r="I101" i="60"/>
  <c r="B102" i="60"/>
  <c r="C102" i="60"/>
  <c r="D102" i="60"/>
  <c r="E102" i="60"/>
  <c r="F102" i="60"/>
  <c r="H102" i="60"/>
  <c r="I102" i="60"/>
  <c r="B103" i="60"/>
  <c r="C103" i="60"/>
  <c r="D103" i="60"/>
  <c r="E103" i="60"/>
  <c r="F103" i="60"/>
  <c r="H103" i="60"/>
  <c r="I103" i="60"/>
  <c r="B104" i="60"/>
  <c r="C104" i="60"/>
  <c r="D104" i="60"/>
  <c r="E104" i="60"/>
  <c r="F104" i="60"/>
  <c r="H104" i="60"/>
  <c r="I104" i="60"/>
  <c r="B105" i="60"/>
  <c r="C105" i="60"/>
  <c r="D105" i="60"/>
  <c r="E105" i="60"/>
  <c r="F105" i="60"/>
  <c r="H105" i="60"/>
  <c r="I105" i="60"/>
  <c r="B106" i="60"/>
  <c r="C106" i="60"/>
  <c r="D106" i="60"/>
  <c r="E106" i="60"/>
  <c r="F106" i="60"/>
  <c r="H106" i="60"/>
  <c r="I106" i="60"/>
  <c r="B107" i="60"/>
  <c r="C107" i="60"/>
  <c r="D107" i="60"/>
  <c r="E107" i="60"/>
  <c r="F107" i="60"/>
  <c r="H107" i="60"/>
  <c r="I107" i="60"/>
  <c r="B108" i="60"/>
  <c r="C108" i="60"/>
  <c r="D108" i="60"/>
  <c r="E108" i="60"/>
  <c r="F108" i="60"/>
  <c r="H108" i="60"/>
  <c r="I108" i="60"/>
  <c r="B109" i="60"/>
  <c r="C109" i="60"/>
  <c r="D109" i="60"/>
  <c r="E109" i="60"/>
  <c r="F109" i="60"/>
  <c r="H109" i="60"/>
  <c r="I109" i="60"/>
  <c r="B110" i="60"/>
  <c r="C110" i="60"/>
  <c r="D110" i="60"/>
  <c r="E110" i="60"/>
  <c r="F110" i="60"/>
  <c r="H110" i="60"/>
  <c r="I110" i="60"/>
  <c r="B111" i="60"/>
  <c r="C111" i="60"/>
  <c r="D111" i="60"/>
  <c r="E111" i="60"/>
  <c r="F111" i="60"/>
  <c r="H111" i="60"/>
  <c r="I111" i="60"/>
  <c r="B112" i="60"/>
  <c r="C112" i="60"/>
  <c r="D112" i="60"/>
  <c r="E112" i="60"/>
  <c r="F112" i="60"/>
  <c r="H112" i="60"/>
  <c r="I112" i="60"/>
  <c r="B113" i="60"/>
  <c r="C113" i="60"/>
  <c r="D113" i="60"/>
  <c r="E113" i="60"/>
  <c r="F113" i="60"/>
  <c r="H113" i="60"/>
  <c r="I113" i="60"/>
  <c r="B114" i="60"/>
  <c r="C114" i="60"/>
  <c r="D114" i="60"/>
  <c r="E114" i="60"/>
  <c r="F114" i="60"/>
  <c r="H114" i="60"/>
  <c r="I114" i="60"/>
  <c r="B115" i="60"/>
  <c r="C115" i="60"/>
  <c r="D115" i="60"/>
  <c r="E115" i="60"/>
  <c r="F115" i="60"/>
  <c r="I115" i="60"/>
  <c r="B116" i="60"/>
  <c r="C116" i="60"/>
  <c r="D116" i="60"/>
  <c r="E116" i="60"/>
  <c r="F116" i="60"/>
  <c r="H116" i="60"/>
  <c r="I116" i="60"/>
  <c r="B117" i="60"/>
  <c r="C117" i="60"/>
  <c r="D117" i="60"/>
  <c r="E117" i="60"/>
  <c r="F117" i="60"/>
  <c r="H117" i="60"/>
  <c r="I117" i="60"/>
  <c r="B118" i="60"/>
  <c r="C118" i="60"/>
  <c r="D118" i="60"/>
  <c r="E118" i="60"/>
  <c r="F118" i="60"/>
  <c r="H118" i="60"/>
  <c r="I118" i="60"/>
  <c r="B119" i="60"/>
  <c r="C119" i="60"/>
  <c r="D119" i="60"/>
  <c r="E119" i="60"/>
  <c r="F119" i="60"/>
  <c r="H119" i="60"/>
  <c r="I119" i="60"/>
  <c r="B120" i="60"/>
  <c r="C120" i="60"/>
  <c r="D120" i="60"/>
  <c r="E120" i="60"/>
  <c r="F120" i="60"/>
  <c r="H120" i="60"/>
  <c r="I120" i="60"/>
  <c r="B121" i="60"/>
  <c r="C121" i="60"/>
  <c r="D121" i="60"/>
  <c r="E121" i="60"/>
  <c r="F121" i="60"/>
  <c r="H121" i="60"/>
  <c r="I121" i="60"/>
  <c r="B122" i="60"/>
  <c r="C122" i="60"/>
  <c r="D122" i="60"/>
  <c r="E122" i="60"/>
  <c r="F122" i="60"/>
  <c r="H122" i="60"/>
  <c r="I122" i="60"/>
  <c r="B123" i="60"/>
  <c r="C123" i="60"/>
  <c r="D123" i="60"/>
  <c r="E123" i="60"/>
  <c r="F123" i="60"/>
  <c r="H123" i="60"/>
  <c r="I123" i="60"/>
  <c r="B124" i="60"/>
  <c r="C124" i="60"/>
  <c r="D124" i="60"/>
  <c r="E124" i="60"/>
  <c r="F124" i="60"/>
  <c r="H124" i="60"/>
  <c r="I124" i="60"/>
  <c r="B125" i="60"/>
  <c r="C125" i="60"/>
  <c r="D125" i="60"/>
  <c r="E125" i="60"/>
  <c r="F125" i="60"/>
  <c r="H125" i="60"/>
  <c r="I125" i="60"/>
  <c r="B126" i="60"/>
  <c r="C126" i="60"/>
  <c r="D126" i="60"/>
  <c r="E126" i="60"/>
  <c r="F126" i="60"/>
  <c r="H126" i="60"/>
  <c r="I126" i="60"/>
  <c r="B127" i="60"/>
  <c r="C127" i="60"/>
  <c r="D127" i="60"/>
  <c r="E127" i="60"/>
  <c r="F127" i="60"/>
  <c r="H127" i="60"/>
  <c r="I127" i="60"/>
  <c r="B128" i="60"/>
  <c r="C128" i="60"/>
  <c r="D128" i="60"/>
  <c r="E128" i="60"/>
  <c r="F128" i="60"/>
  <c r="H128" i="60"/>
  <c r="I128" i="60"/>
  <c r="B129" i="60"/>
  <c r="C129" i="60"/>
  <c r="D129" i="60"/>
  <c r="E129" i="60"/>
  <c r="F129" i="60"/>
  <c r="H129" i="60"/>
  <c r="I129" i="60"/>
  <c r="B130" i="60"/>
  <c r="C130" i="60"/>
  <c r="D130" i="60"/>
  <c r="E130" i="60"/>
  <c r="F130" i="60"/>
  <c r="H130" i="60"/>
  <c r="I130" i="60"/>
  <c r="B131" i="60"/>
  <c r="C131" i="60"/>
  <c r="D131" i="60"/>
  <c r="E131" i="60"/>
  <c r="F131" i="60"/>
  <c r="H131" i="60"/>
  <c r="I131" i="60"/>
  <c r="B132" i="60"/>
  <c r="C132" i="60"/>
  <c r="D132" i="60"/>
  <c r="E132" i="60"/>
  <c r="F132" i="60"/>
  <c r="H132" i="60"/>
  <c r="I132" i="60"/>
  <c r="B133" i="60"/>
  <c r="C133" i="60"/>
  <c r="D133" i="60"/>
  <c r="E133" i="60"/>
  <c r="F133" i="60"/>
  <c r="H133" i="60"/>
  <c r="I133" i="60"/>
  <c r="B134" i="60"/>
  <c r="C134" i="60"/>
  <c r="D134" i="60"/>
  <c r="E134" i="60"/>
  <c r="F134" i="60"/>
  <c r="H134" i="60"/>
  <c r="I134" i="60"/>
  <c r="B135" i="60"/>
  <c r="C135" i="60"/>
  <c r="D135" i="60"/>
  <c r="E135" i="60"/>
  <c r="F135" i="60"/>
  <c r="H135" i="60"/>
  <c r="I135" i="60"/>
  <c r="B136" i="60"/>
  <c r="C136" i="60"/>
  <c r="D136" i="60"/>
  <c r="E136" i="60"/>
  <c r="F136" i="60"/>
  <c r="H136" i="60"/>
  <c r="I136" i="60"/>
  <c r="B137" i="60"/>
  <c r="C137" i="60"/>
  <c r="D137" i="60"/>
  <c r="E137" i="60"/>
  <c r="F137" i="60"/>
  <c r="H137" i="60"/>
  <c r="I137" i="60"/>
  <c r="B138" i="60"/>
  <c r="C138" i="60"/>
  <c r="D138" i="60"/>
  <c r="E138" i="60"/>
  <c r="F138" i="60"/>
  <c r="H138" i="60"/>
  <c r="I138" i="60"/>
  <c r="B139" i="60"/>
  <c r="C139" i="60"/>
  <c r="D139" i="60"/>
  <c r="E139" i="60"/>
  <c r="F139" i="60"/>
  <c r="H139" i="60"/>
  <c r="I139" i="60"/>
  <c r="B140" i="60"/>
  <c r="C140" i="60"/>
  <c r="D140" i="60"/>
  <c r="E140" i="60"/>
  <c r="F140" i="60"/>
  <c r="H140" i="60"/>
  <c r="I140" i="60"/>
  <c r="B141" i="60"/>
  <c r="C141" i="60"/>
  <c r="D141" i="60"/>
  <c r="E141" i="60"/>
  <c r="F141" i="60"/>
  <c r="H141" i="60"/>
  <c r="I141" i="60"/>
  <c r="B142" i="60"/>
  <c r="C142" i="60"/>
  <c r="D142" i="60"/>
  <c r="E142" i="60"/>
  <c r="F142" i="60"/>
  <c r="H142" i="60"/>
  <c r="I142" i="60"/>
  <c r="B143" i="60"/>
  <c r="C143" i="60"/>
  <c r="D143" i="60"/>
  <c r="E143" i="60"/>
  <c r="F143" i="60"/>
  <c r="H143" i="60"/>
  <c r="I143" i="60"/>
  <c r="B144" i="60"/>
  <c r="C144" i="60"/>
  <c r="D144" i="60"/>
  <c r="E144" i="60"/>
  <c r="F144" i="60"/>
  <c r="H144" i="60"/>
  <c r="I144" i="60"/>
  <c r="B145" i="60"/>
  <c r="C145" i="60"/>
  <c r="D145" i="60"/>
  <c r="E145" i="60"/>
  <c r="F145" i="60"/>
  <c r="H145" i="60"/>
  <c r="I145" i="60"/>
  <c r="B146" i="60"/>
  <c r="C146" i="60"/>
  <c r="D146" i="60"/>
  <c r="E146" i="60"/>
  <c r="F146" i="60"/>
  <c r="H146" i="60"/>
  <c r="I146" i="60"/>
  <c r="B147" i="60"/>
  <c r="C147" i="60"/>
  <c r="D147" i="60"/>
  <c r="E147" i="60"/>
  <c r="F147" i="60"/>
  <c r="H147" i="60"/>
  <c r="I147" i="60"/>
  <c r="B148" i="60"/>
  <c r="C148" i="60"/>
  <c r="D148" i="60"/>
  <c r="E148" i="60"/>
  <c r="F148" i="60"/>
  <c r="H148" i="60"/>
  <c r="I148" i="60"/>
  <c r="B149" i="60"/>
  <c r="C149" i="60"/>
  <c r="D149" i="60"/>
  <c r="E149" i="60"/>
  <c r="F149" i="60"/>
  <c r="H149" i="60"/>
  <c r="I149" i="60"/>
  <c r="B150" i="60"/>
  <c r="C150" i="60"/>
  <c r="D150" i="60"/>
  <c r="E150" i="60"/>
  <c r="F150" i="60"/>
  <c r="H150" i="60"/>
  <c r="I150" i="60"/>
  <c r="B151" i="60"/>
  <c r="C151" i="60"/>
  <c r="D151" i="60"/>
  <c r="E151" i="60"/>
  <c r="F151" i="60"/>
  <c r="H151" i="60"/>
  <c r="I151" i="60"/>
  <c r="B152" i="60"/>
  <c r="C152" i="60"/>
  <c r="D152" i="60"/>
  <c r="E152" i="60"/>
  <c r="F152" i="60"/>
  <c r="H152" i="60"/>
  <c r="I152" i="60"/>
  <c r="B153" i="60"/>
  <c r="C153" i="60"/>
  <c r="D153" i="60"/>
  <c r="E153" i="60"/>
  <c r="F153" i="60"/>
  <c r="H153" i="60"/>
  <c r="I153" i="60"/>
  <c r="B154" i="60"/>
  <c r="C154" i="60"/>
  <c r="D154" i="60"/>
  <c r="E154" i="60"/>
  <c r="F154" i="60"/>
  <c r="H154" i="60"/>
  <c r="I154" i="60"/>
  <c r="B155" i="60"/>
  <c r="C155" i="60"/>
  <c r="D155" i="60"/>
  <c r="E155" i="60"/>
  <c r="F155" i="60"/>
  <c r="H155" i="60"/>
  <c r="I155" i="60"/>
  <c r="B156" i="60"/>
  <c r="C156" i="60"/>
  <c r="D156" i="60"/>
  <c r="E156" i="60"/>
  <c r="F156" i="60"/>
  <c r="H156" i="60"/>
  <c r="I156" i="60"/>
  <c r="B157" i="60"/>
  <c r="C157" i="60"/>
  <c r="D157" i="60"/>
  <c r="E157" i="60"/>
  <c r="F157" i="60"/>
  <c r="H157" i="60"/>
  <c r="I157" i="60"/>
  <c r="B158" i="60"/>
  <c r="C158" i="60"/>
  <c r="D158" i="60"/>
  <c r="E158" i="60"/>
  <c r="F158" i="60"/>
  <c r="H158" i="60"/>
  <c r="I158" i="60"/>
  <c r="B159" i="60"/>
  <c r="C159" i="60"/>
  <c r="D159" i="60"/>
  <c r="E159" i="60"/>
  <c r="F159" i="60"/>
  <c r="H159" i="60"/>
  <c r="I159" i="60"/>
  <c r="B160" i="60"/>
  <c r="C160" i="60"/>
  <c r="D160" i="60"/>
  <c r="E160" i="60"/>
  <c r="F160" i="60"/>
  <c r="H160" i="60"/>
  <c r="I160" i="60"/>
  <c r="B161" i="60"/>
  <c r="C161" i="60"/>
  <c r="D161" i="60"/>
  <c r="E161" i="60"/>
  <c r="F161" i="60"/>
  <c r="H161" i="60"/>
  <c r="I161" i="60"/>
  <c r="B162" i="60"/>
  <c r="C162" i="60"/>
  <c r="D162" i="60"/>
  <c r="E162" i="60"/>
  <c r="F162" i="60"/>
  <c r="H162" i="60"/>
  <c r="I162" i="60"/>
  <c r="B163" i="60"/>
  <c r="C163" i="60"/>
  <c r="D163" i="60"/>
  <c r="E163" i="60"/>
  <c r="F163" i="60"/>
  <c r="H163" i="60"/>
  <c r="I163" i="60"/>
  <c r="B164" i="60"/>
  <c r="C164" i="60"/>
  <c r="D164" i="60"/>
  <c r="E164" i="60"/>
  <c r="F164" i="60"/>
  <c r="H164" i="60"/>
  <c r="I164" i="60"/>
  <c r="B165" i="60"/>
  <c r="C165" i="60"/>
  <c r="D165" i="60"/>
  <c r="E165" i="60"/>
  <c r="F165" i="60"/>
  <c r="H165" i="60"/>
  <c r="I165" i="60"/>
  <c r="B166" i="60"/>
  <c r="C166" i="60"/>
  <c r="D166" i="60"/>
  <c r="E166" i="60"/>
  <c r="F166" i="60"/>
  <c r="H166" i="60"/>
  <c r="I166" i="60"/>
  <c r="B167" i="60"/>
  <c r="C167" i="60"/>
  <c r="D167" i="60"/>
  <c r="E167" i="60"/>
  <c r="F167" i="60"/>
  <c r="H167" i="60"/>
  <c r="I167" i="60"/>
  <c r="B168" i="60"/>
  <c r="C168" i="60"/>
  <c r="D168" i="60"/>
  <c r="E168" i="60"/>
  <c r="F168" i="60"/>
  <c r="H168" i="60"/>
  <c r="I168" i="60"/>
  <c r="B169" i="60"/>
  <c r="C169" i="60"/>
  <c r="D169" i="60"/>
  <c r="E169" i="60"/>
  <c r="F169" i="60"/>
  <c r="H169" i="60"/>
  <c r="I169" i="60"/>
  <c r="B170" i="60"/>
  <c r="C170" i="60"/>
  <c r="D170" i="60"/>
  <c r="E170" i="60"/>
  <c r="F170" i="60"/>
  <c r="H170" i="60"/>
  <c r="I170" i="60"/>
  <c r="B171" i="60"/>
  <c r="C171" i="60"/>
  <c r="D171" i="60"/>
  <c r="E171" i="60"/>
  <c r="F171" i="60"/>
  <c r="H171" i="60"/>
  <c r="I171" i="60"/>
  <c r="B172" i="60"/>
  <c r="C172" i="60"/>
  <c r="D172" i="60"/>
  <c r="E172" i="60"/>
  <c r="F172" i="60"/>
  <c r="H172" i="60"/>
  <c r="I172" i="60"/>
  <c r="B173" i="60"/>
  <c r="C173" i="60"/>
  <c r="D173" i="60"/>
  <c r="E173" i="60"/>
  <c r="F173" i="60"/>
  <c r="H173" i="60"/>
  <c r="I173" i="60"/>
  <c r="B174" i="60"/>
  <c r="C174" i="60"/>
  <c r="D174" i="60"/>
  <c r="E174" i="60"/>
  <c r="F174" i="60"/>
  <c r="H174" i="60"/>
  <c r="I174" i="60"/>
  <c r="B175" i="60"/>
  <c r="C175" i="60"/>
  <c r="D175" i="60"/>
  <c r="E175" i="60"/>
  <c r="F175" i="60"/>
  <c r="H175" i="60"/>
  <c r="I175" i="60"/>
  <c r="B176" i="60"/>
  <c r="C176" i="60"/>
  <c r="D176" i="60"/>
  <c r="E176" i="60"/>
  <c r="F176" i="60"/>
  <c r="H176" i="60"/>
  <c r="I176" i="60"/>
  <c r="B177" i="60"/>
  <c r="C177" i="60"/>
  <c r="D177" i="60"/>
  <c r="E177" i="60"/>
  <c r="F177" i="60"/>
  <c r="H177" i="60"/>
  <c r="I177" i="60"/>
  <c r="B178" i="60"/>
  <c r="C178" i="60"/>
  <c r="D178" i="60"/>
  <c r="E178" i="60"/>
  <c r="F178" i="60"/>
  <c r="H178" i="60"/>
  <c r="I178" i="60"/>
  <c r="B179" i="60"/>
  <c r="C179" i="60"/>
  <c r="D179" i="60"/>
  <c r="E179" i="60"/>
  <c r="F179" i="60"/>
  <c r="H179" i="60"/>
  <c r="I179" i="60"/>
  <c r="B180" i="60"/>
  <c r="C180" i="60"/>
  <c r="D180" i="60"/>
  <c r="E180" i="60"/>
  <c r="F180" i="60"/>
  <c r="H180" i="60"/>
  <c r="I180" i="60"/>
  <c r="B181" i="60"/>
  <c r="C181" i="60"/>
  <c r="D181" i="60"/>
  <c r="E181" i="60"/>
  <c r="F181" i="60"/>
  <c r="H181" i="60"/>
  <c r="I181" i="60"/>
  <c r="B182" i="60"/>
  <c r="C182" i="60"/>
  <c r="D182" i="60"/>
  <c r="E182" i="60"/>
  <c r="F182" i="60"/>
  <c r="H182" i="60"/>
  <c r="I182" i="60"/>
  <c r="B183" i="60"/>
  <c r="C183" i="60"/>
  <c r="D183" i="60"/>
  <c r="E183" i="60"/>
  <c r="F183" i="60"/>
  <c r="H183" i="60"/>
  <c r="I183" i="60"/>
  <c r="B184" i="60"/>
  <c r="C184" i="60"/>
  <c r="D184" i="60"/>
  <c r="E184" i="60"/>
  <c r="F184" i="60"/>
  <c r="H184" i="60"/>
  <c r="I184" i="60"/>
  <c r="B185" i="60"/>
  <c r="C185" i="60"/>
  <c r="D185" i="60"/>
  <c r="E185" i="60"/>
  <c r="F185" i="60"/>
  <c r="H185" i="60"/>
  <c r="I185" i="60"/>
  <c r="B186" i="60"/>
  <c r="C186" i="60"/>
  <c r="D186" i="60"/>
  <c r="E186" i="60"/>
  <c r="F186" i="60"/>
  <c r="H186" i="60"/>
  <c r="I186" i="60"/>
  <c r="B187" i="60"/>
  <c r="C187" i="60"/>
  <c r="D187" i="60"/>
  <c r="E187" i="60"/>
  <c r="F187" i="60"/>
  <c r="H187" i="60"/>
  <c r="I187" i="60"/>
  <c r="B188" i="60"/>
  <c r="C188" i="60"/>
  <c r="D188" i="60"/>
  <c r="E188" i="60"/>
  <c r="F188" i="60"/>
  <c r="H188" i="60"/>
  <c r="I188" i="60"/>
  <c r="B189" i="60"/>
  <c r="C189" i="60"/>
  <c r="D189" i="60"/>
  <c r="E189" i="60"/>
  <c r="F189" i="60"/>
  <c r="H189" i="60"/>
  <c r="I189" i="60"/>
  <c r="B190" i="60"/>
  <c r="C190" i="60"/>
  <c r="D190" i="60"/>
  <c r="E190" i="60"/>
  <c r="F190" i="60"/>
  <c r="H190" i="60"/>
  <c r="I190" i="60"/>
  <c r="B191" i="60"/>
  <c r="C191" i="60"/>
  <c r="D191" i="60"/>
  <c r="E191" i="60"/>
  <c r="F191" i="60"/>
  <c r="H191" i="60"/>
  <c r="I191" i="60"/>
  <c r="B192" i="60"/>
  <c r="C192" i="60"/>
  <c r="D192" i="60"/>
  <c r="E192" i="60"/>
  <c r="F192" i="60"/>
  <c r="H192" i="60"/>
  <c r="I192" i="60"/>
  <c r="B193" i="60"/>
  <c r="C193" i="60"/>
  <c r="D193" i="60"/>
  <c r="E193" i="60"/>
  <c r="F193" i="60"/>
  <c r="H193" i="60"/>
  <c r="I193" i="60"/>
  <c r="B194" i="60"/>
  <c r="C194" i="60"/>
  <c r="D194" i="60"/>
  <c r="E194" i="60"/>
  <c r="F194" i="60"/>
  <c r="H194" i="60"/>
  <c r="I194" i="60"/>
  <c r="B195" i="60"/>
  <c r="C195" i="60"/>
  <c r="D195" i="60"/>
  <c r="E195" i="60"/>
  <c r="F195" i="60"/>
  <c r="H195" i="60"/>
  <c r="I195" i="60"/>
  <c r="B196" i="60"/>
  <c r="C196" i="60"/>
  <c r="D196" i="60"/>
  <c r="E196" i="60"/>
  <c r="F196" i="60"/>
  <c r="H196" i="60"/>
  <c r="I196" i="60"/>
  <c r="B197" i="60"/>
  <c r="C197" i="60"/>
  <c r="D197" i="60"/>
  <c r="E197" i="60"/>
  <c r="F197" i="60"/>
  <c r="H197" i="60"/>
  <c r="I197" i="60"/>
  <c r="B198" i="60"/>
  <c r="C198" i="60"/>
  <c r="D198" i="60"/>
  <c r="E198" i="60"/>
  <c r="F198" i="60"/>
  <c r="H198" i="60"/>
  <c r="I198" i="60"/>
  <c r="B199" i="60"/>
  <c r="C199" i="60"/>
  <c r="D199" i="60"/>
  <c r="E199" i="60"/>
  <c r="F199" i="60"/>
  <c r="H199" i="60"/>
  <c r="I199" i="60"/>
  <c r="B200" i="60"/>
  <c r="C200" i="60"/>
  <c r="D200" i="60"/>
  <c r="E200" i="60"/>
  <c r="F200" i="60"/>
  <c r="H200" i="60"/>
  <c r="I200" i="60"/>
  <c r="B201" i="60"/>
  <c r="C201" i="60"/>
  <c r="D201" i="60"/>
  <c r="E201" i="60"/>
  <c r="F201" i="60"/>
  <c r="H201" i="60"/>
  <c r="I201" i="60"/>
  <c r="B202" i="60"/>
  <c r="C202" i="60"/>
  <c r="D202" i="60"/>
  <c r="E202" i="60"/>
  <c r="F202" i="60"/>
  <c r="H202" i="60"/>
  <c r="I202" i="60"/>
  <c r="B203" i="60"/>
  <c r="C203" i="60"/>
  <c r="D203" i="60"/>
  <c r="E203" i="60"/>
  <c r="F203" i="60"/>
  <c r="H203" i="60"/>
  <c r="I203" i="60"/>
  <c r="B204" i="60"/>
  <c r="C204" i="60"/>
  <c r="D204" i="60"/>
  <c r="E204" i="60"/>
  <c r="F204" i="60"/>
  <c r="H204" i="60"/>
  <c r="I204" i="60"/>
  <c r="B205" i="60"/>
  <c r="C205" i="60"/>
  <c r="D205" i="60"/>
  <c r="E205" i="60"/>
  <c r="F205" i="60"/>
  <c r="H205" i="60"/>
  <c r="I205" i="60"/>
  <c r="B206" i="60"/>
  <c r="C206" i="60"/>
  <c r="D206" i="60"/>
  <c r="E206" i="60"/>
  <c r="F206" i="60"/>
  <c r="H206" i="60"/>
  <c r="I206" i="60"/>
  <c r="B207" i="60"/>
  <c r="C207" i="60"/>
  <c r="D207" i="60"/>
  <c r="E207" i="60"/>
  <c r="F207" i="60"/>
  <c r="H207" i="60"/>
  <c r="I207" i="60"/>
  <c r="B208" i="60"/>
  <c r="C208" i="60"/>
  <c r="D208" i="60"/>
  <c r="E208" i="60"/>
  <c r="F208" i="60"/>
  <c r="H208" i="60"/>
  <c r="I208" i="60"/>
  <c r="B209" i="60"/>
  <c r="C209" i="60"/>
  <c r="D209" i="60"/>
  <c r="E209" i="60"/>
  <c r="F209" i="60"/>
  <c r="H209" i="60"/>
  <c r="I209" i="60"/>
  <c r="B210" i="60"/>
  <c r="C210" i="60"/>
  <c r="D210" i="60"/>
  <c r="E210" i="60"/>
  <c r="F210" i="60"/>
  <c r="H210" i="60"/>
  <c r="I210" i="60"/>
  <c r="B211" i="60"/>
  <c r="C211" i="60"/>
  <c r="D211" i="60"/>
  <c r="E211" i="60"/>
  <c r="F211" i="60"/>
  <c r="H211" i="60"/>
  <c r="I211" i="60"/>
  <c r="B212" i="60"/>
  <c r="C212" i="60"/>
  <c r="D212" i="60"/>
  <c r="E212" i="60"/>
  <c r="F212" i="60"/>
  <c r="H212" i="60"/>
  <c r="I212" i="60"/>
  <c r="B213" i="60"/>
  <c r="C213" i="60"/>
  <c r="D213" i="60"/>
  <c r="E213" i="60"/>
  <c r="F213" i="60"/>
  <c r="H213" i="60"/>
  <c r="I213" i="60"/>
  <c r="B214" i="60"/>
  <c r="C214" i="60"/>
  <c r="D214" i="60"/>
  <c r="E214" i="60"/>
  <c r="F214" i="60"/>
  <c r="H214" i="60"/>
  <c r="I214" i="60"/>
  <c r="B215" i="60"/>
  <c r="C215" i="60"/>
  <c r="D215" i="60"/>
  <c r="E215" i="60"/>
  <c r="F215" i="60"/>
  <c r="H215" i="60"/>
  <c r="I215" i="60"/>
  <c r="B65" i="60" l="1"/>
  <c r="B52" i="60"/>
  <c r="B44" i="60"/>
  <c r="B37" i="60"/>
  <c r="B69" i="60"/>
  <c r="B74" i="60"/>
  <c r="B68" i="60"/>
  <c r="B60" i="60"/>
  <c r="B45" i="60"/>
  <c r="B42" i="60"/>
  <c r="B84" i="60"/>
  <c r="B83" i="60"/>
  <c r="B82" i="60"/>
  <c r="B73" i="60"/>
  <c r="B72" i="60"/>
  <c r="B71" i="60"/>
  <c r="B70" i="60"/>
  <c r="B67" i="60"/>
  <c r="B66" i="60"/>
  <c r="B59" i="60"/>
  <c r="B58" i="60"/>
  <c r="B57" i="60"/>
  <c r="B56" i="60"/>
  <c r="B55" i="60"/>
  <c r="B54" i="60"/>
  <c r="B53" i="60"/>
  <c r="B41" i="60"/>
  <c r="B40" i="60"/>
  <c r="B39" i="60"/>
  <c r="B38" i="60"/>
  <c r="B80" i="60"/>
  <c r="B79" i="60"/>
  <c r="B78" i="60"/>
  <c r="B77" i="60"/>
  <c r="B76" i="60"/>
  <c r="B75" i="60"/>
  <c r="B64" i="60"/>
  <c r="B63" i="60"/>
  <c r="B62" i="60"/>
  <c r="B61" i="60"/>
  <c r="B51" i="60"/>
  <c r="B50" i="60"/>
  <c r="B49" i="60"/>
  <c r="B48" i="60"/>
  <c r="B47" i="60"/>
  <c r="B46" i="60"/>
  <c r="B43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D27" i="59"/>
  <c r="E27" i="59" s="1"/>
  <c r="D26" i="59"/>
  <c r="E26" i="59" s="1"/>
  <c r="E25" i="59" s="1"/>
  <c r="K25" i="59"/>
  <c r="I25" i="59"/>
  <c r="H25" i="59"/>
  <c r="G25" i="59"/>
  <c r="F25" i="59"/>
  <c r="C25" i="59"/>
  <c r="D24" i="59"/>
  <c r="E24" i="59" s="1"/>
  <c r="E23" i="59"/>
  <c r="D23" i="59"/>
  <c r="E22" i="59"/>
  <c r="D22" i="59"/>
  <c r="E21" i="59"/>
  <c r="D21" i="59"/>
  <c r="E20" i="59"/>
  <c r="D20" i="59"/>
  <c r="E19" i="59"/>
  <c r="D19" i="59"/>
  <c r="D18" i="59"/>
  <c r="E18" i="59" s="1"/>
  <c r="E16" i="59" s="1"/>
  <c r="E17" i="59"/>
  <c r="D17" i="59"/>
  <c r="D16" i="59" s="1"/>
  <c r="K16" i="59"/>
  <c r="I16" i="59"/>
  <c r="H16" i="59"/>
  <c r="G16" i="59"/>
  <c r="F16" i="59"/>
  <c r="C16" i="59"/>
  <c r="D15" i="59"/>
  <c r="E15" i="59" s="1"/>
  <c r="E14" i="59" s="1"/>
  <c r="K14" i="59"/>
  <c r="I14" i="59"/>
  <c r="H14" i="59"/>
  <c r="G14" i="59"/>
  <c r="F14" i="59"/>
  <c r="C14" i="59"/>
  <c r="D13" i="59"/>
  <c r="E13" i="59" s="1"/>
  <c r="D12" i="59"/>
  <c r="E12" i="59" s="1"/>
  <c r="K11" i="59"/>
  <c r="I11" i="59"/>
  <c r="H11" i="59"/>
  <c r="G11" i="59"/>
  <c r="F11" i="59"/>
  <c r="C11" i="59"/>
  <c r="E11" i="59" l="1"/>
  <c r="D11" i="59"/>
  <c r="D14" i="59"/>
  <c r="D25" i="59"/>
</calcChain>
</file>

<file path=xl/comments1.xml><?xml version="1.0" encoding="utf-8"?>
<comments xmlns="http://schemas.openxmlformats.org/spreadsheetml/2006/main">
  <authors>
    <author>Ilka Gonzalez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Ilka Gonzalez:</t>
        </r>
        <r>
          <rPr>
            <sz val="9"/>
            <color indexed="81"/>
            <rFont val="Tahoma"/>
            <family val="2"/>
          </rPr>
          <t xml:space="preserve">
Pestaña desplegable</t>
        </r>
      </text>
    </comment>
    <comment ref="D9" authorId="0">
      <text>
        <r>
          <rPr>
            <u/>
            <sz val="9"/>
            <color indexed="81"/>
            <rFont val="Tahoma"/>
            <family val="2"/>
          </rPr>
          <t xml:space="preserve">Fórmula de Metas logradas: </t>
        </r>
        <r>
          <rPr>
            <sz val="9"/>
            <color indexed="81"/>
            <rFont val="Tahoma"/>
            <family val="2"/>
          </rPr>
          <t>Productividad Actual /7 x 12</t>
        </r>
      </text>
    </comment>
    <comment ref="E9" authorId="0">
      <text>
        <r>
          <rPr>
            <sz val="9"/>
            <color indexed="81"/>
            <rFont val="Tahoma"/>
            <family val="2"/>
          </rPr>
          <t>Fórmula Metas programadas:
 Meta Actual/Meta Año anterior X Meta Actual</t>
        </r>
      </text>
    </comment>
    <comment ref="C29" authorId="0">
      <text>
        <r>
          <rPr>
            <sz val="9"/>
            <color indexed="81"/>
            <rFont val="Tahoma"/>
            <family val="2"/>
          </rPr>
          <t>Total de egresos en un período dado/Total de camas disponibles del mismo período</t>
        </r>
      </text>
    </comment>
    <comment ref="D29" authorId="0">
      <text>
        <r>
          <rPr>
            <sz val="9"/>
            <color indexed="81"/>
            <rFont val="Tahoma"/>
            <family val="2"/>
          </rPr>
          <t>Número de camas x 365</t>
        </r>
      </text>
    </comment>
    <comment ref="E29" authorId="0">
      <text>
        <r>
          <rPr>
            <sz val="9"/>
            <color indexed="81"/>
            <rFont val="Tahoma"/>
            <family val="2"/>
          </rPr>
          <t>Sumatoria de los días pacientes reportados en el censo diario</t>
        </r>
      </text>
    </comment>
    <comment ref="F29" authorId="0">
      <text>
        <r>
          <rPr>
            <sz val="9"/>
            <color indexed="81"/>
            <rFont val="Tahoma"/>
            <family val="2"/>
          </rPr>
          <t>Total de días pacientes en un período dado/Total de egresos del mismo período</t>
        </r>
      </text>
    </comment>
    <comment ref="G29" authorId="0">
      <text>
        <r>
          <rPr>
            <sz val="9"/>
            <color indexed="81"/>
            <rFont val="Tahoma"/>
            <family val="2"/>
          </rPr>
          <t>Total de días pacientes en un período dado/ Total de días camas disponibles del mismo período x 100</t>
        </r>
      </text>
    </comment>
    <comment ref="H29" authorId="0">
      <text>
        <r>
          <rPr>
            <sz val="9"/>
            <color indexed="81"/>
            <rFont val="Tahoma"/>
            <family val="2"/>
          </rPr>
          <t>Número de egresos (materno) por fallecimiento en un período dado/Total de egresos (materno) del mismo período x 100</t>
        </r>
      </text>
    </comment>
    <comment ref="I29" authorId="0">
      <text>
        <r>
          <rPr>
            <sz val="9"/>
            <color indexed="81"/>
            <rFont val="Tahoma"/>
            <family val="2"/>
          </rPr>
          <t>Número de partos por cesárea/Número total de partos x 100</t>
        </r>
      </text>
    </comment>
  </commentList>
</comments>
</file>

<file path=xl/comments2.xml><?xml version="1.0" encoding="utf-8"?>
<comments xmlns="http://schemas.openxmlformats.org/spreadsheetml/2006/main">
  <authors>
    <author>Ilka Gonzalez</author>
  </authors>
  <commentList>
    <comment ref="D9" authorId="0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DPD1.1.1.01</t>
        </r>
      </text>
    </comment>
    <comment ref="V9" authorId="0">
      <text>
        <r>
          <rPr>
            <sz val="9"/>
            <color indexed="81"/>
            <rFont val="Tahoma"/>
            <family val="2"/>
          </rPr>
          <t>Si el medio de verificación es "otros", describir cual sería utilizado. También aplicable para cualquier otra observación, incluyendo supuestos.</t>
        </r>
      </text>
    </comment>
  </commentList>
</comments>
</file>

<file path=xl/sharedStrings.xml><?xml version="1.0" encoding="utf-8"?>
<sst xmlns="http://schemas.openxmlformats.org/spreadsheetml/2006/main" count="5827" uniqueCount="1556">
  <si>
    <t>Insumos</t>
  </si>
  <si>
    <t>Unidad de Medida</t>
  </si>
  <si>
    <t>Precio Unitario</t>
  </si>
  <si>
    <t>Valor Total</t>
  </si>
  <si>
    <t>Cuenta</t>
  </si>
  <si>
    <t>1er. Trimestre</t>
  </si>
  <si>
    <t>2do. Trimestre</t>
  </si>
  <si>
    <t>3er. Trimestre</t>
  </si>
  <si>
    <t>4to. Trimestre</t>
  </si>
  <si>
    <t>Servicio Hospitalización</t>
  </si>
  <si>
    <t>Egresos</t>
  </si>
  <si>
    <t>Servicio de Medicina General</t>
  </si>
  <si>
    <t>Servicio de Cirugia</t>
  </si>
  <si>
    <t>Servicio de Ginecobstetricia</t>
  </si>
  <si>
    <t>Servicio de Pediatria</t>
  </si>
  <si>
    <t>Servicio de Cardiologia</t>
  </si>
  <si>
    <t>Servicio de Gastroenterologia</t>
  </si>
  <si>
    <t>Servicio de Endocrinologia</t>
  </si>
  <si>
    <t>Otros</t>
  </si>
  <si>
    <t>Servicio de Consulta Externa</t>
  </si>
  <si>
    <t>Consultas</t>
  </si>
  <si>
    <t>Primera Vez</t>
  </si>
  <si>
    <t>Subsecuente</t>
  </si>
  <si>
    <t>Servicio de Emergencia</t>
  </si>
  <si>
    <t>Servicio de Imágenes</t>
  </si>
  <si>
    <t>Imágenes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</si>
  <si>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</si>
  <si>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</si>
  <si>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</si>
  <si>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</si>
  <si>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</si>
  <si>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</si>
  <si>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</si>
  <si>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</si>
  <si>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</si>
  <si>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</si>
  <si>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</si>
  <si>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</si>
  <si>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</si>
  <si>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</si>
  <si>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</si>
  <si>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</si>
  <si>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</si>
  <si>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</si>
  <si>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</si>
  <si>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</si>
  <si>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</si>
  <si>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</si>
  <si>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</si>
  <si>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</si>
  <si>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>Productos Terminales</t>
  </si>
  <si>
    <t>Servicios de Apoyo Diagnóstico</t>
  </si>
  <si>
    <t>Análisis de Laboratorio</t>
  </si>
  <si>
    <t>Indicadores de Producción</t>
  </si>
  <si>
    <t>Gestión de Usuario y Educación para la Salud</t>
  </si>
  <si>
    <t xml:space="preserve">        Venta de Servicios y Otros Ingresos</t>
  </si>
  <si>
    <t xml:space="preserve">        Otros Aportes</t>
  </si>
  <si>
    <t>Programación Trimestral</t>
  </si>
  <si>
    <t>Muestras</t>
  </si>
  <si>
    <t>Cantidad de Insumos</t>
  </si>
  <si>
    <t>Fuente de Financiamiento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</si>
  <si>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</si>
  <si>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</si>
  <si>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</si>
  <si>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</si>
  <si>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</si>
  <si>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</si>
  <si>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Consolidado Presupuesto Estimado de Ingresos y Gastos Nivel Especializado por Actividad Especifica</t>
  </si>
  <si>
    <t>Descripción Gasto por Cuenta</t>
  </si>
  <si>
    <t>Consultas Externa</t>
  </si>
  <si>
    <t>Emergencias</t>
  </si>
  <si>
    <t>Hospitalización</t>
  </si>
  <si>
    <t>Servicios de Laboratorios y Banco de Sangre</t>
  </si>
  <si>
    <t>Servicios de Imágenes RX</t>
  </si>
  <si>
    <t>Gestión Técnica y Administrativa</t>
  </si>
  <si>
    <t>Apoyo Diagnóstico</t>
  </si>
  <si>
    <t>Servicios de Apoyo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</si>
  <si>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</si>
  <si>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</si>
  <si>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</si>
  <si>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</si>
  <si>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</si>
  <si>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</si>
  <si>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</si>
  <si>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</si>
  <si>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</si>
  <si>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</si>
  <si>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</si>
  <si>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</si>
  <si>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</si>
  <si>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</si>
  <si>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</si>
  <si>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</si>
  <si>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</si>
  <si>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</si>
  <si>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</si>
  <si>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</si>
  <si>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</si>
  <si>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</si>
  <si>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</si>
  <si>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</si>
  <si>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</si>
  <si>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</si>
  <si>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</si>
  <si>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</si>
  <si>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</si>
  <si>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</si>
  <si>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</si>
  <si>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</si>
  <si>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</si>
  <si>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</si>
  <si>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</si>
  <si>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</si>
  <si>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</si>
  <si>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</si>
  <si>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</si>
  <si>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</si>
  <si>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</si>
  <si>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</si>
  <si>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</si>
  <si>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</si>
  <si>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</si>
  <si>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</si>
  <si>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</si>
  <si>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</si>
  <si>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</si>
  <si>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</si>
  <si>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</si>
  <si>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</si>
  <si>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</si>
  <si>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</si>
  <si>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</si>
  <si>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</si>
  <si>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</si>
  <si>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</si>
  <si>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</si>
  <si>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</si>
  <si>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</si>
  <si>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</si>
  <si>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</si>
  <si>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</si>
  <si>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</si>
  <si>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</si>
  <si>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</si>
  <si>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</si>
  <si>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</si>
  <si>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</si>
  <si>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</si>
  <si>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</si>
  <si>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</si>
  <si>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</si>
  <si>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</si>
  <si>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</si>
  <si>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</si>
  <si>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</si>
  <si>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</si>
  <si>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</si>
  <si>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</si>
  <si>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</si>
  <si>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</si>
  <si>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</si>
  <si>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</si>
  <si>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</si>
  <si>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</si>
  <si>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</si>
  <si>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</si>
  <si>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</si>
  <si>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</si>
  <si>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</si>
  <si>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</si>
  <si>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</si>
  <si>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</si>
  <si>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</si>
  <si>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</si>
  <si>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</si>
  <si>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</si>
  <si>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</si>
  <si>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</si>
  <si>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</si>
  <si>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</si>
  <si>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</si>
  <si>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</si>
  <si>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</si>
  <si>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</si>
  <si>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</si>
  <si>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</si>
  <si>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</si>
  <si>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</si>
  <si>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</si>
  <si>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</si>
  <si>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</si>
  <si>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</si>
  <si>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</si>
  <si>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</si>
  <si>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</si>
  <si>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</si>
  <si>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</si>
  <si>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</si>
  <si>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</si>
  <si>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</si>
  <si>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</si>
  <si>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</si>
  <si>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</si>
  <si>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</si>
  <si>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</si>
  <si>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</si>
  <si>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</si>
  <si>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</si>
  <si>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</si>
  <si>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</si>
  <si>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</si>
  <si>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</si>
  <si>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</si>
  <si>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</si>
  <si>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</si>
  <si>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</si>
  <si>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</si>
  <si>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</si>
  <si>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</si>
  <si>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</si>
  <si>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</si>
  <si>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</si>
  <si>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</si>
  <si>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</si>
  <si>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</si>
  <si>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</si>
  <si>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</si>
  <si>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</si>
  <si>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</si>
  <si>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</si>
  <si>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</si>
  <si>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</si>
  <si>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</si>
  <si>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</si>
  <si>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</si>
  <si>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</si>
  <si>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</si>
  <si>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</si>
  <si>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</si>
  <si>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</si>
  <si>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</si>
  <si>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</si>
  <si>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</si>
  <si>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</si>
  <si>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</si>
  <si>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</si>
  <si>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</si>
  <si>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</si>
  <si>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</si>
  <si>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</si>
  <si>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</si>
  <si>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</si>
  <si>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</si>
  <si>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</si>
  <si>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</si>
  <si>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</si>
  <si>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</si>
  <si>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</si>
  <si>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</si>
  <si>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</si>
  <si>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</si>
  <si>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</si>
  <si>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</si>
  <si>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</si>
  <si>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</si>
  <si>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</si>
  <si>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</si>
  <si>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</si>
  <si>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</si>
  <si>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</si>
  <si>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</si>
  <si>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</si>
  <si>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</si>
  <si>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</si>
  <si>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</si>
  <si>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</si>
  <si>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</si>
  <si>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</si>
  <si>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</si>
  <si>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</si>
  <si>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</si>
  <si>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</si>
  <si>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</si>
  <si>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</si>
  <si>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</si>
  <si>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</si>
  <si>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</si>
  <si>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</si>
  <si>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</si>
  <si>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</si>
  <si>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</si>
  <si>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</si>
  <si>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</si>
  <si>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</si>
  <si>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</si>
  <si>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</si>
  <si>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</si>
  <si>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</si>
  <si>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</si>
  <si>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</si>
  <si>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</si>
  <si>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</si>
  <si>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</si>
  <si>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</si>
  <si>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</si>
  <si>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</si>
  <si>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</si>
  <si>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</si>
  <si>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</si>
  <si>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</si>
  <si>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</si>
  <si>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</si>
  <si>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</si>
  <si>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</si>
  <si>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</si>
  <si>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</si>
  <si>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</si>
  <si>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</si>
  <si>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</si>
  <si>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</si>
  <si>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</si>
  <si>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</si>
  <si>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</si>
  <si>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>Establecimiento:</t>
  </si>
  <si>
    <t>Servicio Regional de Salud:</t>
  </si>
  <si>
    <t>Camas Disponibles</t>
  </si>
  <si>
    <t>Dias Pacientes</t>
  </si>
  <si>
    <t>Promedio Días Estada</t>
  </si>
  <si>
    <t>Porcentaje Ocupacional</t>
  </si>
  <si>
    <t>Giro de Cama</t>
  </si>
  <si>
    <t>Años</t>
  </si>
  <si>
    <t>Día Cama Disponibles</t>
  </si>
  <si>
    <t>Descripción Ingresos por Cuenta</t>
  </si>
  <si>
    <t>Donaciones</t>
  </si>
  <si>
    <t>Donaciones recibidas de otros Organismos</t>
  </si>
  <si>
    <t>Aporte de los Hogares</t>
  </si>
  <si>
    <t>Transferencias</t>
  </si>
  <si>
    <t>Transferencias Corrientes de la Administración Central</t>
  </si>
  <si>
    <t>Anticipos Financieros</t>
  </si>
  <si>
    <t>Transferencia de Capital de la Administración Central</t>
  </si>
  <si>
    <t>Otros Ingresos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</si>
  <si>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</si>
  <si>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</si>
  <si>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</si>
  <si>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</si>
  <si>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 xml:space="preserve">Venta de Servicios a Compañias aseguradoras </t>
  </si>
  <si>
    <t>Venta de servicios a otros</t>
  </si>
  <si>
    <t>Total Ingresos</t>
  </si>
  <si>
    <t>Valor RD$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</si>
  <si>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</si>
  <si>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</si>
  <si>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</si>
  <si>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</si>
  <si>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</si>
  <si>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</si>
  <si>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</si>
  <si>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</si>
  <si>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</si>
  <si>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</si>
  <si>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</si>
  <si>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</si>
  <si>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</si>
  <si>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</si>
  <si>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</si>
  <si>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</si>
  <si>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</si>
  <si>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</si>
  <si>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</si>
  <si>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</si>
  <si>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</si>
  <si>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</si>
  <si>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</si>
  <si>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</si>
  <si>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</si>
  <si>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</si>
  <si>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</si>
  <si>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</si>
  <si>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</si>
  <si>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</si>
  <si>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</si>
  <si>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</si>
  <si>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</si>
  <si>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</si>
  <si>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</si>
  <si>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</si>
  <si>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</si>
  <si>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</si>
  <si>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</si>
  <si>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</si>
  <si>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</si>
  <si>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</si>
  <si>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</si>
  <si>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</si>
  <si>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</si>
  <si>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</si>
  <si>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</si>
  <si>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</si>
  <si>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</si>
  <si>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</si>
  <si>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</si>
  <si>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</si>
  <si>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</si>
  <si>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</si>
  <si>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</si>
  <si>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</si>
  <si>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</si>
  <si>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</si>
  <si>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</si>
  <si>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</si>
  <si>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</si>
  <si>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</si>
  <si>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</si>
  <si>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</si>
  <si>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</si>
  <si>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</si>
  <si>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</si>
  <si>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</si>
  <si>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</si>
  <si>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</si>
  <si>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</si>
  <si>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</si>
  <si>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</si>
  <si>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</si>
  <si>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</si>
  <si>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</si>
  <si>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</si>
  <si>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</si>
  <si>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</si>
  <si>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</si>
  <si>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</si>
  <si>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</si>
  <si>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</si>
  <si>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</si>
  <si>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</si>
  <si>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</si>
  <si>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</si>
  <si>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</si>
  <si>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</si>
  <si>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</si>
  <si>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</si>
  <si>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</si>
  <si>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</si>
  <si>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</si>
  <si>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</si>
  <si>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</si>
  <si>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</si>
  <si>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</si>
  <si>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</si>
  <si>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</si>
  <si>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</si>
  <si>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</si>
  <si>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</si>
  <si>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</si>
  <si>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</si>
  <si>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</si>
  <si>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</si>
  <si>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</si>
  <si>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</si>
  <si>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Servicio Nacional de Salud</t>
  </si>
  <si>
    <t>Dirección de Planificación y Desarrollo</t>
  </si>
  <si>
    <t xml:space="preserve">Valdesia </t>
  </si>
  <si>
    <t>Norcentral</t>
  </si>
  <si>
    <t>Nordeste</t>
  </si>
  <si>
    <t>Enriquillo</t>
  </si>
  <si>
    <t>Este</t>
  </si>
  <si>
    <t>El Valle</t>
  </si>
  <si>
    <t>Cibao Occidental</t>
  </si>
  <si>
    <t>Cibao Central</t>
  </si>
  <si>
    <t>Aportes SNS Nomina</t>
  </si>
  <si>
    <t>Aportes SNS Medicamento</t>
  </si>
  <si>
    <t>Aportes SNS Equipamiento</t>
  </si>
  <si>
    <t>Aportes para otros gastos de inversión del SNS</t>
  </si>
  <si>
    <t xml:space="preserve">        Aportes SNS Nómina</t>
  </si>
  <si>
    <t>Nómina</t>
  </si>
  <si>
    <t>Porcentaje de cesárea</t>
  </si>
  <si>
    <t>Índice de mortalidad materna intrahospitalaria</t>
  </si>
  <si>
    <t>Insumo</t>
  </si>
  <si>
    <t>InsumoAbrev</t>
  </si>
  <si>
    <t>Descripción</t>
  </si>
  <si>
    <t>CODIGO PRESUPUESTARIO</t>
  </si>
  <si>
    <t>lsAcabadosTextiles</t>
  </si>
  <si>
    <t>Manteles en encajes para bandejas grandes (rectangulares)</t>
  </si>
  <si>
    <t>unidad</t>
  </si>
  <si>
    <t>2.3.2.2.01</t>
  </si>
  <si>
    <t>Manteles en encajes para bandejas pequeñas (rectangulares)</t>
  </si>
  <si>
    <t>lsAlimentosyBebidas</t>
  </si>
  <si>
    <t>Almuerzo tipo Buffet para 10 personas (Cristaleria, Cuberteria, Servilletas, Jugo)</t>
  </si>
  <si>
    <t>2.3.1.1.01</t>
  </si>
  <si>
    <t>Almuerzo tipo Buffet para 20 personas (Cristalería, Cubertería, Servilletas, Jugo, Café)</t>
  </si>
  <si>
    <t xml:space="preserve">Almuerzo tipo Buffet para 30 personas (Cristaleria, Cuberteria, Servilletas, Jugo) </t>
  </si>
  <si>
    <t>Almuerzo tipo Buffet para 40 personas (Cristalería, Cuberteria, Mesas, Sillas, Manteles, Servilletas)</t>
  </si>
  <si>
    <t>Refrigerio Dulce tipo Buffet p/65 Personas (Arreglo Flores, Alquiler Cristalería, Sillas, Servilletas, Mesa, Bambalina, Tope)</t>
  </si>
  <si>
    <t>Refrigerio tipo Buffet p/12 personas (4 Variedades, Desechables Transparentes, Jugo Natural, Servilletas, Hielo)</t>
  </si>
  <si>
    <t xml:space="preserve">Refrigerio tipo Buffet p/15 personas (3 Variedades, Desechables Transparentes, Jugo Natural, Servilletas, Hielo) </t>
  </si>
  <si>
    <t>Refrigerio tipo Buffet p/150 personas (Diferentes Variedades, Bambalinas, Manteles, Desechables, Hielo, Servilletas)</t>
  </si>
  <si>
    <t xml:space="preserve">Refrigerio tipo Buffet p/40 personas (5 Variedades, Cristaleria, Mantel, Tope, Bambalina, Servilletas, Hielo) </t>
  </si>
  <si>
    <t xml:space="preserve">Refrigerio tipo Buffet p/45 personas (5 Variedades, Desechable Transparentes, Servilletas, Hielo) </t>
  </si>
  <si>
    <t xml:space="preserve">Refrigerio tipo preempacado p/100 personas (4 Variedades, Jugo, Desechables Transparentes, Hielo, Servilleta) </t>
  </si>
  <si>
    <t xml:space="preserve">Refrigerio tipo preempacado p/110 personas (4 Variedades, Jugo, Desechables Transparentes,sillas plasticas, Servilletas) </t>
  </si>
  <si>
    <t xml:space="preserve">Refrigerio tipo preempacado p/125 personas (4 Variedades, Jugo, Desechables Transparentes,sillas plasticas, Servilletas) </t>
  </si>
  <si>
    <t>Refrigerio tipo preempacado p/20 personas (Variedades fuertes, Jugo, Desechables Transparentes, Servilletas, Hielo)</t>
  </si>
  <si>
    <t>Refrigerio tipo preempacado p/25 personas (4 Variedades, Jugo, Desechables Transparentes, Jugo Natural)</t>
  </si>
  <si>
    <t xml:space="preserve">Refrigerio tipo preempacado p/250 personas (4 Variedades, Jugo, Desechables Transparentes, Mesas, Manteles) </t>
  </si>
  <si>
    <t xml:space="preserve">Refrigerio tipo preempacado p/50 personas (3 Variedades, Jugo, Desechables Transparentes, Hielo, Servilleta) </t>
  </si>
  <si>
    <t>Refrigerio y Almuerzo tipo Buffet p/25 personas (Cristaleria, Mesas, Manteles, Bambalina, Hielo, Servilletas</t>
  </si>
  <si>
    <t>Servicio de Almuerzo tipo buffet para 30 Personas</t>
  </si>
  <si>
    <t>Servicio de Refrigerio tipo buffet 30 Personas</t>
  </si>
  <si>
    <t>lsArticulosdePlastico</t>
  </si>
  <si>
    <t>Cajas de Cucharas Plásticas</t>
  </si>
  <si>
    <t>Caja</t>
  </si>
  <si>
    <t>2.3.5.5.01</t>
  </si>
  <si>
    <t>Cajas de Tenedores Plásticos</t>
  </si>
  <si>
    <t>Cajas de Vasos No. 3</t>
  </si>
  <si>
    <t>Cajas de Vasos No. 7</t>
  </si>
  <si>
    <t>Fardos de Fundas Plásticas 17x22</t>
  </si>
  <si>
    <t>Fardos de Fundas Plásticas 24x30</t>
  </si>
  <si>
    <t>Fardos de Fundas Plásticas no. 55</t>
  </si>
  <si>
    <t>Electrodomésticos</t>
  </si>
  <si>
    <t>lsElectrodomesticos</t>
  </si>
  <si>
    <t>Aspiradora</t>
  </si>
  <si>
    <t>2.6.1.4.01</t>
  </si>
  <si>
    <t>Estufas de 20 pulgadas</t>
  </si>
  <si>
    <t>Microondas de 7 pies</t>
  </si>
  <si>
    <t>Refrigeradores de 8 pies</t>
  </si>
  <si>
    <t>Televisores de 32 pulgadas</t>
  </si>
  <si>
    <t>lsTelecomunicaciones</t>
  </si>
  <si>
    <t>Mapas de Evacuación</t>
  </si>
  <si>
    <t>2.6.5.5.01</t>
  </si>
  <si>
    <t>Otros Señales</t>
  </si>
  <si>
    <t>Punto de Reunion 2x2 pies, Metla colocado en pared</t>
  </si>
  <si>
    <t>Señal de Ruta de Evacuacion Area, Doble Cara 6x12, para techo con cables de acero  Fotoluminiscente</t>
  </si>
  <si>
    <t>Señales de Ruta de Evacuacion Flecha Derecha 5x8 en vinil fotoluminiscente sobre PVC de 4mm</t>
  </si>
  <si>
    <t>Señales de Ruta de Evacuacion Flecha Izquierda 5x8 en vinil fotoluminiscente sobre PVC de 4mm</t>
  </si>
  <si>
    <t>Señales de Salida 12x25¨ en vinil fotoluminiscente sobre PVC de 4mm</t>
  </si>
  <si>
    <t>Señalizaciones de Extintores y Modo de uso</t>
  </si>
  <si>
    <t xml:space="preserve">Equipo médico y de laboratorio </t>
  </si>
  <si>
    <t>lsEquiposMedicos</t>
  </si>
  <si>
    <t xml:space="preserve"> Agitador rotador VDRL.</t>
  </si>
  <si>
    <t>2.6.3.1.01</t>
  </si>
  <si>
    <t xml:space="preserve"> Aspirador de secreciones eléctrico rodable</t>
  </si>
  <si>
    <t xml:space="preserve"> Bandeja de Urología</t>
  </si>
  <si>
    <t xml:space="preserve"> Contador de células hematológicas.</t>
  </si>
  <si>
    <t xml:space="preserve"> Incubadora neonatal para UCI</t>
  </si>
  <si>
    <t xml:space="preserve"> Vitrina de acero inoxidable para material estéril 0.68x0.45x1.70m.</t>
  </si>
  <si>
    <t>Aza Diatermica</t>
  </si>
  <si>
    <t>Balanza  con tallímetro de 160 kg - 320 lbs.</t>
  </si>
  <si>
    <t>Balanza analítica de precisión</t>
  </si>
  <si>
    <t>Bandeja cirugía general</t>
  </si>
  <si>
    <t>Bandeja de acero inoxidable 30x20cms.</t>
  </si>
  <si>
    <t>Bandeja de cesárea.</t>
  </si>
  <si>
    <t>Bandeja de cirugía ortopédica</t>
  </si>
  <si>
    <t>Bandeja de legrado</t>
  </si>
  <si>
    <t>Bandeja de parto</t>
  </si>
  <si>
    <t>Bandeja ginecológica</t>
  </si>
  <si>
    <t>Baño maría 10 - 15 lts.</t>
  </si>
  <si>
    <t>Cama  tipo hospitalaria, de posición, con barandas,  colchón</t>
  </si>
  <si>
    <t>Cama cuna metálica rodable con barandas para niños 147 x 82.5 x 50 cms.</t>
  </si>
  <si>
    <t>Cama eléctrica de cuidados intensivos con barandas y funciones de posicionamientos especiales</t>
  </si>
  <si>
    <t>Cama unipersonal</t>
  </si>
  <si>
    <t>Camilla de emergencia  con barandas, ruedas  y  porta suero incluido</t>
  </si>
  <si>
    <t>Camilla de transporte intrahospitalaria con barandas, ruedas y porta suero</t>
  </si>
  <si>
    <t>Camilla de trauma shock</t>
  </si>
  <si>
    <t>Camilla para examen ginecológico.</t>
  </si>
  <si>
    <t>Carro de cura</t>
  </si>
  <si>
    <t>Centrífuga de Mesa de 24 tubos</t>
  </si>
  <si>
    <t>Chaleco plomado</t>
  </si>
  <si>
    <t>Cipap Fisher</t>
  </si>
  <si>
    <t>Colchones Hospitalarios 36' x 76' (Azul, Marron o Crema)</t>
  </si>
  <si>
    <t>Cuna de calor radiante</t>
  </si>
  <si>
    <t>Desfibrilador con monitor ECG, paleta externas y batería interna.</t>
  </si>
  <si>
    <t>Doppler fetal fijo</t>
  </si>
  <si>
    <t>Doppler fetal portátil</t>
  </si>
  <si>
    <t>Electrocardiógrafo de 3 canales portátil con carro</t>
  </si>
  <si>
    <t>Electrocauterio</t>
  </si>
  <si>
    <t>Escalinata de 2 peldaño</t>
  </si>
  <si>
    <t>Esfigmomanómetro De Pared Con Brazalete Adulto</t>
  </si>
  <si>
    <t>Esfigmomanómetro de pared con set de brazaletes pediátrico.</t>
  </si>
  <si>
    <t>Esfigmomanómetro de pedestal rodable adulto</t>
  </si>
  <si>
    <t>Esfigmomanómetro de pedestal rodable adulto/pediátrico</t>
  </si>
  <si>
    <t>Esfigmomanómetro portátil con brazalete para adulto</t>
  </si>
  <si>
    <t>Esfigmomanómetro portátil con set de Brazaletes pediátricos</t>
  </si>
  <si>
    <t>Estantería metalica de 4 niveles regulares</t>
  </si>
  <si>
    <t>Estetoscopio doble campana</t>
  </si>
  <si>
    <t>Estetoscopio pediátrico</t>
  </si>
  <si>
    <t>Frasco Esteril para muestras</t>
  </si>
  <si>
    <t>Horno eléctrico al seco cap. 28 litros.</t>
  </si>
  <si>
    <t>Incubadora de transporte</t>
  </si>
  <si>
    <t>Incubadora neonatal estándar</t>
  </si>
  <si>
    <t>Instalación de Rayos X en el Hospital Municipal de Haina</t>
  </si>
  <si>
    <t>Lámpara de fototerapia</t>
  </si>
  <si>
    <t>Lámpara quirúrgica cialítica de potencia alta.</t>
  </si>
  <si>
    <t>Lámpara quirúrgica de pie rodable .</t>
  </si>
  <si>
    <t>Laringoscopio adulto</t>
  </si>
  <si>
    <t>Máquina de anestesia 3 gases con monitoreo avanzado.</t>
  </si>
  <si>
    <t>Mesa de parto</t>
  </si>
  <si>
    <t>Mesa metálica angular rodable para instrumentos de acero inoxidable</t>
  </si>
  <si>
    <t>Mesa metálica tipo mayo acero inoxidable</t>
  </si>
  <si>
    <t>Mesa para operaciones mayores</t>
  </si>
  <si>
    <t>Microscopio binocular Tipo Estándar</t>
  </si>
  <si>
    <t>Monitor de actividad intrauterina y cardiofetal</t>
  </si>
  <si>
    <t>Monitor de funciones vitales de transporte 5 pararametros</t>
  </si>
  <si>
    <t>Monitores de signos vitales de pared de 5 parámetros .</t>
  </si>
  <si>
    <t>Nebulizador</t>
  </si>
  <si>
    <t>Negatoscopio metálico de 1 campo</t>
  </si>
  <si>
    <t>Negatoscopio metálico de 2 campos.</t>
  </si>
  <si>
    <t>Nevera para banco de sangre</t>
  </si>
  <si>
    <t>Nevera para Reactivos</t>
  </si>
  <si>
    <t>Orinal metálico</t>
  </si>
  <si>
    <t>Pulsoxímetro adulto pediátrico portátil.</t>
  </si>
  <si>
    <t>Pulsoxímetro con sensor neonatal.</t>
  </si>
  <si>
    <t>Resucitador manual adulto</t>
  </si>
  <si>
    <t>Resucitador manual neonatal</t>
  </si>
  <si>
    <t>Resucitador manual pediátrico</t>
  </si>
  <si>
    <t>Set de cirugía menor</t>
  </si>
  <si>
    <t>Set de diagnóstico de pared</t>
  </si>
  <si>
    <t>Set de diagnóstico portátil</t>
  </si>
  <si>
    <t>Set instrumental de curaciones.</t>
  </si>
  <si>
    <t>Silla de rueda aro No. 18</t>
  </si>
  <si>
    <t>Silla de rueda aro No. 24</t>
  </si>
  <si>
    <t>Sillón dental (de fabricación de local)</t>
  </si>
  <si>
    <t xml:space="preserve">Unidad de Monitoreo de Cuidados Intensivos </t>
  </si>
  <si>
    <t>Unidad de Rayos X portátil y con batería.</t>
  </si>
  <si>
    <t>Unidad dental digital completa</t>
  </si>
  <si>
    <t>Unidades dentales (de fabricación local)</t>
  </si>
  <si>
    <t>Ventilador mecánico adulto/pediátrico</t>
  </si>
  <si>
    <t>Ventilador mecánico neonatal</t>
  </si>
  <si>
    <t>Equipos de cómputo</t>
  </si>
  <si>
    <t>lsEquiposComputos</t>
  </si>
  <si>
    <t>Computadoras de escritorio</t>
  </si>
  <si>
    <t>2.6.1.3.01</t>
  </si>
  <si>
    <t xml:space="preserve">Headsets </t>
  </si>
  <si>
    <t>Impresora Multifunción</t>
  </si>
  <si>
    <t>Impresoras Blanco y Negro</t>
  </si>
  <si>
    <t>Laptop de 14 pulgadas</t>
  </si>
  <si>
    <t>lsEquiposSeguridad</t>
  </si>
  <si>
    <t>Arco Detector de Metales de 87' de alto x 35' de anho</t>
  </si>
  <si>
    <t>2.6.6.2.01</t>
  </si>
  <si>
    <t>Detectores de Metal Portatil de 16,5' de longitud</t>
  </si>
  <si>
    <t>Eventos generales</t>
  </si>
  <si>
    <t>lsEventosGenerales</t>
  </si>
  <si>
    <t>Alojamiento por una Noche por persona</t>
  </si>
  <si>
    <t>2.2.8.6.01</t>
  </si>
  <si>
    <t>Audivisuales, Decoración, Montaje y Desmontaje de Evento por 50 personas</t>
  </si>
  <si>
    <t>Audivisuales, Decoración, Montaje y Desmontaje de Evento por 80 personas</t>
  </si>
  <si>
    <t>lsGasoil</t>
  </si>
  <si>
    <t>Tickets de Combustible de RD$1,000.00</t>
  </si>
  <si>
    <t xml:space="preserve">2.3.7.1.02 </t>
  </si>
  <si>
    <t>Tickets de Combustible de RD$200.00</t>
  </si>
  <si>
    <t>Tickets de Combustible de RD$500.00</t>
  </si>
  <si>
    <t>Galones de Gasoil Optimo</t>
  </si>
  <si>
    <t>galon</t>
  </si>
  <si>
    <t>2.3.7.1.02</t>
  </si>
  <si>
    <t>Galones de Gasoil Regular</t>
  </si>
  <si>
    <t>Galones de Gasolina Premium</t>
  </si>
  <si>
    <t>Galones de Gasolina Regular</t>
  </si>
  <si>
    <t>Galones de GPL</t>
  </si>
  <si>
    <t>lsHerramientasMenores</t>
  </si>
  <si>
    <t>60 pie de Alambre Vinyl #14/2</t>
  </si>
  <si>
    <t>pie</t>
  </si>
  <si>
    <t>2.3.6.3.04</t>
  </si>
  <si>
    <t>Bandeja metálica colectora de agua de 1.50 x 0.70 x 0.70mts</t>
  </si>
  <si>
    <t>Cajas aéreas plásticas</t>
  </si>
  <si>
    <t>Canaleta de 1 pulgada</t>
  </si>
  <si>
    <t>Codos de 1' PVC</t>
  </si>
  <si>
    <t>Destornillador de Estria</t>
  </si>
  <si>
    <t>Destornillador Plano</t>
  </si>
  <si>
    <t>Faceplate 1 salida</t>
  </si>
  <si>
    <t>Grapas Plasticas para Alambre Vinyl #13</t>
  </si>
  <si>
    <t>Llave de Rueda tipo T</t>
  </si>
  <si>
    <t>Llaves de paso de bola (1 pulgada)</t>
  </si>
  <si>
    <t>Martillo</t>
  </si>
  <si>
    <t>Mini Jack RJ45</t>
  </si>
  <si>
    <t>Niples 1' x 2' hg</t>
  </si>
  <si>
    <t>Niples de 1' x 3' hg</t>
  </si>
  <si>
    <t>Organizador horizontal plástico</t>
  </si>
  <si>
    <t>Patch Cord UTP Cat.6 de 2 pies</t>
  </si>
  <si>
    <t>Patch Cord UTP Cat.6 de 7 pies</t>
  </si>
  <si>
    <t>Patch Panel 24 puertos Cat.6</t>
  </si>
  <si>
    <t>Pinzas para corte de tola</t>
  </si>
  <si>
    <t>Punta de Tria para Taladro</t>
  </si>
  <si>
    <t>PVC CR80/30 (kit de 500)</t>
  </si>
  <si>
    <t>Rack (Palometas) de Pared para Monitor NK PVM-2701</t>
  </si>
  <si>
    <t>Rack de pared 7U con Bisagras</t>
  </si>
  <si>
    <t>Tarugos Azules</t>
  </si>
  <si>
    <t>tee de 1 pulgada hg</t>
  </si>
  <si>
    <t>Tira de Lija 100/1</t>
  </si>
  <si>
    <t>Tira de Lija de Metal 12/1</t>
  </si>
  <si>
    <t>Tornillo para Tarugo Azul</t>
  </si>
  <si>
    <t>Tubo de Silicón Transparente</t>
  </si>
  <si>
    <t>lsImpresionyEncuadernacion</t>
  </si>
  <si>
    <t>Impresión Formularios (dos caras)</t>
  </si>
  <si>
    <t xml:space="preserve">2.2.2.2.01 </t>
  </si>
  <si>
    <t>lsLlantasyNeumaticos</t>
  </si>
  <si>
    <t xml:space="preserve">Goma (No.265/70/16 para camioneta Toyota Hilux) </t>
  </si>
  <si>
    <t>2.3.5.3.01</t>
  </si>
  <si>
    <t xml:space="preserve">Gomas (No. 265/70/15 para jeep Chevrolet Brazer) </t>
  </si>
  <si>
    <t>Neumáticos para Ford Ranger, Pirelli 265-70R-16</t>
  </si>
  <si>
    <t>Neumáticos para Motocicleta 110/80-18-58, trasera, Michelin</t>
  </si>
  <si>
    <t>Neumáticos para Motocicletas 80/90-21mc48p, delanteras Michelin</t>
  </si>
  <si>
    <t>Neumáticos para Toyota Hilux, Firestone 265/70 R 16</t>
  </si>
  <si>
    <t>Tubo de Neumáticos para Motocicleta, delantero, Michelin</t>
  </si>
  <si>
    <t>Tubo de Neumáticos para Motocicleta, trasero, Michelin</t>
  </si>
  <si>
    <t>lsMantenimiento</t>
  </si>
  <si>
    <t>Instalación, Correcion de Pintura, Cristal Delantero y Bumper de vehiculo</t>
  </si>
  <si>
    <t>2.7.2.6.01</t>
  </si>
  <si>
    <t>Mantenimiento de Vehículos</t>
  </si>
  <si>
    <t>Mantenimiento y reparación de equipos para computación</t>
  </si>
  <si>
    <t xml:space="preserve">Mantenimiento y/o Reparación Impresora  Multifuncional </t>
  </si>
  <si>
    <t>2.7.2.2.01</t>
  </si>
  <si>
    <t>Mantenimiento y/o Reparación Impresora Laser</t>
  </si>
  <si>
    <t>Servicio de Reparación y Mantenimiento de Fotocopiadora (anual)</t>
  </si>
  <si>
    <t>Reparación de Tomógrafo General Electric Brights Speed, serial 277468nm5</t>
  </si>
  <si>
    <t>2.7.2.4.01</t>
  </si>
  <si>
    <t>Mantenimiento y reparación de maquinarias y equipos</t>
  </si>
  <si>
    <t>Mantenimiento de Planta Electrica Cummins 20KVA</t>
  </si>
  <si>
    <t>Mantenimiento y Reparación de Aire Acondicionado de 3 Toneladas</t>
  </si>
  <si>
    <t>Reparacion y Mantenimiento Planta Eléctrica</t>
  </si>
  <si>
    <t>Servicio de Mantenimiento de Aire Acondicionado</t>
  </si>
  <si>
    <t>2.2.7.2.01</t>
  </si>
  <si>
    <t>Servicio de mantenimiento,lavado y brillado de piso</t>
  </si>
  <si>
    <t>2.7.1.7.01</t>
  </si>
  <si>
    <t>Servicios de Desinstalacion,  Instalación y Mantenimiento</t>
  </si>
  <si>
    <t>Mantenimiento y reparación de muebles y equipos de oficina</t>
  </si>
  <si>
    <t>Mantenimiento Planta Eléctrica</t>
  </si>
  <si>
    <t>2.7.1.6.01</t>
  </si>
  <si>
    <t>Suministro, Instalación y drenaje</t>
  </si>
  <si>
    <t>2.7.1.4.01</t>
  </si>
  <si>
    <t>lsMaterialesdeLimpieza</t>
  </si>
  <si>
    <t>Ambientador en Spray, diferentes Frangancias</t>
  </si>
  <si>
    <t>2.3.9.1.01</t>
  </si>
  <si>
    <t>Carro de limpieza de 2 baldes</t>
  </si>
  <si>
    <t>Cleaner, 1 Litro para Maquina ABX Micros 60</t>
  </si>
  <si>
    <t>Cubo plastico , con brazalete en metal, Mediano</t>
  </si>
  <si>
    <t>Docenas de Brillo de Metal (Fregar)</t>
  </si>
  <si>
    <t>Escoba plastica</t>
  </si>
  <si>
    <t>Galón de Cloro</t>
  </si>
  <si>
    <t>Galones de Limpia Cristales</t>
  </si>
  <si>
    <t>Jabón Liquido Lavaplatos</t>
  </si>
  <si>
    <t>Jabón Liquido para Manos</t>
  </si>
  <si>
    <t>Neutralizador de Olor</t>
  </si>
  <si>
    <t xml:space="preserve">Pinespuma </t>
  </si>
  <si>
    <t>Rastrillo plastico palo en  en madera</t>
  </si>
  <si>
    <t>Saco de Detergente en Polvo</t>
  </si>
  <si>
    <t>Suaper</t>
  </si>
  <si>
    <t>Muebles de alojamiento</t>
  </si>
  <si>
    <t>lsMueblesdeAlojamiento</t>
  </si>
  <si>
    <t>Bancada de 3 asientos</t>
  </si>
  <si>
    <t>2.6.1.2.02</t>
  </si>
  <si>
    <t>Bancada de 4 asientos</t>
  </si>
  <si>
    <t>lsMueblesdeOficina</t>
  </si>
  <si>
    <t>Anaquel metalico de 5 niveles</t>
  </si>
  <si>
    <t>2.6.1.1.02</t>
  </si>
  <si>
    <t>Anaqueles de Metal de 1.20m+0.60 cm</t>
  </si>
  <si>
    <t>2.6.1.1.01</t>
  </si>
  <si>
    <t>Anaqueles de Metal de 1.m+0.60 cm</t>
  </si>
  <si>
    <t>Archivador metálico de 4 gavetas.</t>
  </si>
  <si>
    <t>Archivos Laterales 2.3 de 4 gavetas</t>
  </si>
  <si>
    <t>Armario metálico dobles o lockers con ojete para candado.</t>
  </si>
  <si>
    <t>Bandeja metálica rodable de sobre cama para alimentos</t>
  </si>
  <si>
    <t>Cubiculos (1.05mt x 1.00mt x 0.60mt)</t>
  </si>
  <si>
    <t>Cubo metalico para desperdicios con tapa accionada a pedal</t>
  </si>
  <si>
    <t>Dispositivo de Paso Rápido de Peajes para Vehículos</t>
  </si>
  <si>
    <t>Escritorio metálico de 2 cajones de 100 x 60 cms.</t>
  </si>
  <si>
    <t>Gabinetes Aereos 1.00mt con puerta tipo tambor</t>
  </si>
  <si>
    <t>Mesa comedor con 4 sillas</t>
  </si>
  <si>
    <t>Silla metálica giratoria rodable con asiento alto</t>
  </si>
  <si>
    <t>Silla secretarial</t>
  </si>
  <si>
    <t>Sillas de Oficina sin brazo, con soporte lumbar</t>
  </si>
  <si>
    <t>Sillas de visitas</t>
  </si>
  <si>
    <t>Sillas secretariales sin brazo con soporte lumbar</t>
  </si>
  <si>
    <t>Sillón ejecutivo color negro, con brazo, soporte lumbar, en leader</t>
  </si>
  <si>
    <t>Sillon Ergonomico o Postural color negro</t>
  </si>
  <si>
    <t>Sillón para sala de reuniones</t>
  </si>
  <si>
    <t>Sillón semiejecutivo sin porta brazos unipersonal</t>
  </si>
  <si>
    <t>Taburete metálico asiento giratorio rodable con espaldar.</t>
  </si>
  <si>
    <t>Taburete metalico giratorio con espaldar para anestesiologo</t>
  </si>
  <si>
    <t>lsObrasMenoresEdificaciones</t>
  </si>
  <si>
    <t xml:space="preserve"> Adecuación Local </t>
  </si>
  <si>
    <t>2.7.1.1.01</t>
  </si>
  <si>
    <t>lsOtrosEquipos</t>
  </si>
  <si>
    <t>Bomba de agua de 1.5 hp, doble impele</t>
  </si>
  <si>
    <t>2.6.5.8.01</t>
  </si>
  <si>
    <t>Bomba de Agua de 3HP - 110-220V</t>
  </si>
  <si>
    <t>Gato Hidráulico 2 TOM. TW</t>
  </si>
  <si>
    <t>Tanque de hidroneumatico de 120 galones - alta presion</t>
  </si>
  <si>
    <t>lsPeaje</t>
  </si>
  <si>
    <t>Peaje (por vehiculo)</t>
  </si>
  <si>
    <t>2.2.4.4.01</t>
  </si>
  <si>
    <t>Pinturas, barnices, lacas, diluyentes y absorbentes para pintura</t>
  </si>
  <si>
    <t>lsPinturas</t>
  </si>
  <si>
    <t>Cemento de pvc de 16oz</t>
  </si>
  <si>
    <t>2.3.7.2.06</t>
  </si>
  <si>
    <t>Pastas de cloro de cisternas 200GRS</t>
  </si>
  <si>
    <t>lsProductosArtesGraficas</t>
  </si>
  <si>
    <t>Calcomanias</t>
  </si>
  <si>
    <t>2.3.3.3.01</t>
  </si>
  <si>
    <t>Letrero en Acrílico rotulado en Vinil adhesivo, Tornillos Decorativo (0.71mt x 1.06mt) con instalación</t>
  </si>
  <si>
    <t>lsProductosdeCemento</t>
  </si>
  <si>
    <t>Cemento blanco</t>
  </si>
  <si>
    <t>libra</t>
  </si>
  <si>
    <t>2.3.6.1.01</t>
  </si>
  <si>
    <t>lsProductosdeLoza</t>
  </si>
  <si>
    <t>Inodoros color blanco</t>
  </si>
  <si>
    <t>2.3.6.2.02</t>
  </si>
  <si>
    <t>Lavamanos con pedestal color blanco</t>
  </si>
  <si>
    <t>Pedestal de Lavamanos color blanco</t>
  </si>
  <si>
    <t>lsProductosdePapel</t>
  </si>
  <si>
    <t>Carpetas Azules de 5 Pulgadas con 3 aros.</t>
  </si>
  <si>
    <t>Carpetas institucionales con bolsillo full color, Cartón 9x12</t>
  </si>
  <si>
    <t>Carpetas No.1, Blanca c/Cover</t>
  </si>
  <si>
    <t>2.3.3.2.01</t>
  </si>
  <si>
    <t>Carpetas No.2</t>
  </si>
  <si>
    <t>Carpetas No.3</t>
  </si>
  <si>
    <t>Carpetas No.4</t>
  </si>
  <si>
    <t xml:space="preserve">Carpetas No.5, Blanca c/Cover </t>
  </si>
  <si>
    <t>Fardos de Papel Higiénico Jumbo</t>
  </si>
  <si>
    <t>Fardos de Papel Toalla</t>
  </si>
  <si>
    <t>Fardos de Servilletas</t>
  </si>
  <si>
    <t>Fólder de bolsillo color azul</t>
  </si>
  <si>
    <t>Folders 8 1/2x 11 (100/1) Impropapel</t>
  </si>
  <si>
    <t>Folders 8 1/2x 11 (100/1), de Colores</t>
  </si>
  <si>
    <t>Folders 8 1/2x 13 (100/1), Ofi Folder</t>
  </si>
  <si>
    <t>Folders 8 1/2x 13 (100/1), Ofinota</t>
  </si>
  <si>
    <t>Formulario de Requisicion de Materiales de 50 juegos con 3 autocopias</t>
  </si>
  <si>
    <t>Libretas Rayadas 5x8 (docena)</t>
  </si>
  <si>
    <t>Libretas Rayadas 8 1/2 x 11 (docena)</t>
  </si>
  <si>
    <t>Máquinas sumadoras Electrónicas</t>
  </si>
  <si>
    <t>Resma de Hojas timbradas con Logo de la Institución 8 1/2 x 11 (Bond 24)</t>
  </si>
  <si>
    <t>Resma de Papel 8 1/2x11</t>
  </si>
  <si>
    <t>resma</t>
  </si>
  <si>
    <t>2.3.3.1.01</t>
  </si>
  <si>
    <t>Resma de Papel 8 1/2x14</t>
  </si>
  <si>
    <t>Rollo de Papel para Sumadora, 21/4¨x120 Import</t>
  </si>
  <si>
    <t>Sobres para Carta (cajas) 500/1</t>
  </si>
  <si>
    <t>Sumadoras Electricas</t>
  </si>
  <si>
    <t>lsProductosdeVidrio</t>
  </si>
  <si>
    <t xml:space="preserve">Cristal Delantero para Isuzu D-Max </t>
  </si>
  <si>
    <t>2.3.6.2.01</t>
  </si>
  <si>
    <t xml:space="preserve">Cristal Delantero para Mitsubishi L200 </t>
  </si>
  <si>
    <t xml:space="preserve">Cristal Delantero para Nissan Frontier </t>
  </si>
  <si>
    <t>Cristal Delantero para Toyota Fortunner</t>
  </si>
  <si>
    <t xml:space="preserve">Cristal Delantero para Toyota Hilux </t>
  </si>
  <si>
    <t>lsProductosElectricos</t>
  </si>
  <si>
    <t>Alambre STD No. 12 (2.5 mm) Rollo</t>
  </si>
  <si>
    <t>2.3.9.6.01</t>
  </si>
  <si>
    <t>Alicate Eléctrico 9'' TRUPER (12351)</t>
  </si>
  <si>
    <t>Bateria AA (docenas) Maxell</t>
  </si>
  <si>
    <t>Bateria AAA  (docenas), Insterstate</t>
  </si>
  <si>
    <t>Bateria AAA  Maxell (docenas)</t>
  </si>
  <si>
    <t>Baterías de Vehículos para Isuzu D-Max</t>
  </si>
  <si>
    <t>Baterías de Vehículos para Nissan Frontier</t>
  </si>
  <si>
    <t>Baterías de Vehículos para Nissan Patrol</t>
  </si>
  <si>
    <t>Baterías de Vehículos para Toyota Corolla</t>
  </si>
  <si>
    <t>Baterías para UPS de Tomógrafo ( capacidad 80KVA/64KVA)</t>
  </si>
  <si>
    <t>Bombillo Pequeño 25W, Bajo Consumo</t>
  </si>
  <si>
    <t>Extensiones elécricas de 10 pies, color mamey (3M) 48006 Voltech</t>
  </si>
  <si>
    <t>Fotocelda con Base</t>
  </si>
  <si>
    <t>Main Breaker Trifasico de 240 voltios</t>
  </si>
  <si>
    <t>Reflectores LED 100W</t>
  </si>
  <si>
    <t>Regletas 6 Salidas Voltech</t>
  </si>
  <si>
    <t>Switch 24 puertos Gigabit (No POE)</t>
  </si>
  <si>
    <t>Tape 3M Scoth-23 de Goma</t>
  </si>
  <si>
    <t>Tape 3M Scoth-33 Vinil</t>
  </si>
  <si>
    <t>Tomacorrientes 110v, tipo Livingston</t>
  </si>
  <si>
    <t>Transformadores 2x32W Silvania de 110v/ 277v</t>
  </si>
  <si>
    <t>Tubos fluorescentes Blancos 32w Caja 25/1</t>
  </si>
  <si>
    <t>lsProductosMedicinalesH</t>
  </si>
  <si>
    <t>Anestesia al 2% 1 50.00</t>
  </si>
  <si>
    <t>2.3.4.1.01</t>
  </si>
  <si>
    <t>Anestesia al 3% 50/1</t>
  </si>
  <si>
    <t>Dycal brazil</t>
  </si>
  <si>
    <t>2.3.4.2.01</t>
  </si>
  <si>
    <t>Eugenol (frasco)</t>
  </si>
  <si>
    <t>Grabado Acido 37% Phosphoric 12g</t>
  </si>
  <si>
    <t>Grabado ácido 37% Phosphoric 12g</t>
  </si>
  <si>
    <t>Hidróxido de Calcio USA</t>
  </si>
  <si>
    <t>Hyaminol solución desinfectante 16 oz.</t>
  </si>
  <si>
    <t>Hyaminol solucion desinfectante 16oz.</t>
  </si>
  <si>
    <t>Kit de Resina</t>
  </si>
  <si>
    <t>Lysol Odontológico IC</t>
  </si>
  <si>
    <t>tonelada</t>
  </si>
  <si>
    <t>Minolyse LGM para Maquina ABX Micros 60</t>
  </si>
  <si>
    <t>Minoton/Minidil, 20 litros para Maquina ABX Micros 60</t>
  </si>
  <si>
    <t>Oxido de Zinc 2oz. (LC)</t>
  </si>
  <si>
    <t>Papel articular</t>
  </si>
  <si>
    <t>Pasta profiláctica Cherry 12oz</t>
  </si>
  <si>
    <t>Pasta Profiláctica Cherry 12oz.</t>
  </si>
  <si>
    <t>Resina flow</t>
  </si>
  <si>
    <t>lsProductosMetalicos</t>
  </si>
  <si>
    <t>Aro para Goma No. 265/70/16 para Camioneta Toyota Hilux</t>
  </si>
  <si>
    <t>2.3.6.3.01</t>
  </si>
  <si>
    <t>Productos químicos de uso personal</t>
  </si>
  <si>
    <t>lsProductosQuimicos</t>
  </si>
  <si>
    <t>Galón de Gel Anti-bacterial para manos</t>
  </si>
  <si>
    <t>2.3.7.2.03</t>
  </si>
  <si>
    <t>lsPublicidadyPropaganda</t>
  </si>
  <si>
    <t xml:space="preserve">Publicación en el Periódico, de Proceso de Licitación Publica Nacional durante 2 Días, </t>
  </si>
  <si>
    <t>dia</t>
  </si>
  <si>
    <t xml:space="preserve">2.2.2.1.01 </t>
  </si>
  <si>
    <t>Servicios técnicos y profesionales</t>
  </si>
  <si>
    <t>lsServiciosTecnicosProfesionales</t>
  </si>
  <si>
    <t>Pagos facilitadores externos</t>
  </si>
  <si>
    <t xml:space="preserve">Cheque </t>
  </si>
  <si>
    <t>2.2.8.7.06</t>
  </si>
  <si>
    <t>Sistemas de aire acondicionado, calefacción y de refrigeración industrial y comercial</t>
  </si>
  <si>
    <t>lsAireAcondicionado</t>
  </si>
  <si>
    <t>Condensador de 24,000 BTU, Refrigerante 22</t>
  </si>
  <si>
    <t>2.6.5.4.01</t>
  </si>
  <si>
    <t>Motor para Aire Condicionado Centralizado</t>
  </si>
  <si>
    <t>Útiles de cocina y comedor</t>
  </si>
  <si>
    <t>lsUtilesdeCocina</t>
  </si>
  <si>
    <t>Azucareras en Acero Inoxidable</t>
  </si>
  <si>
    <t>2.3.9.5.01</t>
  </si>
  <si>
    <t>Bandeja de guano o Madera artesanal 18x10 (rectangular)</t>
  </si>
  <si>
    <t>Docena de Platos hondo para Sopa, Blancos</t>
  </si>
  <si>
    <t>docena</t>
  </si>
  <si>
    <t>Docena de Platos llanos color blanco</t>
  </si>
  <si>
    <t>Docenas de Copas de Cristal para agua 10.7 oz</t>
  </si>
  <si>
    <t>Docenas de Copas de Cristal para agua bajitas</t>
  </si>
  <si>
    <t>Docenas de cucharitas para cafe</t>
  </si>
  <si>
    <t>Grecas Industriales de 4 litros</t>
  </si>
  <si>
    <t>Set de docenas de Tazas color blanco para cafe</t>
  </si>
  <si>
    <t>sets de Cuchillos, Tenedores y Cucharas (acero inoxidable)</t>
  </si>
  <si>
    <t>Termos para Cafe de 1.5 litros color negro</t>
  </si>
  <si>
    <t>Tetera para Té</t>
  </si>
  <si>
    <t>Útiles de escritorio, oficina, informática y de enseñanza</t>
  </si>
  <si>
    <t>lsUtilesdeOficina</t>
  </si>
  <si>
    <t xml:space="preserve">	Cubeta de acero inoxidable rodable</t>
  </si>
  <si>
    <t xml:space="preserve">2.3.9.2.01 </t>
  </si>
  <si>
    <t xml:space="preserve">	Zafacón de acero inoxidable con tapa y pedal</t>
  </si>
  <si>
    <t>(662) COLOR para impresora HP 3515</t>
  </si>
  <si>
    <t>(662) NEGRO para impresora HP 3515</t>
  </si>
  <si>
    <t>122XL (CH563HC) para impresora HP 2050 (PERSONAL)</t>
  </si>
  <si>
    <t>670 (CZ113AL) NEGRO para impresora HP AVANTAGE 4625</t>
  </si>
  <si>
    <t>670 (CZ114AL) AZUL para impresora HP AVANTAGE 4625</t>
  </si>
  <si>
    <t>670 (CZ115AL) MAGENTA para impresora HP AVANTAGE 4625</t>
  </si>
  <si>
    <t>670 (CZ116AL) AMARILLO para impresora HP AVANTAGE 4625</t>
  </si>
  <si>
    <t>74 NEGRO para impresora HP C4280</t>
  </si>
  <si>
    <t>75 COLOR para impresora HP C4280</t>
  </si>
  <si>
    <t>AL-100 TD para impresora SHARP AL-2030</t>
  </si>
  <si>
    <t>Archivo Acordeon</t>
  </si>
  <si>
    <t>Bandas de Gomas No. 18 (cajas)</t>
  </si>
  <si>
    <t>Bandejas para Escritorio</t>
  </si>
  <si>
    <t>Cajas de Clips (19MM) pequeño</t>
  </si>
  <si>
    <t>Cajas de Clips (32MM) Mediano</t>
  </si>
  <si>
    <t>Cajas de Clips (51MM) Grande</t>
  </si>
  <si>
    <t>Cajas de Felpas Azules</t>
  </si>
  <si>
    <t>Cajas de Lapiceros Azules</t>
  </si>
  <si>
    <t>Cajas Marcadores de Pizarra</t>
  </si>
  <si>
    <t>Carpetas para archivos</t>
  </si>
  <si>
    <t>Cartucho 122 Color para impresora HP2050 (Personal)</t>
  </si>
  <si>
    <t>Cartucho 122 Negro para impresora HP 2050 (Personal)</t>
  </si>
  <si>
    <t>Cartucho 662 color para impresora HP 3515</t>
  </si>
  <si>
    <t>Cartucho 662 Negro para impresora HP 3515</t>
  </si>
  <si>
    <t>Cartucho 670 (CZ113AL) Negro  para impresora HP AVANTAGE 4625</t>
  </si>
  <si>
    <t>Cartucho 670 (CZ114AL) Magenta para impresora HP AVANTAGE 4625</t>
  </si>
  <si>
    <t>Cartucho 670 (CZ115AL) Amarillo para impresora HP AVANTAGE 4625</t>
  </si>
  <si>
    <t>Cartucho 670 (CZ116AL) Cian para impresora HP AVANTAGE 4625</t>
  </si>
  <si>
    <t>Cartucho 74 Negro para impresora HP C4280</t>
  </si>
  <si>
    <t>Cartucho 75 Color para impresora HP C4280</t>
  </si>
  <si>
    <t>Cartucho 954 Amarillo para impresora OFFICEJET PRO8710</t>
  </si>
  <si>
    <t>Cartucho 954 Cian para impresora OFFICEJET PRO8710</t>
  </si>
  <si>
    <t>Cartucho 954 Magenta para impresora HP OFFICEJET PRO8710</t>
  </si>
  <si>
    <t>Cartucho 954 Negro para impresora HP OFFICEJET PRO8710</t>
  </si>
  <si>
    <t>Cartucho CN050A (951) CIAN para impresora HP OFFICEJET PRO8610</t>
  </si>
  <si>
    <t>Cartucho CN051 (951) Magenta para impresora HP OFFICEJET PRO8610</t>
  </si>
  <si>
    <t>Cartucho CN052A Amarillo para impresora HP OFFICEJET PRO8610</t>
  </si>
  <si>
    <t>Cartucho HP 60 Negro para impresora HP DESKJET D1660</t>
  </si>
  <si>
    <t>Cartuchos color Negro para Impresora HP Photosmart C4280</t>
  </si>
  <si>
    <t>CB435A (35A) para impresora Laserjet P1006</t>
  </si>
  <si>
    <t>CE285A (85A) para impresora HP P1102W</t>
  </si>
  <si>
    <t>CE310A para impresora HP CP1025NW</t>
  </si>
  <si>
    <t>CE505A (05A) para impresora HP P2055DM</t>
  </si>
  <si>
    <t>Cera para contar Red Star 1.1 oz</t>
  </si>
  <si>
    <t>CF226A (26A) para impresora HP MFP M426 FDW</t>
  </si>
  <si>
    <t>CF283A (83A) para impresora HP MFP M127 FN</t>
  </si>
  <si>
    <t>Cinta adhesiva 3/4</t>
  </si>
  <si>
    <t>Cinta para Calculadora electronica CIO Negra-Roja</t>
  </si>
  <si>
    <t>CL-511 COLOR para impresora CANON PIXMA MP230</t>
  </si>
  <si>
    <t>CL-513 XL COLOR para impresora CANON PIXMA MP230</t>
  </si>
  <si>
    <t>Clip porta Carnet</t>
  </si>
  <si>
    <t>Clips Mediano 33MM</t>
  </si>
  <si>
    <t>Clips Sujeta Papel Grande</t>
  </si>
  <si>
    <t xml:space="preserve">Clips Sujeta Papel Pequeño </t>
  </si>
  <si>
    <t>CN050A (951) CIAN AZUL para impresora HP OFFICEJET PRO8610</t>
  </si>
  <si>
    <t>CN051A (951) MAGENTA para impresora HP OFFICEJET PRO8610</t>
  </si>
  <si>
    <t>CN052A (952) AMARILLO para impresora HP OFFICEJET PRO8610</t>
  </si>
  <si>
    <t>Corrector Liquido  20ml</t>
  </si>
  <si>
    <t>Disco Duro externo de 2 Tera Bytes</t>
  </si>
  <si>
    <t>E260A11L para impresora LEXMARK E260DN</t>
  </si>
  <si>
    <t>Grapa Industrial Grande (cajas)</t>
  </si>
  <si>
    <t>Grapadoras de Metal</t>
  </si>
  <si>
    <t>Guillotina 15¨</t>
  </si>
  <si>
    <t>Lapiceros Azules</t>
  </si>
  <si>
    <t>Lapiceros color Azul (cajas)</t>
  </si>
  <si>
    <t>Lapiceros color negro (cajas)</t>
  </si>
  <si>
    <t>Lapiceros color rojo (cajas)</t>
  </si>
  <si>
    <t>Lápiz de carbon (docena)</t>
  </si>
  <si>
    <t>Memoria Micro SD de 64GB</t>
  </si>
  <si>
    <t>Memorias USB 8 GB</t>
  </si>
  <si>
    <t>Mural de Corcho, Marco Madera 24x35</t>
  </si>
  <si>
    <t>Notas de papel autoadhesivo, Post it 3x3</t>
  </si>
  <si>
    <t>Paquetes Post-it Banderitas, 5 Colores Hopax (Sing Here)</t>
  </si>
  <si>
    <t>PG-510 NEGRO para impresora CANON PIXMA MP230</t>
  </si>
  <si>
    <t>PG-512 XL NEGRO para impresora CANON PIXMA MP230</t>
  </si>
  <si>
    <t>Pizarras Blancas Laminadas 90x60 cm con Trípode</t>
  </si>
  <si>
    <t>Plásticos Protectores de Carnet</t>
  </si>
  <si>
    <t>Porta Clips</t>
  </si>
  <si>
    <t>Porta Lápiz de Metal</t>
  </si>
  <si>
    <t>Porta Revista de Metal</t>
  </si>
  <si>
    <t>Post it 3x3,  Varios Colores</t>
  </si>
  <si>
    <t>Post it Banderita</t>
  </si>
  <si>
    <t>Post it Grandes</t>
  </si>
  <si>
    <t>Post it Pequeño</t>
  </si>
  <si>
    <t>Q1338A (38A) para impresora LASERJET 4200 DTN</t>
  </si>
  <si>
    <t>Q2612AD (12A) para impresora HP LASERJET 1022</t>
  </si>
  <si>
    <t>Q5942A (42A) para impresora LASERJET 4250</t>
  </si>
  <si>
    <t>Reglas Plásticas 12¨</t>
  </si>
  <si>
    <t>Resaltador Amarillo Fluorescente</t>
  </si>
  <si>
    <t>Resaltador Fluorescente</t>
  </si>
  <si>
    <t>Router wifi</t>
  </si>
  <si>
    <t>Sacapuntas</t>
  </si>
  <si>
    <t>Sacapuntas Eléctrico</t>
  </si>
  <si>
    <t>Sello de Despachado (CUADRADO)</t>
  </si>
  <si>
    <t>Sello de Recibido (CUADRADO)</t>
  </si>
  <si>
    <t>Sellos Gomigrafos</t>
  </si>
  <si>
    <t>Separadores carpeta 8 1/2 x11</t>
  </si>
  <si>
    <t>Stick de Colle 35g (Pegamento)</t>
  </si>
  <si>
    <t>Tabla de Apoyo de Madera</t>
  </si>
  <si>
    <t>Tabla de apoyo/ Madera</t>
  </si>
  <si>
    <t>Tape 33-3M (un rollo)</t>
  </si>
  <si>
    <t>Tijeras de oficina</t>
  </si>
  <si>
    <t>Tinta para Sello color azul (docenas)</t>
  </si>
  <si>
    <t>Tinta para Sello color rojo</t>
  </si>
  <si>
    <t>Toner AR-310NT para impresora SHARP AR-M237</t>
  </si>
  <si>
    <t>Toner CB435A (35A) para impresora LASERJET P1006</t>
  </si>
  <si>
    <t>Toner CE285A (85A) para impresora HP P1102W</t>
  </si>
  <si>
    <t>Toner CE310A 126A para impresora HP CP1025NW</t>
  </si>
  <si>
    <t>Toner CE505A (05A) para impresora HP P2055DM</t>
  </si>
  <si>
    <t>Toner CF217A (17A) para impresora HP M102W</t>
  </si>
  <si>
    <t>Toner CF226A (26A) para impresora HP MFP M426 FDW</t>
  </si>
  <si>
    <t>Toner CF280A (80A) para impresora HP 400 M401 DNE</t>
  </si>
  <si>
    <t>Toner CF283A (83A) para impresora HP MFP M127 FN</t>
  </si>
  <si>
    <t>Toner E260A11L para impresora LEXMARK E260DN</t>
  </si>
  <si>
    <t>Toner HP CF217A 17A</t>
  </si>
  <si>
    <t>Toner para Impresora Xeroz 3220</t>
  </si>
  <si>
    <t>Toner Q1338A (38A) para impresora LASERJET 4200 DTN</t>
  </si>
  <si>
    <t>Toner Q2612AD (12A) para impresora HP LASERJET 1020</t>
  </si>
  <si>
    <t>Toner Q5942A (42A) para impresora LASERJET 4250</t>
  </si>
  <si>
    <t>Toner Q5945A (45A) para impresora HP 4345 MFP</t>
  </si>
  <si>
    <t>Toner T3520 para impresora TOSHIBA T3520</t>
  </si>
  <si>
    <t>Toner T4710U para impresora TOSHIBA SUPER G3</t>
  </si>
  <si>
    <t xml:space="preserve">Unidades de Sacagrapas </t>
  </si>
  <si>
    <t>Zafacón de Metal para escritorio</t>
  </si>
  <si>
    <t>Útiles menores médico-quirúrgicos</t>
  </si>
  <si>
    <t>lsUtilesMenoresMQ</t>
  </si>
  <si>
    <t>Aguja con hilo de seda 3/0</t>
  </si>
  <si>
    <t>2.3.9.3.01</t>
  </si>
  <si>
    <t>Aguja con Hilo de Seda 3/0</t>
  </si>
  <si>
    <t xml:space="preserve">2.3.9.3.01 </t>
  </si>
  <si>
    <t>Aguja corta 27G  1x100</t>
  </si>
  <si>
    <t>Aguja Corta 27G 1x100 (cajas)</t>
  </si>
  <si>
    <t>Aguja larga 27G  1x100</t>
  </si>
  <si>
    <t>Aguja Larga 27G 1x100 (cajas)</t>
  </si>
  <si>
    <t>Algodon en rollo (libra)</t>
  </si>
  <si>
    <t>Algodón en rollo (libra)</t>
  </si>
  <si>
    <t>Babero desechable</t>
  </si>
  <si>
    <t>Babero desechable 500/1</t>
  </si>
  <si>
    <t>Baja Lengua (1 caja)</t>
  </si>
  <si>
    <t>Baja lengua 100/1</t>
  </si>
  <si>
    <t>Banda de Celuloide 1x100</t>
  </si>
  <si>
    <t>Espejo con mango</t>
  </si>
  <si>
    <t>Fresa de pulido de Resina dorada (larga)</t>
  </si>
  <si>
    <t>Fresa económica 2200F</t>
  </si>
  <si>
    <t>Fresa Económica 2200F</t>
  </si>
  <si>
    <t>Fresa redonda 1012</t>
  </si>
  <si>
    <t>Fresa Redonda 1012</t>
  </si>
  <si>
    <t>Fresa redonda 1014</t>
  </si>
  <si>
    <t>Fresa Redonda 1014</t>
  </si>
  <si>
    <t>Fresa tipo Schufu</t>
  </si>
  <si>
    <t>Gasa 2'x 2'/4 No esterelizada 200/1 (paquetes)</t>
  </si>
  <si>
    <t>Gasa 2'x 2'/4 no esterilizada 200/1 (paquetes)</t>
  </si>
  <si>
    <t>Gorro Azul de Cirugia 100/1</t>
  </si>
  <si>
    <t>Guantes L</t>
  </si>
  <si>
    <t>Guantes L (cajas)</t>
  </si>
  <si>
    <t>Guantes M</t>
  </si>
  <si>
    <t>Guantes M (cajas)</t>
  </si>
  <si>
    <t>Guantes S</t>
  </si>
  <si>
    <t>Guantes S (cajas)</t>
  </si>
  <si>
    <t>Instrumento de obturación plástica</t>
  </si>
  <si>
    <t>Jeringa porta Carpule</t>
  </si>
  <si>
    <t>Kits de Resina</t>
  </si>
  <si>
    <t>Mascarilla lisa rectangular azul 1x50</t>
  </si>
  <si>
    <t>Mascarilla Lisa Rectangular Azul 1x50</t>
  </si>
  <si>
    <t>Papel Articular</t>
  </si>
  <si>
    <t>Turbina</t>
  </si>
  <si>
    <t>lsViaticosDP</t>
  </si>
  <si>
    <t>Viaticos Chofer Sin Hospedaje</t>
  </si>
  <si>
    <t>2.2.3.1.01</t>
  </si>
  <si>
    <t>Viaticos Tecnicos con Hospedaje</t>
  </si>
  <si>
    <t>Viaticos Tecnicos Sin Hospedaje</t>
  </si>
  <si>
    <t>lsEquiposTransporte</t>
  </si>
  <si>
    <t>Unidad</t>
  </si>
  <si>
    <t>2.6.4.1.01</t>
  </si>
  <si>
    <t>2.6.4.2.01</t>
  </si>
  <si>
    <t>2.6.4.8.01</t>
  </si>
  <si>
    <t>Código Presupuestario</t>
  </si>
  <si>
    <t>CEAS:</t>
  </si>
  <si>
    <t>Gerencia de Área</t>
  </si>
  <si>
    <t>Meta Proyectada Año 2019</t>
  </si>
  <si>
    <t>Meta Proyectada a Lograr Año 2018</t>
  </si>
  <si>
    <t>Meta Lograda Año 2017</t>
  </si>
  <si>
    <t>Meta Lograda actual periodo                 Año 2018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</si>
  <si>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</si>
  <si>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</si>
  <si>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</si>
  <si>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</si>
  <si>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</si>
  <si>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</si>
  <si>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</si>
  <si>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</si>
  <si>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</si>
  <si>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</si>
  <si>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</si>
  <si>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</si>
  <si>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</si>
  <si>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</si>
  <si>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</si>
  <si>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</si>
  <si>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</si>
  <si>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</si>
  <si>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</si>
  <si>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>Medio de Verificación 2</t>
  </si>
  <si>
    <t>Medio de Verificación 3</t>
  </si>
  <si>
    <t>Observaciones</t>
  </si>
  <si>
    <t xml:space="preserve">Responsable </t>
  </si>
  <si>
    <t>Desarrollo y Gestión de la Red de Servicios</t>
  </si>
  <si>
    <t>Informe</t>
  </si>
  <si>
    <t>Conjunto mínimo de áreas funcionales y operativas definidas y habilitadas en el Nivel Central</t>
  </si>
  <si>
    <t>Gestión Integral de Información</t>
  </si>
  <si>
    <t>Fotos</t>
  </si>
  <si>
    <t>Gestión Administrativa y Estratégica fortalecida</t>
  </si>
  <si>
    <t>Gestión y Control de la Planificación Institucional</t>
  </si>
  <si>
    <t>Agenda</t>
  </si>
  <si>
    <t>Nueva estructura organizativa y funcional aprobada por el MAP</t>
  </si>
  <si>
    <t>Incrementada la sostenibilidad financiera de la Red, mediante la implementación de un Modelo de Gestión Económico y Financiero que permita reducir las brechas entre los recursos y las necesidades</t>
  </si>
  <si>
    <t>Automatización Tecnológica</t>
  </si>
  <si>
    <t>Resolución</t>
  </si>
  <si>
    <t>Racionalizado el uso de los recursos financieros y económicos (inventario, bienes y equipos)</t>
  </si>
  <si>
    <t>Cultura de Servicios y Gestión de Usuarios</t>
  </si>
  <si>
    <t>Boletin</t>
  </si>
  <si>
    <t>Fortalecida la capacidad de Gestión de la Red en relación a los objetivos estratégicos del SNS</t>
  </si>
  <si>
    <t>Adecuada infraestructura tecnología para dar respuestas a las demandas de los usuarios del nivel central del SNS</t>
  </si>
  <si>
    <t>Inventario</t>
  </si>
  <si>
    <t>Régimen de auditoria de calidad de la información implementado</t>
  </si>
  <si>
    <t>Sistemas de información digitales estandarizados, que permita el flujo de información entre niveles y facilite la toma de decisiones desarrollados e implementados</t>
  </si>
  <si>
    <t>Memoria</t>
  </si>
  <si>
    <t>Implementado un Plan de Comunicación Interna y externa que facilite el flujo de información oportuna y de calidad en todos los niveles</t>
  </si>
  <si>
    <t>Encuesta</t>
  </si>
  <si>
    <t>Aumentados los establecimientos de salud que cumplen con los criterios de habilitación definidos por el MSP</t>
  </si>
  <si>
    <t>Definidos y estandarizados los mecanismos, instrumentos de medición y reporte de los planes y programas.</t>
  </si>
  <si>
    <t>Monitoreados los objetivos propuestos y definidos los alcances de cumplimiento.</t>
  </si>
  <si>
    <t>Reglamentos de Ley de Carrera Sanitaria definidos</t>
  </si>
  <si>
    <t>Adecuadas las condiciones laborales del personal de la Red del SNS a la Ley de Carrera Sanitaria y sus reglamentaciones</t>
  </si>
  <si>
    <t>Aumentado el desarrollo institucional a través del fortalecimiento de las competencias de los colaboradores, enfocados a la consecución de los objetivos estratégicos del SNS</t>
  </si>
  <si>
    <t>Definida las directrices que constituyen una base sana para una gestión eficaz de los recursos humanos del SNS y la Red de Servicios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</si>
  <si>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</si>
  <si>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</si>
  <si>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Fortalecido el acceso a la atención, mediante una cartera de servicios que responda a las necesidades de salud de la población, priorizando los grupos más vulnerables</t>
  </si>
  <si>
    <t>Mejorada la cobertura y calidad en materia de salud sexual-reproductiva en todos los niveles de atención con énfasis en la atención materno-perinatal, infantil y adolescente</t>
  </si>
  <si>
    <t>ID_Dependendencia</t>
  </si>
  <si>
    <t>POA</t>
  </si>
  <si>
    <t>SRS</t>
  </si>
  <si>
    <t>AREA</t>
  </si>
  <si>
    <t>TIPO</t>
  </si>
  <si>
    <t>Código_Actividad</t>
  </si>
  <si>
    <t>1.8.1.1. Gestion  de habilitación en los establecimientos de salud de la Red.</t>
  </si>
  <si>
    <t>2.2.1.2.01</t>
  </si>
  <si>
    <t>2.2.1.2.02</t>
  </si>
  <si>
    <t>2.2.2.1. Política de Recursos Humanos (Clima  y seguridad Laboral)</t>
  </si>
  <si>
    <t>3.1.1.3.01</t>
  </si>
  <si>
    <t>3.1.1.5.01</t>
  </si>
  <si>
    <t>3.1.1.5.02</t>
  </si>
  <si>
    <t>1.1.3.1.01</t>
  </si>
  <si>
    <t>1.1.3.1.02</t>
  </si>
  <si>
    <t>1.1.3.1.03</t>
  </si>
  <si>
    <t>1.3.1.1.01</t>
  </si>
  <si>
    <t>1.3.1.1.02</t>
  </si>
  <si>
    <t>1.3.1.1.03</t>
  </si>
  <si>
    <t>1.3.2.2.01</t>
  </si>
  <si>
    <t>1.3.2.2.02</t>
  </si>
  <si>
    <t>1.3.2.2.03</t>
  </si>
  <si>
    <t>1.6.3.1.01</t>
  </si>
  <si>
    <t>1.7.1.1.01</t>
  </si>
  <si>
    <t>1.7.1.1.02</t>
  </si>
  <si>
    <t>1.8.1.1.01</t>
  </si>
  <si>
    <t>1.10.2.1.01</t>
  </si>
  <si>
    <t>Listado de participantes</t>
  </si>
  <si>
    <t>1.10.2.1.02</t>
  </si>
  <si>
    <t>2.2.1.2.03</t>
  </si>
  <si>
    <t>2.2.2.1.01</t>
  </si>
  <si>
    <t>2.2.2.1.02</t>
  </si>
  <si>
    <t>2.2.2.1.03</t>
  </si>
  <si>
    <t>3.1.1.1.02</t>
  </si>
  <si>
    <t>3.1.1.2.01</t>
  </si>
  <si>
    <t>3.1.1.6.01</t>
  </si>
  <si>
    <t>Listados de participantes</t>
  </si>
  <si>
    <t>3.3.1.1.01</t>
  </si>
  <si>
    <t>3.3.1.1.02</t>
  </si>
  <si>
    <t>4.1.3.1.01</t>
  </si>
  <si>
    <t>4.1.3.1.02</t>
  </si>
  <si>
    <t>4. Gestión y Control de la Planificación Institucional</t>
  </si>
  <si>
    <t>1.1.3. 1. Fortalecimiento de la Planificación Institucional</t>
  </si>
  <si>
    <t xml:space="preserve">1.1.3.2. Gestión documental de procesos institucionales </t>
  </si>
  <si>
    <t>1.1.3.3. Modelo de Gestión de Calidad Intitucional</t>
  </si>
  <si>
    <t>1. Desarrollo y Gestión de la Red de Servicio</t>
  </si>
  <si>
    <t>1.3.1.1. Implementación de las NOBACI</t>
  </si>
  <si>
    <t>1.3.1.2. Fortalecimiento de la gestión financiera de la Red</t>
  </si>
  <si>
    <t>8. Automatización Tecnológica</t>
  </si>
  <si>
    <t>1.6.1.1. Fortalecimiento de la estructura tecnológica de la Red del SNS.</t>
  </si>
  <si>
    <t>1.6.3.1. Protocolo Auditoría Calidad del Dato</t>
  </si>
  <si>
    <t>1.6.4.1. Despliegue del sistema de información de producción de servicios</t>
  </si>
  <si>
    <t>2. Transparencia Institucional</t>
  </si>
  <si>
    <t>1.7.1.1.  Plan de comunicación estratégica del SNS</t>
  </si>
  <si>
    <t>1. Desarrollo y Gestión de la Red de Servicios</t>
  </si>
  <si>
    <t>1.10.2.1.Desarrollo de un Sistema de Monitoreo de la calidad del servicio</t>
  </si>
  <si>
    <t>7. Gestionar y fortalecer el Talento Humano</t>
  </si>
  <si>
    <t>2.2.1.2. Plan de capacitacion Institucional</t>
  </si>
  <si>
    <t>11. Calidad de la Atención Clínica</t>
  </si>
  <si>
    <t>3.1.1.2. Red de Atención Primaria articulada, coordinada y fortalecida</t>
  </si>
  <si>
    <t>3.1.1.3. Plan de Contingencia a las emergencias, desastres y catástrofe colectiva SRSM</t>
  </si>
  <si>
    <t>3.1.1.5. Mejora de la provisión de medicamentos e insumo</t>
  </si>
  <si>
    <t>3.1.1.6. Acceso a Servicios Diagnósticos y Gestión de Sangre Segura</t>
  </si>
  <si>
    <t xml:space="preserve">3.2.1.1. Plan de Inversión definido y planificado para fortalecer atención primaria. </t>
  </si>
  <si>
    <t>9. Cultura de Servicios y Gestión de Usuarios</t>
  </si>
  <si>
    <t>3.3.1.1.  Gestión  Usuarios en EE.SS PNA y CEAS.</t>
  </si>
  <si>
    <t>Garantizado el continuo de la atención para aumentar las expectativas de vida en personas que viven con VIH-SIDA mediante la correcta aplicación de las normas, guías y protocolos nacionales</t>
  </si>
  <si>
    <t>4.1.2.1. Fortalecimiento de los servicios de atención a pacientes con VIH/SIDA</t>
  </si>
  <si>
    <t>6. Disminución de la Mortalidad Materna e Infantil</t>
  </si>
  <si>
    <t>4.1.3.1. Provisión de servicios Salud Materno, Neonatal y Adolescente</t>
  </si>
  <si>
    <t>4.1.3.2. Implementación Inicativa Hospital Amigo de la Madre y el Bebé</t>
  </si>
  <si>
    <t>Mejorada la prestación de servicios a la población con TB mediante un abordaje integral y basado en la estrategia mundial “Fin de la Tuberculosis”, intensificando las intervenciones focalizadas en poblaciones clave y grupos de riesgo</t>
  </si>
  <si>
    <t>4.1.4.1 Fortalecimiento de los servicios de atención a pacientes con TB</t>
  </si>
  <si>
    <t>Levantamiento de los proyectos de cooperacion finalizados en el 2018 y en ejecucion</t>
  </si>
  <si>
    <t>Levantamiento de procesos institucionales priorizados</t>
  </si>
  <si>
    <t>Autodiagnóstico CAF</t>
  </si>
  <si>
    <t>Implementación del Plan de Mejora CAF</t>
  </si>
  <si>
    <t>Mesas de seguimiento a los planes de mejora producto del informe de retorno y las auditorías de calidad</t>
  </si>
  <si>
    <t>Sesiones de trabajo comité de calidad</t>
  </si>
  <si>
    <t>Monitoreo Indicadores SISMAP</t>
  </si>
  <si>
    <t>Elaboración del Plan de Compra anual</t>
  </si>
  <si>
    <t>Autoevaluación de las NOBACI</t>
  </si>
  <si>
    <t>Elaboración del Plan de Mejora de las NOBACI</t>
  </si>
  <si>
    <t>Análisis de ejecución presupuestaria enfocada a la programación trimestral</t>
  </si>
  <si>
    <t>Análisis de Gestión de Tesoreria</t>
  </si>
  <si>
    <t>Elaboración del plan de mantenimiento preventivo de equipos e infraestructura</t>
  </si>
  <si>
    <t>Descargo equipo chatarra</t>
  </si>
  <si>
    <t>Mejora e Implementación de Sistemas de Gestion Farmacias</t>
  </si>
  <si>
    <t>Readecuación de Infraestructura Tecnológica del SRS/GAS</t>
  </si>
  <si>
    <t>Dibulgar la cartera de servicios actualizadas en medios de comunicación masivas.</t>
  </si>
  <si>
    <t>Reunión para Implementación del programa de veeduria ciudadana.</t>
  </si>
  <si>
    <t>Levantamiento de las Condiciones Esenciales obstetricos-neonatales en los CEAS</t>
  </si>
  <si>
    <t>Monitoreo Indicadores de calidad del Plan de Mejora del VCE en los CEAS.</t>
  </si>
  <si>
    <t>Reunión tecnica de implementación de mejoras en ejecuciones del POA, según hallazgos de auditrorias.</t>
  </si>
  <si>
    <t>Reunion tecnica para socializar despliegue del Plan de capacitacion 2019.</t>
  </si>
  <si>
    <t>Aplicación Encuesta de clima laboral</t>
  </si>
  <si>
    <t>Consolidación listas de espera por CEAS/SRS</t>
  </si>
  <si>
    <t>Reunion de coordinación Jornadas Quirúrgicas/CEAS</t>
  </si>
  <si>
    <t>Talleres capacitaciones en guías, normas y protocolos en urgencias y emergencias.</t>
  </si>
  <si>
    <t>Seguimiento de la  Implementación de la ruta de traslado de pacientes en la Red del SNS</t>
  </si>
  <si>
    <t>Reunión para socializar el Plan  emergencias, desastres y catástrofe colectiva del SRSM definido por SNS con EE.SS.</t>
  </si>
  <si>
    <t>Reuniones de coodinación de eventos Preparación y respuesta Operativos programados por el COE y monitoreados en la red del SNS.</t>
  </si>
  <si>
    <t>Taller de consolidación de la programación de medicamentos e insumos para el 2020</t>
  </si>
  <si>
    <t>Elaboración del plan de Inversión y presupuesto</t>
  </si>
  <si>
    <t>Mesas de trabajo para analisis y evaluación de la ejecución de Plan de Inversión del SRSM.</t>
  </si>
  <si>
    <t>Reunión de socailización de la ejecución de la programación del Plan de Inversión SRSM con CEAS.</t>
  </si>
  <si>
    <t>Aplicación de encuestas de satisfacción de usuarios</t>
  </si>
  <si>
    <t>1.3.2.1. Implementación del Sistema de Administración de Bienes</t>
  </si>
  <si>
    <t>Seguimiento de la Reingeniería de RRHH (Disminución de la rotación/traslados)</t>
  </si>
  <si>
    <t>Seguimiento en  la implementación del Programa de Incentivos y Régimen de Consecuencias.</t>
  </si>
  <si>
    <t>Elaboración del POA 2020</t>
  </si>
  <si>
    <t>Elaboración del PACC 2020</t>
  </si>
  <si>
    <t>Elaboración de la Memoria Institucional 2019</t>
  </si>
  <si>
    <t>Estructuras organizativas y funcionales desplegadas en todos los niveles del SN</t>
  </si>
  <si>
    <t>Reunión para socialización de la nueva estructura organizativa CEAS</t>
  </si>
  <si>
    <t>Implementación de la estructura organizativa de los CEAS por etapa</t>
  </si>
  <si>
    <t>1.1.2.1. Despliegue Estructura hospitalaria por nivel de complejidad</t>
  </si>
  <si>
    <t>Analisis comportamiento pago</t>
  </si>
  <si>
    <t>Elaboración y análisis de los estados financieros del CEAS</t>
  </si>
  <si>
    <t>Seguimiento y análisis al proceso de facturación por venta de servicios a ARS en el CEAS</t>
  </si>
  <si>
    <t>Actualización del Inventario CEAS</t>
  </si>
  <si>
    <t>Implementar Módulo Solución para Bancos de Sangre</t>
  </si>
  <si>
    <t>Implementación PBX en hospitales</t>
  </si>
  <si>
    <t>Implementación del SIP</t>
  </si>
  <si>
    <t>Auditoria Calidad del dato de la producción de servicios del CEAS</t>
  </si>
  <si>
    <t>Seguimiento de reporte oportuno y de calidad a las G.A.</t>
  </si>
  <si>
    <t xml:space="preserve">Levantamiento y reporte producción de servicios </t>
  </si>
  <si>
    <t>Elaboración al Plan de Capacitación del CEAS</t>
  </si>
  <si>
    <t>Elaboración Acuerdos Desempeño  CEAS</t>
  </si>
  <si>
    <t>Evaluación Desempeño CEAS</t>
  </si>
  <si>
    <t>Seguimiento al fortalecimiento del SI del SUGEMI</t>
  </si>
  <si>
    <t>Autoevaluacion en cumpliento de los procedimientos del Distribución logística y de servicios de almacen según manual.</t>
  </si>
  <si>
    <t>Seguimiento a la ejecución del plan de fortalecimiento de los servicios de laboratorio y servicios de transfusión</t>
  </si>
  <si>
    <t xml:space="preserve">Taller Humanización de los Servicios de Salud </t>
  </si>
  <si>
    <t>Instalación y promoción de la cartilla de deberes y derechos de los usuarios de los servicios de salud (señalización)</t>
  </si>
  <si>
    <t>Ejecución del Plan de accion de la Gestión de usuarios en los  EE.SS de Red.</t>
  </si>
  <si>
    <t>Seguimiento al apego de las guias de atención en TB/VIH</t>
  </si>
  <si>
    <t xml:space="preserve">Seguimiento al control de co-infecciones TB-VIH </t>
  </si>
  <si>
    <t>Seguimiento a la Sala de situación mortalidad materna y perinatal</t>
  </si>
  <si>
    <t>Seguimiento al apego a protocolos de los servicios materno-infantil</t>
  </si>
  <si>
    <t>Seguimiento al Registro en línea del Certificado de Nacidos Vivos</t>
  </si>
  <si>
    <t xml:space="preserve">Seguimiento a los CEAS sobre la implementacion del SIP </t>
  </si>
  <si>
    <t>Seguimiento Apego a protocolos de los servicios de Planificación Familiar en EE.SS</t>
  </si>
  <si>
    <t>Seguimiento a la implementación de la Inicativa Hospital Amigo de la Madre y el Bebé</t>
  </si>
  <si>
    <t>1.1.2.1.01</t>
  </si>
  <si>
    <t>1.1.2.1.02</t>
  </si>
  <si>
    <t>1.1.3.1.04</t>
  </si>
  <si>
    <t>1.1.3.1.05</t>
  </si>
  <si>
    <t>Monitoreo del Dashboard de Gestión CEAS</t>
  </si>
  <si>
    <t>1.1.3.2.01</t>
  </si>
  <si>
    <t>1.1.3.3.01</t>
  </si>
  <si>
    <t>1.1.3.3.02</t>
  </si>
  <si>
    <t>1.1.3.3.03</t>
  </si>
  <si>
    <t>1.1.3.3.04</t>
  </si>
  <si>
    <t>1.3.1.2.01</t>
  </si>
  <si>
    <t>1.3.1.2.02</t>
  </si>
  <si>
    <t>1.3.1.2.03</t>
  </si>
  <si>
    <t>1.3.1.2.04</t>
  </si>
  <si>
    <t>1.3.1.2.05</t>
  </si>
  <si>
    <t>1.6.1.1.01</t>
  </si>
  <si>
    <t>1.6.1.1.02</t>
  </si>
  <si>
    <t>1.6.1.1.03</t>
  </si>
  <si>
    <t>1.6.1.1.04</t>
  </si>
  <si>
    <t>1.6.1.1.05</t>
  </si>
  <si>
    <t>1.6.4.1.01</t>
  </si>
  <si>
    <t xml:space="preserve">Supervisión  de la ejecuíon del Plan de mejora de los servicios CEA impeccionados por la DPS para certificación de Habilitación. </t>
  </si>
  <si>
    <t>3.1.1.1.03</t>
  </si>
  <si>
    <t>3.1.1.1.04</t>
  </si>
  <si>
    <t>3.1.1.3.02</t>
  </si>
  <si>
    <t>3.2.1.1.01</t>
  </si>
  <si>
    <t>3.3.1.1.03</t>
  </si>
  <si>
    <t>3.3.1.1.04</t>
  </si>
  <si>
    <t>Actualizar la cartera de servicios.</t>
  </si>
  <si>
    <t>4.1.2.1.01</t>
  </si>
  <si>
    <t>4.1.2.1.02</t>
  </si>
  <si>
    <t>4.1.3.1.03</t>
  </si>
  <si>
    <t>4.1.3.1.04</t>
  </si>
  <si>
    <t>4.1.3.2.01</t>
  </si>
  <si>
    <t>4.1.3.2.02</t>
  </si>
  <si>
    <t>4.1.4.1.01</t>
  </si>
  <si>
    <t>PACC</t>
  </si>
  <si>
    <t>Plan de mejora</t>
  </si>
  <si>
    <t>Cartera de servicio actualizada publicada</t>
  </si>
  <si>
    <t>Seguimiento de Valoración Condiciones Esenciales de los servicios definidas por SNS.</t>
  </si>
  <si>
    <t>Ejecucion de la progranacion de las capacitaciones del Plan de capacitacion del CEA</t>
  </si>
  <si>
    <t>Encuestas</t>
  </si>
  <si>
    <t>Acuerdos</t>
  </si>
  <si>
    <t>Evaluaciones</t>
  </si>
  <si>
    <t>Seguimiento de la implementación del programa de Saneamiento, Gestión de Desechos y Residuos Sólidos</t>
  </si>
  <si>
    <t>Cartillas publicadas</t>
  </si>
  <si>
    <t>Reunión de socialización del informe de mejoras de los hallazgos encontrados en el seguimiento de la implementación de la Inicativa Hospital Amigo de la Madre y el Bebé con el servicio.</t>
  </si>
  <si>
    <t>Identificación de /Resultados/Productos/Actividades y programación CEAS</t>
  </si>
  <si>
    <t>Consolidación listas de espera por  Area de servicios</t>
  </si>
  <si>
    <t>Readecuación de Infraestructura Tecnológica del CEA</t>
  </si>
  <si>
    <t>Reunión para Implementación del programa de veeduría ciudadana.</t>
  </si>
  <si>
    <t>Levantamiento de las Condiciones Esenciales obstétricos-neonatales en los CEAS</t>
  </si>
  <si>
    <t>Reunión técnica de implementación de mejoras en ejecuciones del POA, según hallazgos de auditorias.</t>
  </si>
  <si>
    <t>2.2.1.2. Plan de capacitación Institucional</t>
  </si>
  <si>
    <t>Plan de capacitación</t>
  </si>
  <si>
    <t>Reunión técnica para socializar despliegue del Plan de capacitación 2019.</t>
  </si>
  <si>
    <t>Red de Atención Primaria articulada, coordinada y fortalecida
Atención Materno Infantil de calidad y estructurada
Atención a la urgencia y emergencia cumpliendo criterios de calidad y coordinación 
Fortalecido el modelo de referencia y contra referencia 
Acceso universal a medicamentos en la Red de Primer Nivel de atención 
Disponibilidad oportuna de sangre en condiciones de calidad
Gobernanza fortalecida</t>
  </si>
  <si>
    <t>Plan de Inversión</t>
  </si>
  <si>
    <t>Encuesta de satisfacción de usuarios</t>
  </si>
  <si>
    <t>Seguimiento al apego de las guías de atención en TB/VIH</t>
  </si>
  <si>
    <t xml:space="preserve">Seguimiento al control de con-infecciones TB-VIH </t>
  </si>
  <si>
    <t xml:space="preserve">Seguimiento a los CEAS sobre la implementación del SIP </t>
  </si>
  <si>
    <t>Seguimiento a la implementación de la Iniciativa Hospital Amigo de la Madre y el Bebé</t>
  </si>
  <si>
    <t>Reunión de socialización del informe de mejoras de los hallazgos encontrados en el seguimiento de la implementación de la Iniciativa Hospital Amigo de la Madre y el Bebé con el servicio.</t>
  </si>
  <si>
    <t>Divulgar la cartera de servicios actualizadas en medios de comunicación institucionales</t>
  </si>
  <si>
    <t>seguimiento a la Ejecución de la programación del Plan de capacitación del CEA</t>
  </si>
  <si>
    <t>Reunión de coordinación Jornadas Quirúrgicas</t>
  </si>
  <si>
    <t>Talleres capacitaciones en guías, normas y protocolos de atencion.</t>
  </si>
  <si>
    <t>Reunión para socializar el Plan  emergencias, desastres y catástrofe colectiva del SRSM definido por SNS con EE.SS, intrashospitalario</t>
  </si>
  <si>
    <t xml:space="preserve">Reuniones de coordinación de eventos  Preparación y respuesta Operativos ante emergencias, desastres y catastrofes </t>
  </si>
  <si>
    <t>Elaboración del Plan Annual Compras y Contrataciones 2020</t>
  </si>
  <si>
    <t>Autoevaluación de las Norma basicas de Control Iinterno</t>
  </si>
  <si>
    <t>Programación Insumos por Producto Nivel Especializado</t>
  </si>
  <si>
    <t>Metropolitano</t>
  </si>
  <si>
    <t>Año</t>
  </si>
  <si>
    <t>CEAS</t>
  </si>
  <si>
    <t>N/A</t>
  </si>
  <si>
    <t xml:space="preserve">Total de Actividades </t>
  </si>
  <si>
    <t>Actividad</t>
  </si>
  <si>
    <t>Identificación de necesidades de insumos</t>
  </si>
  <si>
    <t>Venta Servicios</t>
  </si>
  <si>
    <t>Monto Estimado</t>
  </si>
  <si>
    <t>Municipio</t>
  </si>
  <si>
    <t>ListaProvincia</t>
  </si>
  <si>
    <t>Provincia</t>
  </si>
  <si>
    <t>Nombre de establecimiento</t>
  </si>
  <si>
    <t>Tipo EESS</t>
  </si>
  <si>
    <t>Tipo de Intervención</t>
  </si>
  <si>
    <t>Identificacion de necesidades de infraestructuras</t>
  </si>
  <si>
    <t>Identificación de necesidades de equipos</t>
  </si>
  <si>
    <t>Tipos de Acciones</t>
  </si>
  <si>
    <t>Tipo de Equipo</t>
  </si>
  <si>
    <t>Item</t>
  </si>
  <si>
    <t>Valor Total Estimado</t>
  </si>
  <si>
    <t>Columna1</t>
  </si>
  <si>
    <t>DISTRITO NACIONAL</t>
  </si>
  <si>
    <t>412,300,641.00</t>
  </si>
  <si>
    <t>Hospital Traumatologico Dr Ney Arias Lora</t>
  </si>
  <si>
    <t>40.31</t>
  </si>
  <si>
    <t>179,768,035.36</t>
  </si>
  <si>
    <t>17.60</t>
  </si>
  <si>
    <t>430,808,964,64</t>
  </si>
  <si>
    <t>42.12</t>
  </si>
  <si>
    <t>430,808,964.64</t>
  </si>
  <si>
    <t>243,446,288.55</t>
  </si>
  <si>
    <t>23.80</t>
  </si>
  <si>
    <t>58,415,307.73</t>
  </si>
  <si>
    <t>5.71</t>
  </si>
  <si>
    <t>52, 713,800.52</t>
  </si>
  <si>
    <t>5.15</t>
  </si>
  <si>
    <t>24,755,351.74</t>
  </si>
  <si>
    <t>2.42</t>
  </si>
  <si>
    <t>51,478,216.10</t>
  </si>
  <si>
    <t>5.03</t>
  </si>
  <si>
    <t>1022,877,641.00</t>
  </si>
  <si>
    <t>Llenado de cilindros</t>
  </si>
  <si>
    <t>Cilindros</t>
  </si>
  <si>
    <t>Oxigeno liquido</t>
  </si>
  <si>
    <t xml:space="preserve">       llenado de tanque</t>
  </si>
  <si>
    <t>kilogramos</t>
  </si>
  <si>
    <t xml:space="preserve">348,000,00 </t>
  </si>
  <si>
    <t>Cilindros de Oxigeno</t>
  </si>
  <si>
    <t>Suministro de gasoil de Generadores</t>
  </si>
  <si>
    <t>Galonea</t>
  </si>
  <si>
    <t>36,000,00</t>
  </si>
  <si>
    <t>Cemento de construccion</t>
  </si>
  <si>
    <t>trabajos de reparacion de estructura</t>
  </si>
  <si>
    <t>Fundas</t>
  </si>
  <si>
    <t>trabajos de reparacion de techos y paredes</t>
  </si>
  <si>
    <t>Planchas</t>
  </si>
  <si>
    <t xml:space="preserve">trabajos de reparacion de techos y paredes </t>
  </si>
  <si>
    <t>unidas</t>
  </si>
  <si>
    <t xml:space="preserve">Impermeabilizante </t>
  </si>
  <si>
    <t>Impermehabilizado de techos</t>
  </si>
  <si>
    <t>Cubetas</t>
  </si>
  <si>
    <t>Mangueras Para Duchas</t>
  </si>
  <si>
    <t>Cambio de mangueras</t>
  </si>
  <si>
    <t xml:space="preserve">unidad </t>
  </si>
  <si>
    <t xml:space="preserve">mezcladoras para lavamanos </t>
  </si>
  <si>
    <t xml:space="preserve">Cambio de mezcladora a Lavamanos </t>
  </si>
  <si>
    <t>Vastagos Para lavamanos</t>
  </si>
  <si>
    <t>Cambiop de vastagos dañados</t>
  </si>
  <si>
    <t>Mangueras Para hinodoros</t>
  </si>
  <si>
    <t>reemplazo de mangueras dañadas</t>
  </si>
  <si>
    <t>Mangueras Para lavamanos</t>
  </si>
  <si>
    <t>Llavines de cerojo</t>
  </si>
  <si>
    <t>Reemplazo de Llavines En Puertas</t>
  </si>
  <si>
    <t xml:space="preserve">Llavines de Palanca Para </t>
  </si>
  <si>
    <t>Reemplazo de Llavines En Puertas de Habitaciones</t>
  </si>
  <si>
    <t xml:space="preserve">Llavines de Puño </t>
  </si>
  <si>
    <t>Pro blue</t>
  </si>
  <si>
    <t>producto para limpieza de manejadoras de aire acondicionado</t>
  </si>
  <si>
    <t>Galones</t>
  </si>
  <si>
    <t xml:space="preserve">pinturas </t>
  </si>
  <si>
    <t xml:space="preserve">pinturas diversos colores para fachada aaaaaaaaaHabitaciones y pasillos </t>
  </si>
  <si>
    <t>galones</t>
  </si>
  <si>
    <t xml:space="preserve">Bombillas </t>
  </si>
  <si>
    <t>Bombillas Para lamparas de quirofanos</t>
  </si>
  <si>
    <t>Manteniiento preventivo unidaad central Chiller</t>
  </si>
  <si>
    <t xml:space="preserve"> limpieza, Chequeo  de Parametros aceite y refrigerante </t>
  </si>
  <si>
    <t>Servicios Esternos</t>
  </si>
  <si>
    <t>Alambre electrico numero 10</t>
  </si>
  <si>
    <t>Trabajos de reparacion en diferentes areas</t>
  </si>
  <si>
    <t xml:space="preserve">Rrollos de 500 pies </t>
  </si>
  <si>
    <t>Kit de Limpieza Para Microscopios</t>
  </si>
  <si>
    <t>Mantenimiento de Microscopios</t>
  </si>
  <si>
    <t>Sernsores de Oxigeno</t>
  </si>
  <si>
    <t>Reemplazo de  Sensores de Ventiladores Pulmonares</t>
  </si>
  <si>
    <t>Sensores de Flujo</t>
  </si>
  <si>
    <t>Reemplazo de sensores a Ventiladore Pulmonares</t>
  </si>
  <si>
    <t>Juegos de diafracma</t>
  </si>
  <si>
    <t xml:space="preserve">Plafones </t>
  </si>
  <si>
    <t>techos de todas las areas del hospital</t>
  </si>
  <si>
    <t xml:space="preserve">cajas </t>
  </si>
  <si>
    <t>Sal en granos</t>
  </si>
  <si>
    <t>Sal para hablandadores de agua</t>
  </si>
  <si>
    <t>Sacos</t>
  </si>
  <si>
    <t>Sal en Pastillas</t>
  </si>
  <si>
    <t>Sal para hablandadores de agua de adialisis</t>
  </si>
  <si>
    <t>Gas Licuado de petroleo GLP</t>
  </si>
  <si>
    <t xml:space="preserve">suministro de gas a cocina y lavanderia </t>
  </si>
  <si>
    <t>12,000,00</t>
  </si>
  <si>
    <t>Tubos fluorescentes 32 Watt</t>
  </si>
  <si>
    <t xml:space="preserve">Lamparas de de techos </t>
  </si>
  <si>
    <t xml:space="preserve">Cajas </t>
  </si>
  <si>
    <t>Tubos fluorescentes 17 Watt</t>
  </si>
  <si>
    <t xml:space="preserve">Lamparas de pasillos </t>
  </si>
  <si>
    <t xml:space="preserve">Correas </t>
  </si>
  <si>
    <t>Correas de Manejadoras</t>
  </si>
  <si>
    <t>mantenimiento de ablandadores de dialisis</t>
  </si>
  <si>
    <t xml:space="preserve">  cambio de membranas y felpas </t>
  </si>
  <si>
    <t>Mantenimiento de Generadoras</t>
  </si>
  <si>
    <t>Cambio de aceite Cooland Filtros</t>
  </si>
  <si>
    <t>Mantenimiento preventivo de tomografo</t>
  </si>
  <si>
    <t xml:space="preserve"> chequeo de funcionamiento y limpieza y calibracion</t>
  </si>
  <si>
    <t>Mantenimiento preventivo de resonancia magnetica</t>
  </si>
  <si>
    <t xml:space="preserve">Mantenimiento preventivo de equipo de rayos x </t>
  </si>
  <si>
    <t>Mantenimiento preventivo brazo en  general electris</t>
  </si>
  <si>
    <t>Mantenimiento preventivo brazo en  c general electris</t>
  </si>
  <si>
    <t>Mantenimiento preventivo brazo en c cirugia</t>
  </si>
  <si>
    <t>Mantenimiento preventivo sonografo philip</t>
  </si>
  <si>
    <t xml:space="preserve">Cinta de ducto </t>
  </si>
  <si>
    <t>Reparacion de ductos de aire acondicionado</t>
  </si>
  <si>
    <t>rollos</t>
  </si>
  <si>
    <t>Cemento de contacto</t>
  </si>
  <si>
    <t>reparacion de ductos de aire acondicionado y otros</t>
  </si>
  <si>
    <t>Galon</t>
  </si>
  <si>
    <t>Cilindros de CO2</t>
  </si>
  <si>
    <t xml:space="preserve">Sheetrock </t>
  </si>
  <si>
    <t>perfiles de Sheetrock</t>
  </si>
  <si>
    <t>Rollos de tape electrico</t>
  </si>
  <si>
    <t xml:space="preserve">Rollos  </t>
  </si>
  <si>
    <t>Año del Fomento de las Exportaciones</t>
  </si>
  <si>
    <t>``Año del Formento de las exportaciones"</t>
  </si>
  <si>
    <t>Hospital Traumatologico Dr Ney Arias</t>
  </si>
  <si>
    <t>Programación de Insumos y costeo por Actividades de los CEAS del Servicio Regional de Salud</t>
  </si>
  <si>
    <t>Minuta</t>
  </si>
  <si>
    <t>Plan de mantenimiento actualizado</t>
  </si>
  <si>
    <t>Formulario de descargo y acuse de entrega</t>
  </si>
  <si>
    <t>Reporte</t>
  </si>
  <si>
    <t>Seguimiento a la Ejecución de la programación del Plan de capacitación del CEA</t>
  </si>
  <si>
    <t>Transparencia Institucional</t>
  </si>
  <si>
    <t>1.2.2.2. Portales de Transparencia de la Red SNS</t>
  </si>
  <si>
    <t>Promovida la gestión eficiente, que facilite la comunicación, coordinación y control de la red del SNS</t>
  </si>
  <si>
    <t>1.2.2.2.01</t>
  </si>
  <si>
    <t>Análisis y seguimiento al proceso de Quejas</t>
  </si>
  <si>
    <t>1.2.2.2.02</t>
  </si>
  <si>
    <t>Analisis y seguimiento a las Sugerencias del portal de Atención Ciudadana 311</t>
  </si>
  <si>
    <t>1.2.2.2.03</t>
  </si>
  <si>
    <t>Conformación comité de medios web (OAI, Comunicaciones, Jurídica, TIC)</t>
  </si>
  <si>
    <t xml:space="preserve">Comité conformado </t>
  </si>
  <si>
    <t>1.2.2.2.04</t>
  </si>
  <si>
    <t>Reunión de seguimiento al comité de medios web</t>
  </si>
  <si>
    <t>1.2.2.2.05</t>
  </si>
  <si>
    <t>Actualización portal de transparencia del SRS</t>
  </si>
  <si>
    <t>1.2.2.2.06</t>
  </si>
  <si>
    <t>Clasificación de la Información según el artículo 23 y 29, de la ley 200-04</t>
  </si>
  <si>
    <t>1.2.2.2.07</t>
  </si>
  <si>
    <t>Recibir, tramitar y responder las solicitudes de información requerida por los ciudadanos</t>
  </si>
  <si>
    <t>Plan de emergencia y desastre</t>
  </si>
  <si>
    <t>1.3.2.2.04</t>
  </si>
  <si>
    <t>Seguimiento a la ejecuciòn del plan de mantenimiento preventivo de equipos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</si>
</sst>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0;[Red]#,##0.00"/>
    <numFmt numFmtId="166" formatCode="0.00;[Red]0.00"/>
    <numFmt numFmtId="167" formatCode="[$$-1C0A]#,##0.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udy Old Style"/>
      <family val="1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Times New Roman"/>
      <family val="1"/>
    </font>
    <font>
      <b/>
      <sz val="10"/>
      <color theme="0"/>
      <name val="Calibri"/>
      <family val="2"/>
      <scheme val="minor"/>
    </font>
    <font>
      <sz val="13"/>
      <color theme="1"/>
      <name val="Times New Roman"/>
      <family val="1"/>
    </font>
    <font>
      <sz val="13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49B1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39994506668294322"/>
      </left>
      <right/>
      <top/>
      <bottom style="thin">
        <color indexed="64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4"/>
      </left>
      <right style="thin">
        <color indexed="64"/>
      </right>
      <top/>
      <bottom/>
      <diagonal/>
    </border>
    <border>
      <left/>
      <right/>
      <top style="thin">
        <color theme="3" tint="0.399884029663991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48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82">
    <xf numFmtId="0" fontId="0" fillId="0" borderId="0" xfId="0"/>
    <xf numFmtId="0" fontId="5" fillId="0" borderId="0" xfId="4"/>
    <xf numFmtId="0" fontId="6" fillId="11" borderId="0" xfId="4" applyFont="1" applyFill="1" applyBorder="1"/>
    <xf numFmtId="0" fontId="5" fillId="11" borderId="11" xfId="4" applyFont="1" applyFill="1" applyBorder="1"/>
    <xf numFmtId="0" fontId="6" fillId="3" borderId="0" xfId="4" applyFont="1" applyFill="1" applyBorder="1"/>
    <xf numFmtId="0" fontId="5" fillId="3" borderId="11" xfId="4" applyFont="1" applyFill="1" applyBorder="1"/>
    <xf numFmtId="0" fontId="25" fillId="9" borderId="0" xfId="0" applyFont="1" applyFill="1"/>
    <xf numFmtId="49" fontId="31" fillId="17" borderId="17" xfId="4" applyNumberFormat="1" applyFont="1" applyFill="1" applyBorder="1" applyAlignment="1">
      <alignment horizontal="left" vertical="center" wrapText="1"/>
    </xf>
    <xf numFmtId="49" fontId="31" fillId="17" borderId="17" xfId="4" applyNumberFormat="1" applyFont="1" applyFill="1" applyBorder="1" applyAlignment="1">
      <alignment horizontal="center" vertical="center" wrapText="1"/>
    </xf>
    <xf numFmtId="49" fontId="31" fillId="17" borderId="16" xfId="4" applyNumberFormat="1" applyFont="1" applyFill="1" applyBorder="1" applyAlignment="1">
      <alignment horizontal="center" vertical="center" wrapText="1"/>
    </xf>
    <xf numFmtId="0" fontId="32" fillId="0" borderId="17" xfId="4" applyFont="1" applyBorder="1" applyAlignment="1">
      <alignment horizontal="center" vertical="center" wrapText="1"/>
    </xf>
    <xf numFmtId="0" fontId="5" fillId="0" borderId="0" xfId="4" applyAlignment="1">
      <alignment horizontal="center" vertical="center" wrapText="1"/>
    </xf>
    <xf numFmtId="15" fontId="33" fillId="0" borderId="17" xfId="4" applyNumberFormat="1" applyFont="1" applyBorder="1" applyAlignment="1">
      <alignment horizontal="left" vertical="center" wrapText="1"/>
    </xf>
    <xf numFmtId="49" fontId="33" fillId="0" borderId="17" xfId="4" applyNumberFormat="1" applyFont="1" applyBorder="1" applyAlignment="1">
      <alignment horizontal="left" vertical="center" wrapText="1"/>
    </xf>
    <xf numFmtId="49" fontId="33" fillId="0" borderId="17" xfId="4" applyNumberFormat="1" applyFont="1" applyBorder="1" applyAlignment="1">
      <alignment horizontal="center" vertical="center" wrapText="1"/>
    </xf>
    <xf numFmtId="43" fontId="33" fillId="0" borderId="16" xfId="5" applyFont="1" applyBorder="1" applyAlignment="1">
      <alignment horizontal="right" vertical="center" wrapText="1"/>
    </xf>
    <xf numFmtId="0" fontId="32" fillId="0" borderId="17" xfId="4" applyFont="1" applyBorder="1" applyAlignment="1">
      <alignment horizontal="left" vertical="center" wrapText="1"/>
    </xf>
    <xf numFmtId="0" fontId="5" fillId="0" borderId="0" xfId="4" applyAlignment="1">
      <alignment vertical="center" wrapText="1"/>
    </xf>
    <xf numFmtId="49" fontId="33" fillId="18" borderId="17" xfId="4" applyNumberFormat="1" applyFont="1" applyFill="1" applyBorder="1" applyAlignment="1">
      <alignment horizontal="left" vertical="center" wrapText="1"/>
    </xf>
    <xf numFmtId="49" fontId="33" fillId="18" borderId="17" xfId="4" applyNumberFormat="1" applyFont="1" applyFill="1" applyBorder="1" applyAlignment="1">
      <alignment horizontal="center" vertical="center" wrapText="1"/>
    </xf>
    <xf numFmtId="43" fontId="33" fillId="18" borderId="16" xfId="5" applyFont="1" applyFill="1" applyBorder="1" applyAlignment="1">
      <alignment horizontal="right" vertical="center" wrapText="1"/>
    </xf>
    <xf numFmtId="0" fontId="32" fillId="18" borderId="17" xfId="4" applyFont="1" applyFill="1" applyBorder="1" applyAlignment="1">
      <alignment vertical="center" wrapText="1"/>
    </xf>
    <xf numFmtId="15" fontId="33" fillId="19" borderId="17" xfId="4" applyNumberFormat="1" applyFont="1" applyFill="1" applyBorder="1" applyAlignment="1">
      <alignment horizontal="left" vertical="center" wrapText="1"/>
    </xf>
    <xf numFmtId="49" fontId="33" fillId="19" borderId="17" xfId="4" applyNumberFormat="1" applyFont="1" applyFill="1" applyBorder="1" applyAlignment="1">
      <alignment horizontal="left" vertical="center" wrapText="1"/>
    </xf>
    <xf numFmtId="49" fontId="33" fillId="19" borderId="17" xfId="4" applyNumberFormat="1" applyFont="1" applyFill="1" applyBorder="1" applyAlignment="1">
      <alignment horizontal="center" vertical="center" wrapText="1"/>
    </xf>
    <xf numFmtId="43" fontId="33" fillId="19" borderId="16" xfId="5" applyFont="1" applyFill="1" applyBorder="1" applyAlignment="1">
      <alignment horizontal="right" vertical="center" wrapText="1"/>
    </xf>
    <xf numFmtId="0" fontId="32" fillId="19" borderId="17" xfId="4" applyFont="1" applyFill="1" applyBorder="1" applyAlignment="1">
      <alignment vertical="center" wrapText="1"/>
    </xf>
    <xf numFmtId="15" fontId="33" fillId="13" borderId="17" xfId="4" applyNumberFormat="1" applyFont="1" applyFill="1" applyBorder="1" applyAlignment="1">
      <alignment horizontal="left" vertical="center" wrapText="1"/>
    </xf>
    <xf numFmtId="49" fontId="33" fillId="13" borderId="17" xfId="4" applyNumberFormat="1" applyFont="1" applyFill="1" applyBorder="1" applyAlignment="1">
      <alignment horizontal="left" vertical="center" wrapText="1"/>
    </xf>
    <xf numFmtId="49" fontId="33" fillId="13" borderId="17" xfId="4" applyNumberFormat="1" applyFont="1" applyFill="1" applyBorder="1" applyAlignment="1">
      <alignment horizontal="center" vertical="center" wrapText="1"/>
    </xf>
    <xf numFmtId="43" fontId="33" fillId="13" borderId="16" xfId="5" applyFont="1" applyFill="1" applyBorder="1" applyAlignment="1">
      <alignment horizontal="right" vertical="center" wrapText="1"/>
    </xf>
    <xf numFmtId="0" fontId="32" fillId="13" borderId="17" xfId="4" applyFont="1" applyFill="1" applyBorder="1" applyAlignment="1">
      <alignment horizontal="left" vertical="center" wrapText="1"/>
    </xf>
    <xf numFmtId="15" fontId="33" fillId="20" borderId="17" xfId="4" applyNumberFormat="1" applyFont="1" applyFill="1" applyBorder="1" applyAlignment="1">
      <alignment horizontal="left" vertical="center" wrapText="1"/>
    </xf>
    <xf numFmtId="49" fontId="33" fillId="20" borderId="17" xfId="4" applyNumberFormat="1" applyFont="1" applyFill="1" applyBorder="1" applyAlignment="1">
      <alignment horizontal="left" vertical="center" wrapText="1"/>
    </xf>
    <xf numFmtId="49" fontId="33" fillId="20" borderId="17" xfId="4" applyNumberFormat="1" applyFont="1" applyFill="1" applyBorder="1" applyAlignment="1">
      <alignment horizontal="center" vertical="center" wrapText="1"/>
    </xf>
    <xf numFmtId="43" fontId="33" fillId="20" borderId="16" xfId="5" applyFont="1" applyFill="1" applyBorder="1" applyAlignment="1">
      <alignment horizontal="right" vertical="center" wrapText="1"/>
    </xf>
    <xf numFmtId="0" fontId="32" fillId="20" borderId="17" xfId="4" applyFont="1" applyFill="1" applyBorder="1" applyAlignment="1">
      <alignment vertical="center" wrapText="1"/>
    </xf>
    <xf numFmtId="15" fontId="33" fillId="21" borderId="17" xfId="4" applyNumberFormat="1" applyFont="1" applyFill="1" applyBorder="1" applyAlignment="1">
      <alignment horizontal="left" vertical="center" wrapText="1"/>
    </xf>
    <xf numFmtId="49" fontId="33" fillId="21" borderId="17" xfId="4" applyNumberFormat="1" applyFont="1" applyFill="1" applyBorder="1" applyAlignment="1">
      <alignment horizontal="left" vertical="center" wrapText="1"/>
    </xf>
    <xf numFmtId="49" fontId="33" fillId="21" borderId="17" xfId="4" applyNumberFormat="1" applyFont="1" applyFill="1" applyBorder="1" applyAlignment="1">
      <alignment horizontal="center" vertical="center" wrapText="1"/>
    </xf>
    <xf numFmtId="43" fontId="33" fillId="21" borderId="16" xfId="5" applyFont="1" applyFill="1" applyBorder="1" applyAlignment="1">
      <alignment horizontal="right" vertical="center" wrapText="1"/>
    </xf>
    <xf numFmtId="0" fontId="32" fillId="21" borderId="17" xfId="4" applyFont="1" applyFill="1" applyBorder="1" applyAlignment="1">
      <alignment horizontal="left" vertical="center" wrapText="1"/>
    </xf>
    <xf numFmtId="15" fontId="33" fillId="22" borderId="17" xfId="4" applyNumberFormat="1" applyFont="1" applyFill="1" applyBorder="1" applyAlignment="1">
      <alignment horizontal="left" vertical="center" wrapText="1"/>
    </xf>
    <xf numFmtId="49" fontId="33" fillId="22" borderId="17" xfId="4" applyNumberFormat="1" applyFont="1" applyFill="1" applyBorder="1" applyAlignment="1">
      <alignment horizontal="left" vertical="center" wrapText="1"/>
    </xf>
    <xf numFmtId="49" fontId="33" fillId="22" borderId="17" xfId="4" applyNumberFormat="1" applyFont="1" applyFill="1" applyBorder="1" applyAlignment="1">
      <alignment horizontal="center" vertical="center" wrapText="1"/>
    </xf>
    <xf numFmtId="43" fontId="33" fillId="22" borderId="16" xfId="5" applyFont="1" applyFill="1" applyBorder="1" applyAlignment="1">
      <alignment horizontal="right" vertical="center" wrapText="1"/>
    </xf>
    <xf numFmtId="0" fontId="32" fillId="22" borderId="17" xfId="4" applyFont="1" applyFill="1" applyBorder="1" applyAlignment="1">
      <alignment horizontal="left" vertical="center" wrapText="1"/>
    </xf>
    <xf numFmtId="15" fontId="33" fillId="23" borderId="17" xfId="4" applyNumberFormat="1" applyFont="1" applyFill="1" applyBorder="1" applyAlignment="1">
      <alignment horizontal="left" vertical="center" wrapText="1"/>
    </xf>
    <xf numFmtId="49" fontId="33" fillId="23" borderId="17" xfId="4" applyNumberFormat="1" applyFont="1" applyFill="1" applyBorder="1" applyAlignment="1">
      <alignment horizontal="left" vertical="center" wrapText="1"/>
    </xf>
    <xf numFmtId="49" fontId="33" fillId="23" borderId="17" xfId="4" applyNumberFormat="1" applyFont="1" applyFill="1" applyBorder="1" applyAlignment="1">
      <alignment horizontal="center" vertical="center" wrapText="1"/>
    </xf>
    <xf numFmtId="43" fontId="33" fillId="23" borderId="16" xfId="5" applyFont="1" applyFill="1" applyBorder="1" applyAlignment="1">
      <alignment horizontal="right" vertical="center" wrapText="1"/>
    </xf>
    <xf numFmtId="0" fontId="32" fillId="23" borderId="17" xfId="4" applyFont="1" applyFill="1" applyBorder="1" applyAlignment="1">
      <alignment horizontal="left" vertical="center" wrapText="1"/>
    </xf>
    <xf numFmtId="0" fontId="32" fillId="0" borderId="17" xfId="4" applyFont="1" applyBorder="1" applyAlignment="1">
      <alignment vertical="center" wrapText="1"/>
    </xf>
    <xf numFmtId="15" fontId="33" fillId="24" borderId="17" xfId="4" applyNumberFormat="1" applyFont="1" applyFill="1" applyBorder="1" applyAlignment="1">
      <alignment horizontal="left" vertical="center" wrapText="1"/>
    </xf>
    <xf numFmtId="49" fontId="33" fillId="24" borderId="17" xfId="4" applyNumberFormat="1" applyFont="1" applyFill="1" applyBorder="1" applyAlignment="1">
      <alignment horizontal="left" vertical="center" wrapText="1"/>
    </xf>
    <xf numFmtId="49" fontId="33" fillId="24" borderId="17" xfId="4" applyNumberFormat="1" applyFont="1" applyFill="1" applyBorder="1" applyAlignment="1">
      <alignment horizontal="center" vertical="center" wrapText="1"/>
    </xf>
    <xf numFmtId="43" fontId="33" fillId="24" borderId="16" xfId="5" applyFont="1" applyFill="1" applyBorder="1" applyAlignment="1">
      <alignment horizontal="right" vertical="center" wrapText="1"/>
    </xf>
    <xf numFmtId="0" fontId="32" fillId="24" borderId="17" xfId="4" applyFont="1" applyFill="1" applyBorder="1" applyAlignment="1">
      <alignment vertical="center" wrapText="1"/>
    </xf>
    <xf numFmtId="0" fontId="32" fillId="24" borderId="17" xfId="4" applyFont="1" applyFill="1" applyBorder="1" applyAlignment="1">
      <alignment horizontal="left" vertical="center" wrapText="1"/>
    </xf>
    <xf numFmtId="0" fontId="32" fillId="0" borderId="17" xfId="4" applyFont="1" applyBorder="1"/>
    <xf numFmtId="15" fontId="33" fillId="25" borderId="17" xfId="4" applyNumberFormat="1" applyFont="1" applyFill="1" applyBorder="1" applyAlignment="1">
      <alignment horizontal="left" vertical="center" wrapText="1"/>
    </xf>
    <xf numFmtId="49" fontId="33" fillId="25" borderId="17" xfId="4" applyNumberFormat="1" applyFont="1" applyFill="1" applyBorder="1" applyAlignment="1">
      <alignment horizontal="left" vertical="center" wrapText="1"/>
    </xf>
    <xf numFmtId="49" fontId="33" fillId="25" borderId="17" xfId="4" applyNumberFormat="1" applyFont="1" applyFill="1" applyBorder="1" applyAlignment="1">
      <alignment horizontal="center" vertical="center" wrapText="1"/>
    </xf>
    <xf numFmtId="43" fontId="33" fillId="25" borderId="16" xfId="5" applyFont="1" applyFill="1" applyBorder="1" applyAlignment="1">
      <alignment horizontal="right" vertical="center" wrapText="1"/>
    </xf>
    <xf numFmtId="0" fontId="32" fillId="25" borderId="17" xfId="4" applyFont="1" applyFill="1" applyBorder="1" applyAlignment="1">
      <alignment vertical="center" wrapText="1"/>
    </xf>
    <xf numFmtId="49" fontId="33" fillId="26" borderId="17" xfId="4" applyNumberFormat="1" applyFont="1" applyFill="1" applyBorder="1" applyAlignment="1">
      <alignment horizontal="left" vertical="center" wrapText="1"/>
    </xf>
    <xf numFmtId="49" fontId="33" fillId="26" borderId="17" xfId="4" applyNumberFormat="1" applyFont="1" applyFill="1" applyBorder="1" applyAlignment="1">
      <alignment horizontal="center" vertical="center" wrapText="1"/>
    </xf>
    <xf numFmtId="43" fontId="33" fillId="26" borderId="16" xfId="5" applyFont="1" applyFill="1" applyBorder="1" applyAlignment="1">
      <alignment horizontal="right" vertical="center" wrapText="1"/>
    </xf>
    <xf numFmtId="0" fontId="32" fillId="26" borderId="17" xfId="4" applyFont="1" applyFill="1" applyBorder="1" applyAlignment="1">
      <alignment horizontal="left" vertical="center" wrapText="1"/>
    </xf>
    <xf numFmtId="15" fontId="33" fillId="27" borderId="17" xfId="4" applyNumberFormat="1" applyFont="1" applyFill="1" applyBorder="1" applyAlignment="1">
      <alignment horizontal="left" vertical="center" wrapText="1"/>
    </xf>
    <xf numFmtId="49" fontId="33" fillId="27" borderId="17" xfId="4" applyNumberFormat="1" applyFont="1" applyFill="1" applyBorder="1" applyAlignment="1">
      <alignment horizontal="left" vertical="center" wrapText="1"/>
    </xf>
    <xf numFmtId="49" fontId="33" fillId="27" borderId="17" xfId="4" applyNumberFormat="1" applyFont="1" applyFill="1" applyBorder="1" applyAlignment="1">
      <alignment horizontal="center" vertical="center" wrapText="1"/>
    </xf>
    <xf numFmtId="43" fontId="33" fillId="27" borderId="16" xfId="5" applyFont="1" applyFill="1" applyBorder="1" applyAlignment="1">
      <alignment horizontal="right" vertical="center" wrapText="1"/>
    </xf>
    <xf numFmtId="0" fontId="32" fillId="27" borderId="17" xfId="4" applyFont="1" applyFill="1" applyBorder="1" applyAlignment="1">
      <alignment horizontal="left" vertical="center" wrapText="1"/>
    </xf>
    <xf numFmtId="15" fontId="33" fillId="27" borderId="17" xfId="4" applyNumberFormat="1" applyFont="1" applyFill="1" applyBorder="1" applyAlignment="1">
      <alignment horizontal="center" vertical="center" wrapText="1"/>
    </xf>
    <xf numFmtId="49" fontId="33" fillId="28" borderId="17" xfId="4" applyNumberFormat="1" applyFont="1" applyFill="1" applyBorder="1" applyAlignment="1">
      <alignment horizontal="left" vertical="center" wrapText="1"/>
    </xf>
    <xf numFmtId="49" fontId="33" fillId="28" borderId="17" xfId="4" applyNumberFormat="1" applyFont="1" applyFill="1" applyBorder="1" applyAlignment="1">
      <alignment horizontal="center" vertical="center" wrapText="1"/>
    </xf>
    <xf numFmtId="43" fontId="33" fillId="28" borderId="16" xfId="5" applyFont="1" applyFill="1" applyBorder="1" applyAlignment="1">
      <alignment horizontal="right" vertical="center" wrapText="1"/>
    </xf>
    <xf numFmtId="0" fontId="32" fillId="28" borderId="17" xfId="4" applyFont="1" applyFill="1" applyBorder="1" applyAlignment="1">
      <alignment horizontal="left" vertical="center" wrapText="1"/>
    </xf>
    <xf numFmtId="15" fontId="33" fillId="29" borderId="17" xfId="4" applyNumberFormat="1" applyFont="1" applyFill="1" applyBorder="1" applyAlignment="1">
      <alignment horizontal="left" vertical="center" wrapText="1"/>
    </xf>
    <xf numFmtId="49" fontId="33" fillId="29" borderId="17" xfId="4" applyNumberFormat="1" applyFont="1" applyFill="1" applyBorder="1" applyAlignment="1">
      <alignment horizontal="left" vertical="center" wrapText="1"/>
    </xf>
    <xf numFmtId="49" fontId="33" fillId="29" borderId="17" xfId="4" applyNumberFormat="1" applyFont="1" applyFill="1" applyBorder="1" applyAlignment="1">
      <alignment horizontal="center" vertical="center" wrapText="1"/>
    </xf>
    <xf numFmtId="43" fontId="33" fillId="29" borderId="16" xfId="5" applyFont="1" applyFill="1" applyBorder="1" applyAlignment="1">
      <alignment horizontal="right" vertical="center" wrapText="1"/>
    </xf>
    <xf numFmtId="0" fontId="32" fillId="29" borderId="17" xfId="4" applyFont="1" applyFill="1" applyBorder="1" applyAlignment="1">
      <alignment horizontal="left" vertical="center" wrapText="1"/>
    </xf>
    <xf numFmtId="15" fontId="33" fillId="30" borderId="17" xfId="4" applyNumberFormat="1" applyFont="1" applyFill="1" applyBorder="1" applyAlignment="1">
      <alignment horizontal="left" vertical="center" wrapText="1"/>
    </xf>
    <xf numFmtId="49" fontId="33" fillId="30" borderId="17" xfId="4" applyNumberFormat="1" applyFont="1" applyFill="1" applyBorder="1" applyAlignment="1">
      <alignment horizontal="left" vertical="center" wrapText="1"/>
    </xf>
    <xf numFmtId="49" fontId="33" fillId="30" borderId="17" xfId="4" applyNumberFormat="1" applyFont="1" applyFill="1" applyBorder="1" applyAlignment="1">
      <alignment horizontal="center" vertical="center" wrapText="1"/>
    </xf>
    <xf numFmtId="43" fontId="33" fillId="30" borderId="16" xfId="5" applyFont="1" applyFill="1" applyBorder="1" applyAlignment="1">
      <alignment horizontal="right" vertical="center" wrapText="1"/>
    </xf>
    <xf numFmtId="0" fontId="32" fillId="30" borderId="17" xfId="4" applyFont="1" applyFill="1" applyBorder="1" applyAlignment="1">
      <alignment horizontal="left" vertical="center" wrapText="1"/>
    </xf>
    <xf numFmtId="49" fontId="34" fillId="30" borderId="17" xfId="4" applyNumberFormat="1" applyFont="1" applyFill="1" applyBorder="1" applyAlignment="1">
      <alignment horizontal="center" vertical="center" wrapText="1"/>
    </xf>
    <xf numFmtId="43" fontId="34" fillId="30" borderId="16" xfId="5" applyFont="1" applyFill="1" applyBorder="1" applyAlignment="1">
      <alignment horizontal="right" vertical="center" wrapText="1"/>
    </xf>
    <xf numFmtId="0" fontId="34" fillId="30" borderId="17" xfId="4" applyFont="1" applyFill="1" applyBorder="1" applyAlignment="1">
      <alignment horizontal="left" vertical="center" wrapText="1"/>
    </xf>
    <xf numFmtId="15" fontId="33" fillId="31" borderId="17" xfId="4" applyNumberFormat="1" applyFont="1" applyFill="1" applyBorder="1" applyAlignment="1">
      <alignment horizontal="left" vertical="center" wrapText="1"/>
    </xf>
    <xf numFmtId="49" fontId="33" fillId="31" borderId="17" xfId="4" applyNumberFormat="1" applyFont="1" applyFill="1" applyBorder="1" applyAlignment="1">
      <alignment horizontal="left" vertical="center" wrapText="1"/>
    </xf>
    <xf numFmtId="49" fontId="33" fillId="31" borderId="17" xfId="4" applyNumberFormat="1" applyFont="1" applyFill="1" applyBorder="1" applyAlignment="1">
      <alignment horizontal="center" vertical="center" wrapText="1"/>
    </xf>
    <xf numFmtId="43" fontId="33" fillId="31" borderId="16" xfId="5" applyFont="1" applyFill="1" applyBorder="1" applyAlignment="1">
      <alignment horizontal="right" vertical="center" wrapText="1"/>
    </xf>
    <xf numFmtId="0" fontId="32" fillId="31" borderId="17" xfId="4" applyFont="1" applyFill="1" applyBorder="1" applyAlignment="1">
      <alignment horizontal="left" vertical="center" wrapText="1"/>
    </xf>
    <xf numFmtId="15" fontId="33" fillId="16" borderId="17" xfId="4" applyNumberFormat="1" applyFont="1" applyFill="1" applyBorder="1" applyAlignment="1">
      <alignment horizontal="left" vertical="center" wrapText="1"/>
    </xf>
    <xf numFmtId="49" fontId="33" fillId="16" borderId="17" xfId="4" applyNumberFormat="1" applyFont="1" applyFill="1" applyBorder="1" applyAlignment="1">
      <alignment horizontal="left" vertical="center" wrapText="1"/>
    </xf>
    <xf numFmtId="49" fontId="33" fillId="16" borderId="17" xfId="4" applyNumberFormat="1" applyFont="1" applyFill="1" applyBorder="1" applyAlignment="1">
      <alignment horizontal="center" vertical="center" wrapText="1"/>
    </xf>
    <xf numFmtId="43" fontId="33" fillId="16" borderId="16" xfId="5" applyFont="1" applyFill="1" applyBorder="1" applyAlignment="1">
      <alignment horizontal="right" vertical="center" wrapText="1"/>
    </xf>
    <xf numFmtId="0" fontId="32" fillId="16" borderId="17" xfId="4" applyFont="1" applyFill="1" applyBorder="1" applyAlignment="1">
      <alignment vertical="center" wrapText="1"/>
    </xf>
    <xf numFmtId="0" fontId="32" fillId="16" borderId="17" xfId="4" applyFont="1" applyFill="1" applyBorder="1" applyAlignment="1">
      <alignment horizontal="left" vertical="center" wrapText="1"/>
    </xf>
    <xf numFmtId="49" fontId="34" fillId="31" borderId="17" xfId="4" applyNumberFormat="1" applyFont="1" applyFill="1" applyBorder="1" applyAlignment="1">
      <alignment horizontal="center" vertical="center" wrapText="1"/>
    </xf>
    <xf numFmtId="43" fontId="34" fillId="31" borderId="16" xfId="5" applyFont="1" applyFill="1" applyBorder="1" applyAlignment="1">
      <alignment horizontal="right" vertical="center" wrapText="1"/>
    </xf>
    <xf numFmtId="0" fontId="34" fillId="31" borderId="17" xfId="4" applyFont="1" applyFill="1" applyBorder="1" applyAlignment="1">
      <alignment horizontal="left" vertical="center" wrapText="1"/>
    </xf>
    <xf numFmtId="49" fontId="34" fillId="31" borderId="17" xfId="4" applyNumberFormat="1" applyFont="1" applyFill="1" applyBorder="1" applyAlignment="1">
      <alignment horizontal="left" vertical="center" wrapText="1"/>
    </xf>
    <xf numFmtId="15" fontId="33" fillId="32" borderId="17" xfId="4" applyNumberFormat="1" applyFont="1" applyFill="1" applyBorder="1" applyAlignment="1">
      <alignment horizontal="left" vertical="center" wrapText="1"/>
    </xf>
    <xf numFmtId="49" fontId="33" fillId="32" borderId="17" xfId="4" applyNumberFormat="1" applyFont="1" applyFill="1" applyBorder="1" applyAlignment="1">
      <alignment horizontal="left" vertical="center" wrapText="1"/>
    </xf>
    <xf numFmtId="49" fontId="33" fillId="32" borderId="17" xfId="4" applyNumberFormat="1" applyFont="1" applyFill="1" applyBorder="1" applyAlignment="1">
      <alignment horizontal="center" vertical="center" wrapText="1"/>
    </xf>
    <xf numFmtId="43" fontId="33" fillId="32" borderId="16" xfId="5" applyFont="1" applyFill="1" applyBorder="1" applyAlignment="1">
      <alignment horizontal="right" vertical="center" wrapText="1"/>
    </xf>
    <xf numFmtId="0" fontId="32" fillId="32" borderId="17" xfId="4" applyFont="1" applyFill="1" applyBorder="1" applyAlignment="1">
      <alignment vertical="center" wrapText="1"/>
    </xf>
    <xf numFmtId="15" fontId="33" fillId="33" borderId="17" xfId="4" applyNumberFormat="1" applyFont="1" applyFill="1" applyBorder="1" applyAlignment="1">
      <alignment horizontal="left" vertical="center" wrapText="1"/>
    </xf>
    <xf numFmtId="49" fontId="33" fillId="33" borderId="17" xfId="4" applyNumberFormat="1" applyFont="1" applyFill="1" applyBorder="1" applyAlignment="1">
      <alignment horizontal="left" vertical="center" wrapText="1"/>
    </xf>
    <xf numFmtId="49" fontId="33" fillId="33" borderId="17" xfId="4" applyNumberFormat="1" applyFont="1" applyFill="1" applyBorder="1" applyAlignment="1">
      <alignment horizontal="center" vertical="center" wrapText="1"/>
    </xf>
    <xf numFmtId="43" fontId="33" fillId="33" borderId="16" xfId="5" applyFont="1" applyFill="1" applyBorder="1" applyAlignment="1">
      <alignment horizontal="right" vertical="center" wrapText="1"/>
    </xf>
    <xf numFmtId="0" fontId="32" fillId="33" borderId="17" xfId="4" applyFont="1" applyFill="1" applyBorder="1" applyAlignment="1">
      <alignment vertical="center" wrapText="1"/>
    </xf>
    <xf numFmtId="15" fontId="33" fillId="34" borderId="17" xfId="4" applyNumberFormat="1" applyFont="1" applyFill="1" applyBorder="1" applyAlignment="1">
      <alignment horizontal="left" vertical="center" wrapText="1"/>
    </xf>
    <xf numFmtId="49" fontId="33" fillId="34" borderId="17" xfId="4" applyNumberFormat="1" applyFont="1" applyFill="1" applyBorder="1" applyAlignment="1">
      <alignment horizontal="left" vertical="center" wrapText="1"/>
    </xf>
    <xf numFmtId="49" fontId="33" fillId="34" borderId="17" xfId="4" applyNumberFormat="1" applyFont="1" applyFill="1" applyBorder="1" applyAlignment="1">
      <alignment horizontal="center" vertical="center" wrapText="1"/>
    </xf>
    <xf numFmtId="43" fontId="33" fillId="34" borderId="16" xfId="5" applyFont="1" applyFill="1" applyBorder="1" applyAlignment="1">
      <alignment horizontal="right" vertical="center" wrapText="1"/>
    </xf>
    <xf numFmtId="0" fontId="32" fillId="34" borderId="17" xfId="4" applyFont="1" applyFill="1" applyBorder="1" applyAlignment="1">
      <alignment horizontal="left" vertical="center" wrapText="1"/>
    </xf>
    <xf numFmtId="15" fontId="33" fillId="35" borderId="17" xfId="4" applyNumberFormat="1" applyFont="1" applyFill="1" applyBorder="1" applyAlignment="1">
      <alignment horizontal="left" vertical="center" wrapText="1"/>
    </xf>
    <xf numFmtId="49" fontId="33" fillId="35" borderId="17" xfId="4" applyNumberFormat="1" applyFont="1" applyFill="1" applyBorder="1" applyAlignment="1">
      <alignment horizontal="left" vertical="center" wrapText="1"/>
    </xf>
    <xf numFmtId="49" fontId="33" fillId="35" borderId="17" xfId="4" applyNumberFormat="1" applyFont="1" applyFill="1" applyBorder="1" applyAlignment="1">
      <alignment horizontal="center" vertical="center" wrapText="1"/>
    </xf>
    <xf numFmtId="43" fontId="33" fillId="35" borderId="16" xfId="5" applyFont="1" applyFill="1" applyBorder="1" applyAlignment="1">
      <alignment horizontal="right" vertical="center" wrapText="1"/>
    </xf>
    <xf numFmtId="0" fontId="32" fillId="35" borderId="17" xfId="4" applyFont="1" applyFill="1" applyBorder="1" applyAlignment="1">
      <alignment vertical="center" wrapText="1"/>
    </xf>
    <xf numFmtId="0" fontId="32" fillId="36" borderId="17" xfId="4" applyFont="1" applyFill="1" applyBorder="1" applyAlignment="1">
      <alignment horizontal="left"/>
    </xf>
    <xf numFmtId="49" fontId="33" fillId="36" borderId="17" xfId="4" applyNumberFormat="1" applyFont="1" applyFill="1" applyBorder="1" applyAlignment="1">
      <alignment horizontal="left" vertical="center" wrapText="1"/>
    </xf>
    <xf numFmtId="49" fontId="33" fillId="36" borderId="17" xfId="4" applyNumberFormat="1" applyFont="1" applyFill="1" applyBorder="1" applyAlignment="1">
      <alignment horizontal="center" vertical="center" wrapText="1"/>
    </xf>
    <xf numFmtId="43" fontId="33" fillId="36" borderId="16" xfId="5" applyFont="1" applyFill="1" applyBorder="1" applyAlignment="1">
      <alignment horizontal="right" vertical="center" wrapText="1"/>
    </xf>
    <xf numFmtId="0" fontId="32" fillId="36" borderId="17" xfId="4" applyFont="1" applyFill="1" applyBorder="1" applyAlignment="1">
      <alignment vertical="center" wrapText="1"/>
    </xf>
    <xf numFmtId="15" fontId="33" fillId="37" borderId="17" xfId="4" applyNumberFormat="1" applyFont="1" applyFill="1" applyBorder="1" applyAlignment="1">
      <alignment horizontal="left" vertical="center" wrapText="1"/>
    </xf>
    <xf numFmtId="49" fontId="33" fillId="37" borderId="17" xfId="4" applyNumberFormat="1" applyFont="1" applyFill="1" applyBorder="1" applyAlignment="1">
      <alignment horizontal="left" vertical="center" wrapText="1"/>
    </xf>
    <xf numFmtId="49" fontId="33" fillId="37" borderId="17" xfId="4" applyNumberFormat="1" applyFont="1" applyFill="1" applyBorder="1" applyAlignment="1">
      <alignment horizontal="center" vertical="center" wrapText="1"/>
    </xf>
    <xf numFmtId="43" fontId="33" fillId="37" borderId="16" xfId="5" applyFont="1" applyFill="1" applyBorder="1" applyAlignment="1">
      <alignment horizontal="right" vertical="center" wrapText="1"/>
    </xf>
    <xf numFmtId="0" fontId="32" fillId="37" borderId="17" xfId="4" applyFont="1" applyFill="1" applyBorder="1" applyAlignment="1">
      <alignment vertical="center" wrapText="1"/>
    </xf>
    <xf numFmtId="49" fontId="34" fillId="37" borderId="17" xfId="4" applyNumberFormat="1" applyFont="1" applyFill="1" applyBorder="1" applyAlignment="1">
      <alignment horizontal="left" vertical="center" wrapText="1"/>
    </xf>
    <xf numFmtId="49" fontId="34" fillId="37" borderId="17" xfId="4" applyNumberFormat="1" applyFont="1" applyFill="1" applyBorder="1" applyAlignment="1">
      <alignment horizontal="center" vertical="center" wrapText="1"/>
    </xf>
    <xf numFmtId="43" fontId="34" fillId="37" borderId="16" xfId="5" applyFont="1" applyFill="1" applyBorder="1" applyAlignment="1">
      <alignment horizontal="right" vertical="center" wrapText="1"/>
    </xf>
    <xf numFmtId="0" fontId="32" fillId="37" borderId="17" xfId="4" applyFont="1" applyFill="1" applyBorder="1" applyAlignment="1">
      <alignment horizontal="left" vertical="center" wrapText="1"/>
    </xf>
    <xf numFmtId="0" fontId="32" fillId="38" borderId="17" xfId="4" applyFont="1" applyFill="1" applyBorder="1" applyAlignment="1">
      <alignment wrapText="1"/>
    </xf>
    <xf numFmtId="49" fontId="33" fillId="38" borderId="17" xfId="4" applyNumberFormat="1" applyFont="1" applyFill="1" applyBorder="1" applyAlignment="1">
      <alignment horizontal="left" vertical="center" wrapText="1"/>
    </xf>
    <xf numFmtId="49" fontId="33" fillId="38" borderId="17" xfId="4" applyNumberFormat="1" applyFont="1" applyFill="1" applyBorder="1" applyAlignment="1">
      <alignment horizontal="center" vertical="center" wrapText="1"/>
    </xf>
    <xf numFmtId="43" fontId="33" fillId="38" borderId="16" xfId="5" applyFont="1" applyFill="1" applyBorder="1" applyAlignment="1">
      <alignment horizontal="right" vertical="center" wrapText="1"/>
    </xf>
    <xf numFmtId="0" fontId="32" fillId="38" borderId="17" xfId="4" applyFont="1" applyFill="1" applyBorder="1" applyAlignment="1">
      <alignment horizontal="left" vertical="center" wrapText="1"/>
    </xf>
    <xf numFmtId="0" fontId="32" fillId="39" borderId="17" xfId="4" applyFont="1" applyFill="1" applyBorder="1" applyAlignment="1">
      <alignment horizontal="left"/>
    </xf>
    <xf numFmtId="49" fontId="33" fillId="39" borderId="17" xfId="4" applyNumberFormat="1" applyFont="1" applyFill="1" applyBorder="1" applyAlignment="1">
      <alignment horizontal="left" vertical="center" wrapText="1"/>
    </xf>
    <xf numFmtId="49" fontId="33" fillId="39" borderId="17" xfId="4" applyNumberFormat="1" applyFont="1" applyFill="1" applyBorder="1" applyAlignment="1">
      <alignment horizontal="center" vertical="center" wrapText="1"/>
    </xf>
    <xf numFmtId="43" fontId="33" fillId="39" borderId="16" xfId="5" applyFont="1" applyFill="1" applyBorder="1" applyAlignment="1">
      <alignment horizontal="right" vertical="center" wrapText="1"/>
    </xf>
    <xf numFmtId="0" fontId="32" fillId="39" borderId="17" xfId="4" applyFont="1" applyFill="1" applyBorder="1" applyAlignment="1">
      <alignment vertical="center" wrapText="1"/>
    </xf>
    <xf numFmtId="15" fontId="33" fillId="40" borderId="17" xfId="4" applyNumberFormat="1" applyFont="1" applyFill="1" applyBorder="1" applyAlignment="1">
      <alignment horizontal="left" vertical="center" wrapText="1"/>
    </xf>
    <xf numFmtId="49" fontId="33" fillId="40" borderId="17" xfId="4" applyNumberFormat="1" applyFont="1" applyFill="1" applyBorder="1" applyAlignment="1">
      <alignment horizontal="left" vertical="center" wrapText="1"/>
    </xf>
    <xf numFmtId="49" fontId="33" fillId="40" borderId="17" xfId="4" applyNumberFormat="1" applyFont="1" applyFill="1" applyBorder="1" applyAlignment="1">
      <alignment horizontal="center" vertical="center" wrapText="1"/>
    </xf>
    <xf numFmtId="43" fontId="33" fillId="40" borderId="16" xfId="5" applyFont="1" applyFill="1" applyBorder="1" applyAlignment="1">
      <alignment horizontal="right" vertical="center" wrapText="1"/>
    </xf>
    <xf numFmtId="0" fontId="32" fillId="40" borderId="17" xfId="4" applyFont="1" applyFill="1" applyBorder="1" applyAlignment="1">
      <alignment vertical="center" wrapText="1"/>
    </xf>
    <xf numFmtId="49" fontId="33" fillId="40" borderId="16" xfId="4" applyNumberFormat="1" applyFont="1" applyFill="1" applyBorder="1" applyAlignment="1">
      <alignment horizontal="right" vertical="center" wrapText="1"/>
    </xf>
    <xf numFmtId="43" fontId="33" fillId="40" borderId="17" xfId="5" applyFont="1" applyFill="1" applyBorder="1" applyAlignment="1">
      <alignment horizontal="left" vertical="center" wrapText="1"/>
    </xf>
    <xf numFmtId="0" fontId="32" fillId="40" borderId="16" xfId="4" applyFont="1" applyFill="1" applyBorder="1" applyAlignment="1">
      <alignment vertical="center" wrapText="1"/>
    </xf>
    <xf numFmtId="15" fontId="33" fillId="6" borderId="17" xfId="4" applyNumberFormat="1" applyFont="1" applyFill="1" applyBorder="1" applyAlignment="1">
      <alignment horizontal="left" vertical="center" wrapText="1"/>
    </xf>
    <xf numFmtId="49" fontId="33" fillId="6" borderId="17" xfId="4" applyNumberFormat="1" applyFont="1" applyFill="1" applyBorder="1" applyAlignment="1">
      <alignment horizontal="left" vertical="center" wrapText="1"/>
    </xf>
    <xf numFmtId="49" fontId="33" fillId="6" borderId="17" xfId="4" applyNumberFormat="1" applyFont="1" applyFill="1" applyBorder="1" applyAlignment="1">
      <alignment horizontal="center" vertical="center" wrapText="1"/>
    </xf>
    <xf numFmtId="43" fontId="33" fillId="6" borderId="16" xfId="5" applyFont="1" applyFill="1" applyBorder="1" applyAlignment="1">
      <alignment horizontal="right" vertical="center" wrapText="1"/>
    </xf>
    <xf numFmtId="0" fontId="32" fillId="6" borderId="17" xfId="4" applyFont="1" applyFill="1" applyBorder="1" applyAlignment="1">
      <alignment vertical="center" wrapText="1"/>
    </xf>
    <xf numFmtId="49" fontId="33" fillId="6" borderId="22" xfId="4" applyNumberFormat="1" applyFont="1" applyFill="1" applyBorder="1" applyAlignment="1">
      <alignment horizontal="left" vertical="center" wrapText="1"/>
    </xf>
    <xf numFmtId="49" fontId="33" fillId="6" borderId="22" xfId="4" applyNumberFormat="1" applyFont="1" applyFill="1" applyBorder="1" applyAlignment="1">
      <alignment horizontal="center" vertical="center" wrapText="1"/>
    </xf>
    <xf numFmtId="43" fontId="33" fillId="6" borderId="23" xfId="5" applyFont="1" applyFill="1" applyBorder="1" applyAlignment="1">
      <alignment horizontal="right" vertical="center" wrapText="1"/>
    </xf>
    <xf numFmtId="0" fontId="27" fillId="0" borderId="0" xfId="6" applyFont="1"/>
    <xf numFmtId="0" fontId="4" fillId="0" borderId="0" xfId="6"/>
    <xf numFmtId="0" fontId="32" fillId="0" borderId="0" xfId="4" applyFont="1" applyAlignment="1">
      <alignment vertical="center" wrapText="1"/>
    </xf>
    <xf numFmtId="0" fontId="4" fillId="0" borderId="0" xfId="6" applyAlignment="1">
      <alignment horizontal="left"/>
    </xf>
    <xf numFmtId="0" fontId="32" fillId="0" borderId="0" xfId="4" applyFont="1" applyAlignment="1">
      <alignment horizontal="center" vertical="center" wrapText="1"/>
    </xf>
    <xf numFmtId="0" fontId="32" fillId="0" borderId="0" xfId="4" applyFont="1" applyAlignment="1">
      <alignment horizontal="left" vertical="center" wrapText="1"/>
    </xf>
    <xf numFmtId="0" fontId="32" fillId="0" borderId="0" xfId="4" applyFont="1" applyBorder="1" applyAlignment="1">
      <alignment vertical="center" wrapText="1"/>
    </xf>
    <xf numFmtId="0" fontId="9" fillId="21" borderId="17" xfId="0" applyFont="1" applyFill="1" applyBorder="1" applyAlignment="1">
      <alignment horizontal="center" vertical="center" wrapText="1"/>
    </xf>
    <xf numFmtId="0" fontId="28" fillId="9" borderId="0" xfId="0" applyFont="1" applyFill="1"/>
    <xf numFmtId="0" fontId="28" fillId="9" borderId="0" xfId="0" applyFont="1" applyFill="1" applyBorder="1"/>
    <xf numFmtId="0" fontId="25" fillId="9" borderId="0" xfId="0" applyFont="1" applyFill="1" applyBorder="1"/>
    <xf numFmtId="0" fontId="38" fillId="41" borderId="17" xfId="0" applyFont="1" applyFill="1" applyBorder="1" applyAlignment="1">
      <alignment horizontal="center" vertical="center"/>
    </xf>
    <xf numFmtId="0" fontId="38" fillId="9" borderId="17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9" fontId="35" fillId="0" borderId="17" xfId="0" applyNumberFormat="1" applyFont="1" applyFill="1" applyBorder="1" applyAlignment="1">
      <alignment horizontal="left" vertical="top" wrapText="1"/>
    </xf>
    <xf numFmtId="0" fontId="40" fillId="9" borderId="17" xfId="0" applyFont="1" applyFill="1" applyBorder="1" applyAlignment="1">
      <alignment horizontal="left" vertical="top" wrapText="1"/>
    </xf>
    <xf numFmtId="0" fontId="40" fillId="9" borderId="17" xfId="0" applyFont="1" applyFill="1" applyBorder="1" applyAlignment="1">
      <alignment horizontal="left" vertical="center" wrapText="1"/>
    </xf>
    <xf numFmtId="0" fontId="35" fillId="41" borderId="17" xfId="0" applyFont="1" applyFill="1" applyBorder="1" applyAlignment="1">
      <alignment horizontal="left" vertical="top" wrapText="1"/>
    </xf>
    <xf numFmtId="0" fontId="35" fillId="9" borderId="17" xfId="0" applyFont="1" applyFill="1" applyBorder="1" applyAlignment="1">
      <alignment horizontal="left" vertical="top" wrapText="1"/>
    </xf>
    <xf numFmtId="0" fontId="40" fillId="41" borderId="17" xfId="0" applyFont="1" applyFill="1" applyBorder="1" applyAlignment="1">
      <alignment horizontal="left" vertical="center" wrapText="1"/>
    </xf>
    <xf numFmtId="0" fontId="40" fillId="41" borderId="17" xfId="0" applyFont="1" applyFill="1" applyBorder="1" applyAlignment="1">
      <alignment horizontal="left" vertical="top" wrapText="1"/>
    </xf>
    <xf numFmtId="0" fontId="42" fillId="9" borderId="17" xfId="0" applyFont="1" applyFill="1" applyBorder="1" applyAlignment="1">
      <alignment horizontal="center" vertical="center" wrapText="1"/>
    </xf>
    <xf numFmtId="0" fontId="42" fillId="41" borderId="17" xfId="0" applyFont="1" applyFill="1" applyBorder="1" applyAlignment="1">
      <alignment horizontal="center" vertical="center" wrapText="1"/>
    </xf>
    <xf numFmtId="0" fontId="10" fillId="0" borderId="0" xfId="4" applyFont="1"/>
    <xf numFmtId="0" fontId="17" fillId="0" borderId="3" xfId="4" applyFont="1" applyFill="1" applyBorder="1" applyAlignment="1"/>
    <xf numFmtId="0" fontId="17" fillId="0" borderId="0" xfId="4" applyFont="1" applyFill="1" applyBorder="1" applyAlignment="1"/>
    <xf numFmtId="0" fontId="17" fillId="0" borderId="11" xfId="4" applyFont="1" applyFill="1" applyBorder="1" applyAlignment="1"/>
    <xf numFmtId="0" fontId="24" fillId="9" borderId="0" xfId="4" applyFont="1" applyFill="1"/>
    <xf numFmtId="0" fontId="29" fillId="0" borderId="3" xfId="4" applyFont="1" applyFill="1" applyBorder="1" applyAlignment="1"/>
    <xf numFmtId="0" fontId="29" fillId="0" borderId="0" xfId="4" applyFont="1" applyFill="1" applyBorder="1" applyAlignment="1"/>
    <xf numFmtId="0" fontId="29" fillId="0" borderId="11" xfId="4" applyFont="1" applyFill="1" applyBorder="1" applyAlignment="1"/>
    <xf numFmtId="0" fontId="30" fillId="0" borderId="3" xfId="4" applyFont="1" applyFill="1" applyBorder="1" applyAlignment="1"/>
    <xf numFmtId="0" fontId="30" fillId="0" borderId="0" xfId="4" applyFont="1" applyFill="1" applyBorder="1" applyAlignment="1"/>
    <xf numFmtId="0" fontId="30" fillId="0" borderId="11" xfId="4" applyFont="1" applyFill="1" applyBorder="1" applyAlignment="1"/>
    <xf numFmtId="0" fontId="9" fillId="0" borderId="10" xfId="4" applyFont="1" applyFill="1" applyBorder="1" applyAlignment="1"/>
    <xf numFmtId="0" fontId="9" fillId="0" borderId="0" xfId="4" applyFont="1" applyFill="1" applyBorder="1" applyAlignment="1"/>
    <xf numFmtId="0" fontId="9" fillId="0" borderId="11" xfId="4" applyFont="1" applyFill="1" applyBorder="1" applyAlignment="1"/>
    <xf numFmtId="0" fontId="9" fillId="0" borderId="10" xfId="4" applyFont="1" applyFill="1" applyBorder="1" applyAlignment="1">
      <alignment horizontal="left" indent="15"/>
    </xf>
    <xf numFmtId="0" fontId="9" fillId="0" borderId="0" xfId="4" applyNumberFormat="1" applyFont="1" applyFill="1" applyBorder="1" applyAlignment="1" applyProtection="1">
      <protection locked="0"/>
    </xf>
    <xf numFmtId="0" fontId="9" fillId="0" borderId="0" xfId="4" applyFont="1" applyFill="1" applyBorder="1" applyAlignment="1" applyProtection="1"/>
    <xf numFmtId="0" fontId="10" fillId="0" borderId="0" xfId="4" applyFont="1" applyProtection="1"/>
    <xf numFmtId="0" fontId="9" fillId="0" borderId="0" xfId="4" applyNumberFormat="1" applyFont="1" applyFill="1" applyBorder="1" applyAlignment="1" applyProtection="1"/>
    <xf numFmtId="0" fontId="9" fillId="0" borderId="0" xfId="4" applyFont="1" applyFill="1" applyBorder="1" applyAlignment="1" applyProtection="1">
      <alignment horizontal="left" indent="15"/>
    </xf>
    <xf numFmtId="0" fontId="10" fillId="0" borderId="11" xfId="4" applyFont="1" applyFill="1" applyBorder="1" applyProtection="1"/>
    <xf numFmtId="0" fontId="9" fillId="4" borderId="3" xfId="4" applyFont="1" applyFill="1" applyBorder="1" applyAlignment="1">
      <alignment horizontal="left"/>
    </xf>
    <xf numFmtId="0" fontId="9" fillId="8" borderId="3" xfId="4" applyFont="1" applyFill="1" applyBorder="1" applyAlignment="1">
      <alignment horizontal="left"/>
    </xf>
    <xf numFmtId="0" fontId="9" fillId="10" borderId="3" xfId="4" applyFont="1" applyFill="1" applyBorder="1" applyAlignment="1" applyProtection="1">
      <protection locked="0"/>
    </xf>
    <xf numFmtId="0" fontId="9" fillId="5" borderId="4" xfId="4" applyFont="1" applyFill="1" applyBorder="1" applyAlignment="1">
      <alignment horizontal="center" vertical="center" wrapText="1"/>
    </xf>
    <xf numFmtId="0" fontId="9" fillId="6" borderId="6" xfId="4" applyFont="1" applyFill="1" applyBorder="1"/>
    <xf numFmtId="0" fontId="10" fillId="6" borderId="6" xfId="4" applyFont="1" applyFill="1" applyBorder="1"/>
    <xf numFmtId="0" fontId="9" fillId="6" borderId="6" xfId="4" applyFont="1" applyFill="1" applyBorder="1" applyAlignment="1">
      <alignment horizontal="center"/>
    </xf>
    <xf numFmtId="3" fontId="9" fillId="6" borderId="6" xfId="4" applyNumberFormat="1" applyFont="1" applyFill="1" applyBorder="1" applyAlignment="1">
      <alignment horizontal="center"/>
    </xf>
    <xf numFmtId="3" fontId="9" fillId="6" borderId="6" xfId="4" applyNumberFormat="1" applyFont="1" applyFill="1" applyBorder="1" applyAlignment="1" applyProtection="1">
      <alignment horizontal="center"/>
    </xf>
    <xf numFmtId="0" fontId="10" fillId="2" borderId="6" xfId="4" applyFont="1" applyFill="1" applyBorder="1"/>
    <xf numFmtId="0" fontId="10" fillId="2" borderId="6" xfId="4" applyFont="1" applyFill="1" applyBorder="1" applyProtection="1">
      <protection locked="0"/>
    </xf>
    <xf numFmtId="0" fontId="10" fillId="2" borderId="6" xfId="4" applyFont="1" applyFill="1" applyBorder="1" applyAlignment="1" applyProtection="1">
      <alignment horizontal="center"/>
      <protection locked="0"/>
    </xf>
    <xf numFmtId="3" fontId="10" fillId="2" borderId="6" xfId="4" applyNumberFormat="1" applyFont="1" applyFill="1" applyBorder="1" applyAlignment="1">
      <alignment horizontal="center"/>
    </xf>
    <xf numFmtId="3" fontId="10" fillId="3" borderId="6" xfId="4" applyNumberFormat="1" applyFont="1" applyFill="1" applyBorder="1" applyAlignment="1">
      <alignment horizontal="center"/>
    </xf>
    <xf numFmtId="3" fontId="10" fillId="2" borderId="6" xfId="4" applyNumberFormat="1" applyFont="1" applyFill="1" applyBorder="1" applyAlignment="1" applyProtection="1">
      <alignment horizontal="center"/>
      <protection locked="0"/>
    </xf>
    <xf numFmtId="1" fontId="10" fillId="2" borderId="6" xfId="4" applyNumberFormat="1" applyFont="1" applyFill="1" applyBorder="1" applyAlignment="1" applyProtection="1">
      <alignment horizontal="center"/>
      <protection locked="0"/>
    </xf>
    <xf numFmtId="3" fontId="9" fillId="6" borderId="0" xfId="4" applyNumberFormat="1" applyFont="1" applyFill="1" applyAlignment="1">
      <alignment horizontal="center"/>
    </xf>
    <xf numFmtId="0" fontId="10" fillId="2" borderId="6" xfId="4" applyFont="1" applyFill="1" applyBorder="1" applyAlignment="1">
      <alignment horizontal="left"/>
    </xf>
    <xf numFmtId="0" fontId="10" fillId="2" borderId="6" xfId="4" applyFont="1" applyFill="1" applyBorder="1" applyAlignment="1">
      <alignment horizontal="center"/>
    </xf>
    <xf numFmtId="1" fontId="10" fillId="3" borderId="6" xfId="4" applyNumberFormat="1" applyFont="1" applyFill="1" applyBorder="1" applyAlignment="1">
      <alignment horizontal="center"/>
    </xf>
    <xf numFmtId="3" fontId="10" fillId="2" borderId="21" xfId="4" applyNumberFormat="1" applyFont="1" applyFill="1" applyBorder="1" applyAlignment="1" applyProtection="1">
      <alignment horizontal="center"/>
      <protection locked="0"/>
    </xf>
    <xf numFmtId="0" fontId="9" fillId="7" borderId="7" xfId="4" applyFont="1" applyFill="1" applyBorder="1"/>
    <xf numFmtId="0" fontId="10" fillId="7" borderId="7" xfId="4" applyFont="1" applyFill="1" applyBorder="1"/>
    <xf numFmtId="0" fontId="9" fillId="8" borderId="7" xfId="4" applyFont="1" applyFill="1" applyBorder="1" applyAlignment="1" applyProtection="1">
      <alignment horizontal="right" vertical="center"/>
      <protection locked="0"/>
    </xf>
    <xf numFmtId="0" fontId="9" fillId="8" borderId="18" xfId="4" applyFont="1" applyFill="1" applyBorder="1" applyAlignment="1" applyProtection="1">
      <alignment horizontal="center" vertical="center" wrapText="1"/>
      <protection locked="0"/>
    </xf>
    <xf numFmtId="0" fontId="10" fillId="9" borderId="3" xfId="4" applyFont="1" applyFill="1" applyBorder="1" applyAlignment="1" applyProtection="1">
      <alignment horizontal="right"/>
    </xf>
    <xf numFmtId="0" fontId="9" fillId="9" borderId="19" xfId="4" applyFont="1" applyFill="1" applyBorder="1" applyAlignment="1" applyProtection="1">
      <alignment horizontal="center"/>
      <protection locked="0"/>
    </xf>
    <xf numFmtId="0" fontId="10" fillId="9" borderId="19" xfId="4" applyFont="1" applyFill="1" applyBorder="1" applyAlignment="1" applyProtection="1">
      <alignment horizontal="center"/>
      <protection locked="0"/>
    </xf>
    <xf numFmtId="0" fontId="10" fillId="9" borderId="20" xfId="4" applyFont="1" applyFill="1" applyBorder="1" applyAlignment="1" applyProtection="1">
      <alignment horizontal="right"/>
    </xf>
    <xf numFmtId="0" fontId="25" fillId="9" borderId="0" xfId="4" applyFont="1" applyFill="1"/>
    <xf numFmtId="0" fontId="3" fillId="0" borderId="0" xfId="7"/>
    <xf numFmtId="0" fontId="3" fillId="9" borderId="0" xfId="7" applyFill="1"/>
    <xf numFmtId="0" fontId="40" fillId="0" borderId="0" xfId="7" applyFont="1"/>
    <xf numFmtId="4" fontId="40" fillId="0" borderId="0" xfId="7" applyNumberFormat="1" applyFont="1"/>
    <xf numFmtId="0" fontId="40" fillId="0" borderId="0" xfId="7" applyFont="1" applyProtection="1"/>
    <xf numFmtId="0" fontId="40" fillId="9" borderId="0" xfId="7" applyFont="1" applyFill="1"/>
    <xf numFmtId="4" fontId="40" fillId="9" borderId="0" xfId="7" applyNumberFormat="1" applyFont="1" applyFill="1"/>
    <xf numFmtId="0" fontId="40" fillId="9" borderId="0" xfId="7" applyFont="1" applyFill="1" applyProtection="1"/>
    <xf numFmtId="0" fontId="3" fillId="9" borderId="0" xfId="7" applyFill="1" applyBorder="1"/>
    <xf numFmtId="0" fontId="10" fillId="0" borderId="0" xfId="7" applyFont="1" applyFill="1" applyBorder="1" applyAlignment="1" applyProtection="1">
      <alignment vertical="top"/>
      <protection locked="0"/>
    </xf>
    <xf numFmtId="4" fontId="10" fillId="0" borderId="0" xfId="7" applyNumberFormat="1" applyFont="1" applyFill="1" applyBorder="1" applyAlignment="1" applyProtection="1">
      <alignment horizontal="center" vertical="top"/>
      <protection locked="0"/>
    </xf>
    <xf numFmtId="4" fontId="10" fillId="0" borderId="0" xfId="7" applyNumberFormat="1" applyFont="1" applyFill="1" applyBorder="1" applyAlignment="1" applyProtection="1">
      <alignment horizontal="right" vertical="top"/>
    </xf>
    <xf numFmtId="4" fontId="10" fillId="0" borderId="0" xfId="7" applyNumberFormat="1" applyFont="1" applyFill="1" applyBorder="1" applyAlignment="1" applyProtection="1">
      <alignment vertical="top"/>
    </xf>
    <xf numFmtId="3" fontId="10" fillId="0" borderId="0" xfId="7" applyNumberFormat="1" applyFont="1" applyFill="1" applyBorder="1" applyAlignment="1" applyProtection="1">
      <alignment horizontal="right" vertical="top"/>
      <protection locked="0"/>
    </xf>
    <xf numFmtId="0" fontId="10" fillId="0" borderId="0" xfId="7" applyFont="1" applyFill="1" applyBorder="1" applyAlignment="1" applyProtection="1">
      <alignment horizontal="center" vertical="top"/>
    </xf>
    <xf numFmtId="0" fontId="10" fillId="0" borderId="0" xfId="7" applyFont="1" applyFill="1" applyBorder="1" applyAlignment="1">
      <alignment vertical="top"/>
    </xf>
    <xf numFmtId="0" fontId="10" fillId="0" borderId="0" xfId="7" applyFont="1" applyFill="1"/>
    <xf numFmtId="0" fontId="10" fillId="0" borderId="0" xfId="7" applyNumberFormat="1" applyFont="1" applyFill="1" applyBorder="1" applyAlignment="1" applyProtection="1">
      <alignment horizontal="center" vertical="top"/>
    </xf>
    <xf numFmtId="0" fontId="10" fillId="0" borderId="0" xfId="7" applyNumberFormat="1" applyFont="1" applyFill="1" applyBorder="1" applyAlignment="1">
      <alignment vertical="top"/>
    </xf>
    <xf numFmtId="0" fontId="10" fillId="0" borderId="0" xfId="7" applyNumberFormat="1" applyFont="1" applyFill="1"/>
    <xf numFmtId="0" fontId="10" fillId="0" borderId="0" xfId="7" applyNumberFormat="1" applyFont="1" applyFill="1" applyBorder="1" applyAlignment="1">
      <alignment vertical="top" wrapText="1"/>
    </xf>
    <xf numFmtId="0" fontId="10" fillId="0" borderId="0" xfId="7" applyFont="1" applyFill="1" applyBorder="1" applyAlignment="1">
      <alignment vertical="top" wrapText="1"/>
    </xf>
    <xf numFmtId="0" fontId="9" fillId="0" borderId="0" xfId="7" applyFont="1" applyFill="1" applyBorder="1" applyAlignment="1">
      <alignment vertical="center" wrapText="1"/>
    </xf>
    <xf numFmtId="4" fontId="9" fillId="0" borderId="0" xfId="7" applyNumberFormat="1" applyFont="1" applyFill="1" applyBorder="1" applyAlignment="1">
      <alignment vertical="center" wrapText="1"/>
    </xf>
    <xf numFmtId="0" fontId="9" fillId="0" borderId="0" xfId="7" applyFont="1" applyFill="1" applyBorder="1" applyAlignment="1" applyProtection="1">
      <alignment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0" borderId="29" xfId="7" applyFont="1" applyFill="1" applyBorder="1" applyAlignment="1">
      <alignment vertical="center" wrapText="1"/>
    </xf>
    <xf numFmtId="0" fontId="9" fillId="0" borderId="25" xfId="7" applyFont="1" applyFill="1" applyBorder="1" applyAlignment="1">
      <alignment vertical="center" wrapText="1"/>
    </xf>
    <xf numFmtId="0" fontId="9" fillId="0" borderId="24" xfId="7" applyFont="1" applyFill="1" applyBorder="1" applyAlignment="1">
      <alignment vertical="center" wrapText="1"/>
    </xf>
    <xf numFmtId="0" fontId="3" fillId="0" borderId="0" xfId="7" applyFill="1"/>
    <xf numFmtId="0" fontId="3" fillId="0" borderId="0" xfId="7" applyFill="1" applyBorder="1"/>
    <xf numFmtId="0" fontId="28" fillId="0" borderId="0" xfId="7" applyFont="1" applyFill="1" applyBorder="1"/>
    <xf numFmtId="0" fontId="29" fillId="0" borderId="0" xfId="7" applyFont="1" applyFill="1" applyBorder="1" applyAlignment="1">
      <alignment vertical="top" wrapText="1"/>
    </xf>
    <xf numFmtId="4" fontId="29" fillId="0" borderId="0" xfId="7" applyNumberFormat="1" applyFont="1" applyFill="1" applyBorder="1" applyAlignment="1">
      <alignment vertical="top" wrapText="1"/>
    </xf>
    <xf numFmtId="0" fontId="29" fillId="0" borderId="0" xfId="7" applyFont="1" applyFill="1" applyBorder="1" applyAlignment="1" applyProtection="1">
      <alignment vertical="top" wrapText="1"/>
    </xf>
    <xf numFmtId="0" fontId="9" fillId="0" borderId="0" xfId="7" applyFont="1" applyFill="1" applyBorder="1" applyAlignment="1">
      <alignment horizontal="justify" vertical="top" wrapText="1"/>
    </xf>
    <xf numFmtId="0" fontId="45" fillId="9" borderId="0" xfId="7" applyFont="1" applyFill="1" applyBorder="1" applyAlignment="1"/>
    <xf numFmtId="0" fontId="40" fillId="0" borderId="0" xfId="7" applyFont="1" applyFill="1" applyAlignment="1">
      <alignment horizontal="left" vertical="center" wrapText="1"/>
    </xf>
    <xf numFmtId="0" fontId="40" fillId="0" borderId="0" xfId="7" applyFont="1" applyFill="1" applyAlignment="1">
      <alignment horizontal="left" vertical="center"/>
    </xf>
    <xf numFmtId="0" fontId="40" fillId="0" borderId="0" xfId="7" applyFont="1" applyFill="1" applyAlignment="1">
      <alignment horizontal="center" vertical="center"/>
    </xf>
    <xf numFmtId="0" fontId="40" fillId="0" borderId="0" xfId="7" applyFont="1" applyFill="1"/>
    <xf numFmtId="0" fontId="45" fillId="0" borderId="0" xfId="7" applyFont="1" applyFill="1" applyBorder="1" applyAlignment="1"/>
    <xf numFmtId="0" fontId="46" fillId="0" borderId="0" xfId="7" applyFont="1" applyFill="1" applyBorder="1" applyAlignment="1"/>
    <xf numFmtId="0" fontId="47" fillId="0" borderId="0" xfId="7" applyFont="1" applyFill="1" applyBorder="1" applyAlignment="1"/>
    <xf numFmtId="0" fontId="48" fillId="0" borderId="0" xfId="8"/>
    <xf numFmtId="0" fontId="28" fillId="9" borderId="0" xfId="7" applyFont="1" applyFill="1"/>
    <xf numFmtId="0" fontId="48" fillId="9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0" fillId="0" borderId="10" xfId="8" applyFont="1" applyFill="1" applyBorder="1" applyAlignment="1" applyProtection="1">
      <alignment vertical="center" wrapText="1"/>
      <protection locked="0"/>
    </xf>
    <xf numFmtId="0" fontId="10" fillId="0" borderId="6" xfId="8" applyFont="1" applyFill="1" applyBorder="1" applyAlignment="1" applyProtection="1">
      <alignment horizontal="center" vertical="center" wrapText="1"/>
    </xf>
    <xf numFmtId="0" fontId="10" fillId="0" borderId="6" xfId="8" applyFont="1" applyFill="1" applyBorder="1" applyAlignment="1" applyProtection="1">
      <alignment vertical="center" wrapText="1"/>
      <protection locked="0"/>
    </xf>
    <xf numFmtId="0" fontId="9" fillId="0" borderId="6" xfId="8" applyFont="1" applyFill="1" applyBorder="1" applyAlignment="1" applyProtection="1">
      <alignment vertical="center" wrapText="1"/>
      <protection locked="0"/>
    </xf>
    <xf numFmtId="0" fontId="9" fillId="0" borderId="0" xfId="7" applyFont="1" applyFill="1" applyBorder="1" applyAlignment="1" applyProtection="1">
      <alignment vertical="center"/>
      <protection locked="0"/>
    </xf>
    <xf numFmtId="0" fontId="9" fillId="0" borderId="0" xfId="8" applyFont="1" applyFill="1" applyAlignment="1" applyProtection="1">
      <alignment vertical="center"/>
      <protection locked="0"/>
    </xf>
    <xf numFmtId="0" fontId="9" fillId="0" borderId="0" xfId="7" applyFont="1" applyFill="1" applyBorder="1" applyAlignment="1" applyProtection="1">
      <alignment horizontal="left" vertical="center" wrapText="1"/>
      <protection locked="0"/>
    </xf>
    <xf numFmtId="0" fontId="10" fillId="0" borderId="6" xfId="8" applyNumberFormat="1" applyFont="1" applyFill="1" applyBorder="1" applyAlignment="1" applyProtection="1">
      <alignment horizontal="center" vertical="center" wrapText="1"/>
    </xf>
    <xf numFmtId="0" fontId="9" fillId="0" borderId="6" xfId="8" applyNumberFormat="1" applyFont="1" applyFill="1" applyBorder="1" applyAlignment="1" applyProtection="1">
      <alignment vertical="center" wrapText="1"/>
      <protection locked="0"/>
    </xf>
    <xf numFmtId="0" fontId="10" fillId="0" borderId="6" xfId="8" applyNumberFormat="1" applyFont="1" applyFill="1" applyBorder="1" applyAlignment="1" applyProtection="1">
      <alignment vertical="center" wrapText="1"/>
      <protection locked="0"/>
    </xf>
    <xf numFmtId="0" fontId="10" fillId="0" borderId="10" xfId="8" applyFont="1" applyFill="1" applyBorder="1" applyAlignment="1">
      <alignment vertical="center" wrapText="1"/>
    </xf>
    <xf numFmtId="0" fontId="10" fillId="0" borderId="6" xfId="8" applyFont="1" applyFill="1" applyBorder="1" applyAlignment="1">
      <alignment horizontal="center" vertical="center" wrapText="1"/>
    </xf>
    <xf numFmtId="2" fontId="9" fillId="0" borderId="6" xfId="8" applyNumberFormat="1" applyFont="1" applyFill="1" applyBorder="1" applyAlignment="1">
      <alignment vertical="center" wrapText="1"/>
    </xf>
    <xf numFmtId="0" fontId="10" fillId="0" borderId="6" xfId="8" applyFont="1" applyFill="1" applyBorder="1" applyAlignment="1">
      <alignment vertical="center" wrapText="1"/>
    </xf>
    <xf numFmtId="0" fontId="9" fillId="0" borderId="6" xfId="8" applyFont="1" applyFill="1" applyBorder="1" applyAlignment="1">
      <alignment vertical="center" wrapText="1"/>
    </xf>
    <xf numFmtId="0" fontId="10" fillId="0" borderId="1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0" xfId="8" applyFont="1" applyFill="1" applyBorder="1" applyAlignment="1">
      <alignment vertical="center"/>
    </xf>
    <xf numFmtId="0" fontId="48" fillId="0" borderId="0" xfId="8" applyFill="1"/>
    <xf numFmtId="0" fontId="28" fillId="0" borderId="0" xfId="7" applyFont="1" applyFill="1"/>
    <xf numFmtId="0" fontId="48" fillId="0" borderId="0" xfId="8" applyFont="1" applyFill="1"/>
    <xf numFmtId="0" fontId="40" fillId="0" borderId="0" xfId="7" applyFont="1" applyFill="1" applyAlignment="1">
      <alignment horizontal="center"/>
    </xf>
    <xf numFmtId="0" fontId="9" fillId="0" borderId="0" xfId="7" applyFont="1" applyFill="1" applyBorder="1" applyAlignment="1">
      <alignment vertical="top"/>
    </xf>
    <xf numFmtId="0" fontId="49" fillId="0" borderId="30" xfId="7" applyFont="1" applyFill="1" applyBorder="1" applyAlignment="1"/>
    <xf numFmtId="0" fontId="49" fillId="0" borderId="30" xfId="7" applyFont="1" applyFill="1" applyBorder="1" applyAlignment="1">
      <alignment horizontal="center"/>
    </xf>
    <xf numFmtId="0" fontId="48" fillId="0" borderId="0" xfId="8" applyFont="1" applyFill="1" applyAlignment="1">
      <alignment horizontal="center" vertical="center"/>
    </xf>
    <xf numFmtId="2" fontId="9" fillId="0" borderId="6" xfId="8" applyNumberFormat="1" applyFont="1" applyFill="1" applyBorder="1" applyAlignment="1">
      <alignment horizontal="left" vertical="center" wrapText="1"/>
    </xf>
    <xf numFmtId="0" fontId="10" fillId="0" borderId="0" xfId="8" applyFont="1" applyFill="1" applyAlignment="1">
      <alignment vertical="center"/>
    </xf>
    <xf numFmtId="0" fontId="10" fillId="0" borderId="0" xfId="7" applyFont="1" applyFill="1" applyBorder="1" applyAlignment="1" applyProtection="1">
      <alignment horizontal="left" vertical="center" wrapText="1"/>
      <protection locked="0"/>
    </xf>
    <xf numFmtId="0" fontId="10" fillId="0" borderId="0" xfId="7" applyFont="1" applyFill="1" applyBorder="1" applyAlignment="1" applyProtection="1">
      <alignment horizontal="left" vertical="center" wrapText="1"/>
    </xf>
    <xf numFmtId="0" fontId="9" fillId="0" borderId="6" xfId="8" applyFont="1" applyFill="1" applyBorder="1" applyAlignment="1" applyProtection="1">
      <alignment horizontal="left" vertical="center" wrapText="1"/>
      <protection locked="0"/>
    </xf>
    <xf numFmtId="0" fontId="9" fillId="0" borderId="6" xfId="8" applyFont="1" applyFill="1" applyBorder="1" applyAlignment="1" applyProtection="1">
      <alignment horizontal="left" vertical="center" wrapText="1"/>
    </xf>
    <xf numFmtId="0" fontId="10" fillId="0" borderId="6" xfId="8" applyFont="1" applyFill="1" applyBorder="1" applyAlignment="1" applyProtection="1">
      <alignment horizontal="left" vertical="center" wrapText="1"/>
      <protection locked="0"/>
    </xf>
    <xf numFmtId="164" fontId="10" fillId="0" borderId="6" xfId="9" applyFont="1" applyFill="1" applyBorder="1" applyAlignment="1" applyProtection="1">
      <alignment horizontal="center" vertical="center" wrapText="1"/>
    </xf>
    <xf numFmtId="0" fontId="10" fillId="0" borderId="6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left" vertical="center" wrapText="1"/>
      <protection locked="0"/>
    </xf>
    <xf numFmtId="0" fontId="10" fillId="0" borderId="0" xfId="8" applyFont="1" applyFill="1" applyAlignment="1">
      <alignment vertical="center" wrapText="1"/>
    </xf>
    <xf numFmtId="43" fontId="10" fillId="0" borderId="6" xfId="8" applyNumberFormat="1" applyFont="1" applyFill="1" applyBorder="1" applyAlignment="1" applyProtection="1">
      <alignment vertical="center" wrapText="1"/>
      <protection locked="0"/>
    </xf>
    <xf numFmtId="0" fontId="10" fillId="0" borderId="0" xfId="8" applyNumberFormat="1" applyFont="1" applyFill="1" applyAlignment="1">
      <alignment vertical="center"/>
    </xf>
    <xf numFmtId="0" fontId="10" fillId="0" borderId="0" xfId="7" applyNumberFormat="1" applyFont="1" applyFill="1" applyBorder="1" applyAlignment="1" applyProtection="1">
      <alignment horizontal="left" vertical="center" wrapText="1"/>
    </xf>
    <xf numFmtId="0" fontId="10" fillId="0" borderId="6" xfId="8" applyNumberFormat="1" applyFont="1" applyFill="1" applyBorder="1" applyAlignment="1" applyProtection="1">
      <alignment vertical="center" wrapText="1"/>
    </xf>
    <xf numFmtId="0" fontId="9" fillId="0" borderId="6" xfId="8" applyNumberFormat="1" applyFont="1" applyFill="1" applyBorder="1" applyAlignment="1" applyProtection="1">
      <alignment horizontal="left" vertical="center" wrapText="1"/>
    </xf>
    <xf numFmtId="0" fontId="10" fillId="0" borderId="0" xfId="8" applyFont="1" applyAlignment="1">
      <alignment horizontal="center" vertical="center"/>
    </xf>
    <xf numFmtId="0" fontId="9" fillId="9" borderId="6" xfId="4" applyFont="1" applyFill="1" applyBorder="1"/>
    <xf numFmtId="0" fontId="10" fillId="9" borderId="6" xfId="4" applyFont="1" applyFill="1" applyBorder="1"/>
    <xf numFmtId="0" fontId="9" fillId="9" borderId="6" xfId="4" applyFont="1" applyFill="1" applyBorder="1" applyAlignment="1">
      <alignment horizontal="center"/>
    </xf>
    <xf numFmtId="3" fontId="9" fillId="9" borderId="6" xfId="4" applyNumberFormat="1" applyFont="1" applyFill="1" applyBorder="1" applyAlignment="1">
      <alignment horizontal="center"/>
    </xf>
    <xf numFmtId="0" fontId="2" fillId="0" borderId="0" xfId="10"/>
    <xf numFmtId="0" fontId="9" fillId="4" borderId="10" xfId="10" applyFont="1" applyFill="1" applyBorder="1" applyAlignment="1">
      <alignment horizontal="left"/>
    </xf>
    <xf numFmtId="0" fontId="9" fillId="4" borderId="0" xfId="10" applyFont="1" applyFill="1" applyBorder="1" applyAlignment="1">
      <alignment horizontal="center"/>
    </xf>
    <xf numFmtId="0" fontId="9" fillId="8" borderId="10" xfId="10" applyFont="1" applyFill="1" applyBorder="1" applyAlignment="1">
      <alignment horizontal="left"/>
    </xf>
    <xf numFmtId="0" fontId="9" fillId="8" borderId="0" xfId="10" applyFont="1" applyFill="1" applyBorder="1" applyAlignment="1">
      <alignment horizontal="center"/>
    </xf>
    <xf numFmtId="0" fontId="9" fillId="10" borderId="10" xfId="10" applyFont="1" applyFill="1" applyBorder="1" applyAlignment="1" applyProtection="1">
      <protection locked="0"/>
    </xf>
    <xf numFmtId="0" fontId="9" fillId="10" borderId="0" xfId="10" applyFont="1" applyFill="1" applyBorder="1" applyAlignment="1" applyProtection="1">
      <protection locked="0"/>
    </xf>
    <xf numFmtId="0" fontId="10" fillId="10" borderId="0" xfId="10" applyFont="1" applyFill="1" applyBorder="1" applyProtection="1">
      <protection locked="0"/>
    </xf>
    <xf numFmtId="0" fontId="9" fillId="11" borderId="4" xfId="11" applyFont="1" applyFill="1" applyBorder="1" applyAlignment="1">
      <alignment horizontal="center" textRotation="90" wrapText="1"/>
    </xf>
    <xf numFmtId="0" fontId="9" fillId="11" borderId="4" xfId="11" applyFont="1" applyFill="1" applyBorder="1" applyAlignment="1">
      <alignment horizontal="center" vertical="center" wrapText="1"/>
    </xf>
    <xf numFmtId="0" fontId="9" fillId="11" borderId="4" xfId="11" applyFont="1" applyFill="1" applyBorder="1" applyAlignment="1">
      <alignment horizontal="center" vertical="center"/>
    </xf>
    <xf numFmtId="0" fontId="11" fillId="6" borderId="5" xfId="11" applyFont="1" applyFill="1" applyBorder="1" applyAlignment="1">
      <alignment horizontal="left" vertical="top" wrapText="1"/>
    </xf>
    <xf numFmtId="0" fontId="11" fillId="6" borderId="5" xfId="11" applyFont="1" applyFill="1" applyBorder="1" applyAlignment="1">
      <alignment horizontal="center" vertical="top" wrapText="1"/>
    </xf>
    <xf numFmtId="0" fontId="11" fillId="6" borderId="5" xfId="11" applyFont="1" applyFill="1" applyBorder="1" applyAlignment="1">
      <alignment vertical="top" wrapText="1"/>
    </xf>
    <xf numFmtId="4" fontId="11" fillId="6" borderId="5" xfId="11" applyNumberFormat="1" applyFont="1" applyFill="1" applyBorder="1" applyAlignment="1">
      <alignment vertical="top" wrapText="1"/>
    </xf>
    <xf numFmtId="0" fontId="11" fillId="2" borderId="6" xfId="11" applyFont="1" applyFill="1" applyBorder="1" applyAlignment="1">
      <alignment horizontal="left" vertical="top" wrapText="1"/>
    </xf>
    <xf numFmtId="0" fontId="11" fillId="2" borderId="6" xfId="11" applyFont="1" applyFill="1" applyBorder="1" applyAlignment="1">
      <alignment horizontal="center" vertical="top" wrapText="1"/>
    </xf>
    <xf numFmtId="0" fontId="11" fillId="2" borderId="6" xfId="11" applyFont="1" applyFill="1" applyBorder="1" applyAlignment="1">
      <alignment vertical="top" wrapText="1"/>
    </xf>
    <xf numFmtId="4" fontId="11" fillId="2" borderId="6" xfId="11" applyNumberFormat="1" applyFont="1" applyFill="1" applyBorder="1" applyAlignment="1">
      <alignment vertical="top" wrapText="1"/>
    </xf>
    <xf numFmtId="0" fontId="12" fillId="2" borderId="6" xfId="11" applyFont="1" applyFill="1" applyBorder="1" applyAlignment="1">
      <alignment horizontal="left" vertical="top" wrapText="1"/>
    </xf>
    <xf numFmtId="0" fontId="12" fillId="2" borderId="6" xfId="11" applyFont="1" applyFill="1" applyBorder="1" applyAlignment="1">
      <alignment horizontal="center" vertical="top" wrapText="1"/>
    </xf>
    <xf numFmtId="0" fontId="12" fillId="2" borderId="6" xfId="11" applyFont="1" applyFill="1" applyBorder="1" applyAlignment="1">
      <alignment vertical="top" wrapText="1"/>
    </xf>
    <xf numFmtId="4" fontId="12" fillId="2" borderId="6" xfId="11" applyNumberFormat="1" applyFont="1" applyFill="1" applyBorder="1" applyAlignment="1" applyProtection="1">
      <alignment vertical="top" wrapText="1"/>
      <protection locked="0"/>
    </xf>
    <xf numFmtId="4" fontId="12" fillId="3" borderId="6" xfId="11" applyNumberFormat="1" applyFont="1" applyFill="1" applyBorder="1" applyAlignment="1" applyProtection="1">
      <alignment horizontal="right" vertical="top" wrapText="1"/>
    </xf>
    <xf numFmtId="0" fontId="11" fillId="6" borderId="6" xfId="11" applyFont="1" applyFill="1" applyBorder="1" applyAlignment="1">
      <alignment horizontal="left" vertical="top" wrapText="1"/>
    </xf>
    <xf numFmtId="0" fontId="11" fillId="6" borderId="6" xfId="11" applyFont="1" applyFill="1" applyBorder="1" applyAlignment="1">
      <alignment horizontal="center" vertical="top" wrapText="1"/>
    </xf>
    <xf numFmtId="0" fontId="11" fillId="6" borderId="6" xfId="11" applyFont="1" applyFill="1" applyBorder="1" applyAlignment="1">
      <alignment vertical="top" wrapText="1"/>
    </xf>
    <xf numFmtId="4" fontId="11" fillId="6" borderId="6" xfId="11" applyNumberFormat="1" applyFont="1" applyFill="1" applyBorder="1" applyAlignment="1">
      <alignment horizontal="right" vertical="top" wrapText="1"/>
    </xf>
    <xf numFmtId="4" fontId="11" fillId="2" borderId="6" xfId="11" applyNumberFormat="1" applyFont="1" applyFill="1" applyBorder="1" applyAlignment="1" applyProtection="1">
      <alignment horizontal="right" vertical="top" wrapText="1"/>
    </xf>
    <xf numFmtId="4" fontId="11" fillId="3" borderId="6" xfId="11" applyNumberFormat="1" applyFont="1" applyFill="1" applyBorder="1" applyAlignment="1" applyProtection="1">
      <alignment horizontal="right" vertical="top" wrapText="1"/>
    </xf>
    <xf numFmtId="166" fontId="12" fillId="2" borderId="6" xfId="11" applyNumberFormat="1" applyFont="1" applyFill="1" applyBorder="1" applyAlignment="1" applyProtection="1">
      <alignment horizontal="right" vertical="top" wrapText="1"/>
      <protection locked="0"/>
    </xf>
    <xf numFmtId="0" fontId="12" fillId="2" borderId="6" xfId="11" applyFont="1" applyFill="1" applyBorder="1"/>
    <xf numFmtId="4" fontId="11" fillId="2" borderId="6" xfId="11" applyNumberFormat="1" applyFont="1" applyFill="1" applyBorder="1" applyAlignment="1" applyProtection="1">
      <alignment horizontal="right" vertical="top" wrapText="1"/>
      <protection locked="0"/>
    </xf>
    <xf numFmtId="4" fontId="12" fillId="2" borderId="6" xfId="11" applyNumberFormat="1" applyFont="1" applyFill="1" applyBorder="1" applyAlignment="1" applyProtection="1">
      <alignment horizontal="right" vertical="top" wrapText="1"/>
      <protection locked="0"/>
    </xf>
    <xf numFmtId="0" fontId="12" fillId="2" borderId="12" xfId="11" applyFont="1" applyFill="1" applyBorder="1" applyAlignment="1">
      <alignment horizontal="center" vertical="top" wrapText="1"/>
    </xf>
    <xf numFmtId="0" fontId="12" fillId="2" borderId="12" xfId="11" applyFont="1" applyFill="1" applyBorder="1" applyAlignment="1">
      <alignment horizontal="left" vertical="top" wrapText="1"/>
    </xf>
    <xf numFmtId="0" fontId="12" fillId="2" borderId="12" xfId="11" applyFont="1" applyFill="1" applyBorder="1" applyAlignment="1">
      <alignment vertical="top" wrapText="1"/>
    </xf>
    <xf numFmtId="4" fontId="12" fillId="3" borderId="12" xfId="11" applyNumberFormat="1" applyFont="1" applyFill="1" applyBorder="1" applyAlignment="1" applyProtection="1">
      <alignment horizontal="right" vertical="top" wrapText="1"/>
    </xf>
    <xf numFmtId="0" fontId="10" fillId="11" borderId="4" xfId="11" applyFont="1" applyFill="1" applyBorder="1" applyAlignment="1">
      <alignment vertical="top" wrapText="1"/>
    </xf>
    <xf numFmtId="0" fontId="9" fillId="11" borderId="4" xfId="11" applyFont="1" applyFill="1" applyBorder="1" applyAlignment="1">
      <alignment vertical="top" wrapText="1"/>
    </xf>
    <xf numFmtId="4" fontId="9" fillId="11" borderId="4" xfId="11" applyNumberFormat="1" applyFont="1" applyFill="1" applyBorder="1" applyAlignment="1" applyProtection="1">
      <alignment horizontal="right" vertical="top" wrapText="1"/>
    </xf>
    <xf numFmtId="4" fontId="9" fillId="11" borderId="4" xfId="11" applyNumberFormat="1" applyFont="1" applyFill="1" applyBorder="1" applyAlignment="1" applyProtection="1">
      <alignment vertical="top" wrapText="1"/>
    </xf>
    <xf numFmtId="0" fontId="2" fillId="9" borderId="0" xfId="11" applyFont="1" applyFill="1" applyProtection="1">
      <protection locked="0"/>
    </xf>
    <xf numFmtId="0" fontId="2" fillId="9" borderId="0" xfId="11" applyFont="1" applyFill="1"/>
    <xf numFmtId="0" fontId="2" fillId="0" borderId="0" xfId="11" applyFont="1"/>
    <xf numFmtId="0" fontId="10" fillId="0" borderId="0" xfId="7" applyFont="1" applyFill="1" applyBorder="1" applyAlignment="1">
      <alignment horizontal="left" vertical="center" wrapText="1"/>
    </xf>
    <xf numFmtId="0" fontId="10" fillId="0" borderId="0" xfId="7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 applyProtection="1">
      <alignment horizontal="right" vertical="top"/>
      <protection locked="0"/>
    </xf>
    <xf numFmtId="0" fontId="10" fillId="0" borderId="17" xfId="0" applyFont="1" applyFill="1" applyBorder="1" applyAlignment="1" applyProtection="1">
      <alignment vertical="top"/>
      <protection locked="0"/>
    </xf>
    <xf numFmtId="0" fontId="10" fillId="0" borderId="17" xfId="0" applyFont="1" applyFill="1" applyBorder="1" applyAlignment="1" applyProtection="1">
      <alignment vertical="top" wrapText="1"/>
      <protection locked="0"/>
    </xf>
    <xf numFmtId="0" fontId="10" fillId="0" borderId="17" xfId="0" applyNumberFormat="1" applyFont="1" applyFill="1" applyBorder="1" applyAlignment="1" applyProtection="1">
      <alignment vertical="top"/>
    </xf>
    <xf numFmtId="0" fontId="10" fillId="0" borderId="0" xfId="7" applyNumberFormat="1" applyFont="1" applyFill="1" applyAlignment="1" applyProtection="1">
      <alignment horizontal="center" vertical="top"/>
    </xf>
    <xf numFmtId="0" fontId="36" fillId="0" borderId="17" xfId="0" applyFont="1" applyFill="1" applyBorder="1" applyAlignment="1" applyProtection="1">
      <alignment vertical="top"/>
      <protection locked="0"/>
    </xf>
    <xf numFmtId="0" fontId="9" fillId="4" borderId="10" xfId="4" applyFont="1" applyFill="1" applyBorder="1" applyAlignment="1">
      <alignment horizontal="left"/>
    </xf>
    <xf numFmtId="0" fontId="9" fillId="4" borderId="0" xfId="4" applyFont="1" applyFill="1" applyBorder="1" applyAlignment="1">
      <alignment horizontal="center"/>
    </xf>
    <xf numFmtId="0" fontId="9" fillId="8" borderId="10" xfId="4" applyFont="1" applyFill="1" applyBorder="1" applyAlignment="1">
      <alignment horizontal="left"/>
    </xf>
    <xf numFmtId="0" fontId="9" fillId="8" borderId="0" xfId="4" applyFont="1" applyFill="1" applyBorder="1" applyAlignment="1">
      <alignment horizontal="center"/>
    </xf>
    <xf numFmtId="0" fontId="9" fillId="10" borderId="10" xfId="4" applyFont="1" applyFill="1" applyBorder="1" applyAlignment="1" applyProtection="1">
      <protection locked="0"/>
    </xf>
    <xf numFmtId="0" fontId="9" fillId="10" borderId="0" xfId="4" applyFont="1" applyFill="1" applyBorder="1" applyAlignment="1" applyProtection="1">
      <protection locked="0"/>
    </xf>
    <xf numFmtId="0" fontId="10" fillId="10" borderId="0" xfId="4" applyFont="1" applyFill="1" applyBorder="1" applyProtection="1">
      <protection locked="0"/>
    </xf>
    <xf numFmtId="0" fontId="15" fillId="12" borderId="10" xfId="4" applyFont="1" applyFill="1" applyBorder="1" applyAlignment="1" applyProtection="1">
      <alignment horizontal="left"/>
      <protection locked="0"/>
    </xf>
    <xf numFmtId="0" fontId="16" fillId="12" borderId="0" xfId="4" applyFont="1" applyFill="1" applyBorder="1" applyAlignment="1"/>
    <xf numFmtId="0" fontId="16" fillId="12" borderId="11" xfId="4" applyFont="1" applyFill="1" applyBorder="1" applyAlignment="1"/>
    <xf numFmtId="0" fontId="8" fillId="3" borderId="10" xfId="4" applyFont="1" applyFill="1" applyBorder="1" applyAlignment="1">
      <alignment horizontal="left"/>
    </xf>
    <xf numFmtId="0" fontId="8" fillId="3" borderId="0" xfId="4" applyFont="1" applyFill="1" applyBorder="1"/>
    <xf numFmtId="4" fontId="8" fillId="3" borderId="0" xfId="4" applyNumberFormat="1" applyFont="1" applyFill="1" applyBorder="1" applyProtection="1">
      <protection locked="0"/>
    </xf>
    <xf numFmtId="0" fontId="8" fillId="3" borderId="10" xfId="11" applyFont="1" applyFill="1" applyBorder="1" applyAlignment="1">
      <alignment horizontal="left" indent="2"/>
    </xf>
    <xf numFmtId="0" fontId="13" fillId="11" borderId="10" xfId="4" applyFont="1" applyFill="1" applyBorder="1" applyAlignment="1">
      <alignment horizontal="left"/>
    </xf>
    <xf numFmtId="0" fontId="8" fillId="11" borderId="0" xfId="4" applyFont="1" applyFill="1" applyBorder="1"/>
    <xf numFmtId="4" fontId="8" fillId="11" borderId="0" xfId="4" applyNumberFormat="1" applyFont="1" applyFill="1" applyBorder="1" applyProtection="1">
      <protection locked="0"/>
    </xf>
    <xf numFmtId="0" fontId="13" fillId="12" borderId="10" xfId="4" applyFont="1" applyFill="1" applyBorder="1" applyAlignment="1" applyProtection="1">
      <protection locked="0"/>
    </xf>
    <xf numFmtId="0" fontId="13" fillId="12" borderId="0" xfId="4" applyFont="1" applyFill="1" applyBorder="1" applyAlignment="1" applyProtection="1">
      <protection locked="0"/>
    </xf>
    <xf numFmtId="0" fontId="13" fillId="12" borderId="11" xfId="4" applyFont="1" applyFill="1" applyBorder="1" applyAlignment="1" applyProtection="1">
      <protection locked="0"/>
    </xf>
    <xf numFmtId="0" fontId="20" fillId="13" borderId="5" xfId="11" applyFont="1" applyFill="1" applyBorder="1" applyAlignment="1" applyProtection="1">
      <alignment vertical="top"/>
    </xf>
    <xf numFmtId="0" fontId="17" fillId="13" borderId="5" xfId="11" applyFont="1" applyFill="1" applyBorder="1" applyAlignment="1" applyProtection="1">
      <alignment horizontal="center" vertical="top"/>
    </xf>
    <xf numFmtId="0" fontId="17" fillId="13" borderId="5" xfId="11" applyFont="1" applyFill="1" applyBorder="1" applyAlignment="1" applyProtection="1">
      <alignment vertical="top"/>
    </xf>
    <xf numFmtId="165" fontId="17" fillId="13" borderId="5" xfId="13" applyNumberFormat="1" applyFont="1" applyFill="1" applyBorder="1" applyAlignment="1" applyProtection="1">
      <alignment vertical="top"/>
      <protection hidden="1"/>
    </xf>
    <xf numFmtId="165" fontId="17" fillId="13" borderId="5" xfId="13" applyNumberFormat="1" applyFont="1" applyFill="1" applyBorder="1" applyAlignment="1" applyProtection="1">
      <alignment horizontal="right" vertical="top"/>
      <protection hidden="1"/>
    </xf>
    <xf numFmtId="0" fontId="20" fillId="15" borderId="6" xfId="11" applyFont="1" applyFill="1" applyBorder="1" applyAlignment="1" applyProtection="1"/>
    <xf numFmtId="0" fontId="17" fillId="15" borderId="6" xfId="11" applyFont="1" applyFill="1" applyBorder="1" applyAlignment="1" applyProtection="1">
      <alignment horizontal="center"/>
    </xf>
    <xf numFmtId="0" fontId="17" fillId="15" borderId="6" xfId="11" applyFont="1" applyFill="1" applyBorder="1" applyAlignment="1" applyProtection="1">
      <alignment horizontal="center" vertical="top"/>
    </xf>
    <xf numFmtId="0" fontId="17" fillId="15" borderId="6" xfId="4" applyFont="1" applyFill="1" applyBorder="1" applyProtection="1"/>
    <xf numFmtId="165" fontId="17" fillId="15" borderId="6" xfId="13" applyNumberFormat="1" applyFont="1" applyFill="1" applyBorder="1" applyAlignment="1" applyProtection="1">
      <alignment vertical="top"/>
      <protection hidden="1"/>
    </xf>
    <xf numFmtId="165" fontId="17" fillId="15" borderId="6" xfId="13" applyNumberFormat="1" applyFont="1" applyFill="1" applyBorder="1" applyAlignment="1" applyProtection="1">
      <alignment horizontal="right" vertical="top"/>
      <protection hidden="1"/>
    </xf>
    <xf numFmtId="0" fontId="20" fillId="14" borderId="6" xfId="11" applyFont="1" applyFill="1" applyBorder="1" applyAlignment="1" applyProtection="1">
      <alignment vertical="top"/>
    </xf>
    <xf numFmtId="0" fontId="17" fillId="14" borderId="6" xfId="11" applyFont="1" applyFill="1" applyBorder="1" applyAlignment="1" applyProtection="1">
      <alignment horizontal="center" vertical="top"/>
    </xf>
    <xf numFmtId="0" fontId="17" fillId="14" borderId="6" xfId="4" applyFont="1" applyFill="1" applyBorder="1" applyAlignment="1" applyProtection="1">
      <alignment vertical="top"/>
    </xf>
    <xf numFmtId="165" fontId="17" fillId="14" borderId="6" xfId="13" applyNumberFormat="1" applyFont="1" applyFill="1" applyBorder="1" applyAlignment="1" applyProtection="1">
      <alignment vertical="top"/>
      <protection hidden="1"/>
    </xf>
    <xf numFmtId="165" fontId="17" fillId="14" borderId="6" xfId="13" applyNumberFormat="1" applyFont="1" applyFill="1" applyBorder="1" applyAlignment="1" applyProtection="1">
      <alignment horizontal="right" vertical="top"/>
      <protection hidden="1"/>
    </xf>
    <xf numFmtId="0" fontId="20" fillId="9" borderId="6" xfId="11" applyFont="1" applyFill="1" applyBorder="1" applyAlignment="1" applyProtection="1">
      <alignment vertical="top"/>
    </xf>
    <xf numFmtId="0" fontId="17" fillId="9" borderId="6" xfId="11" applyFont="1" applyFill="1" applyBorder="1" applyAlignment="1" applyProtection="1">
      <alignment horizontal="center" vertical="top"/>
    </xf>
    <xf numFmtId="0" fontId="17" fillId="9" borderId="6" xfId="4" applyFont="1" applyFill="1" applyBorder="1" applyAlignment="1" applyProtection="1">
      <alignment vertical="top"/>
    </xf>
    <xf numFmtId="165" fontId="17" fillId="9" borderId="6" xfId="13" applyNumberFormat="1" applyFont="1" applyFill="1" applyBorder="1" applyAlignment="1" applyProtection="1">
      <alignment vertical="top"/>
      <protection hidden="1"/>
    </xf>
    <xf numFmtId="165" fontId="17" fillId="3" borderId="6" xfId="13" applyNumberFormat="1" applyFont="1" applyFill="1" applyBorder="1" applyAlignment="1" applyProtection="1">
      <alignment horizontal="right" vertical="top"/>
      <protection hidden="1"/>
    </xf>
    <xf numFmtId="0" fontId="19" fillId="9" borderId="6" xfId="11" applyFont="1" applyFill="1" applyBorder="1" applyAlignment="1" applyProtection="1">
      <alignment vertical="top"/>
    </xf>
    <xf numFmtId="0" fontId="18" fillId="9" borderId="6" xfId="11" applyFont="1" applyFill="1" applyBorder="1" applyAlignment="1" applyProtection="1">
      <alignment horizontal="center" vertical="top"/>
    </xf>
    <xf numFmtId="0" fontId="18" fillId="9" borderId="6" xfId="11" applyFont="1" applyFill="1" applyBorder="1" applyAlignment="1" applyProtection="1">
      <alignment vertical="top"/>
    </xf>
    <xf numFmtId="165" fontId="18" fillId="9" borderId="6" xfId="13" applyNumberFormat="1" applyFont="1" applyFill="1" applyBorder="1" applyAlignment="1" applyProtection="1">
      <alignment vertical="top"/>
      <protection locked="0"/>
    </xf>
    <xf numFmtId="165" fontId="18" fillId="3" borderId="6" xfId="13" applyNumberFormat="1" applyFont="1" applyFill="1" applyBorder="1" applyAlignment="1" applyProtection="1">
      <alignment horizontal="right" vertical="top"/>
      <protection locked="0"/>
    </xf>
    <xf numFmtId="0" fontId="18" fillId="9" borderId="6" xfId="4" applyFont="1" applyFill="1" applyBorder="1" applyAlignment="1" applyProtection="1">
      <alignment vertical="top"/>
    </xf>
    <xf numFmtId="0" fontId="18" fillId="9" borderId="6" xfId="4" applyFont="1" applyFill="1" applyBorder="1" applyAlignment="1" applyProtection="1">
      <alignment vertical="top"/>
      <protection locked="0"/>
    </xf>
    <xf numFmtId="0" fontId="18" fillId="9" borderId="6" xfId="4" applyFont="1" applyFill="1" applyBorder="1" applyAlignment="1" applyProtection="1">
      <alignment vertical="top" wrapText="1"/>
    </xf>
    <xf numFmtId="0" fontId="17" fillId="9" borderId="6" xfId="11" applyFont="1" applyFill="1" applyBorder="1" applyAlignment="1" applyProtection="1">
      <alignment vertical="top"/>
    </xf>
    <xf numFmtId="0" fontId="19" fillId="9" borderId="6" xfId="11" applyFont="1" applyFill="1" applyBorder="1" applyProtection="1"/>
    <xf numFmtId="0" fontId="18" fillId="9" borderId="6" xfId="4" applyFont="1" applyFill="1" applyBorder="1" applyProtection="1"/>
    <xf numFmtId="0" fontId="20" fillId="9" borderId="14" xfId="11" applyFont="1" applyFill="1" applyBorder="1" applyAlignment="1" applyProtection="1">
      <alignment vertical="top"/>
    </xf>
    <xf numFmtId="0" fontId="17" fillId="9" borderId="14" xfId="11" applyFont="1" applyFill="1" applyBorder="1" applyAlignment="1" applyProtection="1">
      <alignment horizontal="center" vertical="top"/>
    </xf>
    <xf numFmtId="0" fontId="17" fillId="9" borderId="14" xfId="4" applyFont="1" applyFill="1" applyBorder="1" applyAlignment="1" applyProtection="1">
      <alignment vertical="top"/>
    </xf>
    <xf numFmtId="165" fontId="17" fillId="9" borderId="14" xfId="13" applyNumberFormat="1" applyFont="1" applyFill="1" applyBorder="1" applyAlignment="1" applyProtection="1">
      <alignment vertical="top"/>
      <protection hidden="1"/>
    </xf>
    <xf numFmtId="165" fontId="17" fillId="3" borderId="14" xfId="13" applyNumberFormat="1" applyFont="1" applyFill="1" applyBorder="1" applyAlignment="1" applyProtection="1">
      <alignment horizontal="right" vertical="top"/>
      <protection hidden="1"/>
    </xf>
    <xf numFmtId="165" fontId="17" fillId="9" borderId="6" xfId="13" applyNumberFormat="1" applyFont="1" applyFill="1" applyBorder="1" applyAlignment="1" applyProtection="1">
      <alignment vertical="top"/>
      <protection locked="0"/>
    </xf>
    <xf numFmtId="0" fontId="20" fillId="9" borderId="6" xfId="11" applyFont="1" applyFill="1" applyBorder="1" applyProtection="1"/>
    <xf numFmtId="0" fontId="17" fillId="9" borderId="6" xfId="4" applyFont="1" applyFill="1" applyBorder="1" applyProtection="1"/>
    <xf numFmtId="165" fontId="17" fillId="9" borderId="6" xfId="13" applyNumberFormat="1" applyFont="1" applyFill="1" applyBorder="1" applyAlignment="1" applyProtection="1">
      <alignment vertical="top"/>
    </xf>
    <xf numFmtId="165" fontId="17" fillId="3" borderId="6" xfId="13" applyNumberFormat="1" applyFont="1" applyFill="1" applyBorder="1" applyAlignment="1" applyProtection="1">
      <alignment horizontal="right" vertical="top"/>
    </xf>
    <xf numFmtId="0" fontId="18" fillId="9" borderId="6" xfId="4" applyFont="1" applyFill="1" applyBorder="1" applyAlignment="1" applyProtection="1">
      <alignment wrapText="1"/>
    </xf>
    <xf numFmtId="0" fontId="19" fillId="9" borderId="14" xfId="11" applyFont="1" applyFill="1" applyBorder="1" applyAlignment="1" applyProtection="1">
      <alignment vertical="top"/>
    </xf>
    <xf numFmtId="0" fontId="18" fillId="9" borderId="14" xfId="11" applyFont="1" applyFill="1" applyBorder="1" applyAlignment="1" applyProtection="1">
      <alignment horizontal="center" vertical="top"/>
    </xf>
    <xf numFmtId="0" fontId="18" fillId="9" borderId="14" xfId="4" applyFont="1" applyFill="1" applyBorder="1" applyAlignment="1" applyProtection="1">
      <alignment wrapText="1"/>
    </xf>
    <xf numFmtId="165" fontId="18" fillId="9" borderId="14" xfId="13" applyNumberFormat="1" applyFont="1" applyFill="1" applyBorder="1" applyAlignment="1" applyProtection="1">
      <alignment vertical="top"/>
      <protection locked="0"/>
    </xf>
    <xf numFmtId="165" fontId="18" fillId="3" borderId="14" xfId="13" applyNumberFormat="1" applyFont="1" applyFill="1" applyBorder="1" applyAlignment="1" applyProtection="1">
      <alignment horizontal="right" vertical="top"/>
      <protection locked="0"/>
    </xf>
    <xf numFmtId="0" fontId="18" fillId="9" borderId="6" xfId="11" applyFont="1" applyFill="1" applyBorder="1" applyAlignment="1" applyProtection="1">
      <alignment vertical="top" wrapText="1"/>
    </xf>
    <xf numFmtId="0" fontId="19" fillId="9" borderId="6" xfId="11" applyFont="1" applyFill="1" applyBorder="1" applyAlignment="1" applyProtection="1">
      <alignment horizontal="center" vertical="center"/>
    </xf>
    <xf numFmtId="0" fontId="18" fillId="9" borderId="6" xfId="11" applyFont="1" applyFill="1" applyBorder="1" applyAlignment="1" applyProtection="1">
      <alignment horizontal="center" vertical="center"/>
    </xf>
    <xf numFmtId="0" fontId="17" fillId="9" borderId="6" xfId="11" applyFont="1" applyFill="1" applyBorder="1" applyAlignment="1" applyProtection="1">
      <alignment vertical="top" wrapText="1"/>
    </xf>
    <xf numFmtId="0" fontId="17" fillId="9" borderId="6" xfId="4" applyFont="1" applyFill="1" applyBorder="1" applyAlignment="1" applyProtection="1">
      <alignment vertical="top" wrapText="1"/>
    </xf>
    <xf numFmtId="0" fontId="19" fillId="9" borderId="6" xfId="11" applyFont="1" applyFill="1" applyBorder="1" applyAlignment="1" applyProtection="1">
      <alignment vertical="top"/>
      <protection locked="0"/>
    </xf>
    <xf numFmtId="0" fontId="18" fillId="9" borderId="6" xfId="11" applyFont="1" applyFill="1" applyBorder="1" applyAlignment="1" applyProtection="1">
      <alignment horizontal="center" vertical="top"/>
      <protection locked="0"/>
    </xf>
    <xf numFmtId="0" fontId="18" fillId="9" borderId="6" xfId="4" applyFont="1" applyFill="1" applyBorder="1" applyAlignment="1" applyProtection="1">
      <alignment vertical="top" wrapText="1"/>
      <protection locked="0"/>
    </xf>
    <xf numFmtId="165" fontId="17" fillId="3" borderId="6" xfId="13" applyNumberFormat="1" applyFont="1" applyFill="1" applyBorder="1" applyAlignment="1" applyProtection="1">
      <alignment horizontal="right" vertical="top"/>
      <protection locked="0"/>
    </xf>
    <xf numFmtId="0" fontId="18" fillId="9" borderId="14" xfId="4" applyFont="1" applyFill="1" applyBorder="1" applyAlignment="1" applyProtection="1">
      <alignment vertical="top" wrapText="1"/>
    </xf>
    <xf numFmtId="0" fontId="19" fillId="9" borderId="14" xfId="4" applyFont="1" applyFill="1" applyBorder="1" applyProtection="1">
      <protection locked="0"/>
    </xf>
    <xf numFmtId="0" fontId="8" fillId="3" borderId="10" xfId="12" applyFont="1" applyFill="1" applyBorder="1" applyAlignment="1">
      <alignment horizontal="left" indent="2"/>
    </xf>
    <xf numFmtId="0" fontId="14" fillId="5" borderId="4" xfId="4" applyFont="1" applyFill="1" applyBorder="1" applyAlignment="1">
      <alignment horizontal="center" vertical="center" wrapText="1"/>
    </xf>
    <xf numFmtId="0" fontId="20" fillId="13" borderId="5" xfId="12" applyFont="1" applyFill="1" applyBorder="1" applyAlignment="1" applyProtection="1">
      <alignment vertical="top"/>
    </xf>
    <xf numFmtId="0" fontId="17" fillId="13" borderId="5" xfId="12" applyFont="1" applyFill="1" applyBorder="1" applyAlignment="1" applyProtection="1">
      <alignment horizontal="center" vertical="top"/>
    </xf>
    <xf numFmtId="0" fontId="17" fillId="13" borderId="5" xfId="12" applyFont="1" applyFill="1" applyBorder="1" applyAlignment="1" applyProtection="1">
      <alignment vertical="top"/>
    </xf>
    <xf numFmtId="0" fontId="20" fillId="15" borderId="6" xfId="12" applyFont="1" applyFill="1" applyBorder="1" applyAlignment="1" applyProtection="1"/>
    <xf numFmtId="0" fontId="17" fillId="15" borderId="6" xfId="12" applyFont="1" applyFill="1" applyBorder="1" applyAlignment="1" applyProtection="1">
      <alignment horizontal="center"/>
    </xf>
    <xf numFmtId="0" fontId="17" fillId="15" borderId="6" xfId="12" applyFont="1" applyFill="1" applyBorder="1" applyAlignment="1" applyProtection="1">
      <alignment horizontal="center" vertical="top"/>
    </xf>
    <xf numFmtId="0" fontId="20" fillId="14" borderId="6" xfId="12" applyFont="1" applyFill="1" applyBorder="1" applyAlignment="1" applyProtection="1">
      <alignment vertical="top"/>
    </xf>
    <xf numFmtId="0" fontId="17" fillId="14" borderId="6" xfId="12" applyFont="1" applyFill="1" applyBorder="1" applyAlignment="1" applyProtection="1">
      <alignment horizontal="center" vertical="top"/>
    </xf>
    <xf numFmtId="0" fontId="20" fillId="9" borderId="6" xfId="12" applyFont="1" applyFill="1" applyBorder="1" applyAlignment="1" applyProtection="1">
      <alignment vertical="top"/>
    </xf>
    <xf numFmtId="0" fontId="17" fillId="9" borderId="6" xfId="12" applyFont="1" applyFill="1" applyBorder="1" applyAlignment="1" applyProtection="1">
      <alignment horizontal="center" vertical="top"/>
    </xf>
    <xf numFmtId="0" fontId="19" fillId="9" borderId="6" xfId="12" applyFont="1" applyFill="1" applyBorder="1" applyAlignment="1" applyProtection="1">
      <alignment vertical="top"/>
    </xf>
    <xf numFmtId="0" fontId="18" fillId="9" borderId="6" xfId="12" applyFont="1" applyFill="1" applyBorder="1" applyAlignment="1" applyProtection="1">
      <alignment horizontal="center" vertical="top"/>
    </xf>
    <xf numFmtId="0" fontId="18" fillId="9" borderId="6" xfId="12" applyFont="1" applyFill="1" applyBorder="1" applyAlignment="1" applyProtection="1">
      <alignment vertical="top"/>
    </xf>
    <xf numFmtId="165" fontId="17" fillId="14" borderId="6" xfId="13" applyNumberFormat="1" applyFont="1" applyFill="1" applyBorder="1" applyAlignment="1" applyProtection="1">
      <alignment vertical="top"/>
      <protection locked="0"/>
    </xf>
    <xf numFmtId="0" fontId="17" fillId="9" borderId="6" xfId="12" applyFont="1" applyFill="1" applyBorder="1" applyAlignment="1" applyProtection="1">
      <alignment vertical="top"/>
    </xf>
    <xf numFmtId="0" fontId="19" fillId="9" borderId="6" xfId="12" applyFont="1" applyFill="1" applyBorder="1" applyProtection="1"/>
    <xf numFmtId="0" fontId="19" fillId="9" borderId="14" xfId="12" applyFont="1" applyFill="1" applyBorder="1" applyAlignment="1" applyProtection="1">
      <alignment vertical="top"/>
    </xf>
    <xf numFmtId="0" fontId="18" fillId="9" borderId="14" xfId="12" applyFont="1" applyFill="1" applyBorder="1" applyAlignment="1" applyProtection="1">
      <alignment horizontal="center" vertical="top"/>
    </xf>
    <xf numFmtId="0" fontId="18" fillId="9" borderId="14" xfId="4" applyFont="1" applyFill="1" applyBorder="1" applyAlignment="1" applyProtection="1">
      <alignment vertical="top"/>
    </xf>
    <xf numFmtId="165" fontId="17" fillId="15" borderId="6" xfId="13" applyNumberFormat="1" applyFont="1" applyFill="1" applyBorder="1" applyAlignment="1" applyProtection="1">
      <alignment vertical="top"/>
      <protection locked="0"/>
    </xf>
    <xf numFmtId="0" fontId="20" fillId="9" borderId="6" xfId="12" applyFont="1" applyFill="1" applyBorder="1" applyProtection="1"/>
    <xf numFmtId="0" fontId="19" fillId="9" borderId="14" xfId="12" applyFont="1" applyFill="1" applyBorder="1" applyProtection="1"/>
    <xf numFmtId="0" fontId="18" fillId="9" borderId="14" xfId="4" applyFont="1" applyFill="1" applyBorder="1" applyProtection="1"/>
    <xf numFmtId="0" fontId="18" fillId="9" borderId="6" xfId="12" applyFont="1" applyFill="1" applyBorder="1" applyAlignment="1" applyProtection="1">
      <alignment vertical="top" wrapText="1"/>
    </xf>
    <xf numFmtId="0" fontId="18" fillId="9" borderId="14" xfId="12" applyFont="1" applyFill="1" applyBorder="1" applyAlignment="1" applyProtection="1">
      <alignment vertical="top"/>
    </xf>
    <xf numFmtId="0" fontId="19" fillId="9" borderId="6" xfId="12" applyFont="1" applyFill="1" applyBorder="1" applyAlignment="1" applyProtection="1">
      <alignment horizontal="center" vertical="center"/>
    </xf>
    <xf numFmtId="0" fontId="18" fillId="9" borderId="6" xfId="12" applyFont="1" applyFill="1" applyBorder="1" applyAlignment="1" applyProtection="1">
      <alignment horizontal="center" vertical="center"/>
    </xf>
    <xf numFmtId="0" fontId="17" fillId="9" borderId="6" xfId="12" applyFont="1" applyFill="1" applyBorder="1" applyAlignment="1" applyProtection="1">
      <alignment vertical="top" wrapText="1"/>
    </xf>
    <xf numFmtId="0" fontId="19" fillId="9" borderId="6" xfId="12" applyFont="1" applyFill="1" applyBorder="1" applyAlignment="1" applyProtection="1">
      <alignment vertical="top"/>
      <protection locked="0"/>
    </xf>
    <xf numFmtId="0" fontId="18" fillId="9" borderId="6" xfId="12" applyFont="1" applyFill="1" applyBorder="1" applyAlignment="1" applyProtection="1">
      <alignment horizontal="center" vertical="top"/>
      <protection locked="0"/>
    </xf>
    <xf numFmtId="0" fontId="20" fillId="9" borderId="14" xfId="12" applyFont="1" applyFill="1" applyBorder="1" applyProtection="1"/>
    <xf numFmtId="0" fontId="17" fillId="9" borderId="14" xfId="12" applyFont="1" applyFill="1" applyBorder="1" applyAlignment="1" applyProtection="1">
      <alignment horizontal="center" vertical="top"/>
    </xf>
    <xf numFmtId="0" fontId="17" fillId="9" borderId="14" xfId="4" applyFont="1" applyFill="1" applyBorder="1" applyAlignment="1" applyProtection="1">
      <alignment vertical="top" wrapText="1"/>
    </xf>
    <xf numFmtId="165" fontId="17" fillId="9" borderId="14" xfId="13" applyNumberFormat="1" applyFont="1" applyFill="1" applyBorder="1" applyAlignment="1" applyProtection="1">
      <alignment vertical="top"/>
      <protection locked="0"/>
    </xf>
    <xf numFmtId="0" fontId="20" fillId="9" borderId="14" xfId="12" applyFont="1" applyFill="1" applyBorder="1" applyAlignment="1" applyProtection="1">
      <alignment vertical="top"/>
    </xf>
    <xf numFmtId="0" fontId="17" fillId="9" borderId="14" xfId="12" applyFont="1" applyFill="1" applyBorder="1" applyAlignment="1" applyProtection="1">
      <alignment vertical="top"/>
    </xf>
    <xf numFmtId="165" fontId="17" fillId="3" borderId="14" xfId="13" applyNumberFormat="1" applyFont="1" applyFill="1" applyBorder="1" applyAlignment="1" applyProtection="1">
      <alignment horizontal="right" vertical="top"/>
    </xf>
    <xf numFmtId="0" fontId="2" fillId="0" borderId="0" xfId="12"/>
    <xf numFmtId="4" fontId="8" fillId="3" borderId="0" xfId="4" applyNumberFormat="1" applyFont="1" applyFill="1" applyBorder="1" applyAlignment="1" applyProtection="1">
      <alignment horizontal="right"/>
    </xf>
    <xf numFmtId="4" fontId="8" fillId="3" borderId="2" xfId="4" applyNumberFormat="1" applyFont="1" applyFill="1" applyBorder="1" applyAlignment="1" applyProtection="1">
      <alignment horizontal="right"/>
    </xf>
    <xf numFmtId="4" fontId="13" fillId="11" borderId="1" xfId="4" applyNumberFormat="1" applyFont="1" applyFill="1" applyBorder="1" applyAlignment="1">
      <alignment horizontal="right"/>
    </xf>
    <xf numFmtId="165" fontId="2" fillId="0" borderId="0" xfId="12" applyNumberFormat="1"/>
    <xf numFmtId="0" fontId="40" fillId="9" borderId="17" xfId="0" applyFont="1" applyFill="1" applyBorder="1" applyAlignment="1">
      <alignment horizontal="left" vertical="center" wrapText="1"/>
    </xf>
    <xf numFmtId="0" fontId="40" fillId="41" borderId="17" xfId="0" applyFont="1" applyFill="1" applyBorder="1" applyAlignment="1">
      <alignment horizontal="left" vertical="center" wrapText="1"/>
    </xf>
    <xf numFmtId="0" fontId="35" fillId="9" borderId="17" xfId="0" applyFont="1" applyFill="1" applyBorder="1" applyAlignment="1">
      <alignment horizontal="left" vertical="center" wrapText="1"/>
    </xf>
    <xf numFmtId="0" fontId="36" fillId="9" borderId="0" xfId="14" applyFont="1" applyFill="1"/>
    <xf numFmtId="0" fontId="28" fillId="9" borderId="0" xfId="14" applyFont="1" applyFill="1"/>
    <xf numFmtId="0" fontId="1" fillId="0" borderId="0" xfId="14"/>
    <xf numFmtId="0" fontId="9" fillId="42" borderId="17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left" vertical="center" wrapText="1"/>
    </xf>
    <xf numFmtId="0" fontId="39" fillId="41" borderId="17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>
      <alignment horizontal="left" vertical="center"/>
    </xf>
    <xf numFmtId="0" fontId="39" fillId="41" borderId="17" xfId="0" applyFont="1" applyFill="1" applyBorder="1" applyAlignment="1">
      <alignment horizontal="left" vertical="center"/>
    </xf>
    <xf numFmtId="0" fontId="40" fillId="9" borderId="17" xfId="0" applyFont="1" applyFill="1" applyBorder="1" applyAlignment="1">
      <alignment vertical="center" wrapText="1"/>
    </xf>
    <xf numFmtId="0" fontId="40" fillId="41" borderId="17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36" fillId="9" borderId="17" xfId="0" applyFont="1" applyFill="1" applyBorder="1" applyAlignment="1">
      <alignment horizontal="center" vertical="center"/>
    </xf>
    <xf numFmtId="0" fontId="35" fillId="9" borderId="17" xfId="0" applyFont="1" applyFill="1" applyBorder="1" applyAlignment="1">
      <alignment horizontal="center" vertical="center"/>
    </xf>
    <xf numFmtId="0" fontId="43" fillId="9" borderId="17" xfId="0" applyFont="1" applyFill="1" applyBorder="1" applyAlignment="1">
      <alignment horizontal="left" vertical="center"/>
    </xf>
    <xf numFmtId="0" fontId="36" fillId="9" borderId="17" xfId="14" applyFont="1" applyFill="1" applyBorder="1" applyAlignment="1">
      <alignment horizontal="center" vertical="center"/>
    </xf>
    <xf numFmtId="0" fontId="35" fillId="9" borderId="17" xfId="14" applyFont="1" applyFill="1" applyBorder="1" applyAlignment="1">
      <alignment horizontal="center" vertical="center"/>
    </xf>
    <xf numFmtId="0" fontId="43" fillId="9" borderId="17" xfId="14" applyFont="1" applyFill="1" applyBorder="1" applyAlignment="1">
      <alignment horizontal="left" vertical="center"/>
    </xf>
    <xf numFmtId="0" fontId="44" fillId="9" borderId="17" xfId="14" applyFont="1" applyFill="1" applyBorder="1" applyAlignment="1">
      <alignment horizontal="left" vertical="center"/>
    </xf>
    <xf numFmtId="0" fontId="43" fillId="9" borderId="17" xfId="14" applyFont="1" applyFill="1" applyBorder="1" applyAlignment="1">
      <alignment horizontal="left" vertical="center" wrapText="1"/>
    </xf>
    <xf numFmtId="0" fontId="36" fillId="9" borderId="0" xfId="14" applyFont="1" applyFill="1" applyAlignment="1">
      <alignment wrapText="1"/>
    </xf>
    <xf numFmtId="0" fontId="37" fillId="9" borderId="0" xfId="14" applyFont="1" applyFill="1"/>
    <xf numFmtId="0" fontId="35" fillId="9" borderId="0" xfId="14" applyFont="1" applyFill="1"/>
    <xf numFmtId="0" fontId="1" fillId="0" borderId="0" xfId="14" applyFont="1"/>
    <xf numFmtId="0" fontId="9" fillId="21" borderId="17" xfId="0" applyFont="1" applyFill="1" applyBorder="1" applyAlignment="1">
      <alignment vertical="center" wrapText="1"/>
    </xf>
    <xf numFmtId="0" fontId="9" fillId="21" borderId="17" xfId="0" applyFont="1" applyFill="1" applyBorder="1" applyAlignment="1">
      <alignment horizontal="center" wrapText="1"/>
    </xf>
    <xf numFmtId="4" fontId="9" fillId="21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67" fontId="0" fillId="0" borderId="17" xfId="0" applyNumberForma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5" fillId="0" borderId="17" xfId="0" applyFont="1" applyBorder="1" applyAlignment="1">
      <alignment horizontal="left" vertical="center" wrapText="1"/>
    </xf>
    <xf numFmtId="0" fontId="35" fillId="9" borderId="17" xfId="0" applyFont="1" applyFill="1" applyBorder="1" applyAlignment="1">
      <alignment vertical="center" wrapText="1"/>
    </xf>
    <xf numFmtId="0" fontId="35" fillId="41" borderId="17" xfId="0" applyFont="1" applyFill="1" applyBorder="1" applyAlignment="1">
      <alignment vertical="center" wrapText="1"/>
    </xf>
    <xf numFmtId="9" fontId="35" fillId="9" borderId="17" xfId="0" applyNumberFormat="1" applyFont="1" applyFill="1" applyBorder="1" applyAlignment="1">
      <alignment vertical="center" wrapText="1"/>
    </xf>
    <xf numFmtId="0" fontId="35" fillId="0" borderId="17" xfId="0" applyFont="1" applyFill="1" applyBorder="1" applyAlignment="1">
      <alignment vertical="center" wrapText="1"/>
    </xf>
    <xf numFmtId="0" fontId="41" fillId="9" borderId="17" xfId="0" applyFont="1" applyFill="1" applyBorder="1" applyAlignment="1">
      <alignment horizontal="left" vertical="center" wrapText="1"/>
    </xf>
    <xf numFmtId="0" fontId="42" fillId="9" borderId="17" xfId="0" applyFont="1" applyFill="1" applyBorder="1" applyAlignment="1">
      <alignment horizontal="left" vertical="center" wrapText="1"/>
    </xf>
    <xf numFmtId="0" fontId="35" fillId="41" borderId="17" xfId="0" applyFont="1" applyFill="1" applyBorder="1" applyAlignment="1">
      <alignment horizontal="left" vertical="center" wrapText="1"/>
    </xf>
    <xf numFmtId="0" fontId="42" fillId="41" borderId="17" xfId="0" applyFont="1" applyFill="1" applyBorder="1" applyAlignment="1">
      <alignment horizontal="left" vertical="center" wrapText="1"/>
    </xf>
    <xf numFmtId="0" fontId="40" fillId="41" borderId="26" xfId="0" applyFont="1" applyFill="1" applyBorder="1" applyAlignment="1">
      <alignment vertical="center" wrapText="1"/>
    </xf>
    <xf numFmtId="0" fontId="51" fillId="9" borderId="17" xfId="0" applyFont="1" applyFill="1" applyBorder="1" applyAlignment="1">
      <alignment horizontal="left" vertical="center" wrapText="1"/>
    </xf>
    <xf numFmtId="0" fontId="43" fillId="9" borderId="17" xfId="14" applyFont="1" applyFill="1" applyBorder="1" applyAlignment="1">
      <alignment horizontal="left" vertical="top"/>
    </xf>
    <xf numFmtId="0" fontId="44" fillId="9" borderId="17" xfId="14" applyFont="1" applyFill="1" applyBorder="1" applyAlignment="1">
      <alignment horizontal="left" vertical="top"/>
    </xf>
    <xf numFmtId="0" fontId="43" fillId="9" borderId="17" xfId="0" applyFont="1" applyFill="1" applyBorder="1" applyAlignment="1">
      <alignment horizontal="left" vertical="top"/>
    </xf>
    <xf numFmtId="0" fontId="51" fillId="9" borderId="17" xfId="0" applyFont="1" applyFill="1" applyBorder="1" applyAlignment="1">
      <alignment horizontal="left" vertical="top" wrapText="1"/>
    </xf>
    <xf numFmtId="0" fontId="36" fillId="9" borderId="17" xfId="14" applyFont="1" applyFill="1" applyBorder="1"/>
    <xf numFmtId="0" fontId="28" fillId="9" borderId="17" xfId="14" applyFont="1" applyFill="1" applyBorder="1"/>
    <xf numFmtId="0" fontId="43" fillId="9" borderId="17" xfId="14" applyFont="1" applyFill="1" applyBorder="1" applyAlignment="1">
      <alignment horizontal="left" vertical="top" wrapText="1"/>
    </xf>
    <xf numFmtId="0" fontId="38" fillId="41" borderId="17" xfId="0" applyFont="1" applyFill="1" applyBorder="1" applyAlignment="1">
      <alignment horizontal="center"/>
    </xf>
    <xf numFmtId="0" fontId="36" fillId="9" borderId="17" xfId="14" applyFont="1" applyFill="1" applyBorder="1" applyAlignment="1">
      <alignment vertical="center"/>
    </xf>
    <xf numFmtId="0" fontId="50" fillId="9" borderId="17" xfId="0" applyFont="1" applyFill="1" applyBorder="1" applyAlignment="1">
      <alignment horizontal="left" vertical="center" wrapText="1"/>
    </xf>
    <xf numFmtId="0" fontId="35" fillId="9" borderId="17" xfId="0" applyFont="1" applyFill="1" applyBorder="1" applyAlignment="1">
      <alignment horizontal="left" vertical="center" wrapText="1"/>
    </xf>
    <xf numFmtId="0" fontId="35" fillId="9" borderId="17" xfId="0" applyFont="1" applyFill="1" applyBorder="1" applyAlignment="1">
      <alignment horizontal="left" vertical="center" wrapText="1"/>
    </xf>
    <xf numFmtId="0" fontId="40" fillId="9" borderId="17" xfId="0" applyFont="1" applyFill="1" applyBorder="1" applyAlignment="1">
      <alignment horizontal="left" vertical="center" wrapText="1"/>
    </xf>
    <xf numFmtId="0" fontId="40" fillId="41" borderId="17" xfId="0" applyFont="1" applyFill="1" applyBorder="1" applyAlignment="1">
      <alignment horizontal="left" vertical="center" wrapText="1"/>
    </xf>
    <xf numFmtId="0" fontId="40" fillId="41" borderId="26" xfId="0" applyFont="1" applyFill="1" applyBorder="1" applyAlignment="1">
      <alignment horizontal="left" vertical="center" wrapText="1"/>
    </xf>
    <xf numFmtId="0" fontId="40" fillId="41" borderId="22" xfId="0" applyFont="1" applyFill="1" applyBorder="1" applyAlignment="1">
      <alignment horizontal="left" vertical="center" wrapText="1"/>
    </xf>
    <xf numFmtId="0" fontId="9" fillId="11" borderId="12" xfId="4" applyFont="1" applyFill="1" applyBorder="1" applyAlignment="1">
      <alignment horizontal="center" vertical="center" wrapText="1"/>
    </xf>
    <xf numFmtId="0" fontId="9" fillId="11" borderId="4" xfId="4" applyFont="1" applyFill="1" applyBorder="1" applyAlignment="1">
      <alignment horizontal="center" vertical="center" wrapText="1"/>
    </xf>
    <xf numFmtId="0" fontId="9" fillId="4" borderId="0" xfId="4" applyFont="1" applyFill="1" applyBorder="1" applyAlignment="1" applyProtection="1">
      <alignment horizontal="center"/>
      <protection locked="0"/>
    </xf>
    <xf numFmtId="0" fontId="9" fillId="4" borderId="28" xfId="4" applyFont="1" applyFill="1" applyBorder="1" applyAlignment="1" applyProtection="1">
      <alignment horizontal="center"/>
      <protection locked="0"/>
    </xf>
    <xf numFmtId="0" fontId="9" fillId="8" borderId="0" xfId="4" applyFont="1" applyFill="1" applyBorder="1" applyAlignment="1" applyProtection="1">
      <alignment horizontal="center"/>
      <protection locked="0"/>
    </xf>
    <xf numFmtId="0" fontId="9" fillId="8" borderId="28" xfId="4" applyFont="1" applyFill="1" applyBorder="1" applyAlignment="1" applyProtection="1">
      <alignment horizontal="center"/>
      <protection locked="0"/>
    </xf>
    <xf numFmtId="0" fontId="9" fillId="10" borderId="0" xfId="4" applyFont="1" applyFill="1" applyBorder="1" applyAlignment="1" applyProtection="1">
      <alignment horizontal="center"/>
      <protection locked="0"/>
    </xf>
    <xf numFmtId="0" fontId="9" fillId="10" borderId="28" xfId="4" applyFont="1" applyFill="1" applyBorder="1" applyAlignment="1" applyProtection="1">
      <alignment horizontal="center"/>
      <protection locked="0"/>
    </xf>
    <xf numFmtId="0" fontId="9" fillId="11" borderId="12" xfId="4" applyFont="1" applyFill="1" applyBorder="1" applyAlignment="1">
      <alignment horizontal="center" vertical="center"/>
    </xf>
    <xf numFmtId="0" fontId="9" fillId="11" borderId="4" xfId="4" applyFont="1" applyFill="1" applyBorder="1" applyAlignment="1">
      <alignment horizontal="center" vertical="center"/>
    </xf>
    <xf numFmtId="0" fontId="9" fillId="11" borderId="12" xfId="4" applyFont="1" applyFill="1" applyBorder="1" applyAlignment="1">
      <alignment horizontal="center"/>
    </xf>
    <xf numFmtId="0" fontId="40" fillId="9" borderId="26" xfId="0" applyFont="1" applyFill="1" applyBorder="1" applyAlignment="1">
      <alignment horizontal="center" vertical="center" wrapText="1"/>
    </xf>
    <xf numFmtId="0" fontId="40" fillId="9" borderId="31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50" fillId="9" borderId="17" xfId="0" applyFont="1" applyFill="1" applyBorder="1" applyAlignment="1">
      <alignment horizontal="center" vertical="center" wrapText="1"/>
    </xf>
    <xf numFmtId="0" fontId="40" fillId="41" borderId="31" xfId="0" applyFont="1" applyFill="1" applyBorder="1" applyAlignment="1">
      <alignment horizontal="left" vertical="center" wrapText="1"/>
    </xf>
    <xf numFmtId="0" fontId="35" fillId="9" borderId="17" xfId="0" applyFont="1" applyFill="1" applyBorder="1" applyAlignment="1">
      <alignment horizontal="left" vertical="center"/>
    </xf>
    <xf numFmtId="0" fontId="40" fillId="9" borderId="26" xfId="0" applyFont="1" applyFill="1" applyBorder="1" applyAlignment="1">
      <alignment horizontal="left" vertical="center" wrapText="1"/>
    </xf>
    <xf numFmtId="0" fontId="40" fillId="9" borderId="31" xfId="0" applyFont="1" applyFill="1" applyBorder="1" applyAlignment="1">
      <alignment horizontal="left" vertical="center" wrapText="1"/>
    </xf>
    <xf numFmtId="0" fontId="40" fillId="9" borderId="22" xfId="0" applyFont="1" applyFill="1" applyBorder="1" applyAlignment="1">
      <alignment horizontal="left" vertical="center" wrapText="1"/>
    </xf>
    <xf numFmtId="0" fontId="35" fillId="9" borderId="26" xfId="0" applyFont="1" applyFill="1" applyBorder="1" applyAlignment="1">
      <alignment horizontal="left" vertical="center" wrapText="1"/>
    </xf>
    <xf numFmtId="0" fontId="35" fillId="9" borderId="31" xfId="0" applyFont="1" applyFill="1" applyBorder="1" applyAlignment="1">
      <alignment horizontal="left" vertical="center" wrapText="1"/>
    </xf>
    <xf numFmtId="0" fontId="35" fillId="9" borderId="22" xfId="0" applyFont="1" applyFill="1" applyBorder="1" applyAlignment="1">
      <alignment horizontal="left" vertical="center" wrapText="1"/>
    </xf>
    <xf numFmtId="0" fontId="35" fillId="9" borderId="26" xfId="0" applyFont="1" applyFill="1" applyBorder="1" applyAlignment="1">
      <alignment horizontal="center" vertical="center" wrapText="1"/>
    </xf>
    <xf numFmtId="0" fontId="35" fillId="9" borderId="31" xfId="0" applyFont="1" applyFill="1" applyBorder="1" applyAlignment="1">
      <alignment horizontal="center" vertical="center" wrapText="1"/>
    </xf>
    <xf numFmtId="0" fontId="35" fillId="9" borderId="22" xfId="0" applyFont="1" applyFill="1" applyBorder="1" applyAlignment="1">
      <alignment horizontal="center" vertical="center" wrapText="1"/>
    </xf>
    <xf numFmtId="0" fontId="9" fillId="4" borderId="10" xfId="14" applyFont="1" applyFill="1" applyBorder="1" applyAlignment="1">
      <alignment horizontal="center"/>
    </xf>
    <xf numFmtId="0" fontId="9" fillId="4" borderId="0" xfId="14" applyFont="1" applyFill="1" applyBorder="1" applyAlignment="1">
      <alignment horizontal="center"/>
    </xf>
    <xf numFmtId="0" fontId="9" fillId="4" borderId="27" xfId="14" applyFont="1" applyFill="1" applyBorder="1" applyAlignment="1">
      <alignment horizontal="center"/>
    </xf>
    <xf numFmtId="0" fontId="9" fillId="4" borderId="2" xfId="14" applyFont="1" applyFill="1" applyBorder="1" applyAlignment="1">
      <alignment horizontal="center"/>
    </xf>
    <xf numFmtId="0" fontId="40" fillId="41" borderId="26" xfId="0" applyFont="1" applyFill="1" applyBorder="1" applyAlignment="1">
      <alignment horizontal="center" vertical="center" wrapText="1"/>
    </xf>
    <xf numFmtId="0" fontId="40" fillId="41" borderId="31" xfId="0" applyFont="1" applyFill="1" applyBorder="1" applyAlignment="1">
      <alignment horizontal="center" vertical="center" wrapText="1"/>
    </xf>
    <xf numFmtId="0" fontId="40" fillId="41" borderId="22" xfId="0" applyFont="1" applyFill="1" applyBorder="1" applyAlignment="1">
      <alignment horizontal="center" vertical="center" wrapText="1"/>
    </xf>
    <xf numFmtId="0" fontId="17" fillId="0" borderId="3" xfId="14" applyFont="1" applyFill="1" applyBorder="1" applyAlignment="1">
      <alignment horizontal="center"/>
    </xf>
    <xf numFmtId="0" fontId="17" fillId="0" borderId="0" xfId="14" applyFont="1" applyFill="1" applyBorder="1" applyAlignment="1">
      <alignment horizontal="center"/>
    </xf>
    <xf numFmtId="0" fontId="29" fillId="0" borderId="3" xfId="14" applyFont="1" applyFill="1" applyBorder="1" applyAlignment="1">
      <alignment horizontal="center"/>
    </xf>
    <xf numFmtId="0" fontId="29" fillId="0" borderId="0" xfId="14" applyFont="1" applyFill="1" applyBorder="1" applyAlignment="1">
      <alignment horizontal="center"/>
    </xf>
    <xf numFmtId="0" fontId="30" fillId="0" borderId="3" xfId="14" applyFont="1" applyFill="1" applyBorder="1" applyAlignment="1">
      <alignment horizontal="center"/>
    </xf>
    <xf numFmtId="0" fontId="30" fillId="0" borderId="0" xfId="14" applyFont="1" applyFill="1" applyBorder="1" applyAlignment="1">
      <alignment horizontal="center"/>
    </xf>
    <xf numFmtId="0" fontId="9" fillId="0" borderId="10" xfId="14" applyFont="1" applyFill="1" applyBorder="1" applyAlignment="1">
      <alignment horizontal="center"/>
    </xf>
    <xf numFmtId="0" fontId="9" fillId="0" borderId="0" xfId="14" applyFont="1" applyFill="1" applyBorder="1" applyAlignment="1">
      <alignment horizontal="center"/>
    </xf>
    <xf numFmtId="0" fontId="42" fillId="9" borderId="26" xfId="0" applyFont="1" applyFill="1" applyBorder="1" applyAlignment="1">
      <alignment horizontal="center" vertical="center" wrapText="1"/>
    </xf>
    <xf numFmtId="0" fontId="42" fillId="9" borderId="31" xfId="0" applyFont="1" applyFill="1" applyBorder="1" applyAlignment="1">
      <alignment horizontal="center" vertical="center" wrapText="1"/>
    </xf>
    <xf numFmtId="0" fontId="42" fillId="9" borderId="22" xfId="0" applyFont="1" applyFill="1" applyBorder="1" applyAlignment="1">
      <alignment horizontal="center" vertical="center" wrapText="1"/>
    </xf>
    <xf numFmtId="0" fontId="35" fillId="41" borderId="26" xfId="0" applyFont="1" applyFill="1" applyBorder="1" applyAlignment="1">
      <alignment horizontal="center" vertical="center" wrapText="1"/>
    </xf>
    <xf numFmtId="0" fontId="35" fillId="41" borderId="31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 wrapText="1"/>
    </xf>
    <xf numFmtId="0" fontId="41" fillId="9" borderId="26" xfId="0" applyFont="1" applyFill="1" applyBorder="1" applyAlignment="1">
      <alignment horizontal="center" vertical="center" wrapText="1"/>
    </xf>
    <xf numFmtId="0" fontId="41" fillId="9" borderId="31" xfId="0" applyFont="1" applyFill="1" applyBorder="1" applyAlignment="1">
      <alignment horizontal="center" vertical="center" wrapText="1"/>
    </xf>
    <xf numFmtId="0" fontId="41" fillId="9" borderId="22" xfId="0" applyFont="1" applyFill="1" applyBorder="1" applyAlignment="1">
      <alignment horizontal="center" vertical="center" wrapText="1"/>
    </xf>
    <xf numFmtId="0" fontId="17" fillId="9" borderId="3" xfId="14" applyFont="1" applyFill="1" applyBorder="1" applyAlignment="1">
      <alignment horizontal="center"/>
    </xf>
    <xf numFmtId="0" fontId="17" fillId="9" borderId="0" xfId="14" applyFont="1" applyFill="1" applyBorder="1" applyAlignment="1">
      <alignment horizontal="center"/>
    </xf>
    <xf numFmtId="0" fontId="29" fillId="9" borderId="3" xfId="14" applyFont="1" applyFill="1" applyBorder="1" applyAlignment="1">
      <alignment horizontal="center"/>
    </xf>
    <xf numFmtId="0" fontId="29" fillId="9" borderId="0" xfId="14" applyFont="1" applyFill="1" applyBorder="1" applyAlignment="1">
      <alignment horizontal="center"/>
    </xf>
    <xf numFmtId="0" fontId="30" fillId="9" borderId="3" xfId="14" applyFont="1" applyFill="1" applyBorder="1" applyAlignment="1">
      <alignment horizontal="center"/>
    </xf>
    <xf numFmtId="0" fontId="30" fillId="9" borderId="0" xfId="14" applyFont="1" applyFill="1" applyBorder="1" applyAlignment="1">
      <alignment horizontal="center"/>
    </xf>
    <xf numFmtId="0" fontId="9" fillId="9" borderId="10" xfId="14" applyFont="1" applyFill="1" applyBorder="1" applyAlignment="1">
      <alignment horizontal="center"/>
    </xf>
    <xf numFmtId="0" fontId="9" fillId="9" borderId="0" xfId="14" applyFont="1" applyFill="1" applyBorder="1" applyAlignment="1">
      <alignment horizontal="center"/>
    </xf>
    <xf numFmtId="0" fontId="9" fillId="8" borderId="0" xfId="10" applyFont="1" applyFill="1" applyBorder="1" applyAlignment="1">
      <alignment horizontal="left"/>
    </xf>
    <xf numFmtId="0" fontId="9" fillId="10" borderId="13" xfId="10" applyFont="1" applyFill="1" applyBorder="1" applyAlignment="1" applyProtection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center"/>
    </xf>
    <xf numFmtId="0" fontId="9" fillId="4" borderId="0" xfId="10" applyFont="1" applyFill="1" applyBorder="1" applyAlignment="1">
      <alignment horizontal="left"/>
    </xf>
    <xf numFmtId="0" fontId="9" fillId="4" borderId="0" xfId="4" applyFont="1" applyFill="1" applyBorder="1" applyAlignment="1">
      <alignment horizontal="left"/>
    </xf>
    <xf numFmtId="0" fontId="9" fillId="4" borderId="11" xfId="4" applyFont="1" applyFill="1" applyBorder="1" applyAlignment="1">
      <alignment horizontal="left"/>
    </xf>
    <xf numFmtId="0" fontId="9" fillId="8" borderId="0" xfId="4" applyFont="1" applyFill="1" applyBorder="1" applyAlignment="1">
      <alignment horizontal="left"/>
    </xf>
    <xf numFmtId="0" fontId="9" fillId="8" borderId="11" xfId="4" applyFont="1" applyFill="1" applyBorder="1" applyAlignment="1">
      <alignment horizontal="left"/>
    </xf>
    <xf numFmtId="0" fontId="9" fillId="10" borderId="0" xfId="4" applyFont="1" applyFill="1" applyBorder="1" applyAlignment="1" applyProtection="1">
      <alignment horizontal="left"/>
    </xf>
    <xf numFmtId="0" fontId="9" fillId="10" borderId="11" xfId="4" applyFont="1" applyFill="1" applyBorder="1" applyAlignment="1" applyProtection="1">
      <alignment horizontal="left"/>
    </xf>
    <xf numFmtId="0" fontId="21" fillId="11" borderId="4" xfId="12" applyFont="1" applyFill="1" applyBorder="1" applyAlignment="1">
      <alignment horizontal="center" textRotation="90"/>
    </xf>
    <xf numFmtId="0" fontId="21" fillId="11" borderId="5" xfId="12" applyFont="1" applyFill="1" applyBorder="1" applyAlignment="1">
      <alignment horizontal="center" vertical="center"/>
    </xf>
    <xf numFmtId="0" fontId="21" fillId="11" borderId="12" xfId="12" applyFont="1" applyFill="1" applyBorder="1" applyAlignment="1">
      <alignment horizontal="center" vertical="center"/>
    </xf>
    <xf numFmtId="0" fontId="21" fillId="11" borderId="5" xfId="12" applyFont="1" applyFill="1" applyBorder="1" applyAlignment="1">
      <alignment horizontal="center" vertical="center" wrapText="1"/>
    </xf>
    <xf numFmtId="0" fontId="21" fillId="11" borderId="12" xfId="12" applyFont="1" applyFill="1" applyBorder="1" applyAlignment="1">
      <alignment horizontal="center" vertical="center" wrapText="1"/>
    </xf>
    <xf numFmtId="0" fontId="14" fillId="11" borderId="4" xfId="4" applyFont="1" applyFill="1" applyBorder="1" applyAlignment="1">
      <alignment horizontal="center" vertical="center" wrapText="1"/>
    </xf>
    <xf numFmtId="0" fontId="14" fillId="11" borderId="4" xfId="4" applyFont="1" applyFill="1" applyBorder="1" applyAlignment="1">
      <alignment horizontal="center" vertical="center"/>
    </xf>
    <xf numFmtId="0" fontId="21" fillId="11" borderId="4" xfId="12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/>
    </xf>
    <xf numFmtId="0" fontId="17" fillId="0" borderId="9" xfId="4" applyFont="1" applyFill="1" applyBorder="1" applyAlignment="1">
      <alignment horizontal="center"/>
    </xf>
    <xf numFmtId="0" fontId="17" fillId="0" borderId="15" xfId="4" applyFont="1" applyFill="1" applyBorder="1" applyAlignment="1">
      <alignment horizontal="center"/>
    </xf>
    <xf numFmtId="0" fontId="29" fillId="0" borderId="10" xfId="4" applyFont="1" applyFill="1" applyBorder="1" applyAlignment="1">
      <alignment horizontal="center"/>
    </xf>
    <xf numFmtId="0" fontId="29" fillId="0" borderId="0" xfId="4" applyFont="1" applyFill="1" applyBorder="1" applyAlignment="1">
      <alignment horizontal="center"/>
    </xf>
    <xf numFmtId="0" fontId="29" fillId="0" borderId="11" xfId="4" applyFont="1" applyFill="1" applyBorder="1" applyAlignment="1">
      <alignment horizontal="center"/>
    </xf>
    <xf numFmtId="0" fontId="30" fillId="0" borderId="10" xfId="4" applyFont="1" applyFill="1" applyBorder="1" applyAlignment="1">
      <alignment horizontal="center"/>
    </xf>
    <xf numFmtId="0" fontId="30" fillId="0" borderId="0" xfId="4" applyFont="1" applyFill="1" applyBorder="1" applyAlignment="1">
      <alignment horizontal="center"/>
    </xf>
    <xf numFmtId="0" fontId="30" fillId="0" borderId="11" xfId="4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9" fillId="0" borderId="11" xfId="4" applyFont="1" applyFill="1" applyBorder="1" applyAlignment="1">
      <alignment horizontal="center"/>
    </xf>
    <xf numFmtId="0" fontId="2" fillId="0" borderId="13" xfId="12" applyBorder="1" applyAlignment="1">
      <alignment horizontal="center"/>
    </xf>
    <xf numFmtId="0" fontId="9" fillId="8" borderId="0" xfId="4" applyFont="1" applyFill="1" applyBorder="1" applyAlignment="1">
      <alignment horizontal="center"/>
    </xf>
    <xf numFmtId="0" fontId="9" fillId="8" borderId="11" xfId="4" applyFont="1" applyFill="1" applyBorder="1" applyAlignment="1">
      <alignment horizontal="center"/>
    </xf>
    <xf numFmtId="0" fontId="9" fillId="10" borderId="0" xfId="4" applyFont="1" applyFill="1" applyBorder="1" applyAlignment="1" applyProtection="1">
      <alignment horizontal="center"/>
    </xf>
    <xf numFmtId="0" fontId="9" fillId="10" borderId="11" xfId="4" applyFont="1" applyFill="1" applyBorder="1" applyAlignment="1" applyProtection="1">
      <alignment horizontal="center"/>
    </xf>
    <xf numFmtId="0" fontId="9" fillId="4" borderId="0" xfId="4" applyFont="1" applyFill="1" applyBorder="1" applyAlignment="1">
      <alignment horizontal="center"/>
    </xf>
    <xf numFmtId="0" fontId="9" fillId="4" borderId="11" xfId="4" applyFont="1" applyFill="1" applyBorder="1" applyAlignment="1">
      <alignment horizontal="center"/>
    </xf>
  </cellXfs>
  <cellStyles count="15">
    <cellStyle name="Millares 2" xfId="1"/>
    <cellStyle name="Millares 2 2" xfId="13"/>
    <cellStyle name="Millares 3" xfId="5"/>
    <cellStyle name="Moneda 2" xfId="9"/>
    <cellStyle name="Normal" xfId="0" builtinId="0"/>
    <cellStyle name="Normal 2" xfId="2"/>
    <cellStyle name="Normal 2 2" xfId="3"/>
    <cellStyle name="Normal 2 2 2" xfId="12"/>
    <cellStyle name="Normal 2 3" xfId="8"/>
    <cellStyle name="Normal 2 4" xfId="11"/>
    <cellStyle name="Normal 3" xfId="4"/>
    <cellStyle name="Normal 4" xfId="6"/>
    <cellStyle name="Normal 4 2" xfId="14"/>
    <cellStyle name="Normal 5" xfId="7"/>
    <cellStyle name="Normal 6" xfId="10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theme="3" tint="0.39994506668294322"/>
        </right>
        <top style="thin">
          <color theme="3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</border>
      <protection locked="0" hidden="0"/>
    </dxf>
    <dxf>
      <border outline="0">
        <right style="thin">
          <color theme="3" tint="0.39994506668294322"/>
        </right>
        <top style="thin">
          <color theme="3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647700</xdr:colOff>
      <xdr:row>48</xdr:row>
      <xdr:rowOff>0</xdr:rowOff>
    </xdr:from>
    <xdr:ext cx="752475" cy="0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48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14" name="2 Imagen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15" name="2 Imagen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48</xdr:row>
      <xdr:rowOff>0</xdr:rowOff>
    </xdr:from>
    <xdr:ext cx="752475" cy="0"/>
    <xdr:pic>
      <xdr:nvPicPr>
        <xdr:cNvPr id="23" name="2 Imagen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4697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209549</xdr:colOff>
      <xdr:row>0</xdr:row>
      <xdr:rowOff>0</xdr:rowOff>
    </xdr:from>
    <xdr:to>
      <xdr:col>6</xdr:col>
      <xdr:colOff>1953453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1953453" cy="1009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161925</xdr:rowOff>
        </xdr:from>
        <xdr:to>
          <xdr:col>6</xdr:col>
          <xdr:colOff>1457325</xdr:colOff>
          <xdr:row>6</xdr:row>
          <xdr:rowOff>66675</xdr:rowOff>
        </xdr:to>
        <xdr:sp macro="" textlink="">
          <xdr:nvSpPr>
            <xdr:cNvPr id="28673" name="Command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1990725</xdr:colOff>
      <xdr:row>5</xdr:row>
      <xdr:rowOff>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819275" cy="876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356659</xdr:colOff>
      <xdr:row>4</xdr:row>
      <xdr:rowOff>46682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38100"/>
          <a:ext cx="1623483" cy="780107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41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14" name="2 Imagen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15" name="2 Imagen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23" name="2 Imagen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41</xdr:row>
      <xdr:rowOff>0</xdr:rowOff>
    </xdr:from>
    <xdr:ext cx="752475" cy="0"/>
    <xdr:pic>
      <xdr:nvPicPr>
        <xdr:cNvPr id="24" name="2 Imagen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3456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1322917</xdr:colOff>
      <xdr:row>0</xdr:row>
      <xdr:rowOff>52917</xdr:rowOff>
    </xdr:from>
    <xdr:to>
      <xdr:col>1</xdr:col>
      <xdr:colOff>2219107</xdr:colOff>
      <xdr:row>4</xdr:row>
      <xdr:rowOff>109462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6417" y="52917"/>
          <a:ext cx="896190" cy="828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157605</xdr:colOff>
      <xdr:row>0</xdr:row>
      <xdr:rowOff>67235</xdr:rowOff>
    </xdr:from>
    <xdr:to>
      <xdr:col>7</xdr:col>
      <xdr:colOff>1005412</xdr:colOff>
      <xdr:row>5</xdr:row>
      <xdr:rowOff>5602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355" y="67235"/>
          <a:ext cx="1609807" cy="814667"/>
        </a:xfrm>
        <a:prstGeom prst="rect">
          <a:avLst/>
        </a:prstGeom>
      </xdr:spPr>
    </xdr:pic>
    <xdr:clientData/>
  </xdr:twoCellAnchor>
  <xdr:twoCellAnchor editAs="oneCell">
    <xdr:from>
      <xdr:col>7</xdr:col>
      <xdr:colOff>1098177</xdr:colOff>
      <xdr:row>0</xdr:row>
      <xdr:rowOff>0</xdr:rowOff>
    </xdr:from>
    <xdr:to>
      <xdr:col>7</xdr:col>
      <xdr:colOff>1994367</xdr:colOff>
      <xdr:row>5</xdr:row>
      <xdr:rowOff>27907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26927" y="0"/>
          <a:ext cx="896190" cy="904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8</xdr:row>
      <xdr:rowOff>0</xdr:rowOff>
    </xdr:from>
    <xdr:to>
      <xdr:col>3</xdr:col>
      <xdr:colOff>304800</xdr:colOff>
      <xdr:row>8</xdr:row>
      <xdr:rowOff>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335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4</xdr:row>
      <xdr:rowOff>114473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8859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141</xdr:row>
      <xdr:rowOff>0</xdr:rowOff>
    </xdr:from>
    <xdr:to>
      <xdr:col>5</xdr:col>
      <xdr:colOff>150872</xdr:colOff>
      <xdr:row>141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5080" y="26479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160020</xdr:rowOff>
    </xdr:from>
    <xdr:to>
      <xdr:col>5</xdr:col>
      <xdr:colOff>407745</xdr:colOff>
      <xdr:row>204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813175" y="38641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141</xdr:row>
      <xdr:rowOff>0</xdr:rowOff>
    </xdr:from>
    <xdr:to>
      <xdr:col>5</xdr:col>
      <xdr:colOff>150872</xdr:colOff>
      <xdr:row>141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5080" y="26479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160020</xdr:rowOff>
    </xdr:from>
    <xdr:to>
      <xdr:col>5</xdr:col>
      <xdr:colOff>407745</xdr:colOff>
      <xdr:row>204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813175" y="38641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141</xdr:row>
      <xdr:rowOff>0</xdr:rowOff>
    </xdr:from>
    <xdr:to>
      <xdr:col>5</xdr:col>
      <xdr:colOff>150872</xdr:colOff>
      <xdr:row>141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5080" y="26479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160020</xdr:rowOff>
    </xdr:from>
    <xdr:to>
      <xdr:col>5</xdr:col>
      <xdr:colOff>407745</xdr:colOff>
      <xdr:row>204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813175" y="38641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141</xdr:row>
      <xdr:rowOff>0</xdr:rowOff>
    </xdr:from>
    <xdr:to>
      <xdr:col>5</xdr:col>
      <xdr:colOff>150872</xdr:colOff>
      <xdr:row>141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3815080" y="26479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204</xdr:row>
      <xdr:rowOff>160020</xdr:rowOff>
    </xdr:from>
    <xdr:to>
      <xdr:col>5</xdr:col>
      <xdr:colOff>407745</xdr:colOff>
      <xdr:row>204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813175" y="38641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150872</xdr:colOff>
      <xdr:row>147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3815080" y="27622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160020</xdr:rowOff>
    </xdr:from>
    <xdr:to>
      <xdr:col>5</xdr:col>
      <xdr:colOff>407745</xdr:colOff>
      <xdr:row>220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813175" y="4168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150872</xdr:colOff>
      <xdr:row>147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815080" y="27622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160020</xdr:rowOff>
    </xdr:from>
    <xdr:to>
      <xdr:col>5</xdr:col>
      <xdr:colOff>407745</xdr:colOff>
      <xdr:row>220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813175" y="4168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150872</xdr:colOff>
      <xdr:row>147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815080" y="27622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160020</xdr:rowOff>
    </xdr:from>
    <xdr:to>
      <xdr:col>5</xdr:col>
      <xdr:colOff>407745</xdr:colOff>
      <xdr:row>220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813175" y="4168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147</xdr:row>
      <xdr:rowOff>0</xdr:rowOff>
    </xdr:from>
    <xdr:to>
      <xdr:col>5</xdr:col>
      <xdr:colOff>150872</xdr:colOff>
      <xdr:row>147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3815080" y="276225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220</xdr:row>
      <xdr:rowOff>160020</xdr:rowOff>
    </xdr:from>
    <xdr:to>
      <xdr:col>5</xdr:col>
      <xdr:colOff>407745</xdr:colOff>
      <xdr:row>220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813175" y="416890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4</xdr:row>
      <xdr:rowOff>114473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15080" y="27051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205</xdr:row>
      <xdr:rowOff>160020</xdr:rowOff>
    </xdr:from>
    <xdr:to>
      <xdr:col>5</xdr:col>
      <xdr:colOff>407745</xdr:colOff>
      <xdr:row>205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813175" y="39212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815080" y="27051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205</xdr:row>
      <xdr:rowOff>160020</xdr:rowOff>
    </xdr:from>
    <xdr:to>
      <xdr:col>5</xdr:col>
      <xdr:colOff>407745</xdr:colOff>
      <xdr:row>205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813175" y="39212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815080" y="27051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205</xdr:row>
      <xdr:rowOff>160020</xdr:rowOff>
    </xdr:from>
    <xdr:to>
      <xdr:col>5</xdr:col>
      <xdr:colOff>407745</xdr:colOff>
      <xdr:row>205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813175" y="39212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3815080" y="27051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205</xdr:row>
      <xdr:rowOff>160020</xdr:rowOff>
    </xdr:from>
    <xdr:to>
      <xdr:col>5</xdr:col>
      <xdr:colOff>407745</xdr:colOff>
      <xdr:row>205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813175" y="39212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148</xdr:row>
      <xdr:rowOff>0</xdr:rowOff>
    </xdr:from>
    <xdr:to>
      <xdr:col>5</xdr:col>
      <xdr:colOff>150872</xdr:colOff>
      <xdr:row>148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3815080" y="28194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221</xdr:row>
      <xdr:rowOff>160020</xdr:rowOff>
    </xdr:from>
    <xdr:to>
      <xdr:col>5</xdr:col>
      <xdr:colOff>407745</xdr:colOff>
      <xdr:row>221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813175" y="42260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148</xdr:row>
      <xdr:rowOff>0</xdr:rowOff>
    </xdr:from>
    <xdr:to>
      <xdr:col>5</xdr:col>
      <xdr:colOff>150872</xdr:colOff>
      <xdr:row>148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815080" y="28194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221</xdr:row>
      <xdr:rowOff>160020</xdr:rowOff>
    </xdr:from>
    <xdr:to>
      <xdr:col>5</xdr:col>
      <xdr:colOff>407745</xdr:colOff>
      <xdr:row>221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813175" y="42260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148</xdr:row>
      <xdr:rowOff>0</xdr:rowOff>
    </xdr:from>
    <xdr:to>
      <xdr:col>5</xdr:col>
      <xdr:colOff>150872</xdr:colOff>
      <xdr:row>148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815080" y="28194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221</xdr:row>
      <xdr:rowOff>160020</xdr:rowOff>
    </xdr:from>
    <xdr:to>
      <xdr:col>5</xdr:col>
      <xdr:colOff>407745</xdr:colOff>
      <xdr:row>221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813175" y="42260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148</xdr:row>
      <xdr:rowOff>0</xdr:rowOff>
    </xdr:from>
    <xdr:to>
      <xdr:col>5</xdr:col>
      <xdr:colOff>150872</xdr:colOff>
      <xdr:row>148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3815080" y="281940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221</xdr:row>
      <xdr:rowOff>160020</xdr:rowOff>
    </xdr:from>
    <xdr:to>
      <xdr:col>5</xdr:col>
      <xdr:colOff>407745</xdr:colOff>
      <xdr:row>221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813175" y="422605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oneCellAnchor>
    <xdr:from>
      <xdr:col>0</xdr:col>
      <xdr:colOff>35718</xdr:colOff>
      <xdr:row>1</xdr:row>
      <xdr:rowOff>1</xdr:rowOff>
    </xdr:from>
    <xdr:ext cx="1421607" cy="687588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190501"/>
          <a:ext cx="1421607" cy="68758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47627</xdr:colOff>
      <xdr:row>0</xdr:row>
      <xdr:rowOff>95250</xdr:rowOff>
    </xdr:from>
    <xdr:ext cx="2019298" cy="1000125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7" y="95250"/>
          <a:ext cx="2019298" cy="100012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76200</xdr:rowOff>
        </xdr:from>
        <xdr:to>
          <xdr:col>7</xdr:col>
          <xdr:colOff>295275</xdr:colOff>
          <xdr:row>6</xdr:row>
          <xdr:rowOff>161925</xdr:rowOff>
        </xdr:to>
        <xdr:sp macro="" textlink="">
          <xdr:nvSpPr>
            <xdr:cNvPr id="26625" name="CommandButton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306457</xdr:colOff>
      <xdr:row>0</xdr:row>
      <xdr:rowOff>95250</xdr:rowOff>
    </xdr:from>
    <xdr:ext cx="1873842" cy="10113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57" y="95250"/>
          <a:ext cx="1873842" cy="101133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95250</xdr:rowOff>
        </xdr:from>
        <xdr:to>
          <xdr:col>6</xdr:col>
          <xdr:colOff>1495425</xdr:colOff>
          <xdr:row>6</xdr:row>
          <xdr:rowOff>190500</xdr:rowOff>
        </xdr:to>
        <xdr:sp macro="" textlink="">
          <xdr:nvSpPr>
            <xdr:cNvPr id="27649" name="CommandButton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2018%20M&amp;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2018%20De%20La%20Oicina%20de%20Control%20y%20Fiscalizacion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2018%20Diagnostica,%20version%20final%20corregido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2018%20Comunicacione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%202018%20Juridica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2018%20Atenci&#243;n%20al%20Usuari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ownloads/Form.%20Presupuesto%20Gerencia%20Area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mpusano/Downloads/Matriz+POA+2019+INSUMO+E+INFRAESTRUCTURA%20(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sanchez.DSRSM/Desktop/POA%20ESCRITORIO/GERENCIA%20MP%202019/POA%20HOSP%20GMP/HOSPITAL%20MUNICIPAL%20DE%20YAMASA%20Matriz%20POA%202019%20CEAS-SNS%20(1)%20corregida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mpusano/Desktop/HTNAL%20POA%2020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s%20revisados/POA%202018%20OAI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s%20revisados/POA%202018%20Sistema%20de%20Informaci&#243;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2018%20RRHH,%20version%20final%20corregido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ropbox/Carpeta%20Poa%202018%20Corregidos/POA%202018%20Pasant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Matriz Presupuesto POA.xlsm"/>
      <sheetName val="PPNE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M&amp;E"/>
      <sheetName val="POA 2018 M&amp;E.xlsm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>
        <row r="2">
          <cell r="C2" t="str">
            <v>Manteles en encajes para bandejas grandes (rectangulares)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De La Oicina de Con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Manteles en encajes para bandejas grandes (rectangulares)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Diagnostica, version 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>
        <row r="2">
          <cell r="C2" t="str">
            <v>Manteles en encajes para bandejas grandes (rectangulares)</v>
          </cell>
        </row>
      </sheetData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5"/>
      <sheetName val="Formulario PPGR4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Comunicaciones"/>
      <sheetName val="POA 2018 Comunicaciones.xls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 2018 Juridica"/>
      <sheetName val="POA  2018 Juridica.xlsm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>
        <row r="2">
          <cell r="C2" t="str">
            <v>Manteles en encajes para bandejas grandes (rectangulares)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Atención al Usuario"/>
      <sheetName val="POA 2018 Atención al Usuario.x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>
        <row r="2">
          <cell r="C2" t="str">
            <v>Manteles en encajes para bandejas grandes (rectangulares)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3"/>
      <sheetName val="Formulario PPGR4"/>
      <sheetName val="Formulario PPGR5"/>
      <sheetName val="Prov"/>
      <sheetName val="LSIns"/>
      <sheetName val="Obj"/>
      <sheetName val="Catalogo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DISTRITO NACIONAL</v>
          </cell>
          <cell r="B2" t="str">
            <v>Distrito_Nacional</v>
          </cell>
          <cell r="F2" t="str">
            <v>DISTRITO NACIONAL</v>
          </cell>
        </row>
        <row r="3">
          <cell r="A3" t="str">
            <v>AZUA</v>
          </cell>
          <cell r="B3" t="str">
            <v>Azua</v>
          </cell>
          <cell r="F3" t="str">
            <v>MONTE PLATA</v>
          </cell>
        </row>
        <row r="4">
          <cell r="A4" t="str">
            <v>AZUA</v>
          </cell>
          <cell r="B4" t="str">
            <v>Azua</v>
          </cell>
          <cell r="F4" t="str">
            <v>SANTO DOMINGO</v>
          </cell>
        </row>
        <row r="5">
          <cell r="A5" t="str">
            <v>AZUA</v>
          </cell>
          <cell r="B5" t="str">
            <v>Azua</v>
          </cell>
          <cell r="F5" t="str">
            <v>PERAVIA</v>
          </cell>
        </row>
        <row r="6">
          <cell r="A6" t="str">
            <v>AZUA</v>
          </cell>
          <cell r="B6" t="str">
            <v>Azua</v>
          </cell>
          <cell r="F6" t="str">
            <v>SAN CRISTÓBAL</v>
          </cell>
        </row>
        <row r="7">
          <cell r="A7" t="str">
            <v>AZUA</v>
          </cell>
          <cell r="B7" t="str">
            <v>Azua</v>
          </cell>
          <cell r="F7" t="str">
            <v>SAN JOSÉ DE OCOA</v>
          </cell>
        </row>
        <row r="8">
          <cell r="A8" t="str">
            <v>AZUA</v>
          </cell>
          <cell r="B8" t="str">
            <v>Azua</v>
          </cell>
          <cell r="F8" t="str">
            <v>ESPAILLAT</v>
          </cell>
        </row>
        <row r="9">
          <cell r="A9" t="str">
            <v>AZUA</v>
          </cell>
          <cell r="B9" t="str">
            <v>Azua</v>
          </cell>
          <cell r="F9" t="str">
            <v>PUERTO PLATA</v>
          </cell>
        </row>
        <row r="10">
          <cell r="A10" t="str">
            <v>AZUA</v>
          </cell>
          <cell r="B10" t="str">
            <v>Azua</v>
          </cell>
          <cell r="F10" t="str">
            <v>SANTIAGO</v>
          </cell>
        </row>
        <row r="11">
          <cell r="A11" t="str">
            <v>AZUA</v>
          </cell>
          <cell r="B11" t="str">
            <v>Azua</v>
          </cell>
          <cell r="F11" t="str">
            <v>DUARTE</v>
          </cell>
        </row>
        <row r="12">
          <cell r="A12" t="str">
            <v>AZUA</v>
          </cell>
          <cell r="B12" t="str">
            <v>Azua</v>
          </cell>
          <cell r="F12" t="str">
            <v>HERMANAS MIRABAL</v>
          </cell>
        </row>
        <row r="13">
          <cell r="A13" t="str">
            <v>BAHORUCO</v>
          </cell>
          <cell r="B13" t="str">
            <v>Bahoruco</v>
          </cell>
          <cell r="F13" t="str">
            <v>MARÍA TRINIDAD SÁNCHEZ</v>
          </cell>
        </row>
        <row r="14">
          <cell r="A14" t="str">
            <v>BAHORUCO</v>
          </cell>
          <cell r="B14" t="str">
            <v>Bahoruco</v>
          </cell>
          <cell r="F14" t="str">
            <v>SAMANÁ</v>
          </cell>
        </row>
        <row r="15">
          <cell r="A15" t="str">
            <v>BAHORUCO</v>
          </cell>
          <cell r="B15" t="str">
            <v>Bahoruco</v>
          </cell>
          <cell r="F15" t="str">
            <v>BAHORUCO</v>
          </cell>
        </row>
        <row r="16">
          <cell r="A16" t="str">
            <v>BAHORUCO</v>
          </cell>
          <cell r="B16" t="str">
            <v>Bahoruco</v>
          </cell>
          <cell r="F16" t="str">
            <v>BARAHONA</v>
          </cell>
        </row>
        <row r="17">
          <cell r="A17" t="str">
            <v>BAHORUCO</v>
          </cell>
          <cell r="B17" t="str">
            <v>Bahoruco</v>
          </cell>
          <cell r="F17" t="str">
            <v>INDEPENDENCIA</v>
          </cell>
        </row>
        <row r="18">
          <cell r="A18" t="str">
            <v>BARAHONA</v>
          </cell>
          <cell r="B18" t="str">
            <v>Barahona</v>
          </cell>
          <cell r="F18" t="str">
            <v>PEDERNALES</v>
          </cell>
        </row>
        <row r="19">
          <cell r="A19" t="str">
            <v>BARAHONA</v>
          </cell>
          <cell r="B19" t="str">
            <v>Barahona</v>
          </cell>
          <cell r="F19" t="str">
            <v>EL SEIBO</v>
          </cell>
        </row>
        <row r="20">
          <cell r="A20" t="str">
            <v>BARAHONA</v>
          </cell>
          <cell r="B20" t="str">
            <v>Barahona</v>
          </cell>
          <cell r="F20" t="str">
            <v>HATO MAYOR</v>
          </cell>
        </row>
        <row r="21">
          <cell r="A21" t="str">
            <v>BARAHONA</v>
          </cell>
          <cell r="B21" t="str">
            <v>Barahona</v>
          </cell>
          <cell r="F21" t="str">
            <v>LA ALTAGRACIA</v>
          </cell>
        </row>
        <row r="22">
          <cell r="A22" t="str">
            <v>BARAHONA</v>
          </cell>
          <cell r="B22" t="str">
            <v>Barahona</v>
          </cell>
          <cell r="F22" t="str">
            <v>LA ROMANA</v>
          </cell>
        </row>
        <row r="23">
          <cell r="A23" t="str">
            <v>BARAHONA</v>
          </cell>
          <cell r="B23" t="str">
            <v>Barahona</v>
          </cell>
          <cell r="F23" t="str">
            <v>SAN PEDRO DE MACORÍS</v>
          </cell>
        </row>
        <row r="24">
          <cell r="A24" t="str">
            <v>BARAHONA</v>
          </cell>
          <cell r="B24" t="str">
            <v>Barahona</v>
          </cell>
          <cell r="F24" t="str">
            <v>AZUA</v>
          </cell>
        </row>
        <row r="25">
          <cell r="A25" t="str">
            <v>BARAHONA</v>
          </cell>
          <cell r="B25" t="str">
            <v>Barahona</v>
          </cell>
          <cell r="F25" t="str">
            <v>ELÍAS PIÑA</v>
          </cell>
        </row>
        <row r="26">
          <cell r="A26" t="str">
            <v>BARAHONA</v>
          </cell>
          <cell r="B26" t="str">
            <v>Barahona</v>
          </cell>
          <cell r="F26" t="str">
            <v>SAN JUAN</v>
          </cell>
        </row>
        <row r="27">
          <cell r="A27" t="str">
            <v>BARAHONA</v>
          </cell>
          <cell r="B27" t="str">
            <v>Barahona</v>
          </cell>
          <cell r="F27" t="str">
            <v>DAJABÓN</v>
          </cell>
        </row>
        <row r="28">
          <cell r="A28" t="str">
            <v>BARAHONA</v>
          </cell>
          <cell r="B28" t="str">
            <v>Barahona</v>
          </cell>
          <cell r="F28" t="str">
            <v>MONTECRISTI</v>
          </cell>
        </row>
        <row r="29">
          <cell r="A29" t="str">
            <v>DAJABÓN</v>
          </cell>
          <cell r="B29" t="str">
            <v>Dajabon</v>
          </cell>
          <cell r="F29" t="str">
            <v>SANTIAGO RODRÍGUEZ</v>
          </cell>
        </row>
        <row r="30">
          <cell r="A30" t="str">
            <v>DAJABÓN</v>
          </cell>
          <cell r="B30" t="str">
            <v>Dajabon</v>
          </cell>
          <cell r="F30" t="str">
            <v>VALVERDE</v>
          </cell>
        </row>
        <row r="31">
          <cell r="A31" t="str">
            <v>DAJABÓN</v>
          </cell>
          <cell r="B31" t="str">
            <v>Dajabon</v>
          </cell>
          <cell r="F31" t="str">
            <v>LA VEGA</v>
          </cell>
        </row>
        <row r="32">
          <cell r="A32" t="str">
            <v>DAJABÓN</v>
          </cell>
          <cell r="B32" t="str">
            <v>Dajabon</v>
          </cell>
          <cell r="F32" t="str">
            <v>MONSEÑOR NOUEL</v>
          </cell>
        </row>
        <row r="33">
          <cell r="A33" t="str">
            <v>DAJABÓN</v>
          </cell>
          <cell r="B33" t="str">
            <v>Dajabon</v>
          </cell>
          <cell r="F33" t="str">
            <v>SÁNCHEZ RAMÍREZ</v>
          </cell>
        </row>
        <row r="34">
          <cell r="A34" t="str">
            <v>DUARTE</v>
          </cell>
          <cell r="B34" t="str">
            <v>Duarte</v>
          </cell>
        </row>
        <row r="35">
          <cell r="A35" t="str">
            <v>DUARTE</v>
          </cell>
          <cell r="B35" t="str">
            <v>Duarte</v>
          </cell>
        </row>
        <row r="36">
          <cell r="A36" t="str">
            <v>DUARTE</v>
          </cell>
          <cell r="B36" t="str">
            <v>Duarte</v>
          </cell>
        </row>
        <row r="37">
          <cell r="A37" t="str">
            <v>DUARTE</v>
          </cell>
          <cell r="B37" t="str">
            <v>Duarte</v>
          </cell>
        </row>
        <row r="38">
          <cell r="A38" t="str">
            <v>DUARTE</v>
          </cell>
          <cell r="B38" t="str">
            <v>Duarte</v>
          </cell>
        </row>
        <row r="39">
          <cell r="A39" t="str">
            <v>DUARTE</v>
          </cell>
          <cell r="B39" t="str">
            <v>Duarte</v>
          </cell>
        </row>
        <row r="40">
          <cell r="A40" t="str">
            <v>DUARTE</v>
          </cell>
          <cell r="B40" t="str">
            <v>Duarte</v>
          </cell>
        </row>
        <row r="41">
          <cell r="A41" t="str">
            <v>EL SEIBO</v>
          </cell>
          <cell r="B41" t="str">
            <v>El_Seibo</v>
          </cell>
        </row>
        <row r="42">
          <cell r="A42" t="str">
            <v>EL SEIBO</v>
          </cell>
          <cell r="B42" t="str">
            <v>El_Seibo</v>
          </cell>
        </row>
        <row r="43">
          <cell r="A43" t="str">
            <v>ELÍAS PIÑA</v>
          </cell>
          <cell r="B43" t="str">
            <v>Elias_Pina</v>
          </cell>
        </row>
        <row r="44">
          <cell r="A44" t="str">
            <v>ELÍAS PIÑA</v>
          </cell>
          <cell r="B44" t="str">
            <v>Elias_Pina</v>
          </cell>
        </row>
        <row r="45">
          <cell r="A45" t="str">
            <v>ELÍAS PIÑA</v>
          </cell>
          <cell r="B45" t="str">
            <v>Elias_Pina</v>
          </cell>
        </row>
        <row r="46">
          <cell r="A46" t="str">
            <v>ELÍAS PIÑA</v>
          </cell>
          <cell r="B46" t="str">
            <v>Elias_Pina</v>
          </cell>
        </row>
        <row r="47">
          <cell r="A47" t="str">
            <v>ELÍAS PIÑA</v>
          </cell>
          <cell r="B47" t="str">
            <v>Elias_Pina</v>
          </cell>
        </row>
        <row r="48">
          <cell r="A48" t="str">
            <v>ELÍAS PIÑA</v>
          </cell>
          <cell r="B48" t="str">
            <v>Elias_Pina</v>
          </cell>
        </row>
        <row r="49">
          <cell r="A49" t="str">
            <v>ESPAILLAT</v>
          </cell>
          <cell r="B49" t="str">
            <v>Espaillat</v>
          </cell>
        </row>
        <row r="50">
          <cell r="A50" t="str">
            <v>ESPAILLAT</v>
          </cell>
          <cell r="B50" t="str">
            <v>Espaillat</v>
          </cell>
        </row>
        <row r="51">
          <cell r="A51" t="str">
            <v>ESPAILLAT</v>
          </cell>
          <cell r="B51" t="str">
            <v>Espaillat</v>
          </cell>
        </row>
        <row r="52">
          <cell r="A52" t="str">
            <v>ESPAILLAT</v>
          </cell>
          <cell r="B52" t="str">
            <v>Espaillat</v>
          </cell>
        </row>
        <row r="53">
          <cell r="A53" t="str">
            <v>HATO MAYOR</v>
          </cell>
          <cell r="B53" t="str">
            <v>Hato_Mayor</v>
          </cell>
        </row>
        <row r="54">
          <cell r="A54" t="str">
            <v>HATO MAYOR</v>
          </cell>
          <cell r="B54" t="str">
            <v>Hato_Mayor</v>
          </cell>
        </row>
        <row r="55">
          <cell r="A55" t="str">
            <v>HATO MAYOR</v>
          </cell>
          <cell r="B55" t="str">
            <v>Hato_Mayor</v>
          </cell>
        </row>
        <row r="56">
          <cell r="A56" t="str">
            <v>HERMANAS MIRABAL</v>
          </cell>
          <cell r="B56" t="str">
            <v>Hermanas_Mirabal</v>
          </cell>
        </row>
        <row r="57">
          <cell r="A57" t="str">
            <v>HERMANAS MIRABAL</v>
          </cell>
          <cell r="B57" t="str">
            <v>Hermanas_Mirabal</v>
          </cell>
        </row>
        <row r="58">
          <cell r="A58" t="str">
            <v>HERMANAS MIRABAL</v>
          </cell>
          <cell r="B58" t="str">
            <v>Hermanas_Mirabal</v>
          </cell>
        </row>
        <row r="59">
          <cell r="A59" t="str">
            <v>INDEPENDENCIA</v>
          </cell>
          <cell r="B59" t="str">
            <v>Independencia</v>
          </cell>
        </row>
        <row r="60">
          <cell r="A60" t="str">
            <v>INDEPENDENCIA</v>
          </cell>
          <cell r="B60" t="str">
            <v>Independencia</v>
          </cell>
        </row>
        <row r="61">
          <cell r="A61" t="str">
            <v>INDEPENDENCIA</v>
          </cell>
          <cell r="B61" t="str">
            <v>Independencia</v>
          </cell>
        </row>
        <row r="62">
          <cell r="A62" t="str">
            <v>INDEPENDENCIA</v>
          </cell>
          <cell r="B62" t="str">
            <v>Independencia</v>
          </cell>
        </row>
        <row r="63">
          <cell r="A63" t="str">
            <v>INDEPENDENCIA</v>
          </cell>
          <cell r="B63" t="str">
            <v>Independencia</v>
          </cell>
        </row>
        <row r="64">
          <cell r="A64" t="str">
            <v>INDEPENDENCIA</v>
          </cell>
          <cell r="B64" t="str">
            <v>Independencia</v>
          </cell>
        </row>
        <row r="65">
          <cell r="A65" t="str">
            <v>LA ALTAGRACIA</v>
          </cell>
          <cell r="B65" t="str">
            <v>La_Altagracia</v>
          </cell>
        </row>
        <row r="66">
          <cell r="A66" t="str">
            <v>LA ALTAGRACIA</v>
          </cell>
          <cell r="B66" t="str">
            <v>La_Altagracia</v>
          </cell>
        </row>
        <row r="67">
          <cell r="A67" t="str">
            <v>LA ROMANA</v>
          </cell>
          <cell r="B67" t="str">
            <v>La_Romana</v>
          </cell>
        </row>
        <row r="68">
          <cell r="A68" t="str">
            <v>LA ROMANA</v>
          </cell>
          <cell r="B68" t="str">
            <v>La_Romana</v>
          </cell>
        </row>
        <row r="69">
          <cell r="A69" t="str">
            <v>LA ROMANA</v>
          </cell>
          <cell r="B69" t="str">
            <v>La_Romana</v>
          </cell>
        </row>
        <row r="70">
          <cell r="A70" t="str">
            <v>LA VEGA</v>
          </cell>
          <cell r="B70" t="str">
            <v>La_Vega</v>
          </cell>
        </row>
        <row r="71">
          <cell r="A71" t="str">
            <v>LA VEGA</v>
          </cell>
          <cell r="B71" t="str">
            <v>La_Vega</v>
          </cell>
        </row>
        <row r="72">
          <cell r="A72" t="str">
            <v>LA VEGA</v>
          </cell>
          <cell r="B72" t="str">
            <v>La_Vega</v>
          </cell>
        </row>
        <row r="73">
          <cell r="A73" t="str">
            <v>LA VEGA</v>
          </cell>
          <cell r="B73" t="str">
            <v>La_Vega</v>
          </cell>
        </row>
        <row r="74">
          <cell r="A74" t="str">
            <v>MARÍA TRINIDAD SÁNCHEZ</v>
          </cell>
          <cell r="B74" t="str">
            <v>Maria_Trinidad_Sanchez</v>
          </cell>
        </row>
        <row r="75">
          <cell r="A75" t="str">
            <v>MARÍA TRINIDAD SÁNCHEZ</v>
          </cell>
          <cell r="B75" t="str">
            <v>Maria_Trinidad_Sanchez</v>
          </cell>
        </row>
        <row r="76">
          <cell r="A76" t="str">
            <v>MARÍA TRINIDAD SÁNCHEZ</v>
          </cell>
          <cell r="B76" t="str">
            <v>Maria_Trinidad_Sanchez</v>
          </cell>
        </row>
        <row r="77">
          <cell r="A77" t="str">
            <v>MARÍA TRINIDAD SÁNCHEZ</v>
          </cell>
          <cell r="B77" t="str">
            <v>Maria_Trinidad_Sanchez</v>
          </cell>
        </row>
        <row r="78">
          <cell r="A78" t="str">
            <v>MONSEÑOR NOUEL</v>
          </cell>
          <cell r="B78" t="str">
            <v>Monsenor_Nouel</v>
          </cell>
        </row>
        <row r="79">
          <cell r="A79" t="str">
            <v>MONSEÑOR NOUEL</v>
          </cell>
          <cell r="B79" t="str">
            <v>Monsenor_Nouel</v>
          </cell>
        </row>
        <row r="80">
          <cell r="A80" t="str">
            <v>MONSEÑOR NOUEL</v>
          </cell>
          <cell r="B80" t="str">
            <v>Monsenor_Nouel</v>
          </cell>
        </row>
        <row r="81">
          <cell r="A81" t="str">
            <v>MONTECRISTI</v>
          </cell>
          <cell r="B81" t="str">
            <v>Montecristi</v>
          </cell>
        </row>
        <row r="82">
          <cell r="A82" t="str">
            <v>MONTECRISTI</v>
          </cell>
          <cell r="B82" t="str">
            <v>Montecristi</v>
          </cell>
        </row>
        <row r="83">
          <cell r="A83" t="str">
            <v>MONTECRISTI</v>
          </cell>
          <cell r="B83" t="str">
            <v>Montecristi</v>
          </cell>
        </row>
        <row r="84">
          <cell r="A84" t="str">
            <v>MONTECRISTI</v>
          </cell>
          <cell r="B84" t="str">
            <v>Montecristi</v>
          </cell>
        </row>
        <row r="85">
          <cell r="A85" t="str">
            <v>MONTECRISTI</v>
          </cell>
          <cell r="B85" t="str">
            <v>Montecristi</v>
          </cell>
        </row>
        <row r="86">
          <cell r="A86" t="str">
            <v>MONTECRISTI</v>
          </cell>
          <cell r="B86" t="str">
            <v>Montecristi</v>
          </cell>
        </row>
        <row r="87">
          <cell r="A87" t="str">
            <v>MONTE PLATA</v>
          </cell>
          <cell r="B87" t="str">
            <v>Monte_Plata</v>
          </cell>
        </row>
        <row r="88">
          <cell r="A88" t="str">
            <v>MONTE PLATA</v>
          </cell>
          <cell r="B88" t="str">
            <v>Monte_Plata</v>
          </cell>
        </row>
        <row r="89">
          <cell r="A89" t="str">
            <v>MONTE PLATA</v>
          </cell>
          <cell r="B89" t="str">
            <v>Monte_Plata</v>
          </cell>
        </row>
        <row r="90">
          <cell r="A90" t="str">
            <v>MONTE PLATA</v>
          </cell>
          <cell r="B90" t="str">
            <v>Monte_Plata</v>
          </cell>
        </row>
        <row r="91">
          <cell r="A91" t="str">
            <v>MONTE PLATA</v>
          </cell>
          <cell r="B91" t="str">
            <v>Monte_Plata</v>
          </cell>
        </row>
        <row r="92">
          <cell r="A92" t="str">
            <v>PEDERNALES</v>
          </cell>
          <cell r="B92" t="str">
            <v>Pedernales</v>
          </cell>
        </row>
        <row r="93">
          <cell r="A93" t="str">
            <v>PEDERNALES</v>
          </cell>
          <cell r="B93" t="str">
            <v>Pedernales</v>
          </cell>
        </row>
        <row r="94">
          <cell r="A94" t="str">
            <v>PERAVIA</v>
          </cell>
          <cell r="B94" t="str">
            <v>Peravia</v>
          </cell>
        </row>
        <row r="95">
          <cell r="A95" t="str">
            <v>PERAVIA</v>
          </cell>
          <cell r="B95" t="str">
            <v>Peravia</v>
          </cell>
        </row>
        <row r="96">
          <cell r="A96" t="str">
            <v>PUERTO PLATA</v>
          </cell>
          <cell r="B96" t="str">
            <v>Puerto_Plata</v>
          </cell>
        </row>
        <row r="97">
          <cell r="A97" t="str">
            <v>PUERTO PLATA</v>
          </cell>
          <cell r="B97" t="str">
            <v>Puerto_Plata</v>
          </cell>
        </row>
        <row r="98">
          <cell r="A98" t="str">
            <v>PUERTO PLATA</v>
          </cell>
          <cell r="B98" t="str">
            <v>Puerto_Plata</v>
          </cell>
        </row>
        <row r="99">
          <cell r="A99" t="str">
            <v>PUERTO PLATA</v>
          </cell>
          <cell r="B99" t="str">
            <v>Puerto_Plata</v>
          </cell>
        </row>
        <row r="100">
          <cell r="A100" t="str">
            <v>PUERTO PLATA</v>
          </cell>
          <cell r="B100" t="str">
            <v>Puerto_Plata</v>
          </cell>
        </row>
        <row r="101">
          <cell r="A101" t="str">
            <v>PUERTO PLATA</v>
          </cell>
          <cell r="B101" t="str">
            <v>Puerto_Plata</v>
          </cell>
        </row>
        <row r="102">
          <cell r="A102" t="str">
            <v>PUERTO PLATA</v>
          </cell>
          <cell r="B102" t="str">
            <v>Puerto_Plata</v>
          </cell>
        </row>
        <row r="103">
          <cell r="A103" t="str">
            <v>PUERTO PLATA</v>
          </cell>
          <cell r="B103" t="str">
            <v>Puerto_Plata</v>
          </cell>
        </row>
        <row r="104">
          <cell r="A104" t="str">
            <v>PUERTO PLATA</v>
          </cell>
          <cell r="B104" t="str">
            <v>Puerto_Plata</v>
          </cell>
        </row>
        <row r="105">
          <cell r="A105" t="str">
            <v>SAMANÁ</v>
          </cell>
          <cell r="B105" t="str">
            <v>Samana</v>
          </cell>
        </row>
        <row r="106">
          <cell r="A106" t="str">
            <v>SAMANÁ</v>
          </cell>
          <cell r="B106" t="str">
            <v>Samana</v>
          </cell>
        </row>
        <row r="107">
          <cell r="A107" t="str">
            <v>SAMANÁ</v>
          </cell>
          <cell r="B107" t="str">
            <v>Samana</v>
          </cell>
        </row>
        <row r="108">
          <cell r="A108" t="str">
            <v>SAN CRISTÓBAL</v>
          </cell>
          <cell r="B108" t="str">
            <v>San_Cristobal</v>
          </cell>
        </row>
        <row r="109">
          <cell r="A109" t="str">
            <v>SAN CRISTÓBAL</v>
          </cell>
          <cell r="B109" t="str">
            <v>San_Cristobal</v>
          </cell>
        </row>
        <row r="110">
          <cell r="A110" t="str">
            <v>SAN CRISTÓBAL</v>
          </cell>
          <cell r="B110" t="str">
            <v>San_Cristobal</v>
          </cell>
        </row>
        <row r="111">
          <cell r="A111" t="str">
            <v>SAN CRISTÓBAL</v>
          </cell>
          <cell r="B111" t="str">
            <v>San_Cristobal</v>
          </cell>
        </row>
        <row r="112">
          <cell r="A112" t="str">
            <v>SAN CRISTÓBAL</v>
          </cell>
          <cell r="B112" t="str">
            <v>San_Cristobal</v>
          </cell>
        </row>
        <row r="113">
          <cell r="A113" t="str">
            <v>SAN CRISTÓBAL</v>
          </cell>
          <cell r="B113" t="str">
            <v>San_Cristobal</v>
          </cell>
        </row>
        <row r="114">
          <cell r="A114" t="str">
            <v>SAN CRISTÓBAL</v>
          </cell>
          <cell r="B114" t="str">
            <v>San_Cristobal</v>
          </cell>
        </row>
        <row r="115">
          <cell r="A115" t="str">
            <v>SAN CRISTÓBAL</v>
          </cell>
          <cell r="B115" t="str">
            <v>San_Cristobal</v>
          </cell>
        </row>
        <row r="116">
          <cell r="A116" t="str">
            <v>SAN JOSÉ DE OCOA</v>
          </cell>
          <cell r="B116" t="str">
            <v>San_Jose_de_Ocoa</v>
          </cell>
        </row>
        <row r="117">
          <cell r="A117" t="str">
            <v>SAN JOSÉ DE OCOA</v>
          </cell>
          <cell r="B117" t="str">
            <v>San_Jose_de_Ocoa</v>
          </cell>
        </row>
        <row r="118">
          <cell r="A118" t="str">
            <v>SAN JOSÉ DE OCOA</v>
          </cell>
          <cell r="B118" t="str">
            <v>San_Jose_de_Ocoa</v>
          </cell>
        </row>
        <row r="119">
          <cell r="A119" t="str">
            <v>SAN JUAN</v>
          </cell>
          <cell r="B119" t="str">
            <v>San_Juan</v>
          </cell>
        </row>
        <row r="120">
          <cell r="A120" t="str">
            <v>SAN JUAN</v>
          </cell>
          <cell r="B120" t="str">
            <v>San_Juan</v>
          </cell>
        </row>
        <row r="121">
          <cell r="A121" t="str">
            <v>SAN JUAN</v>
          </cell>
          <cell r="B121" t="str">
            <v>San_Juan</v>
          </cell>
        </row>
        <row r="122">
          <cell r="A122" t="str">
            <v>SAN JUAN</v>
          </cell>
          <cell r="B122" t="str">
            <v>San_Juan</v>
          </cell>
        </row>
        <row r="123">
          <cell r="A123" t="str">
            <v>SAN JUAN</v>
          </cell>
          <cell r="B123" t="str">
            <v>San_Juan</v>
          </cell>
        </row>
        <row r="124">
          <cell r="A124" t="str">
            <v>SAN JUAN</v>
          </cell>
          <cell r="B124" t="str">
            <v>San_Juan</v>
          </cell>
        </row>
        <row r="125">
          <cell r="A125" t="str">
            <v>SAN PEDRO DE MACORÍS</v>
          </cell>
          <cell r="B125" t="str">
            <v>San_Pedro_de_Macoris</v>
          </cell>
        </row>
        <row r="126">
          <cell r="A126" t="str">
            <v>SAN PEDRO DE MACORÍS</v>
          </cell>
          <cell r="B126" t="str">
            <v>San_Pedro_de_Macoris</v>
          </cell>
        </row>
        <row r="127">
          <cell r="A127" t="str">
            <v>SAN PEDRO DE MACORÍS</v>
          </cell>
          <cell r="B127" t="str">
            <v>San_Pedro_de_Macoris</v>
          </cell>
        </row>
        <row r="128">
          <cell r="A128" t="str">
            <v>SAN PEDRO DE MACORÍS</v>
          </cell>
          <cell r="B128" t="str">
            <v>San_Pedro_de_Macoris</v>
          </cell>
        </row>
        <row r="129">
          <cell r="A129" t="str">
            <v>SAN PEDRO DE MACORÍS</v>
          </cell>
          <cell r="B129" t="str">
            <v>San_Pedro_de_Macoris</v>
          </cell>
        </row>
        <row r="130">
          <cell r="A130" t="str">
            <v>SAN PEDRO DE MACORÍS</v>
          </cell>
          <cell r="B130" t="str">
            <v>San_Pedro_de_Macoris</v>
          </cell>
        </row>
        <row r="131">
          <cell r="A131" t="str">
            <v>SÁNCHEZ RAMÍREZ</v>
          </cell>
          <cell r="B131" t="str">
            <v>Sanchez_Ramirez</v>
          </cell>
        </row>
        <row r="132">
          <cell r="A132" t="str">
            <v>SÁNCHEZ RAMÍREZ</v>
          </cell>
          <cell r="B132" t="str">
            <v>Sanchez_Ramirez</v>
          </cell>
        </row>
        <row r="133">
          <cell r="A133" t="str">
            <v>SÁNCHEZ RAMÍREZ</v>
          </cell>
          <cell r="B133" t="str">
            <v>Sanchez_Ramirez</v>
          </cell>
        </row>
        <row r="134">
          <cell r="A134" t="str">
            <v>SÁNCHEZ RAMÍREZ</v>
          </cell>
          <cell r="B134" t="str">
            <v>Sanchez_Ramirez</v>
          </cell>
        </row>
        <row r="135">
          <cell r="A135" t="str">
            <v>SANTIAGO</v>
          </cell>
          <cell r="B135" t="str">
            <v>Santiago</v>
          </cell>
        </row>
        <row r="136">
          <cell r="A136" t="str">
            <v>SANTIAGO</v>
          </cell>
          <cell r="B136" t="str">
            <v>Santiago</v>
          </cell>
        </row>
        <row r="137">
          <cell r="A137" t="str">
            <v>SANTIAGO</v>
          </cell>
          <cell r="B137" t="str">
            <v>Santiago</v>
          </cell>
        </row>
        <row r="138">
          <cell r="A138" t="str">
            <v>SANTIAGO</v>
          </cell>
          <cell r="B138" t="str">
            <v>Santiago</v>
          </cell>
        </row>
        <row r="139">
          <cell r="A139" t="str">
            <v>SANTIAGO</v>
          </cell>
          <cell r="B139" t="str">
            <v>Santiago</v>
          </cell>
        </row>
        <row r="140">
          <cell r="A140" t="str">
            <v>SANTIAGO</v>
          </cell>
          <cell r="B140" t="str">
            <v>Santiago</v>
          </cell>
        </row>
        <row r="141">
          <cell r="A141" t="str">
            <v>SANTIAGO</v>
          </cell>
          <cell r="B141" t="str">
            <v>Santiago</v>
          </cell>
        </row>
        <row r="142">
          <cell r="A142" t="str">
            <v>SANTIAGO</v>
          </cell>
          <cell r="B142" t="str">
            <v>Santiago</v>
          </cell>
        </row>
        <row r="143">
          <cell r="A143" t="str">
            <v>SANTIAGO</v>
          </cell>
          <cell r="B143" t="str">
            <v>Santiago</v>
          </cell>
        </row>
        <row r="144">
          <cell r="A144" t="str">
            <v>SANTIAGO RODRÍGUEZ</v>
          </cell>
          <cell r="B144" t="str">
            <v>Santiago_Rodriguez</v>
          </cell>
        </row>
        <row r="145">
          <cell r="A145" t="str">
            <v>SANTIAGO RODRÍGUEZ</v>
          </cell>
          <cell r="B145" t="str">
            <v>Santiago_Rodriguez</v>
          </cell>
        </row>
        <row r="146">
          <cell r="A146" t="str">
            <v>SANTIAGO RODRÍGUEZ</v>
          </cell>
          <cell r="B146" t="str">
            <v>Santiago_Rodriguez</v>
          </cell>
        </row>
        <row r="147">
          <cell r="A147" t="str">
            <v>SANTO DOMINGO</v>
          </cell>
          <cell r="B147" t="str">
            <v>Santo_Domingo</v>
          </cell>
        </row>
        <row r="148">
          <cell r="A148" t="str">
            <v>SANTO DOMINGO</v>
          </cell>
          <cell r="B148" t="str">
            <v>Santo_Domingo</v>
          </cell>
        </row>
        <row r="149">
          <cell r="A149" t="str">
            <v>SANTO DOMINGO</v>
          </cell>
          <cell r="B149" t="str">
            <v>Santo_Domingo</v>
          </cell>
        </row>
        <row r="150">
          <cell r="A150" t="str">
            <v>SANTO DOMINGO</v>
          </cell>
          <cell r="B150" t="str">
            <v>Santo_Domingo</v>
          </cell>
        </row>
        <row r="151">
          <cell r="A151" t="str">
            <v>SANTO DOMINGO</v>
          </cell>
          <cell r="B151" t="str">
            <v>Santo_Domingo</v>
          </cell>
        </row>
        <row r="152">
          <cell r="A152" t="str">
            <v>SANTO DOMINGO</v>
          </cell>
          <cell r="B152" t="str">
            <v>Santo_Domingo</v>
          </cell>
        </row>
        <row r="153">
          <cell r="A153" t="str">
            <v>SANTO DOMINGO</v>
          </cell>
          <cell r="B153" t="str">
            <v>Santo_Domingo</v>
          </cell>
        </row>
        <row r="154">
          <cell r="A154" t="str">
            <v>VALVERDE</v>
          </cell>
          <cell r="B154" t="str">
            <v>Valverde</v>
          </cell>
        </row>
        <row r="155">
          <cell r="A155" t="str">
            <v>VALVERDE</v>
          </cell>
          <cell r="B155" t="str">
            <v>Valverde</v>
          </cell>
        </row>
        <row r="156">
          <cell r="A156" t="str">
            <v>VALVERDE</v>
          </cell>
          <cell r="B156" t="str">
            <v>Valverde</v>
          </cell>
        </row>
      </sheetData>
      <sheetData sheetId="4" refreshError="1">
        <row r="5">
          <cell r="F5" t="str">
            <v>Anticipo Financiero</v>
          </cell>
        </row>
        <row r="6">
          <cell r="F6" t="str">
            <v>Venta de servicios</v>
          </cell>
        </row>
        <row r="7">
          <cell r="F7" t="str">
            <v>Recursos externos</v>
          </cell>
        </row>
        <row r="8">
          <cell r="F8" t="str">
            <v>Nómina</v>
          </cell>
        </row>
      </sheetData>
      <sheetData sheetId="5" refreshError="1"/>
      <sheetData sheetId="6" refreshError="1">
        <row r="11">
          <cell r="D11" t="str">
            <v>Almacen</v>
          </cell>
          <cell r="G11" t="str">
            <v>Compra</v>
          </cell>
        </row>
        <row r="12">
          <cell r="D12" t="str">
            <v>Centro Primer Nivel</v>
          </cell>
          <cell r="G12" t="str">
            <v>Alquiler</v>
          </cell>
        </row>
        <row r="13">
          <cell r="D13" t="str">
            <v>Centro Diagnóstico</v>
          </cell>
          <cell r="G13" t="str">
            <v>Reparación</v>
          </cell>
        </row>
        <row r="14">
          <cell r="D14" t="str">
            <v>Gerencia de Área</v>
          </cell>
          <cell r="G14" t="str">
            <v>Mantenimiento</v>
          </cell>
        </row>
        <row r="15">
          <cell r="D15" t="str">
            <v>Hospital</v>
          </cell>
        </row>
        <row r="16">
          <cell r="D16" t="str">
            <v>SRS</v>
          </cell>
        </row>
        <row r="19">
          <cell r="G19" t="str">
            <v>Alquiler de edicficio</v>
          </cell>
          <cell r="H19" t="str">
            <v>2.2.5.1.01</v>
          </cell>
        </row>
        <row r="20">
          <cell r="G20" t="str">
            <v>Obras menores en edificaciones</v>
          </cell>
          <cell r="H20" t="str">
            <v>2.7.1.1.01</v>
          </cell>
        </row>
        <row r="21">
          <cell r="G21" t="str">
            <v>Edificaciones no residenciales</v>
          </cell>
          <cell r="H21" t="str">
            <v>2.6.9.2.01</v>
          </cell>
        </row>
        <row r="22">
          <cell r="G22" t="str">
            <v>Instalaciones eléctricas</v>
          </cell>
          <cell r="H22" t="str">
            <v>2.7.1.6.01</v>
          </cell>
        </row>
        <row r="23">
          <cell r="G23" t="str">
            <v>Servicios de pinturas y derivados con fines de higienes y embellecimiento</v>
          </cell>
          <cell r="H23" t="str">
            <v>2.7.1.7.01</v>
          </cell>
        </row>
        <row r="24">
          <cell r="G24" t="str">
            <v>Mantenimiento y reparación de obras civiles en instalaciones vacias</v>
          </cell>
          <cell r="H24" t="str">
            <v>2.7.1.4.01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presentacion POA CEA"/>
      <sheetName val="PPNE1"/>
      <sheetName val="PPNE2 Stadarizado"/>
      <sheetName val="PPEN2.1"/>
      <sheetName val="PPNE3"/>
      <sheetName val="PPNE4"/>
      <sheetName val="PPNE5"/>
      <sheetName val="Insumos"/>
    </sheetNames>
    <sheetDataSet>
      <sheetData sheetId="0" refreshError="1"/>
      <sheetData sheetId="1">
        <row r="1">
          <cell r="A1" t="str">
            <v>"Año del Desarrollo Agroforestal"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Manteles en encajes para bandejas grandes (rectangulares)</v>
          </cell>
          <cell r="B2" t="str">
            <v>Acabados textiles</v>
          </cell>
          <cell r="C2" t="str">
            <v>unidad</v>
          </cell>
          <cell r="D2">
            <v>944</v>
          </cell>
          <cell r="E2" t="str">
            <v>2.3.2.2.01</v>
          </cell>
        </row>
        <row r="3">
          <cell r="A3" t="str">
            <v>Manteles en encajes para bandejas pequeñas (rectangulares)</v>
          </cell>
          <cell r="B3" t="str">
            <v>Acabados textiles</v>
          </cell>
          <cell r="C3" t="str">
            <v>unidad</v>
          </cell>
          <cell r="D3">
            <v>590</v>
          </cell>
          <cell r="E3" t="str">
            <v>2.3.2.2.01</v>
          </cell>
        </row>
        <row r="4">
          <cell r="A4" t="str">
            <v>Almuerzo tipo Buffet para 10 personas (Cristaleria, Cuberteria, Servilletas, Jugo)</v>
          </cell>
          <cell r="B4" t="str">
            <v>Alimentos y bebidas para personas</v>
          </cell>
          <cell r="C4" t="str">
            <v>unidad</v>
          </cell>
          <cell r="D4">
            <v>5000.5</v>
          </cell>
          <cell r="E4" t="str">
            <v>2.3.1.1.01</v>
          </cell>
        </row>
        <row r="5">
          <cell r="A5" t="str">
            <v>Almuerzo tipo Buffet para 20 personas (Cristalería, Cubertería, Servilletas, Jugo, Café)</v>
          </cell>
          <cell r="B5" t="str">
            <v>Alimentos y bebidas para personas</v>
          </cell>
          <cell r="C5" t="str">
            <v>unidad</v>
          </cell>
          <cell r="D5">
            <v>10133.5</v>
          </cell>
          <cell r="E5" t="str">
            <v>2.3.1.1.01</v>
          </cell>
        </row>
        <row r="6">
          <cell r="A6" t="str">
            <v xml:space="preserve">Almuerzo tipo Buffet para 30 personas (Cristaleria, Cuberteria, Servilletas, Jugo) </v>
          </cell>
          <cell r="B6" t="str">
            <v>Alimentos y bebidas para personas</v>
          </cell>
          <cell r="C6" t="str">
            <v>unidad</v>
          </cell>
          <cell r="D6">
            <v>25488</v>
          </cell>
          <cell r="E6" t="str">
            <v>2.3.1.1.01</v>
          </cell>
        </row>
        <row r="7">
          <cell r="A7" t="str">
            <v>Almuerzo tipo Buffet para 40 personas (Cristalería, Cuberteria, Mesas, Sillas, Manteles, Servilletas)</v>
          </cell>
          <cell r="B7" t="str">
            <v>Alimentos y bebidas para personas</v>
          </cell>
          <cell r="C7" t="str">
            <v>unidad</v>
          </cell>
          <cell r="D7">
            <v>61419</v>
          </cell>
          <cell r="E7" t="str">
            <v>2.3.1.1.01</v>
          </cell>
        </row>
        <row r="8">
          <cell r="A8" t="str">
            <v>Refrigerio Dulce tipo Buffet p/65 Personas (Arreglo Flores, Alquiler Cristalería, Sillas, Servilletas, Mesa, Bambalina, Tope)</v>
          </cell>
          <cell r="B8" t="str">
            <v>Alimentos y bebidas para personas</v>
          </cell>
          <cell r="C8" t="str">
            <v>unidad</v>
          </cell>
          <cell r="D8">
            <v>33435.300000000003</v>
          </cell>
          <cell r="E8" t="str">
            <v>2.3.1.1.01</v>
          </cell>
        </row>
        <row r="9">
          <cell r="A9" t="str">
            <v>Refrigerio tipo Buffet p/12 personas (4 Variedades, Desechables Transparentes, Jugo Natural, Servilletas, Hielo)</v>
          </cell>
          <cell r="B9" t="str">
            <v>Alimentos y bebidas para personas</v>
          </cell>
          <cell r="C9" t="str">
            <v>unidad</v>
          </cell>
          <cell r="D9">
            <v>9410.5</v>
          </cell>
          <cell r="E9" t="str">
            <v>2.3.1.1.01</v>
          </cell>
        </row>
        <row r="10">
          <cell r="A10" t="str">
            <v xml:space="preserve">Refrigerio tipo Buffet p/15 personas (3 Variedades, Desechables Transparentes, Jugo Natural, Servilletas, Hielo) </v>
          </cell>
          <cell r="B10" t="str">
            <v>Alimentos y bebidas para personas</v>
          </cell>
          <cell r="C10" t="str">
            <v>unidad</v>
          </cell>
          <cell r="D10">
            <v>5929.5</v>
          </cell>
          <cell r="E10" t="str">
            <v>2.3.1.1.01</v>
          </cell>
        </row>
        <row r="11">
          <cell r="A11" t="str">
            <v>Refrigerio tipo Buffet p/150 personas (Diferentes Variedades, Bambalinas, Manteles, Desechables, Hielo, Servilletas)</v>
          </cell>
          <cell r="B11" t="str">
            <v>Alimentos y bebidas para personas</v>
          </cell>
          <cell r="C11" t="str">
            <v>unidad</v>
          </cell>
          <cell r="D11">
            <v>65844</v>
          </cell>
          <cell r="E11" t="str">
            <v>2.3.1.1.01</v>
          </cell>
        </row>
        <row r="12">
          <cell r="A12" t="str">
            <v xml:space="preserve">Refrigerio tipo Buffet p/40 personas (5 Variedades, Cristaleria, Mantel, Tope, Bambalina, Servilletas, Hielo) </v>
          </cell>
          <cell r="B12" t="str">
            <v>Alimentos y bebidas para personas</v>
          </cell>
          <cell r="C12" t="str">
            <v>unidad</v>
          </cell>
          <cell r="D12">
            <v>29393.8</v>
          </cell>
          <cell r="E12" t="str">
            <v>2.3.1.1.01</v>
          </cell>
        </row>
        <row r="13">
          <cell r="A13" t="str">
            <v xml:space="preserve">Refrigerio tipo Buffet p/45 personas (5 Variedades, Desechable Transparentes, Servilletas, Hielo) </v>
          </cell>
          <cell r="B13" t="str">
            <v>Alimentos y bebidas para personas</v>
          </cell>
          <cell r="C13" t="str">
            <v>unidad</v>
          </cell>
          <cell r="D13">
            <v>27193.1</v>
          </cell>
          <cell r="E13" t="str">
            <v>2.3.1.1.01</v>
          </cell>
        </row>
        <row r="14">
          <cell r="A14" t="str">
            <v xml:space="preserve">Refrigerio tipo preempacado p/100 personas (4 Variedades, Jugo, Desechables Transparentes, Hielo, Servilleta) </v>
          </cell>
          <cell r="B14" t="str">
            <v>Alimentos y bebidas para personas</v>
          </cell>
          <cell r="C14" t="str">
            <v>unidad</v>
          </cell>
          <cell r="D14">
            <v>50380.1</v>
          </cell>
          <cell r="E14" t="str">
            <v>2.3.1.1.01</v>
          </cell>
        </row>
        <row r="15">
          <cell r="A15" t="str">
            <v xml:space="preserve">Refrigerio tipo preempacado p/110 personas (4 Variedades, Jugo, Desechables Transparentes,sillas plasticas, Servilletas) </v>
          </cell>
          <cell r="B15" t="str">
            <v>Alimentos y bebidas para personas</v>
          </cell>
          <cell r="C15" t="str">
            <v>unidad</v>
          </cell>
          <cell r="D15">
            <v>29323</v>
          </cell>
          <cell r="E15" t="str">
            <v>2.3.1.1.01</v>
          </cell>
        </row>
        <row r="16">
          <cell r="A16" t="str">
            <v xml:space="preserve">Refrigerio tipo preempacado p/125 personas (4 Variedades, Jugo, Desechables Transparentes,sillas plasticas, Servilletas) </v>
          </cell>
          <cell r="B16" t="str">
            <v>Alimentos y bebidas para personas</v>
          </cell>
          <cell r="C16" t="str">
            <v>unidad</v>
          </cell>
          <cell r="D16">
            <v>32833.5</v>
          </cell>
          <cell r="E16" t="str">
            <v>2.3.1.1.01</v>
          </cell>
        </row>
        <row r="17">
          <cell r="A17" t="str">
            <v>Refrigerio tipo preempacado p/20 personas (Variedades fuertes, Jugo, Desechables Transparentes, Servilletas, Hielo)</v>
          </cell>
          <cell r="B17" t="str">
            <v>Alimentos y bebidas para personas</v>
          </cell>
          <cell r="C17" t="str">
            <v>unidad</v>
          </cell>
          <cell r="D17">
            <v>12537.5</v>
          </cell>
          <cell r="E17" t="str">
            <v>2.3.1.1.01</v>
          </cell>
        </row>
        <row r="18">
          <cell r="A18" t="str">
            <v>Refrigerio tipo preempacado p/25 personas (4 Variedades, Jugo, Desechables Transparentes, Jugo Natural)</v>
          </cell>
          <cell r="B18" t="str">
            <v>Alimentos y bebidas para personas</v>
          </cell>
          <cell r="C18" t="str">
            <v>unidad</v>
          </cell>
          <cell r="D18">
            <v>12626</v>
          </cell>
          <cell r="E18" t="str">
            <v>2.3.1.1.01</v>
          </cell>
        </row>
        <row r="19">
          <cell r="A19" t="str">
            <v xml:space="preserve">Refrigerio tipo preempacado p/250 personas (4 Variedades, Jugo, Desechables Transparentes, Mesas, Manteles) </v>
          </cell>
          <cell r="B19" t="str">
            <v>Alimentos y bebidas para personas</v>
          </cell>
          <cell r="C19" t="str">
            <v>unidad</v>
          </cell>
          <cell r="D19">
            <v>95892.7</v>
          </cell>
          <cell r="E19" t="str">
            <v>2.3.1.1.01</v>
          </cell>
        </row>
        <row r="20">
          <cell r="A20" t="str">
            <v xml:space="preserve">Refrigerio tipo preempacado p/50 personas (3 Variedades, Jugo, Desechables Transparentes, Hielo, Servilleta) </v>
          </cell>
          <cell r="B20" t="str">
            <v>Alimentos y bebidas para personas</v>
          </cell>
          <cell r="C20" t="str">
            <v>unidad</v>
          </cell>
          <cell r="D20">
            <v>19706</v>
          </cell>
          <cell r="E20" t="str">
            <v>2.3.1.1.01</v>
          </cell>
        </row>
        <row r="21">
          <cell r="A21" t="str">
            <v>Refrigerio y Almuerzo tipo Buffet p/25 personas (Cristaleria, Mesas, Manteles, Bambalina, Hielo, Servilletas</v>
          </cell>
          <cell r="B21" t="str">
            <v>Alimentos y bebidas para personas</v>
          </cell>
          <cell r="C21" t="str">
            <v>unidad</v>
          </cell>
          <cell r="D21">
            <v>30975</v>
          </cell>
          <cell r="E21" t="str">
            <v>2.3.1.1.01</v>
          </cell>
        </row>
        <row r="22">
          <cell r="A22" t="str">
            <v>Servicio de Almuerzo tipo buffet para 30 Personas</v>
          </cell>
          <cell r="B22" t="str">
            <v>Alimentos y bebidas para personas</v>
          </cell>
          <cell r="C22" t="str">
            <v>unidad</v>
          </cell>
          <cell r="D22">
            <v>15251.5</v>
          </cell>
          <cell r="E22" t="str">
            <v>2.3.1.1.01</v>
          </cell>
        </row>
        <row r="23">
          <cell r="A23" t="str">
            <v>Servicio de Refrigerio tipo buffet 30 Personas</v>
          </cell>
          <cell r="B23" t="str">
            <v>Alimentos y bebidas para personas</v>
          </cell>
          <cell r="C23" t="str">
            <v>unidad</v>
          </cell>
          <cell r="D23">
            <v>24225.4</v>
          </cell>
          <cell r="E23" t="str">
            <v>2.3.1.1.01</v>
          </cell>
        </row>
        <row r="24">
          <cell r="A24" t="str">
            <v>Cajas de Cucharas Plásticas</v>
          </cell>
          <cell r="B24" t="str">
            <v>Artículos de plástico</v>
          </cell>
          <cell r="C24" t="str">
            <v>Caja</v>
          </cell>
          <cell r="D24">
            <v>1003</v>
          </cell>
          <cell r="E24" t="str">
            <v>2.3.5.5.01</v>
          </cell>
        </row>
        <row r="25">
          <cell r="A25" t="str">
            <v>Cajas de Tenedores Plásticos</v>
          </cell>
          <cell r="B25" t="str">
            <v>Artículos de plástico</v>
          </cell>
          <cell r="C25" t="str">
            <v>Caja</v>
          </cell>
          <cell r="D25">
            <v>1003</v>
          </cell>
          <cell r="E25" t="str">
            <v>2.3.5.5.01</v>
          </cell>
        </row>
        <row r="26">
          <cell r="A26" t="str">
            <v>Cajas de Vasos No. 3</v>
          </cell>
          <cell r="B26" t="str">
            <v>Artículos de plástico</v>
          </cell>
          <cell r="C26" t="str">
            <v>Caja</v>
          </cell>
          <cell r="D26">
            <v>3009</v>
          </cell>
          <cell r="E26" t="str">
            <v>2.3.5.5.01</v>
          </cell>
        </row>
        <row r="27">
          <cell r="A27" t="str">
            <v>Cajas de Vasos No. 7</v>
          </cell>
          <cell r="B27" t="str">
            <v>Artículos de plástico</v>
          </cell>
          <cell r="C27" t="str">
            <v>Caja</v>
          </cell>
          <cell r="D27">
            <v>1882.1</v>
          </cell>
          <cell r="E27" t="str">
            <v>2.3.5.5.01</v>
          </cell>
        </row>
        <row r="28">
          <cell r="A28" t="str">
            <v>Fardos de Fundas Plásticas 17x22</v>
          </cell>
          <cell r="B28" t="str">
            <v>Artículos de plástico</v>
          </cell>
          <cell r="C28" t="str">
            <v>unidad</v>
          </cell>
          <cell r="D28">
            <v>83.78</v>
          </cell>
          <cell r="E28" t="str">
            <v>2.3.5.5.01</v>
          </cell>
        </row>
        <row r="29">
          <cell r="A29" t="str">
            <v>Fardos de Fundas Plásticas 24x30</v>
          </cell>
          <cell r="B29" t="str">
            <v>Artículos de plástico</v>
          </cell>
          <cell r="C29" t="str">
            <v>unidad</v>
          </cell>
          <cell r="D29">
            <v>192.34</v>
          </cell>
          <cell r="E29" t="str">
            <v>2.3.5.5.01</v>
          </cell>
        </row>
        <row r="30">
          <cell r="A30" t="str">
            <v>Fardos de Fundas Plásticas no. 55</v>
          </cell>
          <cell r="B30" t="str">
            <v>Artículos de plástico</v>
          </cell>
          <cell r="C30" t="str">
            <v>unidad</v>
          </cell>
          <cell r="D30">
            <v>421.26</v>
          </cell>
          <cell r="E30" t="str">
            <v>2.3.5.5.01</v>
          </cell>
        </row>
        <row r="31">
          <cell r="A31" t="str">
            <v>Aspiradora</v>
          </cell>
          <cell r="B31" t="str">
            <v>Electrodomésticos</v>
          </cell>
          <cell r="C31" t="str">
            <v>unidad</v>
          </cell>
          <cell r="D31">
            <v>6500</v>
          </cell>
          <cell r="E31" t="str">
            <v>2.6.1.4.01</v>
          </cell>
        </row>
        <row r="32">
          <cell r="A32" t="str">
            <v>Estufas de 20 pulgadas</v>
          </cell>
          <cell r="B32" t="str">
            <v>Electrodomésticos</v>
          </cell>
          <cell r="C32" t="str">
            <v>unidad</v>
          </cell>
          <cell r="D32">
            <v>7265.26</v>
          </cell>
          <cell r="E32" t="str">
            <v>2.6.1.4.01</v>
          </cell>
        </row>
        <row r="33">
          <cell r="A33" t="str">
            <v>Microondas de 7 pies</v>
          </cell>
          <cell r="B33" t="str">
            <v>Electrodomésticos</v>
          </cell>
          <cell r="C33" t="str">
            <v>unidad</v>
          </cell>
          <cell r="D33">
            <v>4675.2539999999999</v>
          </cell>
          <cell r="E33" t="str">
            <v>2.6.1.4.01</v>
          </cell>
        </row>
        <row r="34">
          <cell r="A34" t="str">
            <v>Refrigeradores de 8 pies</v>
          </cell>
          <cell r="B34" t="str">
            <v>Electrodomésticos</v>
          </cell>
          <cell r="C34" t="str">
            <v>unidad</v>
          </cell>
          <cell r="D34">
            <v>16785.5</v>
          </cell>
          <cell r="E34" t="str">
            <v>2.6.1.4.01</v>
          </cell>
        </row>
        <row r="35">
          <cell r="A35" t="str">
            <v>Televisores de 32 pulgadas</v>
          </cell>
          <cell r="B35" t="str">
            <v>Electrodomésticos</v>
          </cell>
          <cell r="C35" t="str">
            <v>unidad</v>
          </cell>
          <cell r="D35">
            <v>15163</v>
          </cell>
          <cell r="E35" t="str">
            <v>2.6.1.4.01</v>
          </cell>
        </row>
        <row r="36">
          <cell r="A36" t="str">
            <v>Mapas de Evacuación</v>
          </cell>
          <cell r="B36" t="str">
            <v>Equipo de comunicación, telecomunicaciones y señalamiento</v>
          </cell>
          <cell r="C36" t="str">
            <v>unidad</v>
          </cell>
          <cell r="D36">
            <v>2330.5</v>
          </cell>
          <cell r="E36" t="str">
            <v>2.6.5.5.01</v>
          </cell>
        </row>
        <row r="37">
          <cell r="A37" t="str">
            <v>Otros Señales</v>
          </cell>
          <cell r="B37" t="str">
            <v>Equipo de comunicación, telecomunicaciones y señalamiento</v>
          </cell>
          <cell r="D37">
            <v>1150</v>
          </cell>
          <cell r="E37" t="str">
            <v>2.6.5.5.01</v>
          </cell>
        </row>
        <row r="38">
          <cell r="A38" t="str">
            <v>Punto de Reunion 2x2 pies, Metla colocado en pared</v>
          </cell>
          <cell r="B38" t="str">
            <v>Equipo de comunicación, telecomunicaciones y señalamiento</v>
          </cell>
          <cell r="C38" t="str">
            <v>unidad</v>
          </cell>
          <cell r="D38">
            <v>2330.5</v>
          </cell>
          <cell r="E38" t="str">
            <v>2.6.5.5.01</v>
          </cell>
        </row>
        <row r="39">
          <cell r="A39" t="str">
            <v>Señal de Ruta de Evacuacion Area, Doble Cara 6x12, para techo con cables de acero  Fotoluminiscente</v>
          </cell>
          <cell r="B39" t="str">
            <v>Equipo de comunicación, telecomunicaciones y señalamiento</v>
          </cell>
          <cell r="C39" t="str">
            <v>unidad</v>
          </cell>
          <cell r="D39">
            <v>3009</v>
          </cell>
          <cell r="E39" t="str">
            <v>2.6.5.5.01</v>
          </cell>
        </row>
        <row r="40">
          <cell r="A40" t="str">
            <v>Señales de Ruta de Evacuacion Flecha Derecha 5x8 en vinil fotoluminiscente sobre PVC de 4mm</v>
          </cell>
          <cell r="B40" t="str">
            <v>Equipo de comunicación, telecomunicaciones y señalamiento</v>
          </cell>
          <cell r="C40" t="str">
            <v>unidad</v>
          </cell>
          <cell r="D40">
            <v>1150.5</v>
          </cell>
          <cell r="E40" t="str">
            <v>2.6.5.5.01</v>
          </cell>
        </row>
        <row r="41">
          <cell r="A41" t="str">
            <v>Señales de Ruta de Evacuacion Flecha Izquierda 5x8 en vinil fotoluminiscente sobre PVC de 4mm</v>
          </cell>
          <cell r="B41" t="str">
            <v>Equipo de comunicación, telecomunicaciones y señalamiento</v>
          </cell>
          <cell r="C41" t="str">
            <v>unidad</v>
          </cell>
          <cell r="D41">
            <v>1150.5</v>
          </cell>
          <cell r="E41" t="str">
            <v>2.6.5.5.01</v>
          </cell>
        </row>
        <row r="42">
          <cell r="A42" t="str">
            <v>Señales de Salida 12x25¨ en vinil fotoluminiscente sobre PVC de 4mm</v>
          </cell>
          <cell r="B42" t="str">
            <v>Equipo de comunicación, telecomunicaciones y señalamiento</v>
          </cell>
          <cell r="C42" t="str">
            <v>unidad</v>
          </cell>
          <cell r="D42">
            <v>1947</v>
          </cell>
          <cell r="E42" t="str">
            <v>2.6.5.5.01</v>
          </cell>
        </row>
        <row r="43">
          <cell r="A43" t="str">
            <v>Señalizaciones de Extintores y Modo de uso</v>
          </cell>
          <cell r="B43" t="str">
            <v>Equipo de comunicación, telecomunicaciones y señalamiento</v>
          </cell>
          <cell r="C43" t="str">
            <v>unidad</v>
          </cell>
          <cell r="D43">
            <v>2212.5</v>
          </cell>
          <cell r="E43" t="str">
            <v>2.6.5.5.01</v>
          </cell>
        </row>
        <row r="44">
          <cell r="A44" t="str">
            <v xml:space="preserve"> Agitador rotador VDRL.</v>
          </cell>
          <cell r="B44" t="str">
            <v xml:space="preserve">Equipo médico y de laboratorio </v>
          </cell>
          <cell r="C44" t="str">
            <v>unidad</v>
          </cell>
          <cell r="D44">
            <v>11210</v>
          </cell>
          <cell r="E44" t="str">
            <v>2.6.3.1.01</v>
          </cell>
        </row>
        <row r="45">
          <cell r="A45" t="str">
            <v xml:space="preserve"> Aspirador de secreciones eléctrico rodable</v>
          </cell>
          <cell r="B45" t="str">
            <v xml:space="preserve">Equipo médico y de laboratorio </v>
          </cell>
          <cell r="C45" t="str">
            <v>unidad</v>
          </cell>
          <cell r="D45">
            <v>15692.82</v>
          </cell>
          <cell r="E45" t="str">
            <v>2.6.3.1.01</v>
          </cell>
        </row>
        <row r="46">
          <cell r="A46" t="str">
            <v xml:space="preserve"> Bandeja de Urología</v>
          </cell>
          <cell r="B46" t="str">
            <v xml:space="preserve">Equipo médico y de laboratorio </v>
          </cell>
          <cell r="C46" t="str">
            <v>unidad</v>
          </cell>
          <cell r="D46">
            <v>342200</v>
          </cell>
          <cell r="E46" t="str">
            <v>2.6.3.1.01</v>
          </cell>
        </row>
        <row r="47">
          <cell r="A47" t="str">
            <v xml:space="preserve"> Contador de células hematológicas.</v>
          </cell>
          <cell r="B47" t="str">
            <v xml:space="preserve">Equipo médico y de laboratorio </v>
          </cell>
          <cell r="C47" t="str">
            <v>unidad</v>
          </cell>
          <cell r="D47">
            <v>6254</v>
          </cell>
          <cell r="E47" t="str">
            <v>2.6.3.1.01</v>
          </cell>
        </row>
        <row r="48">
          <cell r="A48" t="str">
            <v xml:space="preserve"> Incubadora neonatal para UCI</v>
          </cell>
          <cell r="B48" t="str">
            <v xml:space="preserve">Equipo médico y de laboratorio </v>
          </cell>
          <cell r="C48" t="str">
            <v>unidad</v>
          </cell>
          <cell r="D48">
            <v>531000</v>
          </cell>
          <cell r="E48" t="str">
            <v>2.6.3.1.01</v>
          </cell>
        </row>
        <row r="49">
          <cell r="A49" t="str">
            <v xml:space="preserve"> Vitrina de acero inoxidable para material estéril 0.68x0.45x1.70m.</v>
          </cell>
          <cell r="B49" t="str">
            <v xml:space="preserve">Equipo médico y de laboratorio </v>
          </cell>
          <cell r="C49" t="str">
            <v>unidad</v>
          </cell>
          <cell r="D49">
            <v>49794.525000000001</v>
          </cell>
          <cell r="E49" t="str">
            <v>2.6.3.1.01</v>
          </cell>
        </row>
        <row r="50">
          <cell r="A50" t="str">
            <v>Aza Diatermica</v>
          </cell>
          <cell r="B50" t="str">
            <v xml:space="preserve">Equipo médico y de laboratorio </v>
          </cell>
          <cell r="C50" t="str">
            <v>unidad</v>
          </cell>
          <cell r="D50">
            <v>275000</v>
          </cell>
          <cell r="E50" t="str">
            <v>2.6.3.1.01</v>
          </cell>
        </row>
        <row r="51">
          <cell r="A51" t="str">
            <v>Balanza  con tallímetro de 160 kg - 320 lbs.</v>
          </cell>
          <cell r="B51" t="str">
            <v xml:space="preserve">Equipo médico y de laboratorio </v>
          </cell>
          <cell r="C51" t="str">
            <v>unidad</v>
          </cell>
          <cell r="D51">
            <v>8407.5</v>
          </cell>
          <cell r="E51" t="str">
            <v>2.6.3.1.01</v>
          </cell>
        </row>
        <row r="52">
          <cell r="A52" t="str">
            <v>Balanza analítica de precisión</v>
          </cell>
          <cell r="B52" t="str">
            <v xml:space="preserve">Equipo médico y de laboratorio </v>
          </cell>
          <cell r="C52" t="str">
            <v>unidad</v>
          </cell>
          <cell r="D52">
            <v>96885.151100000003</v>
          </cell>
          <cell r="E52" t="str">
            <v>2.6.3.1.01</v>
          </cell>
        </row>
        <row r="53">
          <cell r="A53" t="str">
            <v>Bandeja cirugía general</v>
          </cell>
          <cell r="B53" t="str">
            <v xml:space="preserve">Equipo médico y de laboratorio </v>
          </cell>
          <cell r="C53" t="str">
            <v>unidad</v>
          </cell>
          <cell r="D53">
            <v>250160</v>
          </cell>
          <cell r="E53" t="str">
            <v>2.6.3.1.01</v>
          </cell>
        </row>
        <row r="54">
          <cell r="A54" t="str">
            <v>Bandeja de acero inoxidable 30x20cms.</v>
          </cell>
          <cell r="B54" t="str">
            <v xml:space="preserve">Equipo médico y de laboratorio </v>
          </cell>
          <cell r="C54" t="str">
            <v>unidad</v>
          </cell>
          <cell r="D54">
            <v>2950</v>
          </cell>
          <cell r="E54" t="str">
            <v>2.6.3.1.01</v>
          </cell>
        </row>
        <row r="55">
          <cell r="A55" t="str">
            <v>Bandeja de cesárea.</v>
          </cell>
          <cell r="B55" t="str">
            <v xml:space="preserve">Equipo médico y de laboratorio </v>
          </cell>
          <cell r="C55" t="str">
            <v>unidad</v>
          </cell>
          <cell r="D55">
            <v>226560</v>
          </cell>
          <cell r="E55" t="str">
            <v>2.6.3.1.01</v>
          </cell>
        </row>
        <row r="56">
          <cell r="A56" t="str">
            <v>Bandeja de cirugía ortopédica</v>
          </cell>
          <cell r="B56" t="str">
            <v xml:space="preserve">Equipo médico y de laboratorio </v>
          </cell>
          <cell r="C56" t="str">
            <v>unidad</v>
          </cell>
          <cell r="D56">
            <v>501500</v>
          </cell>
          <cell r="E56" t="str">
            <v>2.6.3.1.01</v>
          </cell>
        </row>
        <row r="57">
          <cell r="A57" t="str">
            <v>Bandeja de legrado</v>
          </cell>
          <cell r="B57" t="str">
            <v xml:space="preserve">Equipo médico y de laboratorio </v>
          </cell>
          <cell r="C57" t="str">
            <v>unidad</v>
          </cell>
          <cell r="D57">
            <v>41300</v>
          </cell>
          <cell r="E57" t="str">
            <v>2.6.3.1.01</v>
          </cell>
        </row>
        <row r="58">
          <cell r="A58" t="str">
            <v>Bandeja de parto</v>
          </cell>
          <cell r="B58" t="str">
            <v xml:space="preserve">Equipo médico y de laboratorio </v>
          </cell>
          <cell r="C58" t="str">
            <v>unidad</v>
          </cell>
          <cell r="D58">
            <v>49560</v>
          </cell>
          <cell r="E58" t="str">
            <v>2.6.3.1.01</v>
          </cell>
        </row>
        <row r="59">
          <cell r="A59" t="str">
            <v>Bandeja ginecológica</v>
          </cell>
          <cell r="B59" t="str">
            <v xml:space="preserve">Equipo médico y de laboratorio </v>
          </cell>
          <cell r="C59" t="str">
            <v>unidad</v>
          </cell>
          <cell r="D59">
            <v>188800</v>
          </cell>
          <cell r="E59" t="str">
            <v>2.6.3.1.01</v>
          </cell>
        </row>
        <row r="60">
          <cell r="A60" t="str">
            <v>Baño maría 10 - 15 lts.</v>
          </cell>
          <cell r="B60" t="str">
            <v xml:space="preserve">Equipo médico y de laboratorio </v>
          </cell>
          <cell r="C60" t="str">
            <v>unidad</v>
          </cell>
          <cell r="D60">
            <v>27140</v>
          </cell>
          <cell r="E60" t="str">
            <v>2.6.3.1.01</v>
          </cell>
        </row>
        <row r="61">
          <cell r="A61" t="str">
            <v>Cama  tipo hospitalaria, de posición, con barandas,  colchón</v>
          </cell>
          <cell r="B61" t="str">
            <v xml:space="preserve">Equipo médico y de laboratorio </v>
          </cell>
          <cell r="C61" t="str">
            <v>unidad</v>
          </cell>
          <cell r="D61">
            <v>49219.1806</v>
          </cell>
          <cell r="E61" t="str">
            <v>2.6.3.1.01</v>
          </cell>
        </row>
        <row r="62">
          <cell r="A62" t="str">
            <v>Cama cuna metálica rodable con barandas para niños 147 x 82.5 x 50 cms.</v>
          </cell>
          <cell r="B62" t="str">
            <v xml:space="preserve">Equipo médico y de laboratorio </v>
          </cell>
          <cell r="C62" t="str">
            <v>unidad</v>
          </cell>
          <cell r="D62">
            <v>26137.0707</v>
          </cell>
          <cell r="E62" t="str">
            <v>2.6.3.1.01</v>
          </cell>
        </row>
        <row r="63">
          <cell r="A63" t="str">
            <v>Cama eléctrica de cuidados intensivos con barandas y funciones de posicionamientos especiales</v>
          </cell>
          <cell r="B63" t="str">
            <v xml:space="preserve">Equipo médico y de laboratorio </v>
          </cell>
          <cell r="C63" t="str">
            <v>unidad</v>
          </cell>
          <cell r="D63">
            <v>105563.74400000001</v>
          </cell>
          <cell r="E63" t="str">
            <v>2.6.3.1.01</v>
          </cell>
        </row>
        <row r="64">
          <cell r="A64" t="str">
            <v>Cama unipersonal</v>
          </cell>
          <cell r="B64" t="str">
            <v xml:space="preserve">Equipo médico y de laboratorio </v>
          </cell>
          <cell r="C64" t="str">
            <v>unidad</v>
          </cell>
          <cell r="D64">
            <v>6490</v>
          </cell>
          <cell r="E64" t="str">
            <v>2.6.3.1.01</v>
          </cell>
        </row>
        <row r="65">
          <cell r="A65" t="str">
            <v>Camilla de emergencia  con barandas, ruedas  y  porta suero incluido</v>
          </cell>
          <cell r="B65" t="str">
            <v xml:space="preserve">Equipo médico y de laboratorio </v>
          </cell>
          <cell r="C65" t="str">
            <v>unidad</v>
          </cell>
          <cell r="D65">
            <v>30335.3338</v>
          </cell>
          <cell r="E65" t="str">
            <v>2.6.3.1.01</v>
          </cell>
        </row>
        <row r="66">
          <cell r="A66" t="str">
            <v>Camilla de transporte intrahospitalaria con barandas, ruedas y porta suero</v>
          </cell>
          <cell r="B66" t="str">
            <v xml:space="preserve">Equipo médico y de laboratorio </v>
          </cell>
          <cell r="C66" t="str">
            <v>unidad</v>
          </cell>
          <cell r="D66">
            <v>72981.654699999999</v>
          </cell>
          <cell r="E66" t="str">
            <v>2.6.3.1.01</v>
          </cell>
        </row>
        <row r="67">
          <cell r="A67" t="str">
            <v>Camilla de trauma shock</v>
          </cell>
          <cell r="B67" t="str">
            <v xml:space="preserve">Equipo médico y de laboratorio </v>
          </cell>
          <cell r="C67" t="str">
            <v>unidad</v>
          </cell>
          <cell r="D67">
            <v>172048.60250000001</v>
          </cell>
          <cell r="E67" t="str">
            <v>2.6.3.1.01</v>
          </cell>
        </row>
        <row r="68">
          <cell r="A68" t="str">
            <v>Camilla para examen ginecológico.</v>
          </cell>
          <cell r="B68" t="str">
            <v xml:space="preserve">Equipo médico y de laboratorio </v>
          </cell>
          <cell r="C68" t="str">
            <v>unidad</v>
          </cell>
          <cell r="D68">
            <v>104465.4</v>
          </cell>
          <cell r="E68" t="str">
            <v>2.6.3.1.01</v>
          </cell>
        </row>
        <row r="69">
          <cell r="A69" t="str">
            <v>Carro de cura</v>
          </cell>
          <cell r="B69" t="str">
            <v xml:space="preserve">Equipo médico y de laboratorio </v>
          </cell>
          <cell r="C69" t="str">
            <v>unidad</v>
          </cell>
          <cell r="D69">
            <v>8314.2916999999998</v>
          </cell>
          <cell r="E69" t="str">
            <v>2.6.3.1.01</v>
          </cell>
        </row>
        <row r="70">
          <cell r="A70" t="str">
            <v>Centrífuga de Mesa de 24 tubos</v>
          </cell>
          <cell r="B70" t="str">
            <v xml:space="preserve">Equipo médico y de laboratorio </v>
          </cell>
          <cell r="C70" t="str">
            <v>unidad</v>
          </cell>
          <cell r="D70">
            <v>198806.39999999999</v>
          </cell>
          <cell r="E70" t="str">
            <v>2.6.3.1.01</v>
          </cell>
        </row>
        <row r="71">
          <cell r="A71" t="str">
            <v>Chaleco plomado</v>
          </cell>
          <cell r="B71" t="str">
            <v xml:space="preserve">Equipo médico y de laboratorio </v>
          </cell>
          <cell r="C71" t="str">
            <v>unidad</v>
          </cell>
          <cell r="D71">
            <v>11313.84</v>
          </cell>
          <cell r="E71" t="str">
            <v>2.6.3.1.01</v>
          </cell>
        </row>
        <row r="72">
          <cell r="A72" t="str">
            <v>Cipap Fisher</v>
          </cell>
          <cell r="B72" t="str">
            <v xml:space="preserve">Equipo médico y de laboratorio </v>
          </cell>
          <cell r="C72" t="str">
            <v>unidad</v>
          </cell>
          <cell r="D72">
            <v>469017.40850000002</v>
          </cell>
          <cell r="E72" t="str">
            <v>2.6.3.1.01</v>
          </cell>
        </row>
        <row r="73">
          <cell r="A73" t="str">
            <v>Colchones Hospitalarios 36' x 76' (Azul, Marron o Crema)</v>
          </cell>
          <cell r="B73" t="str">
            <v xml:space="preserve">Equipo médico y de laboratorio </v>
          </cell>
          <cell r="C73" t="str">
            <v>unidad</v>
          </cell>
          <cell r="D73">
            <v>4501.7</v>
          </cell>
          <cell r="E73" t="str">
            <v>2.6.3.1.01</v>
          </cell>
        </row>
        <row r="74">
          <cell r="A74" t="str">
            <v>Cuna de calor radiante</v>
          </cell>
          <cell r="B74" t="str">
            <v xml:space="preserve">Equipo médico y de laboratorio </v>
          </cell>
          <cell r="C74" t="str">
            <v>unidad</v>
          </cell>
          <cell r="D74">
            <v>161582.93400000001</v>
          </cell>
          <cell r="E74" t="str">
            <v>2.6.3.1.01</v>
          </cell>
        </row>
        <row r="75">
          <cell r="A75" t="str">
            <v>Desfibrilador con monitor ECG, paleta externas y batería interna.</v>
          </cell>
          <cell r="B75" t="str">
            <v xml:space="preserve">Equipo médico y de laboratorio </v>
          </cell>
          <cell r="C75" t="str">
            <v>unidad</v>
          </cell>
          <cell r="D75">
            <v>344224.6911</v>
          </cell>
          <cell r="E75" t="str">
            <v>2.6.3.1.01</v>
          </cell>
        </row>
        <row r="76">
          <cell r="A76" t="str">
            <v>Doppler fetal fijo</v>
          </cell>
          <cell r="B76" t="str">
            <v xml:space="preserve">Equipo médico y de laboratorio </v>
          </cell>
          <cell r="C76" t="str">
            <v>unidad</v>
          </cell>
          <cell r="D76">
            <v>24151.661800000002</v>
          </cell>
          <cell r="E76" t="str">
            <v>2.6.3.1.01</v>
          </cell>
        </row>
        <row r="77">
          <cell r="A77" t="str">
            <v>Doppler fetal portátil</v>
          </cell>
          <cell r="B77" t="str">
            <v xml:space="preserve">Equipo médico y de laboratorio </v>
          </cell>
          <cell r="C77" t="str">
            <v>unidad</v>
          </cell>
          <cell r="D77">
            <v>12836.04</v>
          </cell>
          <cell r="E77" t="str">
            <v>2.6.3.1.01</v>
          </cell>
        </row>
        <row r="78">
          <cell r="A78" t="str">
            <v>Electrocardiógrafo de 3 canales portátil con carro</v>
          </cell>
          <cell r="B78" t="str">
            <v xml:space="preserve">Equipo médico y de laboratorio </v>
          </cell>
          <cell r="C78" t="str">
            <v>unidad</v>
          </cell>
          <cell r="D78">
            <v>45994.842499999999</v>
          </cell>
          <cell r="E78" t="str">
            <v>2.6.3.1.01</v>
          </cell>
        </row>
        <row r="79">
          <cell r="A79" t="str">
            <v>Electrocauterio</v>
          </cell>
          <cell r="B79" t="str">
            <v xml:space="preserve">Equipo médico y de laboratorio </v>
          </cell>
          <cell r="C79" t="str">
            <v>unidad</v>
          </cell>
          <cell r="D79">
            <v>111029.4216</v>
          </cell>
          <cell r="E79" t="str">
            <v>2.6.3.1.01</v>
          </cell>
        </row>
        <row r="80">
          <cell r="A80" t="str">
            <v>Escalinata de 2 peldaño</v>
          </cell>
          <cell r="B80" t="str">
            <v xml:space="preserve">Equipo médico y de laboratorio </v>
          </cell>
          <cell r="C80" t="str">
            <v>unidad</v>
          </cell>
          <cell r="D80">
            <v>1770</v>
          </cell>
          <cell r="E80" t="str">
            <v>2.6.3.1.01</v>
          </cell>
        </row>
        <row r="81">
          <cell r="A81" t="str">
            <v>Esfigmomanómetro De Pared Con Brazalete Adulto</v>
          </cell>
          <cell r="B81" t="str">
            <v xml:space="preserve">Equipo médico y de laboratorio </v>
          </cell>
          <cell r="C81" t="str">
            <v>unidad</v>
          </cell>
          <cell r="D81">
            <v>4524.9931999999999</v>
          </cell>
          <cell r="E81" t="str">
            <v>2.6.3.1.01</v>
          </cell>
        </row>
        <row r="82">
          <cell r="A82" t="str">
            <v>Esfigmomanómetro de pared con set de brazaletes pediátrico.</v>
          </cell>
          <cell r="B82" t="str">
            <v xml:space="preserve">Equipo médico y de laboratorio </v>
          </cell>
          <cell r="C82" t="str">
            <v>unidad</v>
          </cell>
          <cell r="D82">
            <v>3299.87</v>
          </cell>
          <cell r="E82" t="str">
            <v>2.6.3.1.01</v>
          </cell>
        </row>
        <row r="83">
          <cell r="A83" t="str">
            <v>Esfigmomanómetro de pedestal rodable adulto</v>
          </cell>
          <cell r="B83" t="str">
            <v xml:space="preserve">Equipo médico y de laboratorio </v>
          </cell>
          <cell r="C83" t="str">
            <v>unidad</v>
          </cell>
          <cell r="D83">
            <v>4242.6899999999996</v>
          </cell>
          <cell r="E83" t="str">
            <v>2.6.3.1.01</v>
          </cell>
        </row>
        <row r="84">
          <cell r="A84" t="str">
            <v>Esfigmomanómetro de pedestal rodable adulto/pediátrico</v>
          </cell>
          <cell r="B84" t="str">
            <v xml:space="preserve">Equipo médico y de laboratorio </v>
          </cell>
          <cell r="C84" t="str">
            <v>unidad</v>
          </cell>
          <cell r="D84">
            <v>11859.991</v>
          </cell>
          <cell r="E84" t="str">
            <v>2.6.3.1.01</v>
          </cell>
        </row>
        <row r="85">
          <cell r="A85" t="str">
            <v>Esfigmomanómetro portátil con brazalete para adulto</v>
          </cell>
          <cell r="B85" t="str">
            <v xml:space="preserve">Equipo médico y de laboratorio </v>
          </cell>
          <cell r="C85" t="str">
            <v>unidad</v>
          </cell>
          <cell r="D85">
            <v>1479.9914000000001</v>
          </cell>
          <cell r="E85" t="str">
            <v>2.6.3.1.01</v>
          </cell>
        </row>
        <row r="86">
          <cell r="A86" t="str">
            <v>Esfigmomanómetro portátil con set de Brazaletes pediátricos</v>
          </cell>
          <cell r="B86" t="str">
            <v xml:space="preserve">Equipo médico y de laboratorio </v>
          </cell>
          <cell r="C86" t="str">
            <v>unidad</v>
          </cell>
          <cell r="D86">
            <v>1999.9938</v>
          </cell>
          <cell r="E86" t="str">
            <v>2.6.3.1.01</v>
          </cell>
        </row>
        <row r="87">
          <cell r="A87" t="str">
            <v>Estantería metalica de 4 niveles regulares</v>
          </cell>
          <cell r="B87" t="str">
            <v xml:space="preserve">Equipo médico y de laboratorio </v>
          </cell>
          <cell r="C87" t="str">
            <v>unidad</v>
          </cell>
          <cell r="D87">
            <v>6938.4</v>
          </cell>
          <cell r="E87" t="str">
            <v>2.6.3.1.01</v>
          </cell>
        </row>
        <row r="88">
          <cell r="A88" t="str">
            <v>Estetoscopio doble campana</v>
          </cell>
          <cell r="B88" t="str">
            <v xml:space="preserve">Equipo médico y de laboratorio </v>
          </cell>
          <cell r="C88" t="str">
            <v>unidad</v>
          </cell>
          <cell r="D88">
            <v>938.18259999999998</v>
          </cell>
          <cell r="E88" t="str">
            <v>2.6.3.1.01</v>
          </cell>
        </row>
        <row r="89">
          <cell r="A89" t="str">
            <v>Estetoscopio pediátrico</v>
          </cell>
          <cell r="B89" t="str">
            <v xml:space="preserve">Equipo médico y de laboratorio </v>
          </cell>
          <cell r="C89" t="str">
            <v>unidad</v>
          </cell>
          <cell r="D89">
            <v>3519.94</v>
          </cell>
          <cell r="E89" t="str">
            <v>2.6.3.1.01</v>
          </cell>
        </row>
        <row r="90">
          <cell r="A90" t="str">
            <v>Frasco Esteril para muestras</v>
          </cell>
          <cell r="B90" t="str">
            <v xml:space="preserve">Equipo médico y de laboratorio </v>
          </cell>
          <cell r="C90" t="str">
            <v>unidad</v>
          </cell>
          <cell r="D90">
            <v>9</v>
          </cell>
          <cell r="E90" t="str">
            <v>2.6.3.1.01</v>
          </cell>
        </row>
        <row r="91">
          <cell r="A91" t="str">
            <v>Horno eléctrico al seco cap. 28 litros.</v>
          </cell>
          <cell r="B91" t="str">
            <v xml:space="preserve">Equipo médico y de laboratorio </v>
          </cell>
          <cell r="C91" t="str">
            <v>unidad</v>
          </cell>
          <cell r="D91">
            <v>63229.120000000003</v>
          </cell>
          <cell r="E91" t="str">
            <v>2.6.3.1.01</v>
          </cell>
        </row>
        <row r="92">
          <cell r="A92" t="str">
            <v>Incubadora de transporte</v>
          </cell>
          <cell r="B92" t="str">
            <v xml:space="preserve">Equipo médico y de laboratorio </v>
          </cell>
          <cell r="C92" t="str">
            <v>unidad</v>
          </cell>
          <cell r="D92">
            <v>475540</v>
          </cell>
          <cell r="E92" t="str">
            <v>2.6.3.1.01</v>
          </cell>
        </row>
        <row r="93">
          <cell r="A93" t="str">
            <v>Incubadora neonatal estándar</v>
          </cell>
          <cell r="B93" t="str">
            <v xml:space="preserve">Equipo médico y de laboratorio </v>
          </cell>
          <cell r="C93" t="str">
            <v>unidad</v>
          </cell>
          <cell r="D93">
            <v>490481.16</v>
          </cell>
          <cell r="E93" t="str">
            <v>2.6.3.1.01</v>
          </cell>
        </row>
        <row r="94">
          <cell r="A94" t="str">
            <v>Instalación de Rayos X en el Hospital Municipal de Haina</v>
          </cell>
          <cell r="B94" t="str">
            <v xml:space="preserve">Equipo médico y de laboratorio </v>
          </cell>
          <cell r="C94" t="str">
            <v>unidad</v>
          </cell>
          <cell r="D94">
            <v>74340</v>
          </cell>
          <cell r="E94" t="str">
            <v>2.6.3.1.01</v>
          </cell>
        </row>
        <row r="95">
          <cell r="A95" t="str">
            <v>Lámpara de fototerapia</v>
          </cell>
          <cell r="B95" t="str">
            <v xml:space="preserve">Equipo médico y de laboratorio </v>
          </cell>
          <cell r="C95" t="str">
            <v>unidad</v>
          </cell>
          <cell r="D95">
            <v>40101.792600000001</v>
          </cell>
          <cell r="E95" t="str">
            <v>2.6.3.1.01</v>
          </cell>
        </row>
        <row r="96">
          <cell r="A96" t="str">
            <v>Lámpara quirúrgica cialítica de potencia alta.</v>
          </cell>
          <cell r="B96" t="str">
            <v xml:space="preserve">Equipo médico y de laboratorio </v>
          </cell>
          <cell r="C96" t="str">
            <v>unidad</v>
          </cell>
          <cell r="D96">
            <v>386697.033</v>
          </cell>
          <cell r="E96" t="str">
            <v>2.6.3.1.01</v>
          </cell>
        </row>
        <row r="97">
          <cell r="A97" t="str">
            <v>Lámpara quirúrgica de pie rodable .</v>
          </cell>
          <cell r="B97" t="str">
            <v xml:space="preserve">Equipo médico y de laboratorio </v>
          </cell>
          <cell r="C97" t="str">
            <v>unidad</v>
          </cell>
          <cell r="D97">
            <v>142177.25599999999</v>
          </cell>
          <cell r="E97" t="str">
            <v>2.6.3.1.01</v>
          </cell>
        </row>
        <row r="98">
          <cell r="A98" t="str">
            <v>Laringoscopio adulto</v>
          </cell>
          <cell r="B98" t="str">
            <v xml:space="preserve">Equipo médico y de laboratorio </v>
          </cell>
          <cell r="C98" t="str">
            <v>unidad</v>
          </cell>
          <cell r="D98">
            <v>26868.6</v>
          </cell>
          <cell r="E98" t="str">
            <v>2.6.3.1.01</v>
          </cell>
        </row>
        <row r="99">
          <cell r="A99" t="str">
            <v>Máquina de anestesia 3 gases con monitoreo avanzado.</v>
          </cell>
          <cell r="B99" t="str">
            <v xml:space="preserve">Equipo médico y de laboratorio </v>
          </cell>
          <cell r="C99" t="str">
            <v>unidad</v>
          </cell>
          <cell r="D99">
            <v>1897493.1</v>
          </cell>
          <cell r="E99" t="str">
            <v>2.6.3.1.01</v>
          </cell>
        </row>
        <row r="100">
          <cell r="A100" t="str">
            <v>Mesa de parto</v>
          </cell>
          <cell r="B100" t="str">
            <v xml:space="preserve">Equipo médico y de laboratorio </v>
          </cell>
          <cell r="C100" t="str">
            <v>unidad</v>
          </cell>
          <cell r="D100">
            <v>232041.1</v>
          </cell>
          <cell r="E100" t="str">
            <v>2.6.3.1.01</v>
          </cell>
        </row>
        <row r="101">
          <cell r="A101" t="str">
            <v>Mesa metálica angular rodable para instrumentos de acero inoxidable</v>
          </cell>
          <cell r="B101" t="str">
            <v xml:space="preserve">Equipo médico y de laboratorio </v>
          </cell>
          <cell r="C101" t="str">
            <v>unidad</v>
          </cell>
          <cell r="D101">
            <v>34703.800000000003</v>
          </cell>
          <cell r="E101" t="str">
            <v>2.6.3.1.01</v>
          </cell>
        </row>
        <row r="102">
          <cell r="A102" t="str">
            <v>Mesa metálica tipo mayo acero inoxidable</v>
          </cell>
          <cell r="B102" t="str">
            <v xml:space="preserve">Equipo médico y de laboratorio </v>
          </cell>
          <cell r="C102" t="str">
            <v>unidad</v>
          </cell>
          <cell r="D102">
            <v>8903.1</v>
          </cell>
          <cell r="E102" t="str">
            <v>2.6.3.1.01</v>
          </cell>
        </row>
        <row r="103">
          <cell r="A103" t="str">
            <v>Mesa para operaciones mayores</v>
          </cell>
          <cell r="B103" t="str">
            <v xml:space="preserve">Equipo médico y de laboratorio </v>
          </cell>
          <cell r="C103" t="str">
            <v>unidad</v>
          </cell>
          <cell r="D103">
            <v>130316.25</v>
          </cell>
          <cell r="E103" t="str">
            <v>2.6.3.1.01</v>
          </cell>
        </row>
        <row r="104">
          <cell r="A104" t="str">
            <v>Microscopio binocular Tipo Estándar</v>
          </cell>
          <cell r="B104" t="str">
            <v xml:space="preserve">Equipo médico y de laboratorio </v>
          </cell>
          <cell r="C104" t="str">
            <v>unidad</v>
          </cell>
          <cell r="D104">
            <v>22139.75</v>
          </cell>
          <cell r="E104" t="str">
            <v>2.6.3.1.01</v>
          </cell>
        </row>
        <row r="105">
          <cell r="A105" t="str">
            <v>Monitor de actividad intrauterina y cardiofetal</v>
          </cell>
          <cell r="B105" t="str">
            <v xml:space="preserve">Equipo médico y de laboratorio </v>
          </cell>
          <cell r="C105" t="str">
            <v>unidad</v>
          </cell>
          <cell r="D105">
            <v>62932.232000000004</v>
          </cell>
          <cell r="E105" t="str">
            <v>2.6.3.1.01</v>
          </cell>
        </row>
        <row r="106">
          <cell r="A106" t="str">
            <v>Monitor de funciones vitales de transporte 5 pararametros</v>
          </cell>
          <cell r="B106" t="str">
            <v xml:space="preserve">Equipo médico y de laboratorio </v>
          </cell>
          <cell r="C106" t="str">
            <v>unidad</v>
          </cell>
          <cell r="D106">
            <v>62932.232199999999</v>
          </cell>
          <cell r="E106" t="str">
            <v>2.6.3.1.01</v>
          </cell>
        </row>
        <row r="107">
          <cell r="A107" t="str">
            <v>Monitores de signos vitales de pared de 5 parámetros .</v>
          </cell>
          <cell r="B107" t="str">
            <v xml:space="preserve">Equipo médico y de laboratorio </v>
          </cell>
          <cell r="C107" t="str">
            <v>unidad</v>
          </cell>
          <cell r="D107">
            <v>57230</v>
          </cell>
          <cell r="E107" t="str">
            <v>2.6.3.1.01</v>
          </cell>
        </row>
        <row r="108">
          <cell r="A108" t="str">
            <v>Nebulizador</v>
          </cell>
          <cell r="B108" t="str">
            <v xml:space="preserve">Equipo médico y de laboratorio </v>
          </cell>
          <cell r="C108" t="str">
            <v>unidad</v>
          </cell>
          <cell r="D108">
            <v>2549.9917</v>
          </cell>
          <cell r="E108" t="str">
            <v>2.6.3.1.01</v>
          </cell>
        </row>
        <row r="109">
          <cell r="A109" t="str">
            <v>Negatoscopio metálico de 1 campo</v>
          </cell>
          <cell r="B109" t="str">
            <v xml:space="preserve">Equipo médico y de laboratorio </v>
          </cell>
          <cell r="C109" t="str">
            <v>unidad</v>
          </cell>
          <cell r="D109">
            <v>13999.992</v>
          </cell>
          <cell r="E109" t="str">
            <v>2.6.3.1.01</v>
          </cell>
        </row>
        <row r="110">
          <cell r="A110" t="str">
            <v>Negatoscopio metálico de 2 campos.</v>
          </cell>
          <cell r="B110" t="str">
            <v xml:space="preserve">Equipo médico y de laboratorio </v>
          </cell>
          <cell r="C110" t="str">
            <v>unidad</v>
          </cell>
          <cell r="D110">
            <v>19383.86</v>
          </cell>
          <cell r="E110" t="str">
            <v>2.6.3.1.01</v>
          </cell>
        </row>
        <row r="111">
          <cell r="A111" t="str">
            <v>Nevera para banco de sangre</v>
          </cell>
          <cell r="B111" t="str">
            <v xml:space="preserve">Equipo médico y de laboratorio </v>
          </cell>
          <cell r="C111" t="str">
            <v>unidad</v>
          </cell>
          <cell r="D111">
            <v>250971.84</v>
          </cell>
          <cell r="E111" t="str">
            <v>2.6.3.1.01</v>
          </cell>
        </row>
        <row r="112">
          <cell r="A112" t="str">
            <v>Nevera para Reactivos</v>
          </cell>
          <cell r="B112" t="str">
            <v xml:space="preserve">Equipo médico y de laboratorio </v>
          </cell>
          <cell r="C112" t="str">
            <v>unidad</v>
          </cell>
          <cell r="D112">
            <v>257712</v>
          </cell>
          <cell r="E112" t="str">
            <v>2.6.3.1.01</v>
          </cell>
        </row>
        <row r="113">
          <cell r="A113" t="str">
            <v>Orinal metálico</v>
          </cell>
          <cell r="B113" t="str">
            <v xml:space="preserve">Equipo médico y de laboratorio </v>
          </cell>
          <cell r="C113" t="str">
            <v>unidad</v>
          </cell>
          <cell r="D113">
            <v>3613.16</v>
          </cell>
          <cell r="E113" t="str">
            <v>2.6.3.1.01</v>
          </cell>
        </row>
        <row r="114">
          <cell r="A114" t="str">
            <v>Pulsoxímetro adulto pediátrico portátil.</v>
          </cell>
          <cell r="B114" t="str">
            <v xml:space="preserve">Equipo médico y de laboratorio </v>
          </cell>
          <cell r="C114" t="str">
            <v>unidad</v>
          </cell>
          <cell r="D114">
            <v>34202.300000000003</v>
          </cell>
          <cell r="E114" t="str">
            <v>2.6.3.1.01</v>
          </cell>
        </row>
        <row r="115">
          <cell r="A115" t="str">
            <v>Pulsoxímetro con sensor neonatal.</v>
          </cell>
          <cell r="B115" t="str">
            <v xml:space="preserve">Equipo médico y de laboratorio </v>
          </cell>
          <cell r="C115" t="str">
            <v>unidad</v>
          </cell>
          <cell r="D115">
            <v>30336.03</v>
          </cell>
          <cell r="E115" t="str">
            <v>2.6.3.1.01</v>
          </cell>
        </row>
        <row r="116">
          <cell r="A116" t="str">
            <v>Resucitador manual adulto</v>
          </cell>
          <cell r="B116" t="str">
            <v xml:space="preserve">Equipo médico y de laboratorio </v>
          </cell>
          <cell r="C116" t="str">
            <v>unidad</v>
          </cell>
          <cell r="D116">
            <v>1250.8</v>
          </cell>
          <cell r="E116" t="str">
            <v>2.6.3.1.01</v>
          </cell>
        </row>
        <row r="117">
          <cell r="A117" t="str">
            <v>Resucitador manual neonatal</v>
          </cell>
          <cell r="B117" t="str">
            <v xml:space="preserve">Equipo médico y de laboratorio </v>
          </cell>
          <cell r="C117" t="str">
            <v>unidad</v>
          </cell>
          <cell r="D117">
            <v>1250.8</v>
          </cell>
          <cell r="E117" t="str">
            <v>2.6.3.1.01</v>
          </cell>
        </row>
        <row r="118">
          <cell r="A118" t="str">
            <v>Resucitador manual pediátrico</v>
          </cell>
          <cell r="B118" t="str">
            <v xml:space="preserve">Equipo médico y de laboratorio </v>
          </cell>
          <cell r="C118" t="str">
            <v>unidad</v>
          </cell>
          <cell r="D118">
            <v>1250.8</v>
          </cell>
          <cell r="E118" t="str">
            <v>2.6.3.1.01</v>
          </cell>
        </row>
        <row r="119">
          <cell r="A119" t="str">
            <v>Set de cirugía menor</v>
          </cell>
          <cell r="B119" t="str">
            <v xml:space="preserve">Equipo médico y de laboratorio </v>
          </cell>
          <cell r="C119" t="str">
            <v>unidad</v>
          </cell>
          <cell r="D119">
            <v>21240</v>
          </cell>
          <cell r="E119" t="str">
            <v>2.6.3.1.01</v>
          </cell>
        </row>
        <row r="120">
          <cell r="A120" t="str">
            <v>Set de diagnóstico de pared</v>
          </cell>
          <cell r="B120" t="str">
            <v xml:space="preserve">Equipo médico y de laboratorio </v>
          </cell>
          <cell r="C120" t="str">
            <v>unidad</v>
          </cell>
          <cell r="D120">
            <v>43960.9</v>
          </cell>
          <cell r="E120" t="str">
            <v>2.6.3.1.01</v>
          </cell>
        </row>
        <row r="121">
          <cell r="A121" t="str">
            <v>Set de diagnóstico portátil</v>
          </cell>
          <cell r="B121" t="str">
            <v xml:space="preserve">Equipo médico y de laboratorio </v>
          </cell>
          <cell r="C121" t="str">
            <v>unidad</v>
          </cell>
          <cell r="D121">
            <v>13749.996999999999</v>
          </cell>
          <cell r="E121" t="str">
            <v>2.6.3.1.01</v>
          </cell>
        </row>
        <row r="122">
          <cell r="A122" t="str">
            <v>Set instrumental de curaciones.</v>
          </cell>
          <cell r="B122" t="str">
            <v xml:space="preserve">Equipo médico y de laboratorio </v>
          </cell>
          <cell r="C122" t="str">
            <v>unidad</v>
          </cell>
          <cell r="D122">
            <v>13570</v>
          </cell>
          <cell r="E122" t="str">
            <v>2.6.3.1.01</v>
          </cell>
        </row>
        <row r="123">
          <cell r="A123" t="str">
            <v>Silla de rueda aro No. 18</v>
          </cell>
          <cell r="B123" t="str">
            <v xml:space="preserve">Equipo médico y de laboratorio </v>
          </cell>
          <cell r="C123" t="str">
            <v>unidad</v>
          </cell>
          <cell r="D123">
            <v>4284.71</v>
          </cell>
          <cell r="E123" t="str">
            <v>2.6.3.1.01</v>
          </cell>
        </row>
        <row r="124">
          <cell r="A124" t="str">
            <v>Silla de rueda aro No. 24</v>
          </cell>
          <cell r="B124" t="str">
            <v xml:space="preserve">Equipo médico y de laboratorio </v>
          </cell>
          <cell r="C124" t="str">
            <v>unidad</v>
          </cell>
          <cell r="D124">
            <v>5726.64</v>
          </cell>
          <cell r="E124" t="str">
            <v>2.6.3.1.01</v>
          </cell>
        </row>
        <row r="125">
          <cell r="A125" t="str">
            <v>Sillón dental (de fabricación de local)</v>
          </cell>
          <cell r="B125" t="str">
            <v xml:space="preserve">Equipo médico y de laboratorio </v>
          </cell>
          <cell r="C125" t="str">
            <v>unidad</v>
          </cell>
          <cell r="D125">
            <v>20650</v>
          </cell>
          <cell r="E125" t="str">
            <v>2.6.3.1.01</v>
          </cell>
        </row>
        <row r="126">
          <cell r="A126" t="str">
            <v xml:space="preserve">Unidad de Monitoreo de Cuidados Intensivos </v>
          </cell>
          <cell r="B126" t="str">
            <v xml:space="preserve">Equipo médico y de laboratorio </v>
          </cell>
          <cell r="C126" t="str">
            <v>unidad</v>
          </cell>
          <cell r="D126">
            <v>575000.01</v>
          </cell>
          <cell r="E126" t="str">
            <v>2.6.3.1.01</v>
          </cell>
        </row>
        <row r="127">
          <cell r="A127" t="str">
            <v>Unidad de Rayos X portátil y con batería.</v>
          </cell>
          <cell r="B127" t="str">
            <v xml:space="preserve">Equipo médico y de laboratorio </v>
          </cell>
          <cell r="C127" t="str">
            <v>unidad</v>
          </cell>
          <cell r="D127">
            <v>2542900</v>
          </cell>
          <cell r="E127" t="str">
            <v>2.6.3.1.01</v>
          </cell>
        </row>
        <row r="128">
          <cell r="A128" t="str">
            <v>Unidad dental digital completa</v>
          </cell>
          <cell r="B128" t="str">
            <v xml:space="preserve">Equipo médico y de laboratorio </v>
          </cell>
          <cell r="C128" t="str">
            <v>unidad</v>
          </cell>
          <cell r="D128">
            <v>172556.12</v>
          </cell>
          <cell r="E128" t="str">
            <v>2.6.3.1.01</v>
          </cell>
        </row>
        <row r="129">
          <cell r="A129" t="str">
            <v>Unidades dentales (de fabricación local)</v>
          </cell>
          <cell r="B129" t="str">
            <v xml:space="preserve">Equipo médico y de laboratorio </v>
          </cell>
          <cell r="C129" t="str">
            <v>unidad</v>
          </cell>
          <cell r="D129">
            <v>44250</v>
          </cell>
          <cell r="E129" t="str">
            <v>2.6.3.1.01</v>
          </cell>
        </row>
        <row r="130">
          <cell r="A130" t="str">
            <v>Ventilador mecánico adulto/pediátrico</v>
          </cell>
          <cell r="B130" t="str">
            <v xml:space="preserve">Equipo médico y de laboratorio </v>
          </cell>
          <cell r="C130" t="str">
            <v>unidad</v>
          </cell>
          <cell r="D130">
            <v>719492.56279999996</v>
          </cell>
          <cell r="E130" t="str">
            <v>2.6.3.1.01</v>
          </cell>
        </row>
        <row r="131">
          <cell r="A131" t="str">
            <v>Ventilador mecánico neonatal</v>
          </cell>
          <cell r="B131" t="str">
            <v xml:space="preserve">Equipo médico y de laboratorio </v>
          </cell>
          <cell r="C131" t="str">
            <v>unidad</v>
          </cell>
          <cell r="D131">
            <v>816192.43</v>
          </cell>
          <cell r="E131" t="str">
            <v>2.6.3.1.01</v>
          </cell>
        </row>
        <row r="132">
          <cell r="A132" t="str">
            <v>Computadoras de escritorio</v>
          </cell>
          <cell r="B132" t="str">
            <v>Equipos de cómputo</v>
          </cell>
          <cell r="C132" t="str">
            <v>unidad</v>
          </cell>
          <cell r="D132">
            <v>36954.32</v>
          </cell>
          <cell r="E132" t="str">
            <v>2.6.1.3.01</v>
          </cell>
        </row>
        <row r="133">
          <cell r="A133" t="str">
            <v xml:space="preserve">Headsets </v>
          </cell>
          <cell r="B133" t="str">
            <v>Equipos de cómputo</v>
          </cell>
          <cell r="C133" t="str">
            <v>unidad</v>
          </cell>
          <cell r="D133">
            <v>3776</v>
          </cell>
          <cell r="E133" t="str">
            <v>2.6.1.3.01</v>
          </cell>
        </row>
        <row r="134">
          <cell r="A134" t="str">
            <v>Impresora Multifunción</v>
          </cell>
          <cell r="B134" t="str">
            <v>Equipos de cómputo</v>
          </cell>
          <cell r="C134" t="str">
            <v>unidad</v>
          </cell>
          <cell r="D134">
            <v>12390</v>
          </cell>
          <cell r="E134" t="str">
            <v>2.6.1.3.01</v>
          </cell>
        </row>
        <row r="135">
          <cell r="A135" t="str">
            <v>Impresoras Blanco y Negro</v>
          </cell>
          <cell r="B135" t="str">
            <v>Equipos de cómputo</v>
          </cell>
          <cell r="C135" t="str">
            <v>unidad</v>
          </cell>
          <cell r="D135">
            <v>6293.7049999999999</v>
          </cell>
          <cell r="E135" t="str">
            <v>2.6.1.3.01</v>
          </cell>
        </row>
        <row r="136">
          <cell r="A136" t="str">
            <v>Laptop de 14 pulgadas</v>
          </cell>
          <cell r="B136" t="str">
            <v>Equipos de cómputo</v>
          </cell>
          <cell r="C136" t="str">
            <v>unidad</v>
          </cell>
          <cell r="D136">
            <v>27200</v>
          </cell>
          <cell r="E136" t="str">
            <v>2.6.1.3.01</v>
          </cell>
        </row>
        <row r="137">
          <cell r="A137" t="str">
            <v>Arco Detector de Metales de 87' de alto x 35' de anho</v>
          </cell>
          <cell r="B137" t="str">
            <v>Equipos de seguridad</v>
          </cell>
          <cell r="C137" t="str">
            <v>unidad</v>
          </cell>
          <cell r="D137">
            <v>109504</v>
          </cell>
          <cell r="E137" t="str">
            <v>2.6.6.2.01</v>
          </cell>
        </row>
        <row r="138">
          <cell r="A138" t="str">
            <v>Detectores de Metal Portatil de 16,5' de longitud</v>
          </cell>
          <cell r="B138" t="str">
            <v>Equipos de seguridad</v>
          </cell>
          <cell r="C138" t="str">
            <v>unidad</v>
          </cell>
          <cell r="D138">
            <v>5723</v>
          </cell>
          <cell r="E138" t="str">
            <v>2.6.6.2.01</v>
          </cell>
        </row>
        <row r="139">
          <cell r="A139" t="str">
            <v>Alojamiento por una Noche por persona</v>
          </cell>
          <cell r="B139" t="str">
            <v>Eventos generales</v>
          </cell>
          <cell r="C139" t="str">
            <v>unidad</v>
          </cell>
          <cell r="D139">
            <v>6200</v>
          </cell>
          <cell r="E139" t="str">
            <v>2.2.8.6.01</v>
          </cell>
        </row>
        <row r="140">
          <cell r="A140" t="str">
            <v>Audivisuales, Decoración, Montaje y Desmontaje de Evento por 50 personas</v>
          </cell>
          <cell r="B140" t="str">
            <v>Eventos generales</v>
          </cell>
          <cell r="C140" t="str">
            <v>unidad</v>
          </cell>
          <cell r="D140">
            <v>86568.53</v>
          </cell>
          <cell r="E140" t="str">
            <v>2.2.8.6.01</v>
          </cell>
        </row>
        <row r="141">
          <cell r="A141" t="str">
            <v>Audivisuales, Decoración, Montaje y Desmontaje de Evento por 80 personas</v>
          </cell>
          <cell r="B141" t="str">
            <v>Eventos generales</v>
          </cell>
          <cell r="C141" t="str">
            <v>unidad</v>
          </cell>
          <cell r="D141">
            <v>100917.38</v>
          </cell>
          <cell r="E141" t="str">
            <v>2.2.8.6.01</v>
          </cell>
        </row>
        <row r="142">
          <cell r="A142" t="str">
            <v>Tickets de Combustible de RD$1,000.00</v>
          </cell>
          <cell r="B142" t="str">
            <v>Gasoil</v>
          </cell>
          <cell r="C142" t="str">
            <v>unidad</v>
          </cell>
          <cell r="D142">
            <v>1000</v>
          </cell>
          <cell r="E142" t="str">
            <v xml:space="preserve">2.3.7.1.02 </v>
          </cell>
        </row>
        <row r="143">
          <cell r="A143" t="str">
            <v>Tickets de Combustible de RD$200.00</v>
          </cell>
          <cell r="B143" t="str">
            <v>Gasoil</v>
          </cell>
          <cell r="C143" t="str">
            <v>unidad</v>
          </cell>
          <cell r="D143">
            <v>200</v>
          </cell>
          <cell r="E143" t="str">
            <v xml:space="preserve">2.3.7.1.02 </v>
          </cell>
        </row>
        <row r="144">
          <cell r="A144" t="str">
            <v>Tickets de Combustible de RD$500.00</v>
          </cell>
          <cell r="B144" t="str">
            <v>Gasoil</v>
          </cell>
          <cell r="C144" t="str">
            <v>unidad</v>
          </cell>
          <cell r="D144">
            <v>500</v>
          </cell>
          <cell r="E144" t="str">
            <v xml:space="preserve">2.3.7.1.02 </v>
          </cell>
        </row>
        <row r="145">
          <cell r="A145" t="str">
            <v>Galones de Gasoil Optimo</v>
          </cell>
          <cell r="B145" t="str">
            <v>Gasoil</v>
          </cell>
          <cell r="C145" t="str">
            <v>galon</v>
          </cell>
          <cell r="D145">
            <v>197</v>
          </cell>
          <cell r="E145" t="str">
            <v>2.3.7.1.02</v>
          </cell>
        </row>
        <row r="146">
          <cell r="A146" t="str">
            <v>Galones de Gasoil Regular</v>
          </cell>
          <cell r="B146" t="str">
            <v>Gasoil</v>
          </cell>
          <cell r="C146" t="str">
            <v>galon</v>
          </cell>
          <cell r="D146">
            <v>181</v>
          </cell>
          <cell r="E146" t="str">
            <v>2.3.7.1.02</v>
          </cell>
        </row>
        <row r="147">
          <cell r="A147" t="str">
            <v>Galones de Gasolina Premium</v>
          </cell>
          <cell r="B147" t="str">
            <v>Gasoil</v>
          </cell>
          <cell r="C147" t="str">
            <v>galon</v>
          </cell>
          <cell r="D147">
            <v>251</v>
          </cell>
          <cell r="E147" t="str">
            <v>2.3.7.1.02</v>
          </cell>
        </row>
        <row r="148">
          <cell r="A148" t="str">
            <v>Galones de Gasolina Regular</v>
          </cell>
          <cell r="B148" t="str">
            <v>Gasoil</v>
          </cell>
          <cell r="C148" t="str">
            <v>galon</v>
          </cell>
          <cell r="D148">
            <v>230</v>
          </cell>
          <cell r="E148" t="str">
            <v>2.3.7.1.02</v>
          </cell>
        </row>
        <row r="149">
          <cell r="A149" t="str">
            <v>Galones de GPL</v>
          </cell>
          <cell r="B149" t="str">
            <v>Gasoil</v>
          </cell>
          <cell r="C149" t="str">
            <v>galon</v>
          </cell>
          <cell r="D149">
            <v>110</v>
          </cell>
          <cell r="E149" t="str">
            <v>2.3.7.1.02</v>
          </cell>
        </row>
        <row r="150">
          <cell r="A150" t="str">
            <v>60 pie de Alambre Vinyl #14/2</v>
          </cell>
          <cell r="B150" t="str">
            <v>Herramientas menores</v>
          </cell>
          <cell r="C150" t="str">
            <v>pie</v>
          </cell>
          <cell r="D150">
            <v>28.32</v>
          </cell>
          <cell r="E150" t="str">
            <v>2.3.6.3.04</v>
          </cell>
        </row>
        <row r="151">
          <cell r="A151" t="str">
            <v>Bandeja metálica colectora de agua de 1.50 x 0.70 x 0.70mts</v>
          </cell>
          <cell r="B151" t="str">
            <v>Herramientas menores</v>
          </cell>
          <cell r="C151" t="str">
            <v>unidad</v>
          </cell>
          <cell r="D151">
            <v>8500</v>
          </cell>
          <cell r="E151" t="str">
            <v>2.3.6.3.04</v>
          </cell>
        </row>
        <row r="152">
          <cell r="A152" t="str">
            <v>Cajas aéreas plásticas</v>
          </cell>
          <cell r="B152" t="str">
            <v>Herramientas menores</v>
          </cell>
          <cell r="C152" t="str">
            <v>unidad</v>
          </cell>
          <cell r="D152">
            <v>81.171999999999997</v>
          </cell>
          <cell r="E152" t="str">
            <v>2.3.6.3.04</v>
          </cell>
        </row>
        <row r="153">
          <cell r="A153" t="str">
            <v>Canaleta de 1 pulgada</v>
          </cell>
          <cell r="B153" t="str">
            <v>Herramientas menores</v>
          </cell>
          <cell r="C153" t="str">
            <v>unidad</v>
          </cell>
          <cell r="D153">
            <v>103.3567</v>
          </cell>
          <cell r="E153" t="str">
            <v>2.3.6.3.04</v>
          </cell>
        </row>
        <row r="154">
          <cell r="A154" t="str">
            <v>Codos de 1' PVC</v>
          </cell>
          <cell r="B154" t="str">
            <v>Herramientas menores</v>
          </cell>
          <cell r="C154" t="str">
            <v>unidad</v>
          </cell>
          <cell r="D154">
            <v>20.059999999999999</v>
          </cell>
          <cell r="E154" t="str">
            <v>2.3.6.3.04</v>
          </cell>
        </row>
        <row r="155">
          <cell r="A155" t="str">
            <v>Destornillador de Estria</v>
          </cell>
          <cell r="B155" t="str">
            <v>Herramientas menores</v>
          </cell>
          <cell r="C155" t="str">
            <v>unidad</v>
          </cell>
          <cell r="D155">
            <v>208.86</v>
          </cell>
          <cell r="E155" t="str">
            <v>2.3.6.3.04</v>
          </cell>
        </row>
        <row r="156">
          <cell r="A156" t="str">
            <v>Destornillador Plano</v>
          </cell>
          <cell r="B156" t="str">
            <v>Herramientas menores</v>
          </cell>
          <cell r="C156" t="str">
            <v>unidad</v>
          </cell>
          <cell r="D156">
            <v>206.73500000000001</v>
          </cell>
          <cell r="E156" t="str">
            <v>2.3.6.3.04</v>
          </cell>
        </row>
        <row r="157">
          <cell r="A157" t="str">
            <v>Faceplate 1 salida</v>
          </cell>
          <cell r="B157" t="str">
            <v>Herramientas menores</v>
          </cell>
          <cell r="C157" t="str">
            <v>unidad</v>
          </cell>
          <cell r="D157">
            <v>43.293999999999997</v>
          </cell>
          <cell r="E157" t="str">
            <v>2.3.6.3.04</v>
          </cell>
        </row>
        <row r="158">
          <cell r="A158" t="str">
            <v>Grapas Plasticas para Alambre Vinyl #13</v>
          </cell>
          <cell r="B158" t="str">
            <v>Herramientas menores</v>
          </cell>
          <cell r="C158" t="str">
            <v>unidad</v>
          </cell>
          <cell r="D158">
            <v>5.9</v>
          </cell>
          <cell r="E158" t="str">
            <v>2.3.6.3.04</v>
          </cell>
        </row>
        <row r="159">
          <cell r="A159" t="str">
            <v>Llave de Rueda tipo T</v>
          </cell>
          <cell r="B159" t="str">
            <v>Herramientas menores</v>
          </cell>
          <cell r="C159" t="str">
            <v>unidad</v>
          </cell>
          <cell r="D159">
            <v>944</v>
          </cell>
          <cell r="E159" t="str">
            <v>2.3.6.3.04</v>
          </cell>
        </row>
        <row r="160">
          <cell r="A160" t="str">
            <v>Llaves de paso de bola (1 pulgada)</v>
          </cell>
          <cell r="B160" t="str">
            <v>Herramientas menores</v>
          </cell>
          <cell r="C160" t="str">
            <v>unidad</v>
          </cell>
          <cell r="D160">
            <v>571.12</v>
          </cell>
          <cell r="E160" t="str">
            <v>2.3.6.3.04</v>
          </cell>
        </row>
        <row r="161">
          <cell r="A161" t="str">
            <v>Martillo</v>
          </cell>
          <cell r="B161" t="str">
            <v>Herramientas menores</v>
          </cell>
          <cell r="C161" t="str">
            <v>unidad</v>
          </cell>
          <cell r="D161">
            <v>619.5</v>
          </cell>
          <cell r="E161" t="str">
            <v>2.3.6.3.04</v>
          </cell>
        </row>
        <row r="162">
          <cell r="A162" t="str">
            <v>Mini Jack RJ45</v>
          </cell>
          <cell r="B162" t="str">
            <v>Herramientas menores</v>
          </cell>
          <cell r="C162" t="str">
            <v>unidad</v>
          </cell>
          <cell r="D162">
            <v>100.3</v>
          </cell>
          <cell r="E162" t="str">
            <v>2.3.6.3.04</v>
          </cell>
        </row>
        <row r="163">
          <cell r="A163" t="str">
            <v>Niples 1' x 2' hg</v>
          </cell>
          <cell r="B163" t="str">
            <v>Herramientas menores</v>
          </cell>
          <cell r="C163" t="str">
            <v>unidad</v>
          </cell>
          <cell r="D163">
            <v>33.630000000000003</v>
          </cell>
          <cell r="E163" t="str">
            <v>2.3.6.3.04</v>
          </cell>
        </row>
        <row r="164">
          <cell r="A164" t="str">
            <v>Niples de 1' x 3' hg</v>
          </cell>
          <cell r="B164" t="str">
            <v>Herramientas menores</v>
          </cell>
          <cell r="C164" t="str">
            <v>unidad</v>
          </cell>
          <cell r="D164">
            <v>44.25</v>
          </cell>
          <cell r="E164" t="str">
            <v>2.3.6.3.04</v>
          </cell>
        </row>
        <row r="165">
          <cell r="A165" t="str">
            <v>Organizador horizontal plástico</v>
          </cell>
          <cell r="B165" t="str">
            <v>Herramientas menores</v>
          </cell>
          <cell r="C165" t="str">
            <v>unidad</v>
          </cell>
          <cell r="D165">
            <v>855.5</v>
          </cell>
          <cell r="E165" t="str">
            <v>2.3.6.3.04</v>
          </cell>
        </row>
        <row r="166">
          <cell r="A166" t="str">
            <v>Patch Cord UTP Cat.6 de 2 pies</v>
          </cell>
          <cell r="B166" t="str">
            <v>Herramientas menores</v>
          </cell>
          <cell r="C166" t="str">
            <v>unidad</v>
          </cell>
          <cell r="D166">
            <v>60.2273</v>
          </cell>
          <cell r="E166" t="str">
            <v>2.3.6.3.04</v>
          </cell>
        </row>
        <row r="167">
          <cell r="A167" t="str">
            <v>Patch Cord UTP Cat.6 de 7 pies</v>
          </cell>
          <cell r="B167" t="str">
            <v>Herramientas menores</v>
          </cell>
          <cell r="C167" t="str">
            <v>unidad</v>
          </cell>
          <cell r="D167">
            <v>102.8133</v>
          </cell>
          <cell r="E167" t="str">
            <v>2.3.6.3.04</v>
          </cell>
        </row>
        <row r="168">
          <cell r="A168" t="str">
            <v>Patch Panel 24 puertos Cat.6</v>
          </cell>
          <cell r="B168" t="str">
            <v>Herramientas menores</v>
          </cell>
          <cell r="C168" t="str">
            <v>unidad</v>
          </cell>
          <cell r="D168">
            <v>3030.43</v>
          </cell>
          <cell r="E168" t="str">
            <v>2.3.6.3.04</v>
          </cell>
        </row>
        <row r="169">
          <cell r="A169" t="str">
            <v>Pinzas para corte de tola</v>
          </cell>
          <cell r="B169" t="str">
            <v>Herramientas menores</v>
          </cell>
          <cell r="C169" t="str">
            <v>unidad</v>
          </cell>
          <cell r="D169">
            <v>858.45</v>
          </cell>
          <cell r="E169" t="str">
            <v>2.3.6.3.04</v>
          </cell>
        </row>
        <row r="170">
          <cell r="A170" t="str">
            <v>Punta de Tria para Taladro</v>
          </cell>
          <cell r="B170" t="str">
            <v>Herramientas menores</v>
          </cell>
          <cell r="C170" t="str">
            <v>unidad</v>
          </cell>
          <cell r="D170">
            <v>206.72329999999999</v>
          </cell>
          <cell r="E170" t="str">
            <v>2.3.6.3.04</v>
          </cell>
        </row>
        <row r="171">
          <cell r="A171" t="str">
            <v>PVC CR80/30 (kit de 500)</v>
          </cell>
          <cell r="B171" t="str">
            <v>Herramientas menores</v>
          </cell>
          <cell r="C171" t="str">
            <v>unidad</v>
          </cell>
          <cell r="D171">
            <v>4425</v>
          </cell>
          <cell r="E171" t="str">
            <v>2.3.6.3.04</v>
          </cell>
        </row>
        <row r="172">
          <cell r="A172" t="str">
            <v>Rack (Palometas) de Pared para Monitor NK PVM-2701</v>
          </cell>
          <cell r="B172" t="str">
            <v>Herramientas menores</v>
          </cell>
          <cell r="C172" t="str">
            <v>unidad</v>
          </cell>
          <cell r="D172">
            <v>13500.0026</v>
          </cell>
          <cell r="E172" t="str">
            <v>2.3.6.3.04</v>
          </cell>
        </row>
        <row r="173">
          <cell r="A173" t="str">
            <v>Rack de pared 7U con Bisagras</v>
          </cell>
          <cell r="B173" t="str">
            <v>Herramientas menores</v>
          </cell>
          <cell r="C173" t="str">
            <v>unidad</v>
          </cell>
          <cell r="D173">
            <v>1416</v>
          </cell>
          <cell r="E173" t="str">
            <v>2.3.6.3.04</v>
          </cell>
        </row>
        <row r="174">
          <cell r="A174" t="str">
            <v>Tarugos Azules</v>
          </cell>
          <cell r="B174" t="str">
            <v>Herramientas menores</v>
          </cell>
          <cell r="C174" t="str">
            <v>unidad</v>
          </cell>
          <cell r="D174">
            <v>3.54</v>
          </cell>
          <cell r="E174" t="str">
            <v>2.3.6.3.04</v>
          </cell>
        </row>
        <row r="175">
          <cell r="A175" t="str">
            <v>tee de 1 pulgada hg</v>
          </cell>
          <cell r="B175" t="str">
            <v>Herramientas menores</v>
          </cell>
          <cell r="C175" t="str">
            <v>unidad</v>
          </cell>
          <cell r="D175">
            <v>73.16</v>
          </cell>
          <cell r="E175" t="str">
            <v>2.3.6.3.04</v>
          </cell>
        </row>
        <row r="176">
          <cell r="A176" t="str">
            <v>Tira de Lija 100/1</v>
          </cell>
          <cell r="B176" t="str">
            <v>Herramientas menores</v>
          </cell>
          <cell r="C176" t="str">
            <v>unidad</v>
          </cell>
          <cell r="D176">
            <v>548.26499999999999</v>
          </cell>
          <cell r="E176" t="str">
            <v>2.3.6.3.04</v>
          </cell>
        </row>
        <row r="177">
          <cell r="A177" t="str">
            <v>Tira de Lija de Metal 12/1</v>
          </cell>
          <cell r="B177" t="str">
            <v>Herramientas menores</v>
          </cell>
          <cell r="C177" t="str">
            <v>unidad</v>
          </cell>
          <cell r="D177">
            <v>526.32500000000005</v>
          </cell>
          <cell r="E177" t="str">
            <v>2.3.6.3.04</v>
          </cell>
        </row>
        <row r="178">
          <cell r="A178" t="str">
            <v>Tornillo para Tarugo Azul</v>
          </cell>
          <cell r="B178" t="str">
            <v>Herramientas menores</v>
          </cell>
          <cell r="C178" t="str">
            <v>unidad</v>
          </cell>
          <cell r="D178">
            <v>3.54</v>
          </cell>
          <cell r="E178" t="str">
            <v>2.3.6.3.04</v>
          </cell>
        </row>
        <row r="179">
          <cell r="A179" t="str">
            <v>Tubo de Silicón Transparente</v>
          </cell>
          <cell r="B179" t="str">
            <v>Herramientas menores</v>
          </cell>
          <cell r="C179" t="str">
            <v>unidad</v>
          </cell>
          <cell r="D179">
            <v>265.5</v>
          </cell>
          <cell r="E179" t="str">
            <v>2.3.6.3.04</v>
          </cell>
        </row>
        <row r="180">
          <cell r="A180" t="str">
            <v>Impresión Formularios (dos caras)</v>
          </cell>
          <cell r="B180" t="str">
            <v>Impresión y encuadernación</v>
          </cell>
          <cell r="C180" t="str">
            <v>unidad</v>
          </cell>
          <cell r="D180">
            <v>1.9823999999999999</v>
          </cell>
          <cell r="E180" t="str">
            <v xml:space="preserve">2.2.2.2.01 </v>
          </cell>
        </row>
        <row r="181">
          <cell r="A181" t="str">
            <v xml:space="preserve">Goma (No.265/70/16 para camioneta Toyota Hilux) </v>
          </cell>
          <cell r="B181" t="str">
            <v>Llantas y neumáticos</v>
          </cell>
          <cell r="C181" t="str">
            <v>unidad</v>
          </cell>
          <cell r="D181">
            <v>7773.84</v>
          </cell>
          <cell r="E181" t="str">
            <v>2.3.5.3.01</v>
          </cell>
        </row>
        <row r="182">
          <cell r="A182" t="str">
            <v xml:space="preserve">Gomas (No. 265/70/15 para jeep Chevrolet Brazer) </v>
          </cell>
          <cell r="B182" t="str">
            <v>Llantas y neumáticos</v>
          </cell>
          <cell r="C182" t="str">
            <v>unidad</v>
          </cell>
          <cell r="D182">
            <v>9343.24</v>
          </cell>
          <cell r="E182" t="str">
            <v>2.3.5.3.01</v>
          </cell>
        </row>
        <row r="183">
          <cell r="A183" t="str">
            <v>Neumáticos para Ford Ranger, Pirelli 265-70R-16</v>
          </cell>
          <cell r="B183" t="str">
            <v>Llantas y neumáticos</v>
          </cell>
          <cell r="C183" t="str">
            <v>unidad</v>
          </cell>
          <cell r="D183">
            <v>10915</v>
          </cell>
          <cell r="E183" t="str">
            <v>2.3.5.3.01</v>
          </cell>
        </row>
        <row r="184">
          <cell r="A184" t="str">
            <v>Neumáticos para Motocicleta 110/80-18-58, trasera, Michelin</v>
          </cell>
          <cell r="B184" t="str">
            <v>Llantas y neumáticos</v>
          </cell>
          <cell r="C184" t="str">
            <v>unidad</v>
          </cell>
          <cell r="D184">
            <v>3923.5</v>
          </cell>
          <cell r="E184" t="str">
            <v>2.3.5.3.01</v>
          </cell>
        </row>
        <row r="185">
          <cell r="A185" t="str">
            <v>Neumáticos para Motocicletas 80/90-21mc48p, delanteras Michelin</v>
          </cell>
          <cell r="B185" t="str">
            <v>Llantas y neumáticos</v>
          </cell>
          <cell r="C185" t="str">
            <v>unidad</v>
          </cell>
          <cell r="D185">
            <v>4543</v>
          </cell>
          <cell r="E185" t="str">
            <v>2.3.5.3.01</v>
          </cell>
        </row>
        <row r="186">
          <cell r="A186" t="str">
            <v>Neumáticos para Toyota Hilux, Firestone 265/70 R 16</v>
          </cell>
          <cell r="B186" t="str">
            <v>Llantas y neumáticos</v>
          </cell>
          <cell r="C186" t="str">
            <v>unidad</v>
          </cell>
          <cell r="D186">
            <v>9204</v>
          </cell>
          <cell r="E186" t="str">
            <v>2.3.5.3.01</v>
          </cell>
        </row>
        <row r="187">
          <cell r="A187" t="str">
            <v>Tubo de Neumáticos para Motocicleta, delantero, Michelin</v>
          </cell>
          <cell r="B187" t="str">
            <v>Llantas y neumáticos</v>
          </cell>
          <cell r="C187" t="str">
            <v>unidad</v>
          </cell>
          <cell r="D187">
            <v>1239</v>
          </cell>
          <cell r="E187" t="str">
            <v>2.3.5.3.01</v>
          </cell>
        </row>
        <row r="188">
          <cell r="A188" t="str">
            <v>Tubo de Neumáticos para Motocicleta, trasero, Michelin</v>
          </cell>
          <cell r="B188" t="str">
            <v>Llantas y neumáticos</v>
          </cell>
          <cell r="C188" t="str">
            <v>unidad</v>
          </cell>
          <cell r="D188">
            <v>1239</v>
          </cell>
          <cell r="E188" t="str">
            <v>2.3.5.3.01</v>
          </cell>
        </row>
        <row r="189">
          <cell r="A189" t="str">
            <v>Instalación, Correcion de Pintura, Cristal Delantero y Bumper de vehiculo</v>
          </cell>
          <cell r="B189" t="str">
            <v>Mantenimiento y reparación de equipos de transporte, tracción y elevación</v>
          </cell>
          <cell r="C189" t="str">
            <v>unidad</v>
          </cell>
          <cell r="D189">
            <v>54999.99</v>
          </cell>
          <cell r="E189" t="str">
            <v>2.7.2.6.01</v>
          </cell>
        </row>
        <row r="190">
          <cell r="A190" t="str">
            <v>Mantenimiento de Vehículos</v>
          </cell>
          <cell r="B190" t="str">
            <v>Mantenimiento y reparación de equipos de transporte, tracción y elevación</v>
          </cell>
          <cell r="C190" t="str">
            <v>unidad</v>
          </cell>
          <cell r="D190">
            <v>17023.8</v>
          </cell>
          <cell r="E190" t="str">
            <v>2.7.2.6.01</v>
          </cell>
        </row>
        <row r="191">
          <cell r="A191" t="str">
            <v xml:space="preserve">Mantenimiento y/o Reparación Impresora  Multifuncional </v>
          </cell>
          <cell r="B191" t="str">
            <v>Mantenimiento y reparación de equipos para computación</v>
          </cell>
          <cell r="C191" t="str">
            <v>unidad</v>
          </cell>
          <cell r="D191">
            <v>4130</v>
          </cell>
          <cell r="E191" t="str">
            <v>2.7.2.2.01</v>
          </cell>
        </row>
        <row r="192">
          <cell r="A192" t="str">
            <v>Mantenimiento y/o Reparación Impresora Laser</v>
          </cell>
          <cell r="B192" t="str">
            <v>Mantenimiento y reparación de equipos para computación</v>
          </cell>
          <cell r="C192" t="str">
            <v>unidad</v>
          </cell>
          <cell r="D192">
            <v>16048</v>
          </cell>
          <cell r="E192" t="str">
            <v>2.7.2.2.01</v>
          </cell>
        </row>
        <row r="193">
          <cell r="A193" t="str">
            <v>Servicio de Reparación y Mantenimiento de Fotocopiadora (anual)</v>
          </cell>
          <cell r="B193" t="str">
            <v>Mantenimiento y reparación de equipos para computación</v>
          </cell>
          <cell r="C193" t="str">
            <v>unidad</v>
          </cell>
          <cell r="D193">
            <v>24502.7</v>
          </cell>
          <cell r="E193" t="str">
            <v>2.7.2.2.01</v>
          </cell>
        </row>
        <row r="194">
          <cell r="A194" t="str">
            <v>Reparación de Tomógrafo General Electric Brights Speed, serial 277468nm5</v>
          </cell>
          <cell r="B194" t="str">
            <v>Mantenimiento y reparación de equipos sanitarios y de laboratorio</v>
          </cell>
          <cell r="C194" t="str">
            <v>unidad</v>
          </cell>
          <cell r="D194">
            <v>715000</v>
          </cell>
          <cell r="E194" t="str">
            <v>2.7.2.4.01</v>
          </cell>
        </row>
        <row r="195">
          <cell r="A195" t="str">
            <v>Mantenimiento de Planta Electrica Cummins 20KVA</v>
          </cell>
          <cell r="B195" t="str">
            <v>Mantenimiento y reparación de maquinarias y equipos</v>
          </cell>
          <cell r="C195" t="str">
            <v>unidad</v>
          </cell>
          <cell r="D195">
            <v>60742.81</v>
          </cell>
          <cell r="E195" t="str">
            <v>2.7.2.6.01</v>
          </cell>
        </row>
        <row r="196">
          <cell r="A196" t="str">
            <v>Mantenimiento y Reparación de Aire Acondicionado de 3 Toneladas</v>
          </cell>
          <cell r="B196" t="str">
            <v>Mantenimiento y reparación de maquinarias y equipos</v>
          </cell>
          <cell r="C196" t="str">
            <v>unidad</v>
          </cell>
          <cell r="D196">
            <v>30385</v>
          </cell>
          <cell r="E196" t="str">
            <v>2.7.2.6.01</v>
          </cell>
        </row>
        <row r="197">
          <cell r="A197" t="str">
            <v>Reparacion y Mantenimiento Planta Eléctrica</v>
          </cell>
          <cell r="B197" t="str">
            <v>Mantenimiento y reparación de maquinarias y equipos</v>
          </cell>
          <cell r="C197" t="str">
            <v>unidad</v>
          </cell>
          <cell r="D197">
            <v>79818.740000000005</v>
          </cell>
          <cell r="E197" t="str">
            <v>2.7.2.6.01</v>
          </cell>
        </row>
        <row r="198">
          <cell r="A198" t="str">
            <v>Servicio de Mantenimiento de Aire Acondicionado</v>
          </cell>
          <cell r="B198" t="str">
            <v>Mantenimiento y reparación de maquinarias y equipos</v>
          </cell>
          <cell r="C198" t="str">
            <v>unidad</v>
          </cell>
          <cell r="D198">
            <v>4500</v>
          </cell>
          <cell r="E198" t="str">
            <v>2.2.7.2.01</v>
          </cell>
        </row>
        <row r="199">
          <cell r="A199" t="str">
            <v>Servicio de mantenimiento,lavado y brillado de piso</v>
          </cell>
          <cell r="B199" t="str">
            <v>Mantenimiento y reparación de maquinarias y equipos</v>
          </cell>
          <cell r="C199" t="str">
            <v>unidad</v>
          </cell>
          <cell r="D199">
            <v>44840</v>
          </cell>
          <cell r="E199" t="str">
            <v>2.7.1.7.01</v>
          </cell>
        </row>
        <row r="200">
          <cell r="A200" t="str">
            <v>Servicios de Desinstalacion,  Instalación y Mantenimiento</v>
          </cell>
          <cell r="B200" t="str">
            <v>Mantenimiento y reparación de maquinarias y equipos</v>
          </cell>
          <cell r="C200" t="str">
            <v>unidad</v>
          </cell>
          <cell r="D200">
            <v>8850</v>
          </cell>
          <cell r="E200" t="str">
            <v>2.7.2.6.01</v>
          </cell>
        </row>
        <row r="201">
          <cell r="A201" t="str">
            <v>Mantenimiento Planta Eléctrica</v>
          </cell>
          <cell r="B201" t="str">
            <v>Mantenimiento y reparación de muebles y equipos de oficina</v>
          </cell>
          <cell r="C201" t="str">
            <v>unidad</v>
          </cell>
          <cell r="D201">
            <v>45459.5</v>
          </cell>
          <cell r="E201" t="str">
            <v>2.7.1.6.01</v>
          </cell>
        </row>
        <row r="202">
          <cell r="A202" t="str">
            <v>Suministro, Instalación y drenaje</v>
          </cell>
          <cell r="B202" t="str">
            <v>Mantenimiento y reparación de muebles y equipos de oficina</v>
          </cell>
          <cell r="C202" t="str">
            <v>unidad</v>
          </cell>
          <cell r="D202">
            <v>7500</v>
          </cell>
          <cell r="E202" t="str">
            <v>2.7.1.4.01</v>
          </cell>
        </row>
        <row r="203">
          <cell r="A203" t="str">
            <v>Ambientador en Spray, diferentes Frangancias</v>
          </cell>
          <cell r="B203" t="str">
            <v>Material para limpieza</v>
          </cell>
          <cell r="C203" t="str">
            <v>unidad</v>
          </cell>
          <cell r="D203">
            <v>68.44</v>
          </cell>
          <cell r="E203" t="str">
            <v>2.3.9.1.01</v>
          </cell>
        </row>
        <row r="204">
          <cell r="A204" t="str">
            <v>Carro de limpieza de 2 baldes</v>
          </cell>
          <cell r="B204" t="str">
            <v>Material para limpieza</v>
          </cell>
          <cell r="C204" t="str">
            <v>unidad</v>
          </cell>
          <cell r="D204">
            <v>3935.3</v>
          </cell>
          <cell r="E204" t="str">
            <v>2.3.9.1.01</v>
          </cell>
        </row>
        <row r="205">
          <cell r="A205" t="str">
            <v>Cleaner, 1 Litro para Maquina ABX Micros 60</v>
          </cell>
          <cell r="B205" t="str">
            <v>Material para limpieza</v>
          </cell>
          <cell r="C205" t="str">
            <v>unidad</v>
          </cell>
          <cell r="D205">
            <v>1548</v>
          </cell>
          <cell r="E205" t="str">
            <v>2.3.9.1.01</v>
          </cell>
        </row>
        <row r="206">
          <cell r="A206" t="str">
            <v>Cubo plastico , con brazalete en metal, Mediano</v>
          </cell>
          <cell r="B206" t="str">
            <v>Material para limpieza</v>
          </cell>
          <cell r="C206" t="str">
            <v>unidad</v>
          </cell>
          <cell r="D206">
            <v>130</v>
          </cell>
          <cell r="E206" t="str">
            <v>2.3.9.1.01</v>
          </cell>
        </row>
        <row r="207">
          <cell r="A207" t="str">
            <v>Docenas de Brillo de Metal (Fregar)</v>
          </cell>
          <cell r="B207" t="str">
            <v>Material para limpieza</v>
          </cell>
          <cell r="C207" t="str">
            <v>unidad</v>
          </cell>
          <cell r="D207">
            <v>341.02</v>
          </cell>
          <cell r="E207" t="str">
            <v>2.3.9.1.01</v>
          </cell>
        </row>
        <row r="208">
          <cell r="A208" t="str">
            <v>Escoba plastica</v>
          </cell>
          <cell r="B208" t="str">
            <v>Material para limpieza</v>
          </cell>
          <cell r="C208" t="str">
            <v>unidad</v>
          </cell>
          <cell r="D208">
            <v>120</v>
          </cell>
          <cell r="E208" t="str">
            <v>2.3.9.1.01</v>
          </cell>
        </row>
        <row r="209">
          <cell r="A209" t="str">
            <v>Galón de Cloro</v>
          </cell>
          <cell r="B209" t="str">
            <v>Material para limpieza</v>
          </cell>
          <cell r="C209" t="str">
            <v>galon</v>
          </cell>
          <cell r="D209">
            <v>57.784999999999997</v>
          </cell>
          <cell r="E209" t="str">
            <v>2.3.9.1.01</v>
          </cell>
        </row>
        <row r="210">
          <cell r="A210" t="str">
            <v>Galones de Limpia Cristales</v>
          </cell>
          <cell r="B210" t="str">
            <v>Material para limpieza</v>
          </cell>
          <cell r="C210" t="str">
            <v>galon</v>
          </cell>
          <cell r="D210">
            <v>118</v>
          </cell>
          <cell r="E210" t="str">
            <v>2.3.9.1.01</v>
          </cell>
        </row>
        <row r="211">
          <cell r="A211" t="str">
            <v>Jabón Liquido Lavaplatos</v>
          </cell>
          <cell r="B211" t="str">
            <v>Material para limpieza</v>
          </cell>
          <cell r="C211" t="str">
            <v>galon</v>
          </cell>
          <cell r="D211">
            <v>138.06</v>
          </cell>
          <cell r="E211" t="str">
            <v>2.3.9.1.01</v>
          </cell>
        </row>
        <row r="212">
          <cell r="A212" t="str">
            <v>Jabón Liquido para Manos</v>
          </cell>
          <cell r="B212" t="str">
            <v>Material para limpieza</v>
          </cell>
          <cell r="C212" t="str">
            <v>galon</v>
          </cell>
          <cell r="D212">
            <v>136.88</v>
          </cell>
          <cell r="E212" t="str">
            <v>2.3.9.1.01</v>
          </cell>
        </row>
        <row r="213">
          <cell r="A213" t="str">
            <v>Neutralizador de Olor</v>
          </cell>
          <cell r="B213" t="str">
            <v>Material para limpieza</v>
          </cell>
          <cell r="C213" t="str">
            <v>unidad</v>
          </cell>
          <cell r="D213">
            <v>270</v>
          </cell>
          <cell r="E213" t="str">
            <v>2.3.9.1.01</v>
          </cell>
        </row>
        <row r="214">
          <cell r="A214" t="str">
            <v xml:space="preserve">Pinespuma </v>
          </cell>
          <cell r="B214" t="str">
            <v>Material para limpieza</v>
          </cell>
          <cell r="C214" t="str">
            <v>unidad</v>
          </cell>
          <cell r="D214">
            <v>300</v>
          </cell>
          <cell r="E214" t="str">
            <v>2.3.9.1.01</v>
          </cell>
        </row>
        <row r="215">
          <cell r="A215" t="str">
            <v>Rastrillo plastico palo en  en madera</v>
          </cell>
          <cell r="B215" t="str">
            <v>Material para limpieza</v>
          </cell>
          <cell r="C215" t="str">
            <v>unidad</v>
          </cell>
          <cell r="D215">
            <v>160</v>
          </cell>
          <cell r="E215" t="str">
            <v>2.3.9.1.01</v>
          </cell>
        </row>
        <row r="216">
          <cell r="A216" t="str">
            <v>Saco de Detergente en Polvo</v>
          </cell>
          <cell r="B216" t="str">
            <v>Material para limpieza</v>
          </cell>
          <cell r="C216" t="str">
            <v>unidad</v>
          </cell>
          <cell r="D216">
            <v>728.06</v>
          </cell>
          <cell r="E216" t="str">
            <v>2.3.9.1.01</v>
          </cell>
        </row>
        <row r="217">
          <cell r="A217" t="str">
            <v>Suaper</v>
          </cell>
          <cell r="B217" t="str">
            <v>Material para limpieza</v>
          </cell>
          <cell r="C217" t="str">
            <v>unidad</v>
          </cell>
          <cell r="D217">
            <v>125</v>
          </cell>
          <cell r="E217" t="str">
            <v>2.3.9.1.01</v>
          </cell>
        </row>
        <row r="218">
          <cell r="A218" t="str">
            <v>Bancada de 3 asientos</v>
          </cell>
          <cell r="B218" t="str">
            <v>Muebles de alojamiento</v>
          </cell>
          <cell r="C218" t="str">
            <v>unidad</v>
          </cell>
          <cell r="D218">
            <v>7123.8959999999997</v>
          </cell>
          <cell r="E218" t="str">
            <v>2.6.1.2.02</v>
          </cell>
        </row>
        <row r="219">
          <cell r="A219" t="str">
            <v>Bancada de 4 asientos</v>
          </cell>
          <cell r="B219" t="str">
            <v>Muebles de alojamiento</v>
          </cell>
          <cell r="C219" t="str">
            <v>unidad</v>
          </cell>
          <cell r="D219">
            <v>13570</v>
          </cell>
          <cell r="E219" t="str">
            <v>2.6.1.2.02</v>
          </cell>
        </row>
        <row r="220">
          <cell r="A220" t="str">
            <v>Anaquel metalico de 5 niveles</v>
          </cell>
          <cell r="B220" t="str">
            <v>Muebles de oficina y estantería</v>
          </cell>
          <cell r="C220" t="str">
            <v>unidad</v>
          </cell>
          <cell r="D220">
            <v>6938.4</v>
          </cell>
          <cell r="E220" t="str">
            <v>2.6.1.1.02</v>
          </cell>
        </row>
        <row r="221">
          <cell r="A221" t="str">
            <v>Anaqueles de Metal de 1.20m+0.60 cm</v>
          </cell>
          <cell r="B221" t="str">
            <v>Muebles de oficina y estantería</v>
          </cell>
          <cell r="C221" t="str">
            <v>unidad</v>
          </cell>
          <cell r="D221">
            <v>11800</v>
          </cell>
          <cell r="E221" t="str">
            <v>2.6.1.1.01</v>
          </cell>
        </row>
        <row r="222">
          <cell r="A222" t="str">
            <v>Anaqueles de Metal de 1.m+0.60 cm</v>
          </cell>
          <cell r="B222" t="str">
            <v>Muebles de oficina y estantería</v>
          </cell>
          <cell r="C222" t="str">
            <v>unidad</v>
          </cell>
          <cell r="D222">
            <v>10620</v>
          </cell>
          <cell r="E222" t="str">
            <v>2.6.1.1.01</v>
          </cell>
        </row>
        <row r="223">
          <cell r="A223" t="str">
            <v>Archivador metálico de 4 gavetas.</v>
          </cell>
          <cell r="B223" t="str">
            <v>Muebles de oficina y estantería</v>
          </cell>
          <cell r="C223" t="str">
            <v>unidad</v>
          </cell>
          <cell r="D223">
            <v>8142</v>
          </cell>
          <cell r="E223" t="str">
            <v>2.6.1.1.02</v>
          </cell>
        </row>
        <row r="224">
          <cell r="A224" t="str">
            <v>Archivos Laterales 2.3 de 4 gavetas</v>
          </cell>
          <cell r="B224" t="str">
            <v>Muebles de oficina y estantería</v>
          </cell>
          <cell r="C224" t="str">
            <v>unidad</v>
          </cell>
          <cell r="D224">
            <v>11227.8771</v>
          </cell>
          <cell r="E224" t="str">
            <v>2.6.1.1.01</v>
          </cell>
        </row>
        <row r="225">
          <cell r="A225" t="str">
            <v>Armario metálico dobles o lockers con ojete para candado.</v>
          </cell>
          <cell r="B225" t="str">
            <v>Muebles de oficina y estantería</v>
          </cell>
          <cell r="C225" t="str">
            <v>unidad</v>
          </cell>
          <cell r="D225">
            <v>8496</v>
          </cell>
          <cell r="E225" t="str">
            <v>2.6.1.1.02</v>
          </cell>
        </row>
        <row r="226">
          <cell r="A226" t="str">
            <v>Bandeja metálica rodable de sobre cama para alimentos</v>
          </cell>
          <cell r="B226" t="str">
            <v>Muebles de oficina y estantería</v>
          </cell>
          <cell r="C226" t="str">
            <v>unidad</v>
          </cell>
          <cell r="D226">
            <v>5605</v>
          </cell>
          <cell r="E226" t="str">
            <v>2.6.1.1.02</v>
          </cell>
        </row>
        <row r="227">
          <cell r="A227" t="str">
            <v>Cubiculos (1.05mt x 1.00mt x 0.60mt)</v>
          </cell>
          <cell r="B227" t="str">
            <v>Muebles de oficina y estantería</v>
          </cell>
          <cell r="C227" t="str">
            <v>unidad</v>
          </cell>
          <cell r="D227">
            <v>14160</v>
          </cell>
          <cell r="E227" t="str">
            <v>2.6.1.1.01</v>
          </cell>
        </row>
        <row r="228">
          <cell r="A228" t="str">
            <v>Cubo metalico para desperdicios con tapa accionada a pedal</v>
          </cell>
          <cell r="B228" t="str">
            <v>Muebles de oficina y estantería</v>
          </cell>
          <cell r="C228" t="str">
            <v>unidad</v>
          </cell>
          <cell r="D228">
            <v>1121</v>
          </cell>
          <cell r="E228" t="str">
            <v>2.6.1.1.02</v>
          </cell>
        </row>
        <row r="229">
          <cell r="A229" t="str">
            <v>Dispositivo de Paso Rápido de Peajes para Vehículos</v>
          </cell>
          <cell r="B229" t="str">
            <v>Muebles de oficina y estantería</v>
          </cell>
          <cell r="C229" t="str">
            <v>unidad</v>
          </cell>
          <cell r="D229">
            <v>450</v>
          </cell>
          <cell r="E229" t="str">
            <v>2.6.1.1.01</v>
          </cell>
        </row>
        <row r="230">
          <cell r="A230" t="str">
            <v>Escritorio metálico de 2 cajones de 100 x 60 cms.</v>
          </cell>
          <cell r="B230" t="str">
            <v>Muebles de oficina y estantería</v>
          </cell>
          <cell r="C230" t="str">
            <v>unidad</v>
          </cell>
          <cell r="D230">
            <v>5900</v>
          </cell>
          <cell r="E230" t="str">
            <v>2.6.1.1.02</v>
          </cell>
        </row>
        <row r="231">
          <cell r="A231" t="str">
            <v>Gabinetes Aereos 1.00mt con puerta tipo tambor</v>
          </cell>
          <cell r="B231" t="str">
            <v>Muebles de oficina y estantería</v>
          </cell>
          <cell r="C231" t="str">
            <v>unidad</v>
          </cell>
          <cell r="D231">
            <v>14160</v>
          </cell>
          <cell r="E231" t="str">
            <v>2.6.1.1.01</v>
          </cell>
        </row>
        <row r="232">
          <cell r="A232" t="str">
            <v>Mesa comedor con 4 sillas</v>
          </cell>
          <cell r="B232" t="str">
            <v>Muebles de oficina y estantería</v>
          </cell>
          <cell r="C232" t="str">
            <v>unidad</v>
          </cell>
          <cell r="D232">
            <v>18880</v>
          </cell>
          <cell r="E232" t="str">
            <v>2.6.1.1.02</v>
          </cell>
        </row>
        <row r="233">
          <cell r="A233" t="str">
            <v>Silla metálica giratoria rodable con asiento alto</v>
          </cell>
          <cell r="B233" t="str">
            <v>Muebles de oficina y estantería</v>
          </cell>
          <cell r="C233" t="str">
            <v>unidad</v>
          </cell>
          <cell r="D233">
            <v>4130</v>
          </cell>
          <cell r="E233" t="str">
            <v>2.6.1.1.02</v>
          </cell>
        </row>
        <row r="234">
          <cell r="A234" t="str">
            <v>Silla secretarial</v>
          </cell>
          <cell r="B234" t="str">
            <v>Muebles de oficina y estantería</v>
          </cell>
          <cell r="C234" t="str">
            <v>unidad</v>
          </cell>
          <cell r="D234">
            <v>2950</v>
          </cell>
          <cell r="E234" t="str">
            <v>2.6.1.1.02</v>
          </cell>
        </row>
        <row r="235">
          <cell r="A235" t="str">
            <v>Sillas de Oficina sin brazo, con soporte lumbar</v>
          </cell>
          <cell r="B235" t="str">
            <v>Muebles de oficina y estantería</v>
          </cell>
          <cell r="C235" t="str">
            <v>unidad</v>
          </cell>
          <cell r="D235">
            <v>7949.66</v>
          </cell>
          <cell r="E235" t="str">
            <v>2.6.1.1.01</v>
          </cell>
        </row>
        <row r="236">
          <cell r="A236" t="str">
            <v>Sillas de visitas</v>
          </cell>
          <cell r="B236" t="str">
            <v>Muebles de oficina y estantería</v>
          </cell>
          <cell r="C236" t="str">
            <v>unidad</v>
          </cell>
          <cell r="D236">
            <v>1303.9000000000001</v>
          </cell>
          <cell r="E236" t="str">
            <v>2.6.1.1.01</v>
          </cell>
        </row>
        <row r="237">
          <cell r="A237" t="str">
            <v>Sillas secretariales sin brazo con soporte lumbar</v>
          </cell>
          <cell r="B237" t="str">
            <v>Muebles de oficina y estantería</v>
          </cell>
          <cell r="C237" t="str">
            <v>unidad</v>
          </cell>
          <cell r="D237">
            <v>7949.66</v>
          </cell>
          <cell r="E237" t="str">
            <v>2.6.1.1.01</v>
          </cell>
        </row>
        <row r="238">
          <cell r="A238" t="str">
            <v>Sillón ejecutivo color negro, con brazo, soporte lumbar, en leader</v>
          </cell>
          <cell r="B238" t="str">
            <v>Muebles de oficina y estantería</v>
          </cell>
          <cell r="C238" t="str">
            <v>unidad</v>
          </cell>
          <cell r="D238">
            <v>9912</v>
          </cell>
          <cell r="E238" t="str">
            <v>2.6.1.1.01</v>
          </cell>
        </row>
        <row r="239">
          <cell r="A239" t="str">
            <v>Sillon Ergonomico o Postural color negro</v>
          </cell>
          <cell r="B239" t="str">
            <v>Muebles de oficina y estantería</v>
          </cell>
          <cell r="C239" t="str">
            <v>unidad</v>
          </cell>
          <cell r="D239">
            <v>14004.83</v>
          </cell>
          <cell r="E239" t="str">
            <v>2.6.1.1.02</v>
          </cell>
        </row>
        <row r="240">
          <cell r="A240" t="str">
            <v>Sillón para sala de reuniones</v>
          </cell>
          <cell r="B240" t="str">
            <v>Muebles de oficina y estantería</v>
          </cell>
          <cell r="C240" t="str">
            <v>unidad</v>
          </cell>
          <cell r="D240">
            <v>12019.008</v>
          </cell>
          <cell r="E240" t="str">
            <v>2.6.1.1.02</v>
          </cell>
        </row>
        <row r="241">
          <cell r="A241" t="str">
            <v>Sillón semiejecutivo sin porta brazos unipersonal</v>
          </cell>
          <cell r="B241" t="str">
            <v>Muebles de oficina y estantería</v>
          </cell>
          <cell r="C241" t="str">
            <v>unidad</v>
          </cell>
          <cell r="D241">
            <v>4378.9799999999996</v>
          </cell>
          <cell r="E241" t="str">
            <v>2.6.1.1.01</v>
          </cell>
        </row>
        <row r="242">
          <cell r="A242" t="str">
            <v>Taburete metálico asiento giratorio rodable con espaldar.</v>
          </cell>
          <cell r="B242" t="str">
            <v>Muebles de oficina y estantería</v>
          </cell>
          <cell r="C242" t="str">
            <v>unidad</v>
          </cell>
          <cell r="D242">
            <v>3482.18</v>
          </cell>
          <cell r="E242" t="str">
            <v>2.6.1.1.02</v>
          </cell>
        </row>
        <row r="243">
          <cell r="A243" t="str">
            <v>Taburete metalico giratorio con espaldar para anestesiologo</v>
          </cell>
          <cell r="B243" t="str">
            <v>Muebles de oficina y estantería</v>
          </cell>
          <cell r="C243" t="str">
            <v>unidad</v>
          </cell>
          <cell r="D243">
            <v>6755.7359999999999</v>
          </cell>
          <cell r="E243" t="str">
            <v>2.6.1.1.02</v>
          </cell>
        </row>
        <row r="244">
          <cell r="A244" t="str">
            <v xml:space="preserve"> Adecuación Local </v>
          </cell>
          <cell r="B244" t="str">
            <v>Obras menores en edificaciones</v>
          </cell>
          <cell r="C244" t="str">
            <v>unidad</v>
          </cell>
          <cell r="E244" t="str">
            <v>2.7.1.1.01</v>
          </cell>
        </row>
        <row r="245">
          <cell r="A245" t="str">
            <v>Bomba de agua de 1.5 hp, doble impele</v>
          </cell>
          <cell r="B245" t="str">
            <v>Otros equipos</v>
          </cell>
          <cell r="C245" t="str">
            <v>unidad</v>
          </cell>
          <cell r="D245">
            <v>36028.94</v>
          </cell>
          <cell r="E245" t="str">
            <v>2.6.5.8.01</v>
          </cell>
        </row>
        <row r="246">
          <cell r="A246" t="str">
            <v>Bomba de Agua de 3HP - 110-220V</v>
          </cell>
          <cell r="B246" t="str">
            <v>Otros equipos</v>
          </cell>
          <cell r="C246" t="str">
            <v>unidad</v>
          </cell>
          <cell r="D246">
            <v>30591.5</v>
          </cell>
          <cell r="E246" t="str">
            <v>2.6.5.8.01</v>
          </cell>
        </row>
        <row r="247">
          <cell r="A247" t="str">
            <v>Gato Hidráulico 2 TOM. TW</v>
          </cell>
          <cell r="B247" t="str">
            <v>Otros equipos</v>
          </cell>
          <cell r="C247" t="str">
            <v>unidad</v>
          </cell>
          <cell r="D247">
            <v>626.58000000000004</v>
          </cell>
          <cell r="E247" t="str">
            <v>2.6.5.8.01</v>
          </cell>
        </row>
        <row r="248">
          <cell r="A248" t="str">
            <v>Tanque de hidroneumatico de 120 galones - alta presion</v>
          </cell>
          <cell r="B248" t="str">
            <v>Otros equipos</v>
          </cell>
          <cell r="C248" t="str">
            <v>unidad</v>
          </cell>
          <cell r="D248">
            <v>62031.42</v>
          </cell>
          <cell r="E248" t="str">
            <v>2.6.5.8.01</v>
          </cell>
        </row>
        <row r="249">
          <cell r="A249" t="str">
            <v>Peaje (por vehiculo)</v>
          </cell>
          <cell r="B249" t="str">
            <v>Peaje</v>
          </cell>
          <cell r="C249" t="str">
            <v>unidad</v>
          </cell>
          <cell r="D249">
            <v>60</v>
          </cell>
          <cell r="E249" t="str">
            <v>2.2.4.4.01</v>
          </cell>
        </row>
        <row r="250">
          <cell r="A250" t="str">
            <v>Cemento de pvc de 16oz</v>
          </cell>
          <cell r="B250" t="str">
            <v>Pinturas, barnices, lacas, diluyentes y absorbentes para pintura</v>
          </cell>
          <cell r="C250" t="str">
            <v>unidad</v>
          </cell>
          <cell r="D250">
            <v>487.34</v>
          </cell>
          <cell r="E250" t="str">
            <v>2.3.7.2.06</v>
          </cell>
        </row>
        <row r="251">
          <cell r="A251" t="str">
            <v>Pastas de cloro de cisternas 200GRS</v>
          </cell>
          <cell r="B251" t="str">
            <v>Pinturas, barnices, lacas, diluyentes y absorbentes para pintura</v>
          </cell>
          <cell r="C251" t="str">
            <v>unidad</v>
          </cell>
          <cell r="D251">
            <v>88.5</v>
          </cell>
          <cell r="E251" t="str">
            <v>2.3.7.2.06</v>
          </cell>
        </row>
        <row r="252">
          <cell r="A252" t="str">
            <v>Calcomanias</v>
          </cell>
          <cell r="B252" t="str">
            <v>Productos de artes gráficas</v>
          </cell>
          <cell r="C252" t="str">
            <v>unidad</v>
          </cell>
          <cell r="D252">
            <v>177</v>
          </cell>
          <cell r="E252" t="str">
            <v>2.3.3.3.01</v>
          </cell>
        </row>
        <row r="253">
          <cell r="A253" t="str">
            <v>Letrero en Acrílico rotulado en Vinil adhesivo, Tornillos Decorativo (0.71mt x 1.06mt) con instalación</v>
          </cell>
          <cell r="B253" t="str">
            <v>Productos de artes gráficas</v>
          </cell>
          <cell r="C253" t="str">
            <v>unidad</v>
          </cell>
          <cell r="D253">
            <v>5959</v>
          </cell>
          <cell r="E253" t="str">
            <v>2.3.3.3.01</v>
          </cell>
        </row>
        <row r="254">
          <cell r="A254" t="str">
            <v>Cemento blanco</v>
          </cell>
          <cell r="B254" t="str">
            <v>Productos de cemento</v>
          </cell>
          <cell r="C254" t="str">
            <v>libra</v>
          </cell>
          <cell r="D254">
            <v>18.88</v>
          </cell>
          <cell r="E254" t="str">
            <v>2.3.6.1.01</v>
          </cell>
        </row>
        <row r="255">
          <cell r="A255" t="str">
            <v>Inodoros color blanco</v>
          </cell>
          <cell r="B255" t="str">
            <v>Productos de loza</v>
          </cell>
          <cell r="C255" t="str">
            <v>unidad</v>
          </cell>
          <cell r="D255">
            <v>4124.1000000000004</v>
          </cell>
          <cell r="E255" t="str">
            <v>2.3.6.2.02</v>
          </cell>
        </row>
        <row r="256">
          <cell r="A256" t="str">
            <v>Lavamanos con pedestal color blanco</v>
          </cell>
          <cell r="B256" t="str">
            <v>Productos de loza</v>
          </cell>
          <cell r="C256" t="str">
            <v>unidad</v>
          </cell>
          <cell r="D256">
            <v>4737.7</v>
          </cell>
          <cell r="E256" t="str">
            <v>2.3.6.2.02</v>
          </cell>
        </row>
        <row r="257">
          <cell r="A257" t="str">
            <v>Pedestal de Lavamanos color blanco</v>
          </cell>
          <cell r="B257" t="str">
            <v>Productos de loza</v>
          </cell>
          <cell r="C257" t="str">
            <v>unidad</v>
          </cell>
          <cell r="D257">
            <v>1239</v>
          </cell>
          <cell r="E257" t="str">
            <v>2.3.6.2.02</v>
          </cell>
        </row>
        <row r="258">
          <cell r="A258" t="str">
            <v>Carpetas Azules de 5 Pulgadas con 3 aros.</v>
          </cell>
          <cell r="B258" t="str">
            <v>Productos de Papel, Cartón e Impresos</v>
          </cell>
          <cell r="C258" t="str">
            <v>unidad</v>
          </cell>
          <cell r="D258">
            <v>711.54</v>
          </cell>
          <cell r="E258" t="str">
            <v>2.3.3.3.01</v>
          </cell>
        </row>
        <row r="259">
          <cell r="A259" t="str">
            <v>Carpetas institucionales con bolsillo full color, Cartón 9x12</v>
          </cell>
          <cell r="B259" t="str">
            <v>Productos de Papel, Cartón e Impresos</v>
          </cell>
          <cell r="C259" t="str">
            <v>unidad</v>
          </cell>
          <cell r="D259">
            <v>30.68</v>
          </cell>
          <cell r="E259" t="str">
            <v>2.3.3.3.01</v>
          </cell>
        </row>
        <row r="260">
          <cell r="A260" t="str">
            <v>Carpetas No.1, Blanca c/Cover</v>
          </cell>
          <cell r="B260" t="str">
            <v>Productos de Papel, Cartón e Impresos</v>
          </cell>
          <cell r="C260" t="str">
            <v>unidad</v>
          </cell>
          <cell r="D260">
            <v>93.22</v>
          </cell>
          <cell r="E260" t="str">
            <v>2.3.3.2.01</v>
          </cell>
        </row>
        <row r="261">
          <cell r="A261" t="str">
            <v>Carpetas No.2</v>
          </cell>
          <cell r="B261" t="str">
            <v>Productos de Papel, Cartón e Impresos</v>
          </cell>
          <cell r="C261" t="str">
            <v>unidad</v>
          </cell>
          <cell r="D261">
            <v>140.125</v>
          </cell>
          <cell r="E261" t="str">
            <v>2.3.3.2.01</v>
          </cell>
        </row>
        <row r="262">
          <cell r="A262" t="str">
            <v>Carpetas No.3</v>
          </cell>
          <cell r="B262" t="str">
            <v>Productos de Papel, Cartón e Impresos</v>
          </cell>
          <cell r="C262" t="str">
            <v>unidad</v>
          </cell>
          <cell r="D262">
            <v>194.7</v>
          </cell>
          <cell r="E262" t="str">
            <v>2.3.3.2.01</v>
          </cell>
        </row>
        <row r="263">
          <cell r="A263" t="str">
            <v>Carpetas No.4</v>
          </cell>
          <cell r="B263" t="str">
            <v>Productos de Papel, Cartón e Impresos</v>
          </cell>
          <cell r="C263" t="str">
            <v>unidad</v>
          </cell>
          <cell r="D263">
            <v>334.82499999999999</v>
          </cell>
          <cell r="E263" t="str">
            <v>2.3.3.2.01</v>
          </cell>
        </row>
        <row r="264">
          <cell r="A264" t="str">
            <v xml:space="preserve">Carpetas No.5, Blanca c/Cover </v>
          </cell>
          <cell r="B264" t="str">
            <v>Productos de Papel, Cartón e Impresos</v>
          </cell>
          <cell r="C264" t="str">
            <v>unidad</v>
          </cell>
          <cell r="D264">
            <v>474.36</v>
          </cell>
          <cell r="E264" t="str">
            <v>2.3.3.2.01</v>
          </cell>
        </row>
        <row r="265">
          <cell r="A265" t="str">
            <v>Fardos de Papel Higiénico Jumbo</v>
          </cell>
          <cell r="B265" t="str">
            <v>Productos de Papel, Cartón e Impresos</v>
          </cell>
          <cell r="C265" t="str">
            <v>unidad</v>
          </cell>
          <cell r="D265">
            <v>548.70000000000005</v>
          </cell>
          <cell r="E265" t="str">
            <v>2.3.3.2.01</v>
          </cell>
        </row>
        <row r="266">
          <cell r="A266" t="str">
            <v>Fardos de Papel Toalla</v>
          </cell>
          <cell r="B266" t="str">
            <v>Productos de Papel, Cartón e Impresos</v>
          </cell>
          <cell r="C266" t="str">
            <v>unidad</v>
          </cell>
          <cell r="D266">
            <v>628.94000000000005</v>
          </cell>
          <cell r="E266" t="str">
            <v>2.3.3.2.01</v>
          </cell>
        </row>
        <row r="267">
          <cell r="A267" t="str">
            <v>Fardos de Servilletas</v>
          </cell>
          <cell r="B267" t="str">
            <v>Productos de Papel, Cartón e Impresos</v>
          </cell>
          <cell r="C267" t="str">
            <v>unidad</v>
          </cell>
          <cell r="D267">
            <v>401.2</v>
          </cell>
          <cell r="E267" t="str">
            <v>2.3.3.2.01</v>
          </cell>
        </row>
        <row r="268">
          <cell r="A268" t="str">
            <v>Fólder de bolsillo color azul</v>
          </cell>
          <cell r="B268" t="str">
            <v>Productos de Papel, Cartón e Impresos</v>
          </cell>
          <cell r="C268" t="str">
            <v>unidad</v>
          </cell>
          <cell r="D268">
            <v>526.57500000000005</v>
          </cell>
          <cell r="E268" t="str">
            <v>2.3.3.2.01</v>
          </cell>
        </row>
        <row r="269">
          <cell r="A269" t="str">
            <v>Folders 8 1/2x 11 (100/1) Impropapel</v>
          </cell>
          <cell r="B269" t="str">
            <v>Productos de Papel, Cartón e Impresos</v>
          </cell>
          <cell r="C269" t="str">
            <v>Caja</v>
          </cell>
          <cell r="D269">
            <v>175.82</v>
          </cell>
          <cell r="E269" t="str">
            <v>2.3.3.2.01</v>
          </cell>
        </row>
        <row r="270">
          <cell r="A270" t="str">
            <v>Folders 8 1/2x 11 (100/1), de Colores</v>
          </cell>
          <cell r="B270" t="str">
            <v>Productos de Papel, Cartón e Impresos</v>
          </cell>
          <cell r="C270" t="str">
            <v>Caja</v>
          </cell>
          <cell r="D270">
            <v>531</v>
          </cell>
          <cell r="E270" t="str">
            <v>2.3.3.2.01</v>
          </cell>
        </row>
        <row r="271">
          <cell r="A271" t="str">
            <v>Folders 8 1/2x 13 (100/1), Ofi Folder</v>
          </cell>
          <cell r="B271" t="str">
            <v>Productos de Papel, Cartón e Impresos</v>
          </cell>
          <cell r="C271" t="str">
            <v>Caja</v>
          </cell>
          <cell r="D271">
            <v>233.64</v>
          </cell>
          <cell r="E271" t="str">
            <v>2.3.3.2.01</v>
          </cell>
        </row>
        <row r="272">
          <cell r="A272" t="str">
            <v>Folders 8 1/2x 13 (100/1), Ofinota</v>
          </cell>
          <cell r="B272" t="str">
            <v>Productos de Papel, Cartón e Impresos</v>
          </cell>
          <cell r="C272" t="str">
            <v>Caja</v>
          </cell>
          <cell r="D272">
            <v>260.00110000000001</v>
          </cell>
          <cell r="E272" t="str">
            <v>2.3.3.2.01</v>
          </cell>
        </row>
        <row r="273">
          <cell r="A273" t="str">
            <v>Formulario de Requisicion de Materiales de 50 juegos con 3 autocopias</v>
          </cell>
          <cell r="B273" t="str">
            <v>Productos de Papel, Cartón e Impresos</v>
          </cell>
          <cell r="C273" t="str">
            <v>unidad</v>
          </cell>
          <cell r="D273">
            <v>283.2</v>
          </cell>
          <cell r="E273" t="str">
            <v>2.3.3.3.01</v>
          </cell>
        </row>
        <row r="274">
          <cell r="A274" t="str">
            <v>Libretas Rayadas 5x8 (docena)</v>
          </cell>
          <cell r="B274" t="str">
            <v>Productos de Papel, Cartón e Impresos</v>
          </cell>
          <cell r="C274" t="str">
            <v>unidad</v>
          </cell>
          <cell r="D274">
            <v>132.75</v>
          </cell>
          <cell r="E274" t="str">
            <v>2.3.3.2.01</v>
          </cell>
        </row>
        <row r="275">
          <cell r="A275" t="str">
            <v>Libretas Rayadas 8 1/2 x 11 (docena)</v>
          </cell>
          <cell r="B275" t="str">
            <v>Productos de Papel, Cartón e Impresos</v>
          </cell>
          <cell r="C275" t="str">
            <v>unidad</v>
          </cell>
          <cell r="D275">
            <v>368.75</v>
          </cell>
          <cell r="E275" t="str">
            <v>2.3.3.2.01</v>
          </cell>
        </row>
        <row r="276">
          <cell r="A276" t="str">
            <v>Máquinas sumadoras Electrónicas</v>
          </cell>
          <cell r="B276" t="str">
            <v>Productos de Papel, Cartón e Impresos</v>
          </cell>
          <cell r="C276" t="str">
            <v>unidad</v>
          </cell>
          <cell r="D276">
            <v>5546</v>
          </cell>
          <cell r="E276" t="str">
            <v>2.3.3.3.01</v>
          </cell>
        </row>
        <row r="277">
          <cell r="A277" t="str">
            <v>Resma de Hojas timbradas con Logo de la Institución 8 1/2 x 11 (Bond 24)</v>
          </cell>
          <cell r="B277" t="str">
            <v>Productos de Papel, Cartón e Impresos</v>
          </cell>
          <cell r="C277" t="str">
            <v>unidad</v>
          </cell>
          <cell r="D277">
            <v>1215.4000000000001</v>
          </cell>
          <cell r="E277" t="str">
            <v>2.3.3.3.01</v>
          </cell>
        </row>
        <row r="278">
          <cell r="A278" t="str">
            <v>Resma de Papel 8 1/2x11</v>
          </cell>
          <cell r="B278" t="str">
            <v>Productos de Papel, Cartón e Impresos</v>
          </cell>
          <cell r="C278" t="str">
            <v>resma</v>
          </cell>
          <cell r="D278">
            <v>139.24</v>
          </cell>
          <cell r="E278" t="str">
            <v>2.3.3.1.01</v>
          </cell>
        </row>
        <row r="279">
          <cell r="A279" t="str">
            <v>Resma de Papel 8 1/2x14</v>
          </cell>
          <cell r="B279" t="str">
            <v>Productos de Papel, Cartón e Impresos</v>
          </cell>
          <cell r="C279" t="str">
            <v>resma</v>
          </cell>
          <cell r="D279">
            <v>194.7</v>
          </cell>
          <cell r="E279" t="str">
            <v>2.3.3.1.01</v>
          </cell>
        </row>
        <row r="280">
          <cell r="A280" t="str">
            <v>Rollo de Papel para Sumadora, 21/4¨x120 Import</v>
          </cell>
          <cell r="B280" t="str">
            <v>Productos de Papel, Cartón e Impresos</v>
          </cell>
          <cell r="C280" t="str">
            <v>unidad</v>
          </cell>
          <cell r="D280">
            <v>12.803000000000001</v>
          </cell>
          <cell r="E280" t="str">
            <v>2.3.3.2.01</v>
          </cell>
        </row>
        <row r="281">
          <cell r="A281" t="str">
            <v>Sobres para Carta (cajas) 500/1</v>
          </cell>
          <cell r="B281" t="str">
            <v>Productos de Papel, Cartón e Impresos</v>
          </cell>
          <cell r="C281" t="str">
            <v>unidad</v>
          </cell>
          <cell r="D281">
            <v>663.75</v>
          </cell>
          <cell r="E281" t="str">
            <v>2.3.3.2.01</v>
          </cell>
        </row>
        <row r="282">
          <cell r="A282" t="str">
            <v>Sumadoras Electricas</v>
          </cell>
          <cell r="B282" t="str">
            <v>Productos de Papel, Cartón e Impresos</v>
          </cell>
          <cell r="C282" t="str">
            <v>unidad</v>
          </cell>
          <cell r="D282">
            <v>6149.9943000000003</v>
          </cell>
          <cell r="E282" t="str">
            <v>2.3.3.3.01</v>
          </cell>
        </row>
        <row r="283">
          <cell r="A283" t="str">
            <v xml:space="preserve">Cristal Delantero para Isuzu D-Max </v>
          </cell>
          <cell r="B283" t="str">
            <v>Productos de vidrio</v>
          </cell>
          <cell r="C283" t="str">
            <v>unidad</v>
          </cell>
          <cell r="D283">
            <v>6490</v>
          </cell>
          <cell r="E283" t="str">
            <v>2.3.6.2.01</v>
          </cell>
        </row>
        <row r="284">
          <cell r="A284" t="str">
            <v xml:space="preserve">Cristal Delantero para Mitsubishi L200 </v>
          </cell>
          <cell r="B284" t="str">
            <v>Productos de vidrio</v>
          </cell>
          <cell r="C284" t="str">
            <v>unidad</v>
          </cell>
          <cell r="D284">
            <v>6490</v>
          </cell>
          <cell r="E284" t="str">
            <v>2.3.6.2.01</v>
          </cell>
        </row>
        <row r="285">
          <cell r="A285" t="str">
            <v xml:space="preserve">Cristal Delantero para Nissan Frontier </v>
          </cell>
          <cell r="B285" t="str">
            <v>Productos de vidrio</v>
          </cell>
          <cell r="C285" t="str">
            <v>unidad</v>
          </cell>
          <cell r="D285">
            <v>6490</v>
          </cell>
          <cell r="E285" t="str">
            <v>2.3.6.2.01</v>
          </cell>
        </row>
        <row r="286">
          <cell r="A286" t="str">
            <v>Cristal Delantero para Toyota Fortunner</v>
          </cell>
          <cell r="B286" t="str">
            <v>Productos de vidrio</v>
          </cell>
          <cell r="C286" t="str">
            <v>unidad</v>
          </cell>
          <cell r="D286">
            <v>6490</v>
          </cell>
          <cell r="E286" t="str">
            <v>2.3.6.2.01</v>
          </cell>
        </row>
        <row r="287">
          <cell r="A287" t="str">
            <v xml:space="preserve">Cristal Delantero para Toyota Hilux </v>
          </cell>
          <cell r="B287" t="str">
            <v>Productos de vidrio</v>
          </cell>
          <cell r="C287" t="str">
            <v>unidad</v>
          </cell>
          <cell r="D287">
            <v>6490</v>
          </cell>
          <cell r="E287" t="str">
            <v>2.3.6.2.01</v>
          </cell>
        </row>
        <row r="288">
          <cell r="A288" t="str">
            <v>Alambre STD No. 12 (2.5 mm) Rollo</v>
          </cell>
          <cell r="B288" t="str">
            <v>Productos eléctricos y afines</v>
          </cell>
          <cell r="C288" t="str">
            <v>unidad</v>
          </cell>
          <cell r="D288">
            <v>2205.7732999999998</v>
          </cell>
          <cell r="E288" t="str">
            <v>2.3.9.6.01</v>
          </cell>
        </row>
        <row r="289">
          <cell r="A289" t="str">
            <v>Alicate Eléctrico 9'' TRUPER (12351)</v>
          </cell>
          <cell r="B289" t="str">
            <v>Productos eléctricos y afines</v>
          </cell>
          <cell r="C289" t="str">
            <v>unidad</v>
          </cell>
          <cell r="D289">
            <v>501.5</v>
          </cell>
          <cell r="E289" t="str">
            <v>2.3.9.6.01</v>
          </cell>
        </row>
        <row r="290">
          <cell r="A290" t="str">
            <v>Bateria AA (docenas) Maxell</v>
          </cell>
          <cell r="B290" t="str">
            <v>Productos eléctricos y afines</v>
          </cell>
          <cell r="C290" t="str">
            <v>unidad</v>
          </cell>
          <cell r="D290">
            <v>442.5</v>
          </cell>
          <cell r="E290" t="str">
            <v>2.3.9.6.01</v>
          </cell>
        </row>
        <row r="291">
          <cell r="A291" t="str">
            <v>Bateria AAA  (docenas), Insterstate</v>
          </cell>
          <cell r="B291" t="str">
            <v>Productos eléctricos y afines</v>
          </cell>
          <cell r="C291" t="str">
            <v>unidad</v>
          </cell>
          <cell r="D291">
            <v>531</v>
          </cell>
          <cell r="E291" t="str">
            <v>2.3.9.6.01</v>
          </cell>
        </row>
        <row r="292">
          <cell r="A292" t="str">
            <v>Bateria AAA  Maxell (docenas)</v>
          </cell>
          <cell r="B292" t="str">
            <v>Productos eléctricos y afines</v>
          </cell>
          <cell r="C292" t="str">
            <v>unidad</v>
          </cell>
          <cell r="D292">
            <v>796.5</v>
          </cell>
          <cell r="E292" t="str">
            <v>2.3.9.6.01</v>
          </cell>
        </row>
        <row r="293">
          <cell r="A293" t="str">
            <v>Baterías de Vehículos para Isuzu D-Max</v>
          </cell>
          <cell r="B293" t="str">
            <v>Productos eléctricos y afines</v>
          </cell>
          <cell r="C293" t="str">
            <v>unidad</v>
          </cell>
          <cell r="D293">
            <v>5640.4</v>
          </cell>
          <cell r="E293" t="str">
            <v>2.3.9.6.01</v>
          </cell>
        </row>
        <row r="294">
          <cell r="A294" t="str">
            <v>Baterías de Vehículos para Nissan Frontier</v>
          </cell>
          <cell r="B294" t="str">
            <v>Productos eléctricos y afines</v>
          </cell>
          <cell r="C294" t="str">
            <v>unidad</v>
          </cell>
          <cell r="D294">
            <v>5640.4</v>
          </cell>
          <cell r="E294" t="str">
            <v>2.3.9.6.01</v>
          </cell>
        </row>
        <row r="295">
          <cell r="A295" t="str">
            <v>Baterías de Vehículos para Nissan Patrol</v>
          </cell>
          <cell r="B295" t="str">
            <v>Productos eléctricos y afines</v>
          </cell>
          <cell r="C295" t="str">
            <v>unidad</v>
          </cell>
          <cell r="D295">
            <v>5640.4</v>
          </cell>
          <cell r="E295" t="str">
            <v>2.3.9.6.01</v>
          </cell>
        </row>
        <row r="296">
          <cell r="A296" t="str">
            <v>Baterías de Vehículos para Toyota Corolla</v>
          </cell>
          <cell r="B296" t="str">
            <v>Productos eléctricos y afines</v>
          </cell>
          <cell r="C296" t="str">
            <v>unidad</v>
          </cell>
          <cell r="D296">
            <v>4366</v>
          </cell>
          <cell r="E296" t="str">
            <v>2.3.9.6.01</v>
          </cell>
        </row>
        <row r="297">
          <cell r="A297" t="str">
            <v>Baterías para UPS de Tomógrafo ( capacidad 80KVA/64KVA)</v>
          </cell>
          <cell r="B297" t="str">
            <v>Productos eléctricos y afines</v>
          </cell>
          <cell r="C297" t="str">
            <v>unidad</v>
          </cell>
          <cell r="D297">
            <v>15611.4</v>
          </cell>
          <cell r="E297" t="str">
            <v>2.3.9.6.01</v>
          </cell>
        </row>
        <row r="298">
          <cell r="A298" t="str">
            <v>Bombillo Pequeño 25W, Bajo Consumo</v>
          </cell>
          <cell r="B298" t="str">
            <v>Productos eléctricos y afines</v>
          </cell>
          <cell r="C298" t="str">
            <v>unidad</v>
          </cell>
          <cell r="D298">
            <v>179.15</v>
          </cell>
          <cell r="E298" t="str">
            <v>2.3.9.6.01</v>
          </cell>
        </row>
        <row r="299">
          <cell r="A299" t="str">
            <v>Extensiones elécricas de 10 pies, color mamey (3M) 48006 Voltech</v>
          </cell>
          <cell r="B299" t="str">
            <v>Productos eléctricos y afines</v>
          </cell>
          <cell r="C299" t="str">
            <v>unidad</v>
          </cell>
          <cell r="D299">
            <v>194.7</v>
          </cell>
          <cell r="E299" t="str">
            <v>2.3.9.6.01</v>
          </cell>
        </row>
        <row r="300">
          <cell r="A300" t="str">
            <v>Fotocelda con Base</v>
          </cell>
          <cell r="B300" t="str">
            <v>Productos eléctricos y afines</v>
          </cell>
          <cell r="C300" t="str">
            <v>unidad</v>
          </cell>
          <cell r="D300">
            <v>672.6</v>
          </cell>
          <cell r="E300" t="str">
            <v>2.3.9.6.01</v>
          </cell>
        </row>
        <row r="301">
          <cell r="A301" t="str">
            <v>Main Breaker Trifasico de 240 voltios</v>
          </cell>
          <cell r="B301" t="str">
            <v>Productos eléctricos y afines</v>
          </cell>
          <cell r="C301" t="str">
            <v>unidad</v>
          </cell>
          <cell r="D301">
            <v>20650</v>
          </cell>
          <cell r="E301" t="str">
            <v>2.3.9.6.01</v>
          </cell>
        </row>
        <row r="302">
          <cell r="A302" t="str">
            <v>Reflectores LED 100W</v>
          </cell>
          <cell r="B302" t="str">
            <v>Productos eléctricos y afines</v>
          </cell>
          <cell r="C302" t="str">
            <v>unidad</v>
          </cell>
          <cell r="D302">
            <v>4661</v>
          </cell>
          <cell r="E302" t="str">
            <v>2.3.9.6.01</v>
          </cell>
        </row>
        <row r="303">
          <cell r="A303" t="str">
            <v>Regletas 6 Salidas Voltech</v>
          </cell>
          <cell r="B303" t="str">
            <v>Productos eléctricos y afines</v>
          </cell>
          <cell r="C303" t="str">
            <v>unidad</v>
          </cell>
          <cell r="D303">
            <v>525.1</v>
          </cell>
          <cell r="E303" t="str">
            <v>2.3.9.6.01</v>
          </cell>
        </row>
        <row r="304">
          <cell r="A304" t="str">
            <v>Switch 24 puertos Gigabit (No POE)</v>
          </cell>
          <cell r="B304" t="str">
            <v>Productos eléctricos y afines</v>
          </cell>
          <cell r="C304" t="str">
            <v>unidad</v>
          </cell>
          <cell r="D304">
            <v>6384.19</v>
          </cell>
          <cell r="E304" t="str">
            <v>2.3.9.6.01</v>
          </cell>
        </row>
        <row r="305">
          <cell r="A305" t="str">
            <v>Tape 3M Scoth-23 de Goma</v>
          </cell>
          <cell r="B305" t="str">
            <v>Productos eléctricos y afines</v>
          </cell>
          <cell r="C305" t="str">
            <v>unidad</v>
          </cell>
          <cell r="D305">
            <v>899.04330000000004</v>
          </cell>
          <cell r="E305" t="str">
            <v>2.3.9.6.01</v>
          </cell>
        </row>
        <row r="306">
          <cell r="A306" t="str">
            <v>Tape 3M Scoth-33 Vinil</v>
          </cell>
          <cell r="B306" t="str">
            <v>Productos eléctricos y afines</v>
          </cell>
          <cell r="C306" t="str">
            <v>unidad</v>
          </cell>
          <cell r="D306">
            <v>348.1</v>
          </cell>
          <cell r="E306" t="str">
            <v>2.3.9.6.01</v>
          </cell>
        </row>
        <row r="307">
          <cell r="A307" t="str">
            <v>Tomacorrientes 110v, tipo Livingston</v>
          </cell>
          <cell r="B307" t="str">
            <v>Productos eléctricos y afines</v>
          </cell>
          <cell r="C307" t="str">
            <v>unidad</v>
          </cell>
          <cell r="D307">
            <v>147.5</v>
          </cell>
          <cell r="E307" t="str">
            <v>2.3.9.6.01</v>
          </cell>
        </row>
        <row r="308">
          <cell r="A308" t="str">
            <v>Transformadores 2x32W Silvania de 110v/ 277v</v>
          </cell>
          <cell r="B308" t="str">
            <v>Productos eléctricos y afines</v>
          </cell>
          <cell r="C308" t="str">
            <v>unidad</v>
          </cell>
          <cell r="D308">
            <v>11210</v>
          </cell>
          <cell r="E308" t="str">
            <v>2.3.9.6.01</v>
          </cell>
        </row>
        <row r="309">
          <cell r="A309" t="str">
            <v>Tubos fluorescentes Blancos 32w Caja 25/1</v>
          </cell>
          <cell r="B309" t="str">
            <v>Productos eléctricos y afines</v>
          </cell>
          <cell r="C309" t="str">
            <v>unidad</v>
          </cell>
          <cell r="D309">
            <v>1333.4</v>
          </cell>
          <cell r="E309" t="str">
            <v>2.3.9.6.01</v>
          </cell>
        </row>
        <row r="310">
          <cell r="A310" t="str">
            <v>Anestesia al 2% 1 50.00</v>
          </cell>
          <cell r="B310" t="str">
            <v>Productos medicinales para uso humano</v>
          </cell>
          <cell r="C310" t="str">
            <v>unidad</v>
          </cell>
          <cell r="D310">
            <v>939.75</v>
          </cell>
          <cell r="E310" t="str">
            <v>2.3.4.1.01</v>
          </cell>
        </row>
        <row r="311">
          <cell r="A311" t="str">
            <v>Anestesia al 3% 50/1</v>
          </cell>
          <cell r="B311" t="str">
            <v>Productos medicinales para uso humano</v>
          </cell>
          <cell r="C311" t="str">
            <v>unidad</v>
          </cell>
          <cell r="D311">
            <v>590</v>
          </cell>
          <cell r="E311" t="str">
            <v>2.3.4.1.01</v>
          </cell>
        </row>
        <row r="312">
          <cell r="A312" t="str">
            <v>Dycal brazil</v>
          </cell>
          <cell r="B312" t="str">
            <v>Productos medicinales para uso humano</v>
          </cell>
          <cell r="C312" t="str">
            <v>unidad</v>
          </cell>
          <cell r="D312">
            <v>761.25</v>
          </cell>
          <cell r="E312" t="str">
            <v>2.3.4.1.01</v>
          </cell>
        </row>
        <row r="313">
          <cell r="A313" t="str">
            <v>Dycal brazil</v>
          </cell>
          <cell r="B313" t="str">
            <v>Productos medicinales para uso humano</v>
          </cell>
          <cell r="C313" t="str">
            <v>unidad</v>
          </cell>
          <cell r="D313">
            <v>761.25</v>
          </cell>
          <cell r="E313" t="str">
            <v>2.3.4.2.01</v>
          </cell>
        </row>
        <row r="314">
          <cell r="A314" t="str">
            <v>Eugenol (frasco)</v>
          </cell>
          <cell r="B314" t="str">
            <v>Productos medicinales para uso humano</v>
          </cell>
          <cell r="C314" t="str">
            <v>unidad</v>
          </cell>
          <cell r="D314">
            <v>309.75</v>
          </cell>
          <cell r="E314" t="str">
            <v>2.3.4.2.01</v>
          </cell>
        </row>
        <row r="315">
          <cell r="A315" t="str">
            <v>Grabado Acido 37% Phosphoric 12g</v>
          </cell>
          <cell r="B315" t="str">
            <v>Productos medicinales para uso humano</v>
          </cell>
          <cell r="C315" t="str">
            <v>unidad</v>
          </cell>
          <cell r="D315">
            <v>270.48</v>
          </cell>
          <cell r="E315" t="str">
            <v>2.3.4.2.01</v>
          </cell>
        </row>
        <row r="316">
          <cell r="A316" t="str">
            <v>Grabado ácido 37% Phosphoric 12g</v>
          </cell>
          <cell r="B316" t="str">
            <v>Productos medicinales para uso humano</v>
          </cell>
          <cell r="C316" t="str">
            <v>unidad</v>
          </cell>
          <cell r="D316">
            <v>229.21530000000001</v>
          </cell>
          <cell r="E316" t="str">
            <v>2.3.4.1.01</v>
          </cell>
        </row>
        <row r="317">
          <cell r="A317" t="str">
            <v>Hidróxido de Calcio USA</v>
          </cell>
          <cell r="B317" t="str">
            <v>Productos medicinales para uso humano</v>
          </cell>
          <cell r="C317" t="str">
            <v>unidad</v>
          </cell>
          <cell r="D317">
            <v>194.25</v>
          </cell>
          <cell r="E317" t="str">
            <v>2.3.4.2.01</v>
          </cell>
        </row>
        <row r="318">
          <cell r="A318" t="str">
            <v>Hyaminol solución desinfectante 16 oz.</v>
          </cell>
          <cell r="B318" t="str">
            <v>Productos medicinales para uso humano</v>
          </cell>
          <cell r="C318" t="str">
            <v>unidad</v>
          </cell>
          <cell r="D318">
            <v>414.75</v>
          </cell>
          <cell r="E318" t="str">
            <v>2.3.4.1.01</v>
          </cell>
        </row>
        <row r="319">
          <cell r="A319" t="str">
            <v>Hyaminol solucion desinfectante 16oz.</v>
          </cell>
          <cell r="B319" t="str">
            <v>Productos medicinales para uso humano</v>
          </cell>
          <cell r="C319" t="str">
            <v>unidad</v>
          </cell>
          <cell r="D319">
            <v>414.75</v>
          </cell>
          <cell r="E319" t="str">
            <v>2.3.4.2.01</v>
          </cell>
        </row>
        <row r="320">
          <cell r="A320" t="str">
            <v>Kit de Resina</v>
          </cell>
          <cell r="B320" t="str">
            <v>Productos medicinales para uso humano</v>
          </cell>
          <cell r="C320" t="str">
            <v>unidad</v>
          </cell>
          <cell r="D320">
            <v>3669.75</v>
          </cell>
          <cell r="E320" t="str">
            <v>2.3.4.2.01</v>
          </cell>
        </row>
        <row r="321">
          <cell r="A321" t="str">
            <v>Lysol Odontológico IC</v>
          </cell>
          <cell r="B321" t="str">
            <v>Productos medicinales para uso humano</v>
          </cell>
          <cell r="C321" t="str">
            <v>tonelada</v>
          </cell>
          <cell r="D321">
            <v>866.25</v>
          </cell>
          <cell r="E321" t="str">
            <v>2.3.4.2.01</v>
          </cell>
        </row>
        <row r="322">
          <cell r="A322" t="str">
            <v>Minolyse LGM para Maquina ABX Micros 60</v>
          </cell>
          <cell r="B322" t="str">
            <v>Productos medicinales para uso humano</v>
          </cell>
          <cell r="C322" t="str">
            <v>unidad</v>
          </cell>
          <cell r="D322">
            <v>8096</v>
          </cell>
          <cell r="E322" t="str">
            <v>2.3.4.2.01</v>
          </cell>
        </row>
        <row r="323">
          <cell r="A323" t="str">
            <v>Minoton/Minidil, 20 litros para Maquina ABX Micros 60</v>
          </cell>
          <cell r="B323" t="str">
            <v>Productos medicinales para uso humano</v>
          </cell>
          <cell r="C323" t="str">
            <v>unidad</v>
          </cell>
          <cell r="D323">
            <v>8000</v>
          </cell>
          <cell r="E323" t="str">
            <v>2.3.4.2.01</v>
          </cell>
        </row>
        <row r="324">
          <cell r="A324" t="str">
            <v>Oxido de Zinc 2oz. (LC)</v>
          </cell>
          <cell r="B324" t="str">
            <v>Productos medicinales para uso humano</v>
          </cell>
          <cell r="C324" t="str">
            <v>unidad</v>
          </cell>
          <cell r="D324">
            <v>167.27</v>
          </cell>
          <cell r="E324" t="str">
            <v>2.3.4.2.01</v>
          </cell>
        </row>
        <row r="325">
          <cell r="A325" t="str">
            <v>Papel articular</v>
          </cell>
          <cell r="B325" t="str">
            <v>Productos medicinales para uso humano</v>
          </cell>
          <cell r="C325" t="str">
            <v>unidad</v>
          </cell>
          <cell r="D325">
            <v>402.67669999999998</v>
          </cell>
          <cell r="E325" t="str">
            <v>2.3.4.1.01</v>
          </cell>
        </row>
        <row r="326">
          <cell r="A326" t="str">
            <v>Pasta profiláctica Cherry 12oz</v>
          </cell>
          <cell r="B326" t="str">
            <v>Productos medicinales para uso humano</v>
          </cell>
          <cell r="C326" t="str">
            <v>unidad</v>
          </cell>
          <cell r="D326">
            <v>600.9153</v>
          </cell>
          <cell r="E326" t="str">
            <v>2.3.4.1.01</v>
          </cell>
        </row>
        <row r="327">
          <cell r="A327" t="str">
            <v>Pasta Profiláctica Cherry 12oz.</v>
          </cell>
          <cell r="B327" t="str">
            <v>Productos medicinales para uso humano</v>
          </cell>
          <cell r="C327" t="str">
            <v>tonelada</v>
          </cell>
          <cell r="D327">
            <v>489.40600000000001</v>
          </cell>
          <cell r="E327" t="str">
            <v>2.3.4.2.01</v>
          </cell>
        </row>
        <row r="328">
          <cell r="A328" t="str">
            <v>Resina flow</v>
          </cell>
          <cell r="B328" t="str">
            <v>Productos medicinales para uso humano</v>
          </cell>
          <cell r="C328" t="str">
            <v>unidad</v>
          </cell>
          <cell r="D328">
            <v>455.48</v>
          </cell>
          <cell r="E328" t="str">
            <v>2.3.4.1.01</v>
          </cell>
        </row>
        <row r="329">
          <cell r="A329" t="str">
            <v>Aro para Goma No. 265/70/16 para Camioneta Toyota Hilux</v>
          </cell>
          <cell r="B329" t="str">
            <v>Productos metálicos y sus derivados</v>
          </cell>
          <cell r="C329" t="str">
            <v>unidad</v>
          </cell>
          <cell r="D329">
            <v>6490</v>
          </cell>
          <cell r="E329" t="str">
            <v>2.3.6.3.01</v>
          </cell>
        </row>
        <row r="330">
          <cell r="A330" t="str">
            <v>Galón de Gel Anti-bacterial para manos</v>
          </cell>
          <cell r="B330" t="str">
            <v>Productos químicos de uso personal</v>
          </cell>
          <cell r="C330" t="str">
            <v>galon</v>
          </cell>
          <cell r="D330">
            <v>460.2</v>
          </cell>
          <cell r="E330" t="str">
            <v>2.3.7.2.03</v>
          </cell>
        </row>
        <row r="331">
          <cell r="A331" t="str">
            <v xml:space="preserve">Publicación en el Periódico, de Proceso de Licitación Publica Nacional durante 2 Días, </v>
          </cell>
          <cell r="B331" t="str">
            <v>Publicidad y propaganda</v>
          </cell>
          <cell r="C331" t="str">
            <v>dia</v>
          </cell>
          <cell r="D331">
            <v>44877.760000000002</v>
          </cell>
          <cell r="E331" t="str">
            <v xml:space="preserve">2.2.2.1.01 </v>
          </cell>
        </row>
        <row r="332">
          <cell r="A332" t="str">
            <v>Pagos facilitadores externos</v>
          </cell>
          <cell r="B332" t="str">
            <v>Servicios técnicos y profesionales</v>
          </cell>
          <cell r="C332" t="str">
            <v xml:space="preserve">Cheque </v>
          </cell>
          <cell r="D332">
            <v>3000</v>
          </cell>
          <cell r="E332" t="str">
            <v>2.2.8.7.06</v>
          </cell>
        </row>
        <row r="333">
          <cell r="A333" t="str">
            <v>Condensador de 24,000 BTU, Refrigerante 22</v>
          </cell>
          <cell r="B333" t="str">
            <v>Sistemas de aire acondicionado, calefacción y de refrigeración industrial y comercial</v>
          </cell>
          <cell r="C333" t="str">
            <v>unidad</v>
          </cell>
          <cell r="D333">
            <v>23562.5</v>
          </cell>
          <cell r="E333" t="str">
            <v>2.6.5.4.01</v>
          </cell>
        </row>
        <row r="334">
          <cell r="A334" t="str">
            <v>Motor para Aire Condicionado Centralizado</v>
          </cell>
          <cell r="B334" t="str">
            <v>Sistemas de aire acondicionado, calefacción y de refrigeración industrial y comercial</v>
          </cell>
          <cell r="C334" t="str">
            <v>unidad</v>
          </cell>
          <cell r="D334">
            <v>102660</v>
          </cell>
          <cell r="E334" t="str">
            <v>2.6.5.4.01</v>
          </cell>
        </row>
        <row r="335">
          <cell r="A335" t="str">
            <v>Azucareras en Acero Inoxidable</v>
          </cell>
          <cell r="B335" t="str">
            <v>Útiles de cocina y comedor</v>
          </cell>
          <cell r="C335" t="str">
            <v>unidad</v>
          </cell>
          <cell r="D335">
            <v>590</v>
          </cell>
          <cell r="E335" t="str">
            <v>2.3.9.5.01</v>
          </cell>
        </row>
        <row r="336">
          <cell r="A336" t="str">
            <v>Bandeja de guano o Madera artesanal 18x10 (rectangular)</v>
          </cell>
          <cell r="B336" t="str">
            <v>Útiles de cocina y comedor</v>
          </cell>
          <cell r="C336" t="str">
            <v>unidad</v>
          </cell>
          <cell r="D336">
            <v>2124</v>
          </cell>
          <cell r="E336" t="str">
            <v>2.3.9.5.01</v>
          </cell>
        </row>
        <row r="337">
          <cell r="A337" t="str">
            <v>Docena de Platos hondo para Sopa, Blancos</v>
          </cell>
          <cell r="B337" t="str">
            <v>Útiles de cocina y comedor</v>
          </cell>
          <cell r="C337" t="str">
            <v>docena</v>
          </cell>
          <cell r="D337">
            <v>2832</v>
          </cell>
          <cell r="E337" t="str">
            <v>2.3.9.5.01</v>
          </cell>
        </row>
        <row r="338">
          <cell r="A338" t="str">
            <v>Docena de Platos llanos color blanco</v>
          </cell>
          <cell r="B338" t="str">
            <v>Útiles de cocina y comedor</v>
          </cell>
          <cell r="C338" t="str">
            <v>docena</v>
          </cell>
          <cell r="D338">
            <v>2548.8000000000002</v>
          </cell>
          <cell r="E338" t="str">
            <v>2.3.9.5.01</v>
          </cell>
        </row>
        <row r="339">
          <cell r="A339" t="str">
            <v>Docenas de Copas de Cristal para agua 10.7 oz</v>
          </cell>
          <cell r="B339" t="str">
            <v>Útiles de cocina y comedor</v>
          </cell>
          <cell r="C339" t="str">
            <v>docena</v>
          </cell>
          <cell r="D339">
            <v>2360</v>
          </cell>
          <cell r="E339" t="str">
            <v>2.3.9.5.01</v>
          </cell>
        </row>
        <row r="340">
          <cell r="A340" t="str">
            <v>Docenas de Copas de Cristal para agua bajitas</v>
          </cell>
          <cell r="B340" t="str">
            <v>Útiles de cocina y comedor</v>
          </cell>
          <cell r="C340" t="str">
            <v>docena</v>
          </cell>
          <cell r="D340">
            <v>2360</v>
          </cell>
          <cell r="E340" t="str">
            <v>2.3.9.5.01</v>
          </cell>
        </row>
        <row r="341">
          <cell r="A341" t="str">
            <v>Docenas de cucharitas para cafe</v>
          </cell>
          <cell r="B341" t="str">
            <v>Útiles de cocina y comedor</v>
          </cell>
          <cell r="C341" t="str">
            <v>docena</v>
          </cell>
          <cell r="D341">
            <v>708</v>
          </cell>
          <cell r="E341" t="str">
            <v>2.3.9.5.01</v>
          </cell>
        </row>
        <row r="342">
          <cell r="A342" t="str">
            <v>Grecas Industriales de 4 litros</v>
          </cell>
          <cell r="B342" t="str">
            <v>Útiles de cocina y comedor</v>
          </cell>
          <cell r="C342" t="str">
            <v>unidad</v>
          </cell>
          <cell r="D342">
            <v>7670</v>
          </cell>
          <cell r="E342" t="str">
            <v>2.3.9.5.01</v>
          </cell>
        </row>
        <row r="343">
          <cell r="A343" t="str">
            <v>Set de docenas de Tazas color blanco para cafe</v>
          </cell>
          <cell r="B343" t="str">
            <v>Útiles de cocina y comedor</v>
          </cell>
          <cell r="C343" t="str">
            <v>docena</v>
          </cell>
          <cell r="D343">
            <v>2548.8000000000002</v>
          </cell>
          <cell r="E343" t="str">
            <v>2.3.9.5.01</v>
          </cell>
        </row>
        <row r="344">
          <cell r="A344" t="str">
            <v>sets de Cuchillos, Tenedores y Cucharas (acero inoxidable)</v>
          </cell>
          <cell r="B344" t="str">
            <v>Útiles de cocina y comedor</v>
          </cell>
          <cell r="C344" t="str">
            <v>unidad</v>
          </cell>
          <cell r="D344">
            <v>2360</v>
          </cell>
          <cell r="E344" t="str">
            <v>2.3.9.5.01</v>
          </cell>
        </row>
        <row r="345">
          <cell r="A345" t="str">
            <v>Termos para Cafe de 1.5 litros color negro</v>
          </cell>
          <cell r="B345" t="str">
            <v>Útiles de cocina y comedor</v>
          </cell>
          <cell r="C345" t="str">
            <v>unidad</v>
          </cell>
          <cell r="D345">
            <v>1770</v>
          </cell>
          <cell r="E345" t="str">
            <v>2.3.9.5.01</v>
          </cell>
        </row>
        <row r="346">
          <cell r="A346" t="str">
            <v>Tetera para Té</v>
          </cell>
          <cell r="B346" t="str">
            <v>Útiles de cocina y comedor</v>
          </cell>
          <cell r="C346" t="str">
            <v>unidad</v>
          </cell>
          <cell r="D346">
            <v>1121</v>
          </cell>
          <cell r="E346" t="str">
            <v>2.3.9.5.01</v>
          </cell>
        </row>
        <row r="347">
          <cell r="A347" t="str">
            <v xml:space="preserve">	Cubeta de acero inoxidable rodable</v>
          </cell>
          <cell r="B347" t="str">
            <v>Útiles de escritorio, oficina, informática y de enseñanza</v>
          </cell>
          <cell r="C347" t="str">
            <v>unidad</v>
          </cell>
          <cell r="D347">
            <v>1770</v>
          </cell>
          <cell r="E347" t="str">
            <v xml:space="preserve">2.3.9.2.01 </v>
          </cell>
        </row>
        <row r="348">
          <cell r="A348" t="str">
            <v xml:space="preserve">	Zafacón de acero inoxidable con tapa y pedal</v>
          </cell>
          <cell r="B348" t="str">
            <v>Útiles de escritorio, oficina, informática y de enseñanza</v>
          </cell>
          <cell r="C348" t="str">
            <v>unidad</v>
          </cell>
          <cell r="D348">
            <v>1062</v>
          </cell>
          <cell r="E348" t="str">
            <v xml:space="preserve">2.3.9.2.01 </v>
          </cell>
        </row>
        <row r="349">
          <cell r="A349" t="str">
            <v>(662) COLOR para impresora HP 3515</v>
          </cell>
          <cell r="B349" t="str">
            <v>Útiles de escritorio, oficina, informática y de enseñanza</v>
          </cell>
          <cell r="C349" t="str">
            <v>unidad</v>
          </cell>
          <cell r="D349">
            <v>420.55200000000002</v>
          </cell>
          <cell r="E349" t="str">
            <v xml:space="preserve">2.3.9.2.01 </v>
          </cell>
        </row>
        <row r="350">
          <cell r="A350" t="str">
            <v>(662) NEGRO para impresora HP 3515</v>
          </cell>
          <cell r="B350" t="str">
            <v>Útiles de escritorio, oficina, informática y de enseñanza</v>
          </cell>
          <cell r="C350" t="str">
            <v>unidad</v>
          </cell>
          <cell r="D350">
            <v>420.73</v>
          </cell>
          <cell r="E350" t="str">
            <v xml:space="preserve">2.3.9.2.01 </v>
          </cell>
        </row>
        <row r="351">
          <cell r="A351" t="str">
            <v>122XL (CH563HC) para impresora HP 2050 (PERSONAL)</v>
          </cell>
          <cell r="B351" t="str">
            <v>Útiles de escritorio, oficina, informática y de enseñanza</v>
          </cell>
          <cell r="C351" t="str">
            <v>unidad</v>
          </cell>
          <cell r="D351">
            <v>1379.48</v>
          </cell>
          <cell r="E351" t="str">
            <v xml:space="preserve">2.3.9.2.01 </v>
          </cell>
        </row>
        <row r="352">
          <cell r="A352" t="str">
            <v>122XL (CH563HC) para impresora HP 2050 (PERSONAL)</v>
          </cell>
          <cell r="B352" t="str">
            <v>Útiles de escritorio, oficina, informática y de enseñanza</v>
          </cell>
          <cell r="C352" t="str">
            <v>unidad</v>
          </cell>
          <cell r="D352">
            <v>486.69200000000001</v>
          </cell>
          <cell r="E352" t="str">
            <v xml:space="preserve">2.3.9.2.01 </v>
          </cell>
        </row>
        <row r="353">
          <cell r="A353" t="str">
            <v>670 (CZ113AL) NEGRO para impresora HP AVANTAGE 4625</v>
          </cell>
          <cell r="B353" t="str">
            <v>Útiles de escritorio, oficina, informática y de enseñanza</v>
          </cell>
          <cell r="C353" t="str">
            <v>unidad</v>
          </cell>
          <cell r="D353">
            <v>420.09199999999998</v>
          </cell>
          <cell r="E353" t="str">
            <v xml:space="preserve">2.3.9.2.01 </v>
          </cell>
        </row>
        <row r="354">
          <cell r="A354" t="str">
            <v>670 (CZ114AL) AZUL para impresora HP AVANTAGE 4625</v>
          </cell>
          <cell r="B354" t="str">
            <v>Útiles de escritorio, oficina, informática y de enseñanza</v>
          </cell>
          <cell r="C354" t="str">
            <v>unidad</v>
          </cell>
          <cell r="D354">
            <v>422.358</v>
          </cell>
          <cell r="E354" t="str">
            <v xml:space="preserve">2.3.9.2.01 </v>
          </cell>
        </row>
        <row r="355">
          <cell r="A355" t="str">
            <v>670 (CZ115AL) MAGENTA para impresora HP AVANTAGE 4625</v>
          </cell>
          <cell r="B355" t="str">
            <v>Útiles de escritorio, oficina, informática y de enseñanza</v>
          </cell>
          <cell r="C355" t="str">
            <v>unidad</v>
          </cell>
          <cell r="D355">
            <v>422.44</v>
          </cell>
          <cell r="E355" t="str">
            <v xml:space="preserve">2.3.9.2.01 </v>
          </cell>
        </row>
        <row r="356">
          <cell r="A356" t="str">
            <v>670 (CZ116AL) AMARILLO para impresora HP AVANTAGE 4625</v>
          </cell>
          <cell r="B356" t="str">
            <v>Útiles de escritorio, oficina, informática y de enseñanza</v>
          </cell>
          <cell r="C356" t="str">
            <v>unidad</v>
          </cell>
          <cell r="D356">
            <v>422.62799999999999</v>
          </cell>
          <cell r="E356" t="str">
            <v xml:space="preserve">2.3.9.2.01 </v>
          </cell>
        </row>
        <row r="357">
          <cell r="A357" t="str">
            <v>74 NEGRO para impresora HP C4280</v>
          </cell>
          <cell r="B357" t="str">
            <v>Útiles de escritorio, oficina, informática y de enseñanza</v>
          </cell>
          <cell r="C357" t="str">
            <v>unidad</v>
          </cell>
          <cell r="D357">
            <v>810.41200000000003</v>
          </cell>
          <cell r="E357" t="str">
            <v xml:space="preserve">2.3.9.2.01 </v>
          </cell>
        </row>
        <row r="358">
          <cell r="A358" t="str">
            <v>75 COLOR para impresora HP C4280</v>
          </cell>
          <cell r="B358" t="str">
            <v>Útiles de escritorio, oficina, informática y de enseñanza</v>
          </cell>
          <cell r="C358" t="str">
            <v>unidad</v>
          </cell>
          <cell r="D358">
            <v>1069.47</v>
          </cell>
          <cell r="E358" t="str">
            <v xml:space="preserve">2.3.9.2.01 </v>
          </cell>
        </row>
        <row r="359">
          <cell r="A359" t="str">
            <v>AL-100 TD para impresora SHARP AL-2030</v>
          </cell>
          <cell r="B359" t="str">
            <v>Útiles de escritorio, oficina, informática y de enseñanza</v>
          </cell>
          <cell r="C359" t="str">
            <v>unidad</v>
          </cell>
          <cell r="D359">
            <v>3499.9967000000001</v>
          </cell>
          <cell r="E359" t="str">
            <v xml:space="preserve">2.3.9.2.01 </v>
          </cell>
        </row>
        <row r="360">
          <cell r="A360" t="str">
            <v>Archivo Acordeon</v>
          </cell>
          <cell r="B360" t="str">
            <v>Útiles de escritorio, oficina, informática y de enseñanza</v>
          </cell>
          <cell r="C360" t="str">
            <v>unidad</v>
          </cell>
          <cell r="D360">
            <v>200.6</v>
          </cell>
          <cell r="E360" t="str">
            <v xml:space="preserve">2.3.9.2.01 </v>
          </cell>
        </row>
        <row r="361">
          <cell r="A361" t="str">
            <v>Bandas de Gomas No. 18 (cajas)</v>
          </cell>
          <cell r="B361" t="str">
            <v>Útiles de escritorio, oficina, informática y de enseñanza</v>
          </cell>
          <cell r="C361" t="str">
            <v>unidad</v>
          </cell>
          <cell r="D361">
            <v>17.405000000000001</v>
          </cell>
          <cell r="E361" t="str">
            <v xml:space="preserve">2.3.9.2.01 </v>
          </cell>
        </row>
        <row r="362">
          <cell r="A362" t="str">
            <v>Bandejas para Escritorio</v>
          </cell>
          <cell r="B362" t="str">
            <v>Útiles de escritorio, oficina, informática y de enseñanza</v>
          </cell>
          <cell r="C362" t="str">
            <v>unidad</v>
          </cell>
          <cell r="D362">
            <v>101.48</v>
          </cell>
          <cell r="E362" t="str">
            <v xml:space="preserve">2.3.9.2.01 </v>
          </cell>
        </row>
        <row r="363">
          <cell r="A363" t="str">
            <v>Cajas de Clips (19MM) pequeño</v>
          </cell>
          <cell r="B363" t="str">
            <v>Útiles de escritorio, oficina, informática y de enseñanza</v>
          </cell>
          <cell r="C363" t="str">
            <v>unidad</v>
          </cell>
          <cell r="D363">
            <v>15.281000000000001</v>
          </cell>
          <cell r="E363" t="str">
            <v xml:space="preserve">2.3.9.2.01 </v>
          </cell>
        </row>
        <row r="364">
          <cell r="A364" t="str">
            <v>Cajas de Clips (32MM) Mediano</v>
          </cell>
          <cell r="B364" t="str">
            <v>Útiles de escritorio, oficina, informática y de enseñanza</v>
          </cell>
          <cell r="C364" t="str">
            <v>unidad</v>
          </cell>
          <cell r="D364">
            <v>34.81</v>
          </cell>
          <cell r="E364" t="str">
            <v xml:space="preserve">2.3.9.2.01 </v>
          </cell>
        </row>
        <row r="365">
          <cell r="A365" t="str">
            <v>Cajas de Clips (51MM) Grande</v>
          </cell>
          <cell r="B365" t="str">
            <v>Útiles de escritorio, oficina, informática y de enseñanza</v>
          </cell>
          <cell r="C365" t="str">
            <v>unidad</v>
          </cell>
          <cell r="D365">
            <v>77.88</v>
          </cell>
          <cell r="E365" t="str">
            <v xml:space="preserve">2.3.9.2.01 </v>
          </cell>
        </row>
        <row r="366">
          <cell r="A366" t="str">
            <v>Cajas de Felpas Azules</v>
          </cell>
          <cell r="B366" t="str">
            <v>Útiles de escritorio, oficina, informática y de enseñanza</v>
          </cell>
          <cell r="C366" t="str">
            <v>Caja</v>
          </cell>
          <cell r="D366">
            <v>403.79669999999999</v>
          </cell>
          <cell r="E366" t="str">
            <v xml:space="preserve">2.3.9.2.01 </v>
          </cell>
        </row>
        <row r="367">
          <cell r="A367" t="str">
            <v>Cajas de Lapiceros Azules</v>
          </cell>
          <cell r="B367" t="str">
            <v>Útiles de escritorio, oficina, informática y de enseñanza</v>
          </cell>
          <cell r="C367" t="str">
            <v>Caja</v>
          </cell>
          <cell r="D367">
            <v>36</v>
          </cell>
          <cell r="E367" t="str">
            <v xml:space="preserve">2.3.9.2.01 </v>
          </cell>
        </row>
        <row r="368">
          <cell r="A368" t="str">
            <v>Cajas Marcadores de Pizarra</v>
          </cell>
          <cell r="B368" t="str">
            <v>Útiles de escritorio, oficina, informática y de enseñanza</v>
          </cell>
          <cell r="C368" t="str">
            <v>Caja</v>
          </cell>
          <cell r="D368">
            <v>154.875</v>
          </cell>
          <cell r="E368" t="str">
            <v xml:space="preserve">2.3.9.2.01 </v>
          </cell>
        </row>
        <row r="369">
          <cell r="A369" t="str">
            <v>Carpetas para archivos</v>
          </cell>
          <cell r="B369" t="str">
            <v>Útiles de escritorio, oficina, informática y de enseñanza</v>
          </cell>
          <cell r="C369" t="str">
            <v>unidad</v>
          </cell>
          <cell r="D369">
            <v>121.54</v>
          </cell>
          <cell r="E369" t="str">
            <v xml:space="preserve">2.3.9.2.01 </v>
          </cell>
        </row>
        <row r="370">
          <cell r="A370" t="str">
            <v>Cartucho 122 Color para impresora HP2050 (Personal)</v>
          </cell>
          <cell r="B370" t="str">
            <v>Útiles de escritorio, oficina, informática y de enseñanza</v>
          </cell>
          <cell r="C370" t="str">
            <v>unidad</v>
          </cell>
          <cell r="D370">
            <v>510.04250000000002</v>
          </cell>
          <cell r="E370" t="str">
            <v xml:space="preserve">2.3.9.2.01 </v>
          </cell>
        </row>
        <row r="371">
          <cell r="A371" t="str">
            <v>Cartucho 122 Negro para impresora HP 2050 (Personal)</v>
          </cell>
          <cell r="B371" t="str">
            <v>Útiles de escritorio, oficina, informática y de enseñanza</v>
          </cell>
          <cell r="C371" t="str">
            <v>unidad</v>
          </cell>
          <cell r="D371">
            <v>510.04250000000002</v>
          </cell>
          <cell r="E371" t="str">
            <v xml:space="preserve">2.3.9.2.01 </v>
          </cell>
        </row>
        <row r="372">
          <cell r="A372" t="str">
            <v>Cartucho 662 color para impresora HP 3515</v>
          </cell>
          <cell r="B372" t="str">
            <v>Útiles de escritorio, oficina, informática y de enseñanza</v>
          </cell>
          <cell r="C372" t="str">
            <v>unidad</v>
          </cell>
          <cell r="D372">
            <v>445.214</v>
          </cell>
          <cell r="E372" t="str">
            <v xml:space="preserve">2.3.9.2.01 </v>
          </cell>
        </row>
        <row r="373">
          <cell r="A373" t="str">
            <v>Cartucho 662 Negro para impresora HP 3515</v>
          </cell>
          <cell r="B373" t="str">
            <v>Útiles de escritorio, oficina, informática y de enseñanza</v>
          </cell>
          <cell r="C373" t="str">
            <v>unidad</v>
          </cell>
          <cell r="D373">
            <v>445.21409999999997</v>
          </cell>
          <cell r="E373" t="str">
            <v xml:space="preserve">2.3.9.2.01 </v>
          </cell>
        </row>
        <row r="374">
          <cell r="A374" t="str">
            <v>Cartucho 662 Negro para impresora HP 3515</v>
          </cell>
          <cell r="B374" t="str">
            <v>Útiles de escritorio, oficina, informática y de enseñanza</v>
          </cell>
          <cell r="C374" t="str">
            <v>unidad</v>
          </cell>
          <cell r="D374">
            <v>437.91</v>
          </cell>
          <cell r="E374" t="str">
            <v xml:space="preserve">2.3.9.2.01 </v>
          </cell>
        </row>
        <row r="375">
          <cell r="A375" t="str">
            <v>Cartucho 670 (CZ113AL) Negro  para impresora HP AVANTAGE 4625</v>
          </cell>
          <cell r="B375" t="str">
            <v>Útiles de escritorio, oficina, informática y de enseñanza</v>
          </cell>
          <cell r="C375" t="str">
            <v>unidad</v>
          </cell>
          <cell r="D375">
            <v>440.16329999999999</v>
          </cell>
          <cell r="E375" t="str">
            <v xml:space="preserve">2.3.9.2.01 </v>
          </cell>
        </row>
        <row r="376">
          <cell r="A376" t="str">
            <v>Cartucho 670 (CZ114AL) Magenta para impresora HP AVANTAGE 4625</v>
          </cell>
          <cell r="B376" t="str">
            <v>Útiles de escritorio, oficina, informática y de enseñanza</v>
          </cell>
          <cell r="C376" t="str">
            <v>unidad</v>
          </cell>
          <cell r="D376">
            <v>439.49</v>
          </cell>
          <cell r="E376" t="str">
            <v xml:space="preserve">2.3.9.2.01 </v>
          </cell>
        </row>
        <row r="377">
          <cell r="A377" t="str">
            <v>Cartucho 670 (CZ115AL) Amarillo para impresora HP AVANTAGE 4625</v>
          </cell>
          <cell r="B377" t="str">
            <v>Útiles de escritorio, oficina, informática y de enseñanza</v>
          </cell>
          <cell r="C377" t="str">
            <v>unidad</v>
          </cell>
          <cell r="D377">
            <v>442.005</v>
          </cell>
          <cell r="E377" t="str">
            <v xml:space="preserve">2.3.9.2.01 </v>
          </cell>
        </row>
        <row r="378">
          <cell r="A378" t="str">
            <v>Cartucho 670 (CZ116AL) Cian para impresora HP AVANTAGE 4625</v>
          </cell>
          <cell r="B378" t="str">
            <v>Útiles de escritorio, oficina, informática y de enseñanza</v>
          </cell>
          <cell r="C378" t="str">
            <v>unidad</v>
          </cell>
          <cell r="D378">
            <v>439.49</v>
          </cell>
          <cell r="E378" t="str">
            <v xml:space="preserve">2.3.9.2.01 </v>
          </cell>
        </row>
        <row r="379">
          <cell r="A379" t="str">
            <v>Cartucho 74 Negro para impresora HP C4280</v>
          </cell>
          <cell r="B379" t="str">
            <v>Útiles de escritorio, oficina, informática y de enseñanza</v>
          </cell>
          <cell r="C379" t="str">
            <v>unidad</v>
          </cell>
          <cell r="D379">
            <v>835.00300000000004</v>
          </cell>
          <cell r="E379" t="str">
            <v xml:space="preserve">2.3.9.2.01 </v>
          </cell>
        </row>
        <row r="380">
          <cell r="A380" t="str">
            <v>Cartucho 75 Color para impresora HP C4280</v>
          </cell>
          <cell r="B380" t="str">
            <v>Útiles de escritorio, oficina, informática y de enseñanza</v>
          </cell>
          <cell r="C380" t="str">
            <v>unidad</v>
          </cell>
          <cell r="D380">
            <v>1110</v>
          </cell>
          <cell r="E380" t="str">
            <v xml:space="preserve">2.3.9.2.01 </v>
          </cell>
        </row>
        <row r="381">
          <cell r="A381" t="str">
            <v>Cartucho 954 Amarillo para impresora OFFICEJET PRO8710</v>
          </cell>
          <cell r="B381" t="str">
            <v>Útiles de escritorio, oficina, informática y de enseñanza</v>
          </cell>
          <cell r="C381" t="str">
            <v>unidad</v>
          </cell>
          <cell r="D381">
            <v>932.61249999999995</v>
          </cell>
          <cell r="E381" t="str">
            <v xml:space="preserve">2.3.9.2.01 </v>
          </cell>
        </row>
        <row r="382">
          <cell r="A382" t="str">
            <v>Cartucho 954 Cian para impresora OFFICEJET PRO8710</v>
          </cell>
          <cell r="B382" t="str">
            <v>Útiles de escritorio, oficina, informática y de enseñanza</v>
          </cell>
          <cell r="C382" t="str">
            <v>unidad</v>
          </cell>
          <cell r="D382">
            <v>932.39</v>
          </cell>
          <cell r="E382" t="str">
            <v xml:space="preserve">2.3.9.2.01 </v>
          </cell>
        </row>
        <row r="383">
          <cell r="A383" t="str">
            <v>Cartucho 954 Magenta para impresora HP OFFICEJET PRO8710</v>
          </cell>
          <cell r="B383" t="str">
            <v>Útiles de escritorio, oficina, informática y de enseñanza</v>
          </cell>
          <cell r="C383" t="str">
            <v>unidad</v>
          </cell>
          <cell r="D383">
            <v>932.39</v>
          </cell>
          <cell r="E383" t="str">
            <v xml:space="preserve">2.3.9.2.01 </v>
          </cell>
        </row>
        <row r="384">
          <cell r="A384" t="str">
            <v>Cartucho 954 Negro para impresora HP OFFICEJET PRO8710</v>
          </cell>
          <cell r="B384" t="str">
            <v>Útiles de escritorio, oficina, informática y de enseñanza</v>
          </cell>
          <cell r="C384" t="str">
            <v>unidad</v>
          </cell>
          <cell r="D384">
            <v>1015</v>
          </cell>
          <cell r="E384" t="str">
            <v xml:space="preserve">2.3.9.2.01 </v>
          </cell>
        </row>
        <row r="385">
          <cell r="A385" t="str">
            <v>Cartucho CN050A (951) CIAN para impresora HP OFFICEJET PRO8610</v>
          </cell>
          <cell r="B385" t="str">
            <v>Útiles de escritorio, oficina, informática y de enseñanza</v>
          </cell>
          <cell r="C385" t="str">
            <v>unidad</v>
          </cell>
          <cell r="D385">
            <v>927.75</v>
          </cell>
          <cell r="E385" t="str">
            <v xml:space="preserve">2.3.9.2.01 </v>
          </cell>
        </row>
        <row r="386">
          <cell r="A386" t="str">
            <v>Cartucho CN051 (951) Magenta para impresora HP OFFICEJET PRO8610</v>
          </cell>
          <cell r="B386" t="str">
            <v>Útiles de escritorio, oficina, informática y de enseñanza</v>
          </cell>
          <cell r="C386" t="str">
            <v>unidad</v>
          </cell>
          <cell r="D386">
            <v>922.77329999999995</v>
          </cell>
          <cell r="E386" t="str">
            <v xml:space="preserve">2.3.9.2.01 </v>
          </cell>
        </row>
        <row r="387">
          <cell r="A387" t="str">
            <v>Cartucho CN052A Amarillo para impresora HP OFFICEJET PRO8610</v>
          </cell>
          <cell r="B387" t="str">
            <v>Útiles de escritorio, oficina, informática y de enseñanza</v>
          </cell>
          <cell r="C387" t="str">
            <v>unidad</v>
          </cell>
          <cell r="D387">
            <v>929.53330000000005</v>
          </cell>
          <cell r="E387" t="str">
            <v xml:space="preserve">2.3.9.2.01 </v>
          </cell>
        </row>
        <row r="388">
          <cell r="A388" t="str">
            <v>Cartucho HP 60 Negro para impresora HP DESKJET D1660</v>
          </cell>
          <cell r="B388" t="str">
            <v>Útiles de escritorio, oficina, informática y de enseñanza</v>
          </cell>
          <cell r="C388" t="str">
            <v>unidad</v>
          </cell>
          <cell r="D388">
            <v>885</v>
          </cell>
          <cell r="E388" t="str">
            <v xml:space="preserve">2.3.9.2.01 </v>
          </cell>
        </row>
        <row r="389">
          <cell r="A389" t="str">
            <v>Cartuchos color Negro para Impresora HP Photosmart C4280</v>
          </cell>
          <cell r="B389" t="str">
            <v>Útiles de escritorio, oficina, informática y de enseñanza</v>
          </cell>
          <cell r="C389" t="str">
            <v>unidad</v>
          </cell>
          <cell r="D389">
            <v>1017.5025000000001</v>
          </cell>
          <cell r="E389" t="str">
            <v xml:space="preserve">2.3.9.2.01 </v>
          </cell>
        </row>
        <row r="390">
          <cell r="A390" t="str">
            <v>CB435A (35A) para impresora Laserjet P1006</v>
          </cell>
          <cell r="B390" t="str">
            <v>Útiles de escritorio, oficina, informática y de enseñanza</v>
          </cell>
          <cell r="C390" t="str">
            <v>unidad</v>
          </cell>
          <cell r="D390">
            <v>2700.0052000000001</v>
          </cell>
          <cell r="E390" t="str">
            <v xml:space="preserve">2.3.9.2.01 </v>
          </cell>
        </row>
        <row r="391">
          <cell r="A391" t="str">
            <v>CE285A (85A) para impresora HP P1102W</v>
          </cell>
          <cell r="B391" t="str">
            <v>Útiles de escritorio, oficina, informática y de enseñanza</v>
          </cell>
          <cell r="C391" t="str">
            <v>unidad</v>
          </cell>
          <cell r="D391">
            <v>2799.9985000000001</v>
          </cell>
          <cell r="E391" t="str">
            <v xml:space="preserve">2.3.9.2.01 </v>
          </cell>
        </row>
        <row r="392">
          <cell r="A392" t="str">
            <v>CE310A para impresora HP CP1025NW</v>
          </cell>
          <cell r="B392" t="str">
            <v>Útiles de escritorio, oficina, informática y de enseñanza</v>
          </cell>
          <cell r="C392" t="str">
            <v>unidad</v>
          </cell>
          <cell r="D392">
            <v>2149.9960000000001</v>
          </cell>
          <cell r="E392" t="str">
            <v xml:space="preserve">2.3.9.2.01 </v>
          </cell>
        </row>
        <row r="393">
          <cell r="A393" t="str">
            <v>CE505A (05A) para impresora HP P2055DM</v>
          </cell>
          <cell r="B393" t="str">
            <v>Útiles de escritorio, oficina, informática y de enseñanza</v>
          </cell>
          <cell r="C393" t="str">
            <v>unidad</v>
          </cell>
          <cell r="D393">
            <v>3650</v>
          </cell>
          <cell r="E393" t="str">
            <v xml:space="preserve">2.3.9.2.01 </v>
          </cell>
        </row>
        <row r="394">
          <cell r="A394" t="str">
            <v>Cera para contar Red Star 1.1 oz</v>
          </cell>
          <cell r="B394" t="str">
            <v>Útiles de escritorio, oficina, informática y de enseñanza</v>
          </cell>
          <cell r="C394" t="str">
            <v>unidad</v>
          </cell>
          <cell r="D394">
            <v>30.68</v>
          </cell>
          <cell r="E394" t="str">
            <v xml:space="preserve">2.3.9.2.01 </v>
          </cell>
        </row>
        <row r="395">
          <cell r="A395" t="str">
            <v>CF226A (26A) para impresora HP MFP M426 FDW</v>
          </cell>
          <cell r="B395" t="str">
            <v>Útiles de escritorio, oficina, informática y de enseñanza</v>
          </cell>
          <cell r="C395" t="str">
            <v>unidad</v>
          </cell>
          <cell r="D395">
            <v>5039.8509999999997</v>
          </cell>
          <cell r="E395" t="str">
            <v xml:space="preserve">2.3.9.2.01 </v>
          </cell>
        </row>
        <row r="396">
          <cell r="A396" t="str">
            <v>CF283A (83A) para impresora HP MFP M127 FN</v>
          </cell>
          <cell r="B396" t="str">
            <v>Útiles de escritorio, oficina, informática y de enseñanza</v>
          </cell>
          <cell r="C396" t="str">
            <v>unidad</v>
          </cell>
          <cell r="D396">
            <v>2700.0050000000001</v>
          </cell>
          <cell r="E396" t="str">
            <v xml:space="preserve">2.3.9.2.01 </v>
          </cell>
        </row>
        <row r="397">
          <cell r="A397" t="str">
            <v>Cinta adhesiva 3/4</v>
          </cell>
          <cell r="B397" t="str">
            <v>Útiles de escritorio, oficina, informática y de enseñanza</v>
          </cell>
          <cell r="C397" t="str">
            <v>unidad</v>
          </cell>
          <cell r="D397">
            <v>9.9946000000000002</v>
          </cell>
          <cell r="E397" t="str">
            <v xml:space="preserve">2.3.9.2.01 </v>
          </cell>
        </row>
        <row r="398">
          <cell r="A398" t="str">
            <v>Cinta para Calculadora electronica CIO Negra-Roja</v>
          </cell>
          <cell r="B398" t="str">
            <v>Útiles de escritorio, oficina, informática y de enseñanza</v>
          </cell>
          <cell r="C398" t="str">
            <v>unidad</v>
          </cell>
          <cell r="D398">
            <v>35.4</v>
          </cell>
          <cell r="E398" t="str">
            <v xml:space="preserve">2.3.9.2.01 </v>
          </cell>
        </row>
        <row r="399">
          <cell r="A399" t="str">
            <v>CL-511 COLOR para impresora CANON PIXMA MP230</v>
          </cell>
          <cell r="B399" t="str">
            <v>Útiles de escritorio, oficina, informática y de enseñanza</v>
          </cell>
          <cell r="C399" t="str">
            <v>unidad</v>
          </cell>
          <cell r="D399">
            <v>1184.72</v>
          </cell>
          <cell r="E399" t="str">
            <v xml:space="preserve">2.3.9.2.01 </v>
          </cell>
        </row>
        <row r="400">
          <cell r="A400" t="str">
            <v>CL-513 XL COLOR para impresora CANON PIXMA MP230</v>
          </cell>
          <cell r="B400" t="str">
            <v>Útiles de escritorio, oficina, informática y de enseñanza</v>
          </cell>
          <cell r="C400" t="str">
            <v>unidad</v>
          </cell>
          <cell r="D400">
            <v>2265.6</v>
          </cell>
          <cell r="E400" t="str">
            <v xml:space="preserve">2.3.9.2.01 </v>
          </cell>
        </row>
        <row r="401">
          <cell r="A401" t="str">
            <v>Clip porta Carnet</v>
          </cell>
          <cell r="B401" t="str">
            <v>Útiles de escritorio, oficina, informática y de enseñanza</v>
          </cell>
          <cell r="C401" t="str">
            <v>unidad</v>
          </cell>
          <cell r="D401">
            <v>13.3222</v>
          </cell>
          <cell r="E401" t="str">
            <v xml:space="preserve">2.3.9.2.01 </v>
          </cell>
        </row>
        <row r="402">
          <cell r="A402" t="str">
            <v>Clips Mediano 33MM</v>
          </cell>
          <cell r="B402" t="str">
            <v>Útiles de escritorio, oficina, informática y de enseñanza</v>
          </cell>
          <cell r="C402" t="str">
            <v>unidad</v>
          </cell>
          <cell r="D402">
            <v>107.675</v>
          </cell>
          <cell r="E402" t="str">
            <v xml:space="preserve">2.3.9.2.01 </v>
          </cell>
        </row>
        <row r="403">
          <cell r="A403" t="str">
            <v>Clips Sujeta Papel Grande</v>
          </cell>
          <cell r="B403" t="str">
            <v>Útiles de escritorio, oficina, informática y de enseñanza</v>
          </cell>
          <cell r="C403" t="str">
            <v>unidad</v>
          </cell>
          <cell r="D403">
            <v>21.771000000000001</v>
          </cell>
          <cell r="E403" t="str">
            <v xml:space="preserve">2.3.9.2.01 </v>
          </cell>
        </row>
        <row r="404">
          <cell r="A404" t="str">
            <v xml:space="preserve">Clips Sujeta Papel Pequeño </v>
          </cell>
          <cell r="B404" t="str">
            <v>Útiles de escritorio, oficina, informática y de enseñanza</v>
          </cell>
          <cell r="C404" t="str">
            <v>unidad</v>
          </cell>
          <cell r="D404">
            <v>7.8470000000000004</v>
          </cell>
          <cell r="E404" t="str">
            <v xml:space="preserve">2.3.9.2.01 </v>
          </cell>
        </row>
        <row r="405">
          <cell r="A405" t="str">
            <v>CN050A (951) CIAN AZUL para impresora HP OFFICEJET PRO8610</v>
          </cell>
          <cell r="B405" t="str">
            <v>Útiles de escritorio, oficina, informática y de enseñanza</v>
          </cell>
          <cell r="C405" t="str">
            <v>unidad</v>
          </cell>
          <cell r="D405">
            <v>885.4</v>
          </cell>
          <cell r="E405" t="str">
            <v xml:space="preserve">2.3.9.2.01 </v>
          </cell>
        </row>
        <row r="406">
          <cell r="A406" t="str">
            <v>CN051A (951) MAGENTA para impresora HP OFFICEJET PRO8610</v>
          </cell>
          <cell r="B406" t="str">
            <v>Útiles de escritorio, oficina, informática y de enseñanza</v>
          </cell>
          <cell r="C406" t="str">
            <v>unidad</v>
          </cell>
          <cell r="D406">
            <v>880.95249999999999</v>
          </cell>
          <cell r="E406" t="str">
            <v xml:space="preserve">2.3.9.2.01 </v>
          </cell>
        </row>
        <row r="407">
          <cell r="A407" t="str">
            <v>CN052A (952) AMARILLO para impresora HP OFFICEJET PRO8610</v>
          </cell>
          <cell r="B407" t="str">
            <v>Útiles de escritorio, oficina, informática y de enseñanza</v>
          </cell>
          <cell r="C407" t="str">
            <v>unidad</v>
          </cell>
          <cell r="D407">
            <v>889.42600000000004</v>
          </cell>
          <cell r="E407" t="str">
            <v xml:space="preserve">2.3.9.2.01 </v>
          </cell>
        </row>
        <row r="408">
          <cell r="A408" t="str">
            <v>Corrector Liquido  20ml</v>
          </cell>
          <cell r="B408" t="str">
            <v>Útiles de escritorio, oficina, informática y de enseñanza</v>
          </cell>
          <cell r="C408" t="str">
            <v>unidad</v>
          </cell>
          <cell r="D408">
            <v>20.001000000000001</v>
          </cell>
          <cell r="E408" t="str">
            <v xml:space="preserve">2.3.9.2.01 </v>
          </cell>
        </row>
        <row r="409">
          <cell r="A409" t="str">
            <v>Disco Duro externo de 2 Tera Bytes</v>
          </cell>
          <cell r="B409" t="str">
            <v>Útiles de escritorio, oficina, informática y de enseñanza</v>
          </cell>
          <cell r="C409" t="str">
            <v>unidad</v>
          </cell>
          <cell r="D409">
            <v>5750.01</v>
          </cell>
          <cell r="E409" t="str">
            <v xml:space="preserve">2.3.9.2.01 </v>
          </cell>
        </row>
        <row r="410">
          <cell r="A410" t="str">
            <v>E260A11L para impresora LEXMARK E260DN</v>
          </cell>
          <cell r="B410" t="str">
            <v>Útiles de escritorio, oficina, informática y de enseñanza</v>
          </cell>
          <cell r="C410" t="str">
            <v>unidad</v>
          </cell>
          <cell r="D410">
            <v>4500.0006000000003</v>
          </cell>
          <cell r="E410" t="str">
            <v xml:space="preserve">2.3.9.2.01 </v>
          </cell>
        </row>
        <row r="411">
          <cell r="A411" t="str">
            <v>Grapa Industrial Grande (cajas)</v>
          </cell>
          <cell r="B411" t="str">
            <v>Útiles de escritorio, oficina, informática y de enseñanza</v>
          </cell>
          <cell r="C411" t="str">
            <v>tonelada</v>
          </cell>
          <cell r="D411">
            <v>206.5</v>
          </cell>
          <cell r="E411" t="str">
            <v xml:space="preserve">2.3.9.2.01 </v>
          </cell>
        </row>
        <row r="412">
          <cell r="A412" t="str">
            <v>Grapadoras de Metal</v>
          </cell>
          <cell r="B412" t="str">
            <v>Útiles de escritorio, oficina, informática y de enseñanza</v>
          </cell>
          <cell r="C412" t="str">
            <v>unidad</v>
          </cell>
          <cell r="D412">
            <v>144.9984</v>
          </cell>
          <cell r="E412" t="str">
            <v xml:space="preserve">2.3.9.2.01 </v>
          </cell>
        </row>
        <row r="413">
          <cell r="A413" t="str">
            <v>Guillotina 15¨</v>
          </cell>
          <cell r="B413" t="str">
            <v>Útiles de escritorio, oficina, informática y de enseñanza</v>
          </cell>
          <cell r="C413" t="str">
            <v>unidad</v>
          </cell>
          <cell r="D413">
            <v>1407.74</v>
          </cell>
          <cell r="E413" t="str">
            <v xml:space="preserve">2.3.9.2.01 </v>
          </cell>
        </row>
        <row r="414">
          <cell r="A414" t="str">
            <v>Lapiceros Azules</v>
          </cell>
          <cell r="B414" t="str">
            <v>Útiles de escritorio, oficina, informática y de enseñanza</v>
          </cell>
          <cell r="C414" t="str">
            <v>Caja</v>
          </cell>
          <cell r="D414">
            <v>71.98</v>
          </cell>
          <cell r="E414" t="str">
            <v xml:space="preserve">2.3.9.2.01 </v>
          </cell>
        </row>
        <row r="415">
          <cell r="A415" t="str">
            <v>Lapiceros color Azul (cajas)</v>
          </cell>
          <cell r="B415" t="str">
            <v>Útiles de escritorio, oficina, informática y de enseñanza</v>
          </cell>
          <cell r="C415" t="str">
            <v>unidad</v>
          </cell>
          <cell r="D415">
            <v>55</v>
          </cell>
          <cell r="E415" t="str">
            <v xml:space="preserve">2.3.9.2.01 </v>
          </cell>
        </row>
        <row r="416">
          <cell r="A416" t="str">
            <v>Lapiceros color negro (cajas)</v>
          </cell>
          <cell r="B416" t="str">
            <v>Útiles de escritorio, oficina, informática y de enseñanza</v>
          </cell>
          <cell r="C416" t="str">
            <v>unidad</v>
          </cell>
          <cell r="D416">
            <v>55</v>
          </cell>
          <cell r="E416" t="str">
            <v xml:space="preserve">2.3.9.2.01 </v>
          </cell>
        </row>
        <row r="417">
          <cell r="A417" t="str">
            <v>Lapiceros color rojo (cajas)</v>
          </cell>
          <cell r="B417" t="str">
            <v>Útiles de escritorio, oficina, informática y de enseñanza</v>
          </cell>
          <cell r="C417" t="str">
            <v>tonelada</v>
          </cell>
          <cell r="D417">
            <v>72.5</v>
          </cell>
          <cell r="E417" t="str">
            <v xml:space="preserve">2.3.9.2.01 </v>
          </cell>
        </row>
        <row r="418">
          <cell r="A418" t="str">
            <v>Lápiz de carbon (docena)</v>
          </cell>
          <cell r="B418" t="str">
            <v>Útiles de escritorio, oficina, informática y de enseñanza</v>
          </cell>
          <cell r="C418" t="str">
            <v>unidad</v>
          </cell>
          <cell r="D418">
            <v>50</v>
          </cell>
          <cell r="E418" t="str">
            <v xml:space="preserve">2.3.9.2.01 </v>
          </cell>
        </row>
        <row r="419">
          <cell r="A419" t="str">
            <v>Memoria Micro SD de 64GB</v>
          </cell>
          <cell r="B419" t="str">
            <v>Útiles de escritorio, oficina, informática y de enseñanza</v>
          </cell>
          <cell r="C419" t="str">
            <v>unidad</v>
          </cell>
          <cell r="D419">
            <v>1121</v>
          </cell>
          <cell r="E419" t="str">
            <v xml:space="preserve">2.3.9.2.01 </v>
          </cell>
        </row>
        <row r="420">
          <cell r="A420" t="str">
            <v>Memorias USB 8 GB</v>
          </cell>
          <cell r="B420" t="str">
            <v>Útiles de escritorio, oficina, informática y de enseñanza</v>
          </cell>
          <cell r="C420" t="str">
            <v>unidad</v>
          </cell>
          <cell r="D420">
            <v>254.99799999999999</v>
          </cell>
          <cell r="E420" t="str">
            <v xml:space="preserve">2.3.9.2.01 </v>
          </cell>
        </row>
        <row r="421">
          <cell r="A421" t="str">
            <v>Memorias USB 8 GB</v>
          </cell>
          <cell r="B421" t="str">
            <v>Útiles de escritorio, oficina, informática y de enseñanza</v>
          </cell>
          <cell r="C421" t="str">
            <v>unidad</v>
          </cell>
          <cell r="D421">
            <v>365.8</v>
          </cell>
          <cell r="E421" t="str">
            <v xml:space="preserve">2.3.9.2.01 </v>
          </cell>
        </row>
        <row r="422">
          <cell r="A422" t="str">
            <v>Mural de Corcho, Marco Madera 24x35</v>
          </cell>
          <cell r="B422" t="str">
            <v>Útiles de escritorio, oficina, informática y de enseñanza</v>
          </cell>
          <cell r="C422" t="str">
            <v>unidad</v>
          </cell>
          <cell r="D422">
            <v>498.99799999999999</v>
          </cell>
          <cell r="E422" t="str">
            <v xml:space="preserve">2.3.9.2.01 </v>
          </cell>
        </row>
        <row r="423">
          <cell r="A423" t="str">
            <v>Notas de papel autoadhesivo, Post it 3x3</v>
          </cell>
          <cell r="B423" t="str">
            <v>Útiles de escritorio, oficina, informática y de enseñanza</v>
          </cell>
          <cell r="C423" t="str">
            <v>unidad</v>
          </cell>
          <cell r="D423">
            <v>10.9976</v>
          </cell>
          <cell r="E423" t="str">
            <v xml:space="preserve">2.3.9.2.01 </v>
          </cell>
        </row>
        <row r="424">
          <cell r="A424" t="str">
            <v>Paquetes Post-it Banderitas, 5 Colores Hopax (Sing Here)</v>
          </cell>
          <cell r="B424" t="str">
            <v>Útiles de escritorio, oficina, informática y de enseñanza</v>
          </cell>
          <cell r="C424" t="str">
            <v>unidad</v>
          </cell>
          <cell r="D424">
            <v>53.1</v>
          </cell>
          <cell r="E424" t="str">
            <v xml:space="preserve">2.3.9.2.01 </v>
          </cell>
        </row>
        <row r="425">
          <cell r="A425" t="str">
            <v>PG-510 NEGRO para impresora CANON PIXMA MP230</v>
          </cell>
          <cell r="B425" t="str">
            <v>Útiles de escritorio, oficina, informática y de enseñanza</v>
          </cell>
          <cell r="C425" t="str">
            <v>unidad</v>
          </cell>
          <cell r="D425">
            <v>916.505</v>
          </cell>
          <cell r="E425" t="str">
            <v xml:space="preserve">2.3.9.2.01 </v>
          </cell>
        </row>
        <row r="426">
          <cell r="A426" t="str">
            <v>PG-512 XL NEGRO para impresora CANON PIXMA MP230</v>
          </cell>
          <cell r="B426" t="str">
            <v>Útiles de escritorio, oficina, informática y de enseñanza</v>
          </cell>
          <cell r="C426" t="str">
            <v>unidad</v>
          </cell>
          <cell r="D426">
            <v>5015</v>
          </cell>
          <cell r="E426" t="str">
            <v xml:space="preserve">2.3.9.2.01 </v>
          </cell>
        </row>
        <row r="427">
          <cell r="A427" t="str">
            <v>Pizarras Blancas Laminadas 90x60 cm con Trípode</v>
          </cell>
          <cell r="B427" t="str">
            <v>Útiles de escritorio, oficina, informática y de enseñanza</v>
          </cell>
          <cell r="C427" t="str">
            <v>unidad</v>
          </cell>
          <cell r="D427">
            <v>10584.6</v>
          </cell>
          <cell r="E427" t="str">
            <v xml:space="preserve">2.3.9.2.01 </v>
          </cell>
        </row>
        <row r="428">
          <cell r="A428" t="str">
            <v>Plásticos Protectores de Carnet</v>
          </cell>
          <cell r="B428" t="str">
            <v>Útiles de escritorio, oficina, informática y de enseñanza</v>
          </cell>
          <cell r="C428" t="str">
            <v>unidad</v>
          </cell>
          <cell r="D428">
            <v>8.85</v>
          </cell>
          <cell r="E428" t="str">
            <v xml:space="preserve">2.3.9.2.01 </v>
          </cell>
        </row>
        <row r="429">
          <cell r="A429" t="str">
            <v>Porta Clips</v>
          </cell>
          <cell r="B429" t="str">
            <v>Útiles de escritorio, oficina, informática y de enseñanza</v>
          </cell>
          <cell r="C429" t="str">
            <v>unidad</v>
          </cell>
          <cell r="D429">
            <v>26.55</v>
          </cell>
          <cell r="E429" t="str">
            <v xml:space="preserve">2.3.9.2.01 </v>
          </cell>
        </row>
        <row r="430">
          <cell r="A430" t="str">
            <v>Porta Lápiz de Metal</v>
          </cell>
          <cell r="B430" t="str">
            <v>Útiles de escritorio, oficina, informática y de enseñanza</v>
          </cell>
          <cell r="C430" t="str">
            <v>unidad</v>
          </cell>
          <cell r="D430">
            <v>71.98</v>
          </cell>
          <cell r="E430" t="str">
            <v xml:space="preserve">2.3.9.2.01 </v>
          </cell>
        </row>
        <row r="431">
          <cell r="A431" t="str">
            <v>Porta Revista de Metal</v>
          </cell>
          <cell r="B431" t="str">
            <v>Útiles de escritorio, oficina, informática y de enseñanza</v>
          </cell>
          <cell r="C431" t="str">
            <v>unidad</v>
          </cell>
          <cell r="D431">
            <v>278.77499999999998</v>
          </cell>
          <cell r="E431" t="str">
            <v xml:space="preserve">2.3.9.2.01 </v>
          </cell>
        </row>
        <row r="432">
          <cell r="A432" t="str">
            <v>Post it 3x3,  Varios Colores</v>
          </cell>
          <cell r="B432" t="str">
            <v>Útiles de escritorio, oficina, informática y de enseñanza</v>
          </cell>
          <cell r="C432" t="str">
            <v>unidad</v>
          </cell>
          <cell r="D432">
            <v>32.001600000000003</v>
          </cell>
          <cell r="E432" t="str">
            <v xml:space="preserve">2.3.9.2.01 </v>
          </cell>
        </row>
        <row r="433">
          <cell r="A433" t="str">
            <v>Post it Banderita</v>
          </cell>
          <cell r="B433" t="str">
            <v>Útiles de escritorio, oficina, informática y de enseñanza</v>
          </cell>
          <cell r="C433" t="str">
            <v>unidad</v>
          </cell>
          <cell r="D433">
            <v>33.04</v>
          </cell>
          <cell r="E433" t="str">
            <v xml:space="preserve">2.3.9.2.01 </v>
          </cell>
        </row>
        <row r="434">
          <cell r="A434" t="str">
            <v>Post it Grandes</v>
          </cell>
          <cell r="B434" t="str">
            <v>Útiles de escritorio, oficina, informática y de enseñanza</v>
          </cell>
          <cell r="C434" t="str">
            <v>unidad</v>
          </cell>
          <cell r="D434">
            <v>24.78</v>
          </cell>
          <cell r="E434" t="str">
            <v xml:space="preserve">2.3.9.2.01 </v>
          </cell>
        </row>
        <row r="435">
          <cell r="A435" t="str">
            <v>Post it Pequeño</v>
          </cell>
          <cell r="B435" t="str">
            <v>Útiles de escritorio, oficina, informática y de enseñanza</v>
          </cell>
          <cell r="C435" t="str">
            <v>unidad</v>
          </cell>
          <cell r="D435">
            <v>21.24</v>
          </cell>
          <cell r="E435" t="str">
            <v xml:space="preserve">2.3.9.2.01 </v>
          </cell>
        </row>
        <row r="436">
          <cell r="A436" t="str">
            <v>Q1338A (38A) para impresora LASERJET 4200 DTN</v>
          </cell>
          <cell r="B436" t="str">
            <v>Útiles de escritorio, oficina, informática y de enseñanza</v>
          </cell>
          <cell r="C436" t="str">
            <v>unidad</v>
          </cell>
          <cell r="D436">
            <v>8379.4282999999996</v>
          </cell>
          <cell r="E436" t="str">
            <v xml:space="preserve">2.3.9.2.01 </v>
          </cell>
        </row>
        <row r="437">
          <cell r="A437" t="str">
            <v>Q2612AD (12A) para impresora HP LASERJET 1022</v>
          </cell>
          <cell r="B437" t="str">
            <v>Útiles de escritorio, oficina, informática y de enseñanza</v>
          </cell>
          <cell r="C437" t="str">
            <v>unidad</v>
          </cell>
          <cell r="D437">
            <v>3100.0016999999998</v>
          </cell>
          <cell r="E437" t="str">
            <v xml:space="preserve">2.3.9.2.01 </v>
          </cell>
        </row>
        <row r="438">
          <cell r="A438" t="str">
            <v>Q5942A (42A) para impresora LASERJET 4250</v>
          </cell>
          <cell r="B438" t="str">
            <v>Útiles de escritorio, oficina, informática y de enseñanza</v>
          </cell>
          <cell r="C438" t="str">
            <v>unidad</v>
          </cell>
          <cell r="D438">
            <v>7601.18</v>
          </cell>
          <cell r="E438" t="str">
            <v xml:space="preserve">2.3.9.2.01 </v>
          </cell>
        </row>
        <row r="439">
          <cell r="A439" t="str">
            <v>Reglas Plásticas 12¨</v>
          </cell>
          <cell r="B439" t="str">
            <v>Útiles de escritorio, oficina, informática y de enseñanza</v>
          </cell>
          <cell r="C439" t="str">
            <v>unidad</v>
          </cell>
          <cell r="D439">
            <v>5.31</v>
          </cell>
          <cell r="E439" t="str">
            <v xml:space="preserve">2.3.9.2.01 </v>
          </cell>
        </row>
        <row r="440">
          <cell r="A440" t="str">
            <v>Resaltador Amarillo Fluorescente</v>
          </cell>
          <cell r="B440" t="str">
            <v>Útiles de escritorio, oficina, informática y de enseñanza</v>
          </cell>
          <cell r="C440" t="str">
            <v>unidad</v>
          </cell>
          <cell r="D440">
            <v>9.6760000000000002</v>
          </cell>
          <cell r="E440" t="str">
            <v xml:space="preserve">2.3.9.2.01 </v>
          </cell>
        </row>
        <row r="441">
          <cell r="A441" t="str">
            <v>Resaltador Fluorescente</v>
          </cell>
          <cell r="B441" t="str">
            <v>Útiles de escritorio, oficina, informática y de enseñanza</v>
          </cell>
          <cell r="C441" t="str">
            <v>unidad</v>
          </cell>
          <cell r="D441">
            <v>25.924600000000002</v>
          </cell>
          <cell r="E441" t="str">
            <v xml:space="preserve">2.3.9.2.01 </v>
          </cell>
        </row>
        <row r="442">
          <cell r="A442" t="str">
            <v>Router wifi</v>
          </cell>
          <cell r="B442" t="str">
            <v>Útiles de escritorio, oficina, informática y de enseñanza</v>
          </cell>
          <cell r="C442" t="str">
            <v>unidad</v>
          </cell>
          <cell r="D442">
            <v>4163.9250000000002</v>
          </cell>
          <cell r="E442" t="str">
            <v xml:space="preserve">2.3.9.2.01 </v>
          </cell>
        </row>
        <row r="443">
          <cell r="A443" t="str">
            <v>Sacapuntas</v>
          </cell>
          <cell r="B443" t="str">
            <v>Útiles de escritorio, oficina, informática y de enseñanza</v>
          </cell>
          <cell r="C443" t="str">
            <v>unidad</v>
          </cell>
          <cell r="D443">
            <v>15.34</v>
          </cell>
          <cell r="E443" t="str">
            <v xml:space="preserve">2.3.9.2.01 </v>
          </cell>
        </row>
        <row r="444">
          <cell r="A444" t="str">
            <v>Sacapuntas Eléctrico</v>
          </cell>
          <cell r="B444" t="str">
            <v>Útiles de escritorio, oficina, informática y de enseñanza</v>
          </cell>
          <cell r="C444" t="str">
            <v>unidad</v>
          </cell>
          <cell r="D444">
            <v>788.24</v>
          </cell>
          <cell r="E444" t="str">
            <v xml:space="preserve">2.3.9.2.01 </v>
          </cell>
        </row>
        <row r="445">
          <cell r="A445" t="str">
            <v>Sello de Despachado (CUADRADO)</v>
          </cell>
          <cell r="B445" t="str">
            <v>Útiles de escritorio, oficina, informática y de enseñanza</v>
          </cell>
          <cell r="C445" t="str">
            <v>unidad</v>
          </cell>
          <cell r="D445">
            <v>1888</v>
          </cell>
          <cell r="E445" t="str">
            <v xml:space="preserve">2.3.9.2.01 </v>
          </cell>
        </row>
        <row r="446">
          <cell r="A446" t="str">
            <v>Sello de Recibido (CUADRADO)</v>
          </cell>
          <cell r="B446" t="str">
            <v>Útiles de escritorio, oficina, informática y de enseñanza</v>
          </cell>
          <cell r="C446" t="str">
            <v>unidad</v>
          </cell>
          <cell r="D446">
            <v>1888</v>
          </cell>
          <cell r="E446" t="str">
            <v xml:space="preserve">2.3.9.2.01 </v>
          </cell>
        </row>
        <row r="447">
          <cell r="A447" t="str">
            <v>Sellos Gomigrafos</v>
          </cell>
          <cell r="B447" t="str">
            <v>Útiles de escritorio, oficina, informática y de enseñanza</v>
          </cell>
          <cell r="C447" t="str">
            <v>unidad</v>
          </cell>
          <cell r="D447">
            <v>1858.5</v>
          </cell>
          <cell r="E447" t="str">
            <v xml:space="preserve">2.3.9.2.01 </v>
          </cell>
        </row>
        <row r="448">
          <cell r="A448" t="str">
            <v>Separadores carpeta 8 1/2 x11</v>
          </cell>
          <cell r="B448" t="str">
            <v>Útiles de escritorio, oficina, informática y de enseñanza</v>
          </cell>
          <cell r="C448" t="str">
            <v>Caja</v>
          </cell>
          <cell r="D448">
            <v>27.14</v>
          </cell>
          <cell r="E448" t="str">
            <v xml:space="preserve">2.3.9.2.01 </v>
          </cell>
        </row>
        <row r="449">
          <cell r="A449" t="str">
            <v>Stick de Colle 35g (Pegamento)</v>
          </cell>
          <cell r="B449" t="str">
            <v>Útiles de escritorio, oficina, informática y de enseñanza</v>
          </cell>
          <cell r="C449" t="str">
            <v>unidad</v>
          </cell>
          <cell r="D449">
            <v>33.4176</v>
          </cell>
          <cell r="E449" t="str">
            <v xml:space="preserve">2.3.9.2.01 </v>
          </cell>
        </row>
        <row r="450">
          <cell r="A450" t="str">
            <v>Tabla de Apoyo de Madera</v>
          </cell>
          <cell r="B450" t="str">
            <v>Útiles de escritorio, oficina, informática y de enseñanza</v>
          </cell>
          <cell r="C450" t="str">
            <v>unidad</v>
          </cell>
          <cell r="D450">
            <v>46.999499999999998</v>
          </cell>
          <cell r="E450" t="str">
            <v xml:space="preserve">2.3.9.2.01 </v>
          </cell>
        </row>
        <row r="451">
          <cell r="A451" t="str">
            <v>Tabla de apoyo/ Madera</v>
          </cell>
          <cell r="B451" t="str">
            <v>Útiles de escritorio, oficina, informática y de enseñanza</v>
          </cell>
          <cell r="C451" t="str">
            <v>unidad</v>
          </cell>
          <cell r="D451">
            <v>49.206000000000003</v>
          </cell>
          <cell r="E451" t="str">
            <v xml:space="preserve">2.3.9.2.01 </v>
          </cell>
        </row>
        <row r="452">
          <cell r="A452" t="str">
            <v>Tape 33-3M (un rollo)</v>
          </cell>
          <cell r="B452" t="str">
            <v>Útiles de escritorio, oficina, informática y de enseñanza</v>
          </cell>
          <cell r="C452" t="str">
            <v>unidad</v>
          </cell>
          <cell r="D452">
            <v>619.5</v>
          </cell>
          <cell r="E452" t="str">
            <v xml:space="preserve">2.3.9.2.01 </v>
          </cell>
        </row>
        <row r="453">
          <cell r="A453" t="str">
            <v>Tijeras de oficina</v>
          </cell>
          <cell r="B453" t="str">
            <v>Útiles de escritorio, oficina, informática y de enseñanza</v>
          </cell>
          <cell r="C453" t="str">
            <v>unidad</v>
          </cell>
          <cell r="D453">
            <v>49.607300000000002</v>
          </cell>
          <cell r="E453" t="str">
            <v xml:space="preserve">2.3.9.2.01 </v>
          </cell>
        </row>
        <row r="454">
          <cell r="A454" t="str">
            <v>Tinta para Sello color azul (docenas)</v>
          </cell>
          <cell r="B454" t="str">
            <v>Útiles de escritorio, oficina, informática y de enseñanza</v>
          </cell>
          <cell r="C454" t="str">
            <v>unidad</v>
          </cell>
          <cell r="D454">
            <v>1362.9</v>
          </cell>
          <cell r="E454" t="str">
            <v xml:space="preserve">2.3.9.2.01 </v>
          </cell>
        </row>
        <row r="455">
          <cell r="A455" t="str">
            <v>Tinta para Sello color rojo</v>
          </cell>
          <cell r="B455" t="str">
            <v>Útiles de escritorio, oficina, informática y de enseñanza</v>
          </cell>
          <cell r="C455" t="str">
            <v>unidad</v>
          </cell>
          <cell r="D455">
            <v>114.46</v>
          </cell>
          <cell r="E455" t="str">
            <v xml:space="preserve">2.3.9.2.01 </v>
          </cell>
        </row>
        <row r="456">
          <cell r="A456" t="str">
            <v>Toner AR-310NT para impresora SHARP AR-M237</v>
          </cell>
          <cell r="B456" t="str">
            <v>Útiles de escritorio, oficina, informática y de enseñanza</v>
          </cell>
          <cell r="C456" t="str">
            <v>unidad</v>
          </cell>
          <cell r="D456">
            <v>4399.9949999999999</v>
          </cell>
          <cell r="E456" t="str">
            <v xml:space="preserve">2.3.9.2.01 </v>
          </cell>
        </row>
        <row r="457">
          <cell r="A457" t="str">
            <v>Toner CB435A (35A) para impresora LASERJET P1006</v>
          </cell>
          <cell r="B457" t="str">
            <v>Útiles de escritorio, oficina, informática y de enseñanza</v>
          </cell>
          <cell r="C457" t="str">
            <v>unidad</v>
          </cell>
          <cell r="D457">
            <v>2242</v>
          </cell>
          <cell r="E457" t="str">
            <v xml:space="preserve">2.3.9.2.01 </v>
          </cell>
        </row>
        <row r="458">
          <cell r="A458" t="str">
            <v>Toner CE285A (85A) para impresora HP P1102W</v>
          </cell>
          <cell r="B458" t="str">
            <v>Útiles de escritorio, oficina, informática y de enseñanza</v>
          </cell>
          <cell r="C458" t="str">
            <v>unidad</v>
          </cell>
          <cell r="D458">
            <v>1982.4</v>
          </cell>
          <cell r="E458" t="str">
            <v xml:space="preserve">2.3.9.2.01 </v>
          </cell>
        </row>
        <row r="459">
          <cell r="A459" t="str">
            <v>Toner CE310A 126A para impresora HP CP1025NW</v>
          </cell>
          <cell r="B459" t="str">
            <v>Útiles de escritorio, oficina, informática y de enseñanza</v>
          </cell>
          <cell r="C459" t="str">
            <v>unidad</v>
          </cell>
          <cell r="D459">
            <v>2006</v>
          </cell>
          <cell r="E459" t="str">
            <v xml:space="preserve">2.3.9.2.01 </v>
          </cell>
        </row>
        <row r="460">
          <cell r="A460" t="str">
            <v>Toner CE505A (05A) para impresora HP P2055DM</v>
          </cell>
          <cell r="B460" t="str">
            <v>Útiles de escritorio, oficina, informática y de enseñanza</v>
          </cell>
          <cell r="C460" t="str">
            <v>unidad</v>
          </cell>
          <cell r="D460">
            <v>3186</v>
          </cell>
          <cell r="E460" t="str">
            <v xml:space="preserve">2.3.9.2.01 </v>
          </cell>
        </row>
        <row r="461">
          <cell r="A461" t="str">
            <v>Toner CF217A (17A) para impresora HP M102W</v>
          </cell>
          <cell r="B461" t="str">
            <v>Útiles de escritorio, oficina, informática y de enseñanza</v>
          </cell>
          <cell r="C461" t="str">
            <v>unidad</v>
          </cell>
          <cell r="D461">
            <v>2908.2525000000001</v>
          </cell>
          <cell r="E461" t="str">
            <v xml:space="preserve">2.3.9.2.01 </v>
          </cell>
        </row>
        <row r="462">
          <cell r="A462" t="str">
            <v>Toner CF226A (26A) para impresora HP MFP M426 FDW</v>
          </cell>
          <cell r="B462" t="str">
            <v>Útiles de escritorio, oficina, informática y de enseñanza</v>
          </cell>
          <cell r="C462" t="str">
            <v>unidad</v>
          </cell>
          <cell r="D462">
            <v>4979.6000000000004</v>
          </cell>
          <cell r="E462" t="str">
            <v xml:space="preserve">2.3.9.2.01 </v>
          </cell>
        </row>
        <row r="463">
          <cell r="A463" t="str">
            <v>Toner CF280A (80A) para impresora HP 400 M401 DNE</v>
          </cell>
          <cell r="B463" t="str">
            <v>Útiles de escritorio, oficina, informática y de enseñanza</v>
          </cell>
          <cell r="C463" t="str">
            <v>unidad</v>
          </cell>
          <cell r="D463">
            <v>4248</v>
          </cell>
          <cell r="E463" t="str">
            <v xml:space="preserve">2.3.9.2.01 </v>
          </cell>
        </row>
        <row r="464">
          <cell r="A464" t="str">
            <v>Toner CF283A (83A) para impresora HP MFP M127 FN</v>
          </cell>
          <cell r="B464" t="str">
            <v>Útiles de escritorio, oficina, informática y de enseñanza</v>
          </cell>
          <cell r="C464" t="str">
            <v>unidad</v>
          </cell>
          <cell r="D464">
            <v>2419</v>
          </cell>
          <cell r="E464" t="str">
            <v xml:space="preserve">2.3.9.2.01 </v>
          </cell>
        </row>
        <row r="465">
          <cell r="A465" t="str">
            <v>Toner E260A11L para impresora LEXMARK E260DN</v>
          </cell>
          <cell r="B465" t="str">
            <v>Útiles de escritorio, oficina, informática y de enseñanza</v>
          </cell>
          <cell r="C465" t="str">
            <v>unidad</v>
          </cell>
          <cell r="D465">
            <v>5015</v>
          </cell>
          <cell r="E465" t="str">
            <v xml:space="preserve">2.3.9.2.01 </v>
          </cell>
        </row>
        <row r="466">
          <cell r="A466" t="str">
            <v>Toner HP CF217A 17A</v>
          </cell>
          <cell r="B466" t="str">
            <v>Útiles de escritorio, oficina, informática y de enseñanza</v>
          </cell>
          <cell r="C466" t="str">
            <v>unidad</v>
          </cell>
          <cell r="D466">
            <v>4398.45</v>
          </cell>
          <cell r="E466" t="str">
            <v xml:space="preserve">2.3.9.2.01 </v>
          </cell>
        </row>
        <row r="467">
          <cell r="A467" t="str">
            <v>Toner para Impresora Xeroz 3220</v>
          </cell>
          <cell r="B467" t="str">
            <v>Útiles de escritorio, oficina, informática y de enseñanza</v>
          </cell>
          <cell r="C467" t="str">
            <v>unidad</v>
          </cell>
          <cell r="D467">
            <v>8142</v>
          </cell>
          <cell r="E467" t="str">
            <v xml:space="preserve">2.3.9.2.01 </v>
          </cell>
        </row>
        <row r="468">
          <cell r="A468" t="str">
            <v>Toner Q1338A (38A) para impresora LASERJET 4200 DTN</v>
          </cell>
          <cell r="B468" t="str">
            <v>Útiles de escritorio, oficina, informática y de enseñanza</v>
          </cell>
          <cell r="C468" t="str">
            <v>unidad</v>
          </cell>
          <cell r="D468">
            <v>6608</v>
          </cell>
          <cell r="E468" t="str">
            <v xml:space="preserve">2.3.9.2.01 </v>
          </cell>
        </row>
        <row r="469">
          <cell r="A469" t="str">
            <v>Toner Q2612AD (12A) para impresora HP LASERJET 1020</v>
          </cell>
          <cell r="B469" t="str">
            <v>Útiles de escritorio, oficina, informática y de enseñanza</v>
          </cell>
          <cell r="C469" t="str">
            <v>unidad</v>
          </cell>
          <cell r="D469">
            <v>1899.8</v>
          </cell>
          <cell r="E469" t="str">
            <v xml:space="preserve">2.3.9.2.01 </v>
          </cell>
        </row>
        <row r="470">
          <cell r="A470" t="str">
            <v>Toner Q5942A (42A) para impresora LASERJET 4250</v>
          </cell>
          <cell r="B470" t="str">
            <v>Útiles de escritorio, oficina, informática y de enseñanza</v>
          </cell>
          <cell r="C470" t="str">
            <v>unidad</v>
          </cell>
          <cell r="D470">
            <v>7788</v>
          </cell>
          <cell r="E470" t="str">
            <v xml:space="preserve">2.3.9.2.01 </v>
          </cell>
        </row>
        <row r="471">
          <cell r="A471" t="str">
            <v>Toner Q5945A (45A) para impresora HP 4345 MFP</v>
          </cell>
          <cell r="B471" t="str">
            <v>Útiles de escritorio, oficina, informática y de enseñanza</v>
          </cell>
          <cell r="C471" t="str">
            <v>unidad</v>
          </cell>
          <cell r="D471">
            <v>8732</v>
          </cell>
          <cell r="E471" t="str">
            <v xml:space="preserve">2.3.9.2.01 </v>
          </cell>
        </row>
        <row r="472">
          <cell r="A472" t="str">
            <v>Toner T3520 para impresora TOSHIBA T3520</v>
          </cell>
          <cell r="B472" t="str">
            <v>Útiles de escritorio, oficina, informática y de enseñanza</v>
          </cell>
          <cell r="C472" t="str">
            <v>unidad</v>
          </cell>
          <cell r="D472">
            <v>1911.01</v>
          </cell>
          <cell r="E472" t="str">
            <v xml:space="preserve">2.3.9.2.01 </v>
          </cell>
        </row>
        <row r="473">
          <cell r="A473" t="str">
            <v>Toner T4710U para impresora TOSHIBA SUPER G3</v>
          </cell>
          <cell r="B473" t="str">
            <v>Útiles de escritorio, oficina, informática y de enseñanza</v>
          </cell>
          <cell r="C473" t="str">
            <v>unidad</v>
          </cell>
          <cell r="D473">
            <v>7670</v>
          </cell>
          <cell r="E473" t="str">
            <v xml:space="preserve">2.3.9.2.01 </v>
          </cell>
        </row>
        <row r="474">
          <cell r="A474" t="str">
            <v xml:space="preserve">Unidades de Sacagrapas </v>
          </cell>
          <cell r="B474" t="str">
            <v>Útiles de escritorio, oficina, informática y de enseñanza</v>
          </cell>
          <cell r="C474" t="str">
            <v>unidad</v>
          </cell>
          <cell r="D474">
            <v>14.75</v>
          </cell>
          <cell r="E474" t="str">
            <v xml:space="preserve">2.3.9.2.01 </v>
          </cell>
        </row>
        <row r="475">
          <cell r="A475" t="str">
            <v>Zafacón de Metal para escritorio</v>
          </cell>
          <cell r="B475" t="str">
            <v>Útiles de escritorio, oficina, informática y de enseñanza</v>
          </cell>
          <cell r="C475" t="str">
            <v>unidad</v>
          </cell>
          <cell r="D475">
            <v>233.64</v>
          </cell>
          <cell r="E475" t="str">
            <v xml:space="preserve">2.3.9.2.01 </v>
          </cell>
        </row>
        <row r="476">
          <cell r="A476" t="str">
            <v>Aguja con hilo de seda 3/0</v>
          </cell>
          <cell r="B476" t="str">
            <v>Útiles menores médico-quirúrgicos</v>
          </cell>
          <cell r="C476" t="str">
            <v>tonelada</v>
          </cell>
          <cell r="D476">
            <v>250</v>
          </cell>
          <cell r="E476" t="str">
            <v>2.3.9.3.01</v>
          </cell>
        </row>
        <row r="477">
          <cell r="A477" t="str">
            <v>Aguja con Hilo de Seda 3/0</v>
          </cell>
          <cell r="B477" t="str">
            <v>Útiles menores médico-quirúrgicos</v>
          </cell>
          <cell r="C477" t="str">
            <v>unidad</v>
          </cell>
          <cell r="D477">
            <v>362.25</v>
          </cell>
          <cell r="E477" t="str">
            <v xml:space="preserve">2.3.9.3.01 </v>
          </cell>
        </row>
        <row r="478">
          <cell r="A478" t="str">
            <v>Aguja corta 27G  1x100</v>
          </cell>
          <cell r="B478" t="str">
            <v>Útiles menores médico-quirúrgicos</v>
          </cell>
          <cell r="C478" t="str">
            <v>unidad</v>
          </cell>
          <cell r="D478">
            <v>402.67669999999998</v>
          </cell>
          <cell r="E478" t="str">
            <v>2.3.9.3.01</v>
          </cell>
        </row>
        <row r="479">
          <cell r="A479" t="str">
            <v>Aguja Corta 27G 1x100 (cajas)</v>
          </cell>
          <cell r="B479" t="str">
            <v>Útiles menores médico-quirúrgicos</v>
          </cell>
          <cell r="C479" t="str">
            <v>unidad</v>
          </cell>
          <cell r="D479">
            <v>475.16</v>
          </cell>
          <cell r="E479" t="str">
            <v xml:space="preserve">2.3.9.3.01 </v>
          </cell>
        </row>
        <row r="480">
          <cell r="A480" t="str">
            <v>Aguja larga 27G  1x100</v>
          </cell>
          <cell r="B480" t="str">
            <v>Útiles menores médico-quirúrgicos</v>
          </cell>
          <cell r="C480" t="str">
            <v>unidad</v>
          </cell>
          <cell r="D480">
            <v>466.1</v>
          </cell>
          <cell r="E480" t="str">
            <v>2.3.9.3.01</v>
          </cell>
        </row>
        <row r="481">
          <cell r="A481" t="str">
            <v>Aguja Larga 27G 1x100 (cajas)</v>
          </cell>
          <cell r="B481" t="str">
            <v>Útiles menores médico-quirúrgicos</v>
          </cell>
          <cell r="C481" t="str">
            <v>unidad</v>
          </cell>
          <cell r="D481">
            <v>475.16</v>
          </cell>
          <cell r="E481" t="str">
            <v xml:space="preserve">2.3.9.3.01 </v>
          </cell>
        </row>
        <row r="482">
          <cell r="A482" t="str">
            <v>Algodon en rollo (libra)</v>
          </cell>
          <cell r="B482" t="str">
            <v>Útiles menores médico-quirúrgicos</v>
          </cell>
          <cell r="C482" t="str">
            <v>libra</v>
          </cell>
          <cell r="D482">
            <v>148</v>
          </cell>
          <cell r="E482" t="str">
            <v>2.3.9.3.01</v>
          </cell>
        </row>
        <row r="483">
          <cell r="A483" t="str">
            <v>Algodón en rollo (libra)</v>
          </cell>
          <cell r="B483" t="str">
            <v>Útiles menores médico-quirúrgicos</v>
          </cell>
          <cell r="C483" t="str">
            <v>libra</v>
          </cell>
          <cell r="D483">
            <v>393.75</v>
          </cell>
          <cell r="E483" t="str">
            <v xml:space="preserve">2.3.9.3.01 </v>
          </cell>
        </row>
        <row r="484">
          <cell r="A484" t="str">
            <v>Babero desechable</v>
          </cell>
          <cell r="B484" t="str">
            <v>Útiles menores médico-quirúrgicos</v>
          </cell>
          <cell r="C484" t="str">
            <v>unidad</v>
          </cell>
          <cell r="D484">
            <v>1535.12</v>
          </cell>
          <cell r="E484" t="str">
            <v xml:space="preserve">2.3.9.3.01 </v>
          </cell>
        </row>
        <row r="485">
          <cell r="A485" t="str">
            <v>Babero desechable 500/1</v>
          </cell>
          <cell r="B485" t="str">
            <v>Útiles menores médico-quirúrgicos</v>
          </cell>
          <cell r="C485" t="str">
            <v>unidad</v>
          </cell>
          <cell r="D485">
            <v>1300.95</v>
          </cell>
          <cell r="E485" t="str">
            <v>2.3.9.3.01</v>
          </cell>
        </row>
        <row r="486">
          <cell r="A486" t="str">
            <v>Baja Lengua (1 caja)</v>
          </cell>
          <cell r="B486" t="str">
            <v>Útiles menores médico-quirúrgicos</v>
          </cell>
          <cell r="C486" t="str">
            <v>unidad</v>
          </cell>
          <cell r="D486">
            <v>299.72000000000003</v>
          </cell>
          <cell r="E486" t="str">
            <v xml:space="preserve">2.3.9.3.01 </v>
          </cell>
        </row>
        <row r="487">
          <cell r="A487" t="str">
            <v>Baja lengua 100/1</v>
          </cell>
          <cell r="B487" t="str">
            <v>Útiles menores médico-quirúrgicos</v>
          </cell>
          <cell r="C487" t="str">
            <v>unidad</v>
          </cell>
          <cell r="D487">
            <v>236</v>
          </cell>
          <cell r="E487" t="str">
            <v>2.3.9.3.01</v>
          </cell>
        </row>
        <row r="488">
          <cell r="A488" t="str">
            <v>Banda de Celuloide 1x100</v>
          </cell>
          <cell r="B488" t="str">
            <v>Útiles menores médico-quirúrgicos</v>
          </cell>
          <cell r="C488" t="str">
            <v>unidad</v>
          </cell>
          <cell r="D488">
            <v>131.58000000000001</v>
          </cell>
          <cell r="E488" t="str">
            <v xml:space="preserve">2.3.9.3.01 </v>
          </cell>
        </row>
        <row r="489">
          <cell r="A489" t="str">
            <v>Espejo con mango</v>
          </cell>
          <cell r="B489" t="str">
            <v>Útiles menores médico-quirúrgicos</v>
          </cell>
          <cell r="C489" t="str">
            <v>unidad</v>
          </cell>
          <cell r="D489">
            <v>136.29</v>
          </cell>
          <cell r="E489" t="str">
            <v>2.3.9.3.01</v>
          </cell>
        </row>
        <row r="490">
          <cell r="A490" t="str">
            <v>Fresa de pulido de Resina dorada (larga)</v>
          </cell>
          <cell r="B490" t="str">
            <v>Útiles menores médico-quirúrgicos</v>
          </cell>
          <cell r="C490" t="str">
            <v>unidad</v>
          </cell>
          <cell r="D490">
            <v>74.34</v>
          </cell>
          <cell r="E490" t="str">
            <v>2.3.9.3.01</v>
          </cell>
        </row>
        <row r="491">
          <cell r="A491" t="str">
            <v>Fresa económica 2200F</v>
          </cell>
          <cell r="B491" t="str">
            <v>Útiles menores médico-quirúrgicos</v>
          </cell>
          <cell r="C491" t="str">
            <v>unidad</v>
          </cell>
          <cell r="D491">
            <v>52.4983</v>
          </cell>
          <cell r="E491" t="str">
            <v>2.3.9.3.01</v>
          </cell>
        </row>
        <row r="492">
          <cell r="A492" t="str">
            <v>Fresa Económica 2200F</v>
          </cell>
          <cell r="B492" t="str">
            <v>Útiles menores médico-quirúrgicos</v>
          </cell>
          <cell r="C492" t="str">
            <v>unidad</v>
          </cell>
          <cell r="D492">
            <v>61.95</v>
          </cell>
          <cell r="E492" t="str">
            <v xml:space="preserve">2.3.9.3.01 </v>
          </cell>
        </row>
        <row r="493">
          <cell r="A493" t="str">
            <v>Fresa redonda 1012</v>
          </cell>
          <cell r="B493" t="str">
            <v>Útiles menores médico-quirúrgicos</v>
          </cell>
          <cell r="C493" t="str">
            <v>unidad</v>
          </cell>
          <cell r="D493">
            <v>94.352699999999999</v>
          </cell>
          <cell r="E493" t="str">
            <v>2.3.9.3.01</v>
          </cell>
        </row>
        <row r="494">
          <cell r="A494" t="str">
            <v>Fresa Redonda 1012</v>
          </cell>
          <cell r="B494" t="str">
            <v>Útiles menores médico-quirúrgicos</v>
          </cell>
          <cell r="C494" t="str">
            <v>unidad</v>
          </cell>
          <cell r="D494">
            <v>131.58199999999999</v>
          </cell>
          <cell r="E494" t="str">
            <v xml:space="preserve">2.3.9.3.01 </v>
          </cell>
        </row>
        <row r="495">
          <cell r="A495" t="str">
            <v>Fresa redonda 1014</v>
          </cell>
          <cell r="B495" t="str">
            <v>Útiles menores médico-quirúrgicos</v>
          </cell>
          <cell r="C495" t="str">
            <v>unidad</v>
          </cell>
          <cell r="D495">
            <v>94.352699999999999</v>
          </cell>
          <cell r="E495" t="str">
            <v>2.3.9.3.01</v>
          </cell>
        </row>
        <row r="496">
          <cell r="A496" t="str">
            <v>Fresa Redonda 1014</v>
          </cell>
          <cell r="B496" t="str">
            <v>Útiles menores médico-quirúrgicos</v>
          </cell>
          <cell r="C496" t="str">
            <v>unidad</v>
          </cell>
          <cell r="D496">
            <v>131.58199999999999</v>
          </cell>
          <cell r="E496" t="str">
            <v xml:space="preserve">2.3.9.3.01 </v>
          </cell>
        </row>
        <row r="497">
          <cell r="A497" t="str">
            <v>Fresa tipo Schufu</v>
          </cell>
          <cell r="B497" t="str">
            <v>Útiles menores médico-quirúrgicos</v>
          </cell>
          <cell r="C497" t="str">
            <v>unidad</v>
          </cell>
          <cell r="D497">
            <v>43.365299999999998</v>
          </cell>
          <cell r="E497" t="str">
            <v>2.3.9.3.01</v>
          </cell>
        </row>
        <row r="498">
          <cell r="A498" t="str">
            <v>Gasa 2'x 2'/4 No esterelizada 200/1 (paquetes)</v>
          </cell>
          <cell r="B498" t="str">
            <v>Útiles menores médico-quirúrgicos</v>
          </cell>
          <cell r="C498" t="str">
            <v>unidad</v>
          </cell>
          <cell r="D498">
            <v>78.75</v>
          </cell>
          <cell r="E498" t="str">
            <v xml:space="preserve">2.3.9.3.01 </v>
          </cell>
        </row>
        <row r="499">
          <cell r="A499" t="str">
            <v>Gasa 2'x 2'/4 no esterilizada 200/1 (paquetes)</v>
          </cell>
          <cell r="B499" t="str">
            <v>Útiles menores médico-quirúrgicos</v>
          </cell>
          <cell r="C499" t="str">
            <v>unidad</v>
          </cell>
          <cell r="D499">
            <v>73</v>
          </cell>
          <cell r="E499" t="str">
            <v>2.3.9.3.01</v>
          </cell>
        </row>
        <row r="500">
          <cell r="A500" t="str">
            <v>Gorro Azul de Cirugia 100/1</v>
          </cell>
          <cell r="B500" t="str">
            <v>Útiles menores médico-quirúrgicos</v>
          </cell>
          <cell r="C500" t="str">
            <v>unidad</v>
          </cell>
          <cell r="D500">
            <v>723.70500000000004</v>
          </cell>
          <cell r="E500" t="str">
            <v xml:space="preserve">2.3.9.3.01 </v>
          </cell>
        </row>
        <row r="501">
          <cell r="A501" t="str">
            <v>Guantes L</v>
          </cell>
          <cell r="B501" t="str">
            <v>Útiles menores médico-quirúrgicos</v>
          </cell>
          <cell r="C501" t="str">
            <v>unidad</v>
          </cell>
          <cell r="D501">
            <v>224.2</v>
          </cell>
          <cell r="E501" t="str">
            <v>2.3.9.3.01</v>
          </cell>
        </row>
        <row r="502">
          <cell r="A502" t="str">
            <v>Guantes L (cajas)</v>
          </cell>
          <cell r="B502" t="str">
            <v>Útiles menores médico-quirúrgicos</v>
          </cell>
          <cell r="C502" t="str">
            <v>unidad</v>
          </cell>
          <cell r="D502">
            <v>433.65</v>
          </cell>
          <cell r="E502" t="str">
            <v xml:space="preserve">2.3.9.3.01 </v>
          </cell>
        </row>
        <row r="503">
          <cell r="A503" t="str">
            <v>Guantes M</v>
          </cell>
          <cell r="B503" t="str">
            <v>Útiles menores médico-quirúrgicos</v>
          </cell>
          <cell r="C503" t="str">
            <v>unidad</v>
          </cell>
          <cell r="D503">
            <v>224.2</v>
          </cell>
          <cell r="E503" t="str">
            <v>2.3.9.3.01</v>
          </cell>
        </row>
        <row r="504">
          <cell r="A504" t="str">
            <v>Guantes M (cajas)</v>
          </cell>
          <cell r="B504" t="str">
            <v>Útiles menores médico-quirúrgicos</v>
          </cell>
          <cell r="C504" t="str">
            <v>unidad</v>
          </cell>
          <cell r="D504">
            <v>433.65</v>
          </cell>
          <cell r="E504" t="str">
            <v xml:space="preserve">2.3.9.3.01 </v>
          </cell>
        </row>
        <row r="505">
          <cell r="A505" t="str">
            <v>Guantes S</v>
          </cell>
          <cell r="B505" t="str">
            <v>Útiles menores médico-quirúrgicos</v>
          </cell>
          <cell r="C505" t="str">
            <v>unidad</v>
          </cell>
          <cell r="D505">
            <v>224.2</v>
          </cell>
          <cell r="E505" t="str">
            <v>2.3.9.3.01</v>
          </cell>
        </row>
        <row r="506">
          <cell r="A506" t="str">
            <v>Guantes S (cajas)</v>
          </cell>
          <cell r="B506" t="str">
            <v>Útiles menores médico-quirúrgicos</v>
          </cell>
          <cell r="C506" t="str">
            <v>unidad</v>
          </cell>
          <cell r="D506">
            <v>433.65</v>
          </cell>
          <cell r="E506" t="str">
            <v xml:space="preserve">2.3.9.3.01 </v>
          </cell>
        </row>
        <row r="507">
          <cell r="A507" t="str">
            <v>Instrumento de obturación plástica</v>
          </cell>
          <cell r="B507" t="str">
            <v>Útiles menores médico-quirúrgicos</v>
          </cell>
          <cell r="C507" t="str">
            <v>unidad</v>
          </cell>
          <cell r="D507">
            <v>99.12</v>
          </cell>
          <cell r="E507" t="str">
            <v>2.3.9.3.01</v>
          </cell>
        </row>
        <row r="508">
          <cell r="A508" t="str">
            <v>Jeringa porta Carpule</v>
          </cell>
          <cell r="B508" t="str">
            <v>Útiles menores médico-quirúrgicos</v>
          </cell>
          <cell r="C508" t="str">
            <v>unidad</v>
          </cell>
          <cell r="D508">
            <v>384.09</v>
          </cell>
          <cell r="E508" t="str">
            <v>2.3.9.3.01</v>
          </cell>
        </row>
        <row r="509">
          <cell r="A509" t="str">
            <v>Kits de Resina</v>
          </cell>
          <cell r="B509" t="str">
            <v>Útiles menores médico-quirúrgicos</v>
          </cell>
          <cell r="C509" t="str">
            <v>unidad</v>
          </cell>
          <cell r="D509">
            <v>3669.75</v>
          </cell>
          <cell r="E509" t="str">
            <v>2.3.9.3.01</v>
          </cell>
        </row>
        <row r="510">
          <cell r="A510" t="str">
            <v>Mascarilla lisa rectangular azul 1x50</v>
          </cell>
          <cell r="B510" t="str">
            <v>Útiles menores médico-quirúrgicos</v>
          </cell>
          <cell r="C510" t="str">
            <v>tonelada</v>
          </cell>
          <cell r="D510">
            <v>183.75</v>
          </cell>
          <cell r="E510" t="str">
            <v>2.3.9.3.01</v>
          </cell>
        </row>
        <row r="511">
          <cell r="A511" t="str">
            <v>Mascarilla Lisa Rectangular Azul 1x50</v>
          </cell>
          <cell r="B511" t="str">
            <v>Útiles menores médico-quirúrgicos</v>
          </cell>
          <cell r="C511" t="str">
            <v>unidad</v>
          </cell>
          <cell r="D511">
            <v>255.86</v>
          </cell>
          <cell r="E511" t="str">
            <v xml:space="preserve">2.3.9.3.01 </v>
          </cell>
        </row>
        <row r="512">
          <cell r="A512" t="str">
            <v>Papel Articular</v>
          </cell>
          <cell r="B512" t="str">
            <v>Útiles menores médico-quirúrgicos</v>
          </cell>
          <cell r="C512" t="str">
            <v>unidad</v>
          </cell>
          <cell r="D512">
            <v>548.26</v>
          </cell>
          <cell r="E512" t="str">
            <v xml:space="preserve">2.3.9.3.01 </v>
          </cell>
        </row>
        <row r="513">
          <cell r="A513" t="str">
            <v>Turbina</v>
          </cell>
          <cell r="B513" t="str">
            <v>Útiles menores médico-quirúrgicos</v>
          </cell>
          <cell r="C513" t="str">
            <v>unidad</v>
          </cell>
          <cell r="D513">
            <v>3422</v>
          </cell>
          <cell r="E513" t="str">
            <v>2.3.9.3.01</v>
          </cell>
        </row>
        <row r="514">
          <cell r="A514" t="str">
            <v>Viaticos Chofer Sin Hospedaje</v>
          </cell>
          <cell r="B514" t="str">
            <v>Viáticos dentro del país</v>
          </cell>
          <cell r="C514" t="str">
            <v xml:space="preserve">Cheque </v>
          </cell>
          <cell r="D514">
            <v>1500</v>
          </cell>
          <cell r="E514" t="str">
            <v>2.2.3.1.01</v>
          </cell>
        </row>
        <row r="515">
          <cell r="A515" t="str">
            <v>Viaticos Chofer Sin Hospedaje</v>
          </cell>
          <cell r="B515" t="str">
            <v>Viáticos dentro del país</v>
          </cell>
          <cell r="C515" t="str">
            <v xml:space="preserve">Cheque </v>
          </cell>
          <cell r="D515">
            <v>2050</v>
          </cell>
          <cell r="E515" t="str">
            <v>2.2.3.1.01</v>
          </cell>
        </row>
        <row r="516">
          <cell r="A516" t="str">
            <v>Viaticos Tecnicos con Hospedaje</v>
          </cell>
          <cell r="B516" t="str">
            <v>Viáticos dentro del país</v>
          </cell>
          <cell r="C516" t="str">
            <v xml:space="preserve">Cheque </v>
          </cell>
          <cell r="D516">
            <v>3500</v>
          </cell>
          <cell r="E516" t="str">
            <v>2.2.3.1.01</v>
          </cell>
        </row>
        <row r="517">
          <cell r="A517" t="str">
            <v>Viaticos Tecnicos Sin Hospedaje</v>
          </cell>
          <cell r="B517" t="str">
            <v>Viáticos dentro del país</v>
          </cell>
          <cell r="C517" t="str">
            <v xml:space="preserve">Cheque </v>
          </cell>
          <cell r="D517">
            <v>2100</v>
          </cell>
          <cell r="E517" t="str">
            <v>2.2.3.1.01</v>
          </cell>
        </row>
        <row r="518">
          <cell r="A518" t="str">
            <v>Automóviles y camiones</v>
          </cell>
          <cell r="B518" t="str">
            <v>Automóviles y camiones</v>
          </cell>
          <cell r="C518" t="str">
            <v>Unidad</v>
          </cell>
          <cell r="D518">
            <v>0</v>
          </cell>
          <cell r="E518" t="str">
            <v>2.6.4.1.01</v>
          </cell>
        </row>
        <row r="519">
          <cell r="A519" t="str">
            <v>Carrocerías y remolques</v>
          </cell>
          <cell r="B519" t="str">
            <v>Carrocerías y remolques</v>
          </cell>
          <cell r="C519" t="str">
            <v>Unidad</v>
          </cell>
          <cell r="D519">
            <v>0</v>
          </cell>
          <cell r="E519" t="str">
            <v>2.6.4.2.01</v>
          </cell>
        </row>
        <row r="520">
          <cell r="A520" t="str">
            <v>Otros equipos de transporte</v>
          </cell>
          <cell r="B520" t="str">
            <v>Otros equipos de transporte</v>
          </cell>
          <cell r="C520" t="str">
            <v>Unidad</v>
          </cell>
          <cell r="D520">
            <v>0</v>
          </cell>
          <cell r="E520" t="str">
            <v>2.6.4.8.01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"/>
      <sheetName val="PPNE3"/>
      <sheetName val="PPNE4"/>
      <sheetName val="PPNE5"/>
      <sheetName val="Insumos"/>
      <sheetName val="INFRAESTRUCTURA Y EQUIPOS "/>
    </sheetNames>
    <sheetDataSet>
      <sheetData sheetId="0">
        <row r="1">
          <cell r="B1" t="str">
            <v>"Año del Desarrollo Agroforestal"</v>
          </cell>
        </row>
        <row r="2">
          <cell r="B2" t="str">
            <v>Servicio Nacional de Salud</v>
          </cell>
        </row>
        <row r="3">
          <cell r="B3" t="str">
            <v>Dirección de Planificación y Desarrollo</v>
          </cell>
        </row>
        <row r="5">
          <cell r="C5">
            <v>2019</v>
          </cell>
        </row>
        <row r="6">
          <cell r="B6">
            <v>0</v>
          </cell>
        </row>
        <row r="7">
          <cell r="B7">
            <v>0</v>
          </cell>
        </row>
        <row r="8">
          <cell r="B8" t="str">
            <v>HOSPITAL TRAUMATOLOGICO DR. NEY ARIAS LORA</v>
          </cell>
          <cell r="C8">
            <v>0</v>
          </cell>
        </row>
      </sheetData>
      <sheetData sheetId="1"/>
      <sheetData sheetId="2"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</sheetData>
      <sheetData sheetId="3">
        <row r="32">
          <cell r="O32">
            <v>5.4302882012221651E-2</v>
          </cell>
        </row>
        <row r="33">
          <cell r="O33">
            <v>0</v>
          </cell>
        </row>
        <row r="34">
          <cell r="O34">
            <v>0</v>
          </cell>
        </row>
        <row r="42">
          <cell r="O42">
            <v>0</v>
          </cell>
        </row>
        <row r="46">
          <cell r="O46">
            <v>0.27422278322880012</v>
          </cell>
        </row>
        <row r="49">
          <cell r="O49">
            <v>0</v>
          </cell>
        </row>
        <row r="59">
          <cell r="O59">
            <v>0</v>
          </cell>
        </row>
        <row r="68">
          <cell r="O68">
            <v>1.6087736616089608E-2</v>
          </cell>
        </row>
        <row r="69">
          <cell r="O69">
            <v>6.8792678459373077E-3</v>
          </cell>
        </row>
        <row r="71">
          <cell r="O71">
            <v>3.7917224347685942E-2</v>
          </cell>
        </row>
        <row r="72">
          <cell r="O72">
            <v>0</v>
          </cell>
        </row>
        <row r="78">
          <cell r="O78">
            <v>0</v>
          </cell>
        </row>
        <row r="83">
          <cell r="O83">
            <v>1.49440130797869</v>
          </cell>
        </row>
        <row r="85">
          <cell r="O85">
            <v>0.2525748688969256</v>
          </cell>
        </row>
        <row r="87">
          <cell r="O87">
            <v>0</v>
          </cell>
        </row>
        <row r="97">
          <cell r="O97">
            <v>0</v>
          </cell>
        </row>
        <row r="101">
          <cell r="O101">
            <v>0.49021554335222545</v>
          </cell>
        </row>
        <row r="103">
          <cell r="O103">
            <v>1.2729353888151711E-2</v>
          </cell>
        </row>
        <row r="106">
          <cell r="O106">
            <v>5.9584209689220763E-2</v>
          </cell>
        </row>
        <row r="108">
          <cell r="O108">
            <v>7.8542821863063737E-3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OAI"/>
      <sheetName val="POA 2018 OAI.xlsm"/>
      <sheetName val="RELACION "/>
      <sheetName val="AMBULANCIA"/>
      <sheetName val="Hoja3"/>
      <sheetName val="IM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7">
          <cell r="F27" t="str">
            <v>Sistemas de aire acondicionado, calefacción y de refrigeración industrial y comercial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Sistema de Información"/>
      <sheetName val="PPNE1"/>
      <sheetName val="PPNE2"/>
      <sheetName val="PPNE2.1"/>
      <sheetName val="PPNE3"/>
      <sheetName val="PPNE4"/>
      <sheetName val="PPN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Sheet2"/>
      <sheetName val="Prov"/>
      <sheetName val="Insumos"/>
      <sheetName val="LSIns"/>
      <sheetName val="Obj"/>
      <sheetName val="Catalogo"/>
      <sheetName val="POA 2018 RRHH, version final 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POA 2018 Pasantia"/>
      <sheetName val="POA 2018 Pasantia.xlsm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>
        <row r="2">
          <cell r="C2" t="str">
            <v>Manteles en encajes para bandejas grandes (rectangulares)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2" name="Tabla13" displayName="Tabla13" ref="B8:R215" headerRowDxfId="116" dataDxfId="115" totalsRowDxfId="114">
  <autoFilter ref="B8:R215"/>
  <tableColumns count="17">
    <tableColumn id="13" name="ID_Dependendencia" dataDxfId="113" totalsRowDxfId="112">
      <calculatedColumnFormula>IF(Tabla13[[#This Row],[Código_Actividad]]="","",CONCATENATE(Tabla13[[#This Row],[POA]],".",Tabla13[[#This Row],[SRS]],".",Tabla13[[#This Row],[AREA]],".",Tabla13[[#This Row],[TIPO]]))</calculatedColumnFormula>
    </tableColumn>
    <tableColumn id="14" name="POA" dataDxfId="111" totalsRowDxfId="110">
      <calculatedColumnFormula>IF(Tabla13[[#This Row],[Código_Actividad]]="","",#REF!)</calculatedColumnFormula>
    </tableColumn>
    <tableColumn id="15" name="SRS" dataDxfId="109" totalsRowDxfId="108">
      <calculatedColumnFormula>IF(Tabla13[[#This Row],[Código_Actividad]]="","",#REF!)</calculatedColumnFormula>
    </tableColumn>
    <tableColumn id="16" name="AREA" dataDxfId="107" totalsRowDxfId="106">
      <calculatedColumnFormula>IF(Tabla13[[#This Row],[Código_Actividad]]="","",#REF!)</calculatedColumnFormula>
    </tableColumn>
    <tableColumn id="17" name="TIPO" dataDxfId="105" totalsRowDxfId="104">
      <calculatedColumnFormula>IF(Tabla13[[#This Row],[Código_Actividad]]="","",#REF!)</calculatedColumnFormula>
    </tableColumn>
    <tableColumn id="1" name="Código_Actividad" totalsRowLabel="Total" dataDxfId="103" totalsRowDxfId="102"/>
    <tableColumn id="2" name="Actividad" dataDxfId="101" totalsRowDxfId="100">
      <calculatedColumnFormula>IFERROR(VLOOKUP(Tabla13[[#This Row],[Código_Actividad]],#REF!,2,FALSE),"")</calculatedColumnFormula>
    </tableColumn>
    <tableColumn id="10" name="Total de Actividades " totalsRowFunction="sum" dataDxfId="99" totalsRowDxfId="98">
      <calculatedColumnFormula>IFERROR(VLOOKUP(Tabla13[[#This Row],[Código_Actividad]],#REF!,15,FALSE),"")</calculatedColumnFormula>
    </tableColumn>
    <tableColumn id="3" name="Insumos" dataDxfId="97" totalsRowDxfId="96"/>
    <tableColumn id="12" name="InsumoAbrev" dataDxfId="95" totalsRowDxfId="94">
      <calculatedColumnFormula>IFERROR(VLOOKUP($J9,[3]LSIns!$B$5:$C$45,2,FALSE),"")</calculatedColumnFormula>
    </tableColumn>
    <tableColumn id="11" name="Descripción" dataDxfId="93" totalsRowDxfId="92"/>
    <tableColumn id="4" name="Unidad de Medida" dataDxfId="91" totalsRowDxfId="90">
      <calculatedColumnFormula>IFERROR(VLOOKUP($L9,#REF!,2,FALSE),"")</calculatedColumnFormula>
    </tableColumn>
    <tableColumn id="5" name="Cantidad de Insumos" dataDxfId="89" totalsRowDxfId="88"/>
    <tableColumn id="6" name="Precio Unitario" dataDxfId="87" totalsRowDxfId="86">
      <calculatedColumnFormula>IFERROR(VLOOKUP($L9,#REF!,3,FALSE),"")</calculatedColumnFormula>
    </tableColumn>
    <tableColumn id="7" name="Valor Total" totalsRowFunction="sum" dataDxfId="85" totalsRowDxfId="84"/>
    <tableColumn id="8" name="Código Presupuestario" dataDxfId="83" totalsRowDxfId="82"/>
    <tableColumn id="9" name="Fuente de Financiamiento" dataDxfId="81" totalsRowDxfId="8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a4" displayName="Tabla4" ref="B8:P43" headerRowDxfId="79" dataDxfId="78" tableBorderDxfId="77" headerRowCellStyle="Normal 2" dataCellStyle="Normal 2">
  <autoFilter ref="B8:P43"/>
  <tableColumns count="15">
    <tableColumn id="11" name="ID_Dependendencia" dataDxfId="76" totalsRowDxfId="75" dataCellStyle="Normal 2">
      <calculatedColumnFormula>IF(Tabla4[[#This Row],[Tipo de Intervención]]="","",CONCATENATE(Tabla4[[#This Row],[POA]],".",Tabla4[[#This Row],[SRS]],".",Tabla4[[#This Row],[AREA]],".",Tabla4[[#This Row],[TIPO]]))</calculatedColumnFormula>
    </tableColumn>
    <tableColumn id="12" name="POA" dataDxfId="74" totalsRowDxfId="73" dataCellStyle="Normal 2">
      <calculatedColumnFormula>IF(Tabla4[[#This Row],[Tipo de Intervención]]="","",#REF!)</calculatedColumnFormula>
    </tableColumn>
    <tableColumn id="13" name="SRS" dataDxfId="72" totalsRowDxfId="71" dataCellStyle="Normal 2">
      <calculatedColumnFormula>IF(Tabla4[[#This Row],[Tipo de Intervención]]="","",#REF!)</calculatedColumnFormula>
    </tableColumn>
    <tableColumn id="14" name="AREA" dataDxfId="70" totalsRowDxfId="69" dataCellStyle="Normal 2">
      <calculatedColumnFormula>IF(Tabla4[[#This Row],[Tipo de Intervención]]="","",#REF!)</calculatedColumnFormula>
    </tableColumn>
    <tableColumn id="15" name="TIPO" dataDxfId="68" totalsRowDxfId="67" dataCellStyle="Normal 2">
      <calculatedColumnFormula>IF(Tabla4[[#This Row],[Tipo de Intervención]]="","",#REF!)</calculatedColumnFormula>
    </tableColumn>
    <tableColumn id="1" name="Tipo de Intervención" totalsRowLabel="Total" dataDxfId="66" totalsRowDxfId="65"/>
    <tableColumn id="2" name="Tipo EESS" dataDxfId="64" totalsRowDxfId="63"/>
    <tableColumn id="3" name="Nombre de establecimiento" dataDxfId="62" totalsRowDxfId="61" dataCellStyle="Normal 2"/>
    <tableColumn id="4" name="Provincia" dataDxfId="60" totalsRowDxfId="59" dataCellStyle="Normal 2"/>
    <tableColumn id="6" name="ListaProvincia" dataDxfId="58" totalsRowDxfId="57" dataCellStyle="Normal 2">
      <calculatedColumnFormula>IFERROR(VLOOKUP(Tabla4[[#This Row],[Provincia]],[3]Prov!$A$2:$B$156,2,FALSE),"")</calculatedColumnFormula>
    </tableColumn>
    <tableColumn id="5" name="Municipio" dataDxfId="56" totalsRowDxfId="55" dataCellStyle="Normal 2"/>
    <tableColumn id="7" name="Unidad de Medida" dataDxfId="54" totalsRowDxfId="53" dataCellStyle="Normal 2"/>
    <tableColumn id="8" name="Monto Estimado" totalsRowFunction="sum" dataDxfId="52" totalsRowDxfId="51" dataCellStyle="Normal 2"/>
    <tableColumn id="9" name="Código Presupuestario" dataDxfId="50" totalsRowDxfId="49" dataCellStyle="Normal 2">
      <calculatedColumnFormula>IFERROR(VLOOKUP($G9,[3]Catalogo!$G$19:$H$24,2,FALSE),"")</calculatedColumnFormula>
    </tableColumn>
    <tableColumn id="10" name="Fuente de Financiamiento" totalsRowFunction="count" dataDxfId="48" totalsRowDxfId="47" dataCellStyle="Normal 2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4" name="Tabla46" displayName="Tabla46" ref="B8:W66" headerRowDxfId="46" dataDxfId="45" tableBorderDxfId="44" headerRowCellStyle="Normal 2" dataCellStyle="Normal 2">
  <autoFilter ref="B8:W66"/>
  <tableColumns count="22">
    <tableColumn id="17" name="ID_Dependendencia" dataDxfId="43" totalsRowDxfId="42" dataCellStyle="Normal 2">
      <calculatedColumnFormula>IF(Tabla46[[#This Row],[Tipos de Acciones]]="","",CONCATENATE(Tabla46[[#This Row],[POA]],".",Tabla46[[#This Row],[SRS]],".",Tabla46[[#This Row],[AREA]],".",Tabla46[[#This Row],[TIPO]]))</calculatedColumnFormula>
    </tableColumn>
    <tableColumn id="18" name="POA" dataDxfId="41" totalsRowDxfId="40" dataCellStyle="Normal 2">
      <calculatedColumnFormula>IF(Tabla46[[#This Row],[Tipos de Acciones]]="","",#REF!)</calculatedColumnFormula>
    </tableColumn>
    <tableColumn id="19" name="SRS" dataDxfId="39" totalsRowDxfId="38" dataCellStyle="Normal 2">
      <calculatedColumnFormula>IF(Tabla46[[#This Row],[Tipos de Acciones]]="","",#REF!)</calculatedColumnFormula>
    </tableColumn>
    <tableColumn id="20" name="AREA" dataDxfId="37" totalsRowDxfId="36" dataCellStyle="Normal 2">
      <calculatedColumnFormula>IF(Tabla46[[#This Row],[Tipos de Acciones]]="","",#REF!)</calculatedColumnFormula>
    </tableColumn>
    <tableColumn id="21" name="TIPO" dataDxfId="35" totalsRowDxfId="34" dataCellStyle="Normal 2">
      <calculatedColumnFormula>IF(Tabla46[[#This Row],[Tipos de Acciones]]="","",#REF!)</calculatedColumnFormula>
    </tableColumn>
    <tableColumn id="1" name="Tipos de Acciones" totalsRowLabel="Total" dataDxfId="33" totalsRowDxfId="32"/>
    <tableColumn id="6" name="Tipo de Equipo" dataDxfId="31" totalsRowDxfId="30"/>
    <tableColumn id="16" name="InsumoAbrev" dataDxfId="29" totalsRowDxfId="28">
      <calculatedColumnFormula>IFERROR(VLOOKUP([6]!Tabla46[[#This Row],[Tipo de Equipo]],[6]LSIns!F15:G30,2,FALSE),"")</calculatedColumnFormula>
    </tableColumn>
    <tableColumn id="11" name="Item" dataDxfId="27" totalsRowDxfId="26"/>
    <tableColumn id="12" name="Descripción" dataDxfId="25" totalsRowDxfId="24"/>
    <tableColumn id="2" name="Tipo EESS" dataDxfId="23" totalsRowDxfId="22"/>
    <tableColumn id="3" name="Nombre de establecimiento" dataDxfId="21" totalsRowDxfId="20" dataCellStyle="Normal 2"/>
    <tableColumn id="4" name="Provincia" dataDxfId="19" totalsRowDxfId="18" dataCellStyle="Normal 2"/>
    <tableColumn id="15" name="ListaProvincia" dataDxfId="17" totalsRowDxfId="16" dataCellStyle="Normal 2">
      <calculatedColumnFormula>IFERROR(VLOOKUP([6]!Tabla46[[#This Row],[Provincia]],[6]Prov!$A$2:$B$156,2,FALSE),"")</calculatedColumnFormula>
    </tableColumn>
    <tableColumn id="5" name="Municipio" dataDxfId="15" totalsRowDxfId="14" dataCellStyle="Normal 2"/>
    <tableColumn id="7" name="Unidad de Medida" dataDxfId="13" totalsRowDxfId="12" dataCellStyle="Normal 2"/>
    <tableColumn id="14" name="Cantidad de Insumos" dataDxfId="11" totalsRowDxfId="10" dataCellStyle="Normal 2"/>
    <tableColumn id="13" name="Precio Unitario" dataDxfId="9" totalsRowDxfId="8" dataCellStyle="Normal 2"/>
    <tableColumn id="8" name="Valor Total Estimado" totalsRowFunction="sum" dataDxfId="7" totalsRowDxfId="6" dataCellStyle="Normal 2">
      <calculatedColumnFormula>+Tabla46[[#This Row],[Precio Unitario]]*Tabla46[[#This Row],[Cantidad de Insumos]]</calculatedColumnFormula>
    </tableColumn>
    <tableColumn id="9" name="Código Presupuestario" dataDxfId="5" totalsRowDxfId="4" dataCellStyle="Normal 2">
      <calculatedColumnFormula>IFERROR(VLOOKUP($J9,[7]Insumos!$C$2:$F$517,4,FALSE),"")</calculatedColumnFormula>
    </tableColumn>
    <tableColumn id="10" name="Fuente de Financiamiento" totalsRowFunction="count" dataDxfId="3" totalsRowDxfId="2" dataCellStyle="Normal 2"/>
    <tableColumn id="22" name="Columna1" dataDxfId="1" totalsRowDxfId="0" dataCellStyle="Normal 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3.xml"/><Relationship Id="rId5" Type="http://schemas.openxmlformats.org/officeDocument/2006/relationships/image" Target="../media/image8.emf"/><Relationship Id="rId4" Type="http://schemas.openxmlformats.org/officeDocument/2006/relationships/control" Target="../activeX/activeX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.xml"/><Relationship Id="rId5" Type="http://schemas.openxmlformats.org/officeDocument/2006/relationships/image" Target="../media/image6.emf"/><Relationship Id="rId4" Type="http://schemas.openxmlformats.org/officeDocument/2006/relationships/control" Target="../activeX/activeX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5" Type="http://schemas.openxmlformats.org/officeDocument/2006/relationships/image" Target="../media/image7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8"/>
  <sheetViews>
    <sheetView topLeftCell="A61" workbookViewId="0">
      <selection activeCell="A80" sqref="A80"/>
    </sheetView>
  </sheetViews>
  <sheetFormatPr baseColWidth="10" defaultColWidth="9.140625" defaultRowHeight="12.75" x14ac:dyDescent="0.2"/>
  <cols>
    <col min="1" max="1" width="19.28515625" customWidth="1"/>
    <col min="2" max="2" width="37.7109375" customWidth="1"/>
    <col min="3" max="3" width="22.7109375" customWidth="1"/>
    <col min="4" max="4" width="64.28515625" customWidth="1"/>
  </cols>
  <sheetData>
    <row r="1" spans="1:4" ht="18.75" customHeight="1" x14ac:dyDescent="0.2">
      <c r="A1" s="174" t="s">
        <v>1113</v>
      </c>
      <c r="B1" s="174" t="s">
        <v>1114</v>
      </c>
      <c r="C1" s="174" t="s">
        <v>1115</v>
      </c>
      <c r="D1" s="174" t="s">
        <v>1117</v>
      </c>
    </row>
    <row r="2" spans="1:4" ht="25.5" customHeight="1" x14ac:dyDescent="0.2">
      <c r="A2" s="573" t="s">
        <v>1211</v>
      </c>
      <c r="B2" s="573" t="s">
        <v>1283</v>
      </c>
      <c r="C2" s="573" t="s">
        <v>1286</v>
      </c>
      <c r="D2" s="182" t="s">
        <v>1284</v>
      </c>
    </row>
    <row r="3" spans="1:4" ht="36.75" customHeight="1" x14ac:dyDescent="0.2">
      <c r="A3" s="573"/>
      <c r="B3" s="573"/>
      <c r="C3" s="573"/>
      <c r="D3" s="182" t="s">
        <v>1285</v>
      </c>
    </row>
    <row r="4" spans="1:4" ht="15" x14ac:dyDescent="0.2">
      <c r="A4" s="574" t="s">
        <v>1211</v>
      </c>
      <c r="B4" s="575" t="s">
        <v>1141</v>
      </c>
      <c r="C4" s="574" t="s">
        <v>1212</v>
      </c>
      <c r="D4" s="182" t="s">
        <v>1280</v>
      </c>
    </row>
    <row r="5" spans="1:4" ht="15" x14ac:dyDescent="0.2">
      <c r="A5" s="574"/>
      <c r="B5" s="575"/>
      <c r="C5" s="574"/>
      <c r="D5" s="182" t="s">
        <v>1281</v>
      </c>
    </row>
    <row r="6" spans="1:4" ht="15" x14ac:dyDescent="0.2">
      <c r="A6" s="574"/>
      <c r="B6" s="575"/>
      <c r="C6" s="574"/>
      <c r="D6" s="182" t="s">
        <v>1282</v>
      </c>
    </row>
    <row r="7" spans="1:4" ht="30" x14ac:dyDescent="0.2">
      <c r="A7" s="574"/>
      <c r="B7" s="575"/>
      <c r="C7" s="574"/>
      <c r="D7" s="182" t="s">
        <v>1243</v>
      </c>
    </row>
    <row r="8" spans="1:4" ht="15" x14ac:dyDescent="0.2">
      <c r="A8" s="574"/>
      <c r="B8" s="575"/>
      <c r="C8" s="574"/>
      <c r="D8" s="185" t="s">
        <v>1318</v>
      </c>
    </row>
    <row r="9" spans="1:4" ht="45" x14ac:dyDescent="0.2">
      <c r="A9" s="574"/>
      <c r="B9" s="575"/>
      <c r="C9" s="186" t="s">
        <v>1213</v>
      </c>
      <c r="D9" s="187" t="s">
        <v>1244</v>
      </c>
    </row>
    <row r="10" spans="1:4" ht="15" x14ac:dyDescent="0.2">
      <c r="A10" s="574"/>
      <c r="B10" s="575"/>
      <c r="C10" s="574" t="s">
        <v>1214</v>
      </c>
      <c r="D10" s="185" t="s">
        <v>1245</v>
      </c>
    </row>
    <row r="11" spans="1:4" ht="15" x14ac:dyDescent="0.2">
      <c r="A11" s="574"/>
      <c r="B11" s="575"/>
      <c r="C11" s="574"/>
      <c r="D11" s="182" t="s">
        <v>1246</v>
      </c>
    </row>
    <row r="12" spans="1:4" ht="30" x14ac:dyDescent="0.2">
      <c r="A12" s="574"/>
      <c r="B12" s="575"/>
      <c r="C12" s="574"/>
      <c r="D12" s="182" t="s">
        <v>1247</v>
      </c>
    </row>
    <row r="13" spans="1:4" ht="15" x14ac:dyDescent="0.2">
      <c r="A13" s="574"/>
      <c r="B13" s="575"/>
      <c r="C13" s="574"/>
      <c r="D13" s="182" t="s">
        <v>1248</v>
      </c>
    </row>
    <row r="14" spans="1:4" ht="15" x14ac:dyDescent="0.2">
      <c r="A14" s="574" t="s">
        <v>1215</v>
      </c>
      <c r="B14" s="573" t="s">
        <v>1145</v>
      </c>
      <c r="C14" s="574" t="s">
        <v>1216</v>
      </c>
      <c r="D14" s="188" t="s">
        <v>1250</v>
      </c>
    </row>
    <row r="15" spans="1:4" ht="15" x14ac:dyDescent="0.2">
      <c r="A15" s="574"/>
      <c r="B15" s="573"/>
      <c r="C15" s="574"/>
      <c r="D15" s="183" t="s">
        <v>1251</v>
      </c>
    </row>
    <row r="16" spans="1:4" ht="15" x14ac:dyDescent="0.2">
      <c r="A16" s="574"/>
      <c r="B16" s="573"/>
      <c r="C16" s="574"/>
      <c r="D16" s="183" t="s">
        <v>1252</v>
      </c>
    </row>
    <row r="17" spans="1:4" ht="30" x14ac:dyDescent="0.2">
      <c r="A17" s="574"/>
      <c r="B17" s="573"/>
      <c r="C17" s="574" t="s">
        <v>1217</v>
      </c>
      <c r="D17" s="183" t="s">
        <v>1253</v>
      </c>
    </row>
    <row r="18" spans="1:4" ht="15" x14ac:dyDescent="0.2">
      <c r="A18" s="574"/>
      <c r="B18" s="573"/>
      <c r="C18" s="574"/>
      <c r="D18" s="183" t="s">
        <v>1287</v>
      </c>
    </row>
    <row r="19" spans="1:4" ht="15" x14ac:dyDescent="0.2">
      <c r="A19" s="574"/>
      <c r="B19" s="573"/>
      <c r="C19" s="574"/>
      <c r="D19" s="183" t="s">
        <v>1254</v>
      </c>
    </row>
    <row r="20" spans="1:4" ht="15" x14ac:dyDescent="0.2">
      <c r="A20" s="574"/>
      <c r="B20" s="573"/>
      <c r="C20" s="574"/>
      <c r="D20" s="183" t="s">
        <v>1288</v>
      </c>
    </row>
    <row r="21" spans="1:4" ht="30" x14ac:dyDescent="0.2">
      <c r="A21" s="574"/>
      <c r="B21" s="573"/>
      <c r="C21" s="574"/>
      <c r="D21" s="183" t="s">
        <v>1289</v>
      </c>
    </row>
    <row r="22" spans="1:4" ht="15" x14ac:dyDescent="0.2">
      <c r="A22" s="573" t="s">
        <v>1215</v>
      </c>
      <c r="B22" s="573" t="s">
        <v>1148</v>
      </c>
      <c r="C22" s="573" t="s">
        <v>1277</v>
      </c>
      <c r="D22" s="183" t="s">
        <v>1290</v>
      </c>
    </row>
    <row r="23" spans="1:4" ht="30" x14ac:dyDescent="0.2">
      <c r="A23" s="573"/>
      <c r="B23" s="573"/>
      <c r="C23" s="573"/>
      <c r="D23" s="183" t="s">
        <v>1255</v>
      </c>
    </row>
    <row r="24" spans="1:4" ht="15" x14ac:dyDescent="0.2">
      <c r="A24" s="573"/>
      <c r="B24" s="573"/>
      <c r="C24" s="573"/>
      <c r="D24" s="183" t="s">
        <v>1256</v>
      </c>
    </row>
    <row r="25" spans="1:4" ht="15" x14ac:dyDescent="0.2">
      <c r="A25" s="573" t="s">
        <v>1218</v>
      </c>
      <c r="B25" s="573" t="s">
        <v>1152</v>
      </c>
      <c r="C25" s="573" t="s">
        <v>1219</v>
      </c>
      <c r="D25" s="183" t="s">
        <v>1291</v>
      </c>
    </row>
    <row r="26" spans="1:4" ht="15" x14ac:dyDescent="0.2">
      <c r="A26" s="573"/>
      <c r="B26" s="573"/>
      <c r="C26" s="573"/>
      <c r="D26" s="182" t="s">
        <v>1292</v>
      </c>
    </row>
    <row r="27" spans="1:4" ht="15" x14ac:dyDescent="0.2">
      <c r="A27" s="573"/>
      <c r="B27" s="573"/>
      <c r="C27" s="573"/>
      <c r="D27" s="182" t="s">
        <v>1293</v>
      </c>
    </row>
    <row r="28" spans="1:4" ht="16.5" customHeight="1" x14ac:dyDescent="0.2">
      <c r="A28" s="573"/>
      <c r="B28" s="573"/>
      <c r="C28" s="573"/>
      <c r="D28" s="182" t="s">
        <v>1257</v>
      </c>
    </row>
    <row r="29" spans="1:4" ht="24" customHeight="1" x14ac:dyDescent="0.2">
      <c r="A29" s="573"/>
      <c r="B29" s="573"/>
      <c r="C29" s="573"/>
      <c r="D29" s="187" t="s">
        <v>1258</v>
      </c>
    </row>
    <row r="30" spans="1:4" ht="27" customHeight="1" x14ac:dyDescent="0.2">
      <c r="A30" s="574" t="s">
        <v>1211</v>
      </c>
      <c r="B30" s="575" t="s">
        <v>1154</v>
      </c>
      <c r="C30" s="574" t="s">
        <v>1220</v>
      </c>
      <c r="D30" s="188" t="s">
        <v>1295</v>
      </c>
    </row>
    <row r="31" spans="1:4" ht="41.25" customHeight="1" x14ac:dyDescent="0.2">
      <c r="A31" s="574"/>
      <c r="B31" s="575"/>
      <c r="C31" s="574"/>
      <c r="D31" s="182" t="s">
        <v>1294</v>
      </c>
    </row>
    <row r="32" spans="1:4" ht="124.5" customHeight="1" x14ac:dyDescent="0.2">
      <c r="A32" s="186" t="s">
        <v>1211</v>
      </c>
      <c r="B32" s="186" t="s">
        <v>1155</v>
      </c>
      <c r="C32" s="186" t="s">
        <v>1221</v>
      </c>
      <c r="D32" s="183" t="s">
        <v>1296</v>
      </c>
    </row>
    <row r="33" spans="1:4" ht="35.25" customHeight="1" x14ac:dyDescent="0.2">
      <c r="A33" s="574" t="s">
        <v>1222</v>
      </c>
      <c r="B33" s="576" t="s">
        <v>1157</v>
      </c>
      <c r="C33" s="574" t="s">
        <v>1223</v>
      </c>
      <c r="D33" s="190" t="s">
        <v>1259</v>
      </c>
    </row>
    <row r="34" spans="1:4" ht="30" customHeight="1" x14ac:dyDescent="0.2">
      <c r="A34" s="574"/>
      <c r="B34" s="577"/>
      <c r="C34" s="574"/>
      <c r="D34" s="188" t="s">
        <v>1260</v>
      </c>
    </row>
    <row r="35" spans="1:4" ht="30" x14ac:dyDescent="0.2">
      <c r="A35" s="574" t="s">
        <v>1224</v>
      </c>
      <c r="B35" s="575" t="s">
        <v>1159</v>
      </c>
      <c r="C35" s="575" t="s">
        <v>1176</v>
      </c>
      <c r="D35" s="190" t="s">
        <v>1335</v>
      </c>
    </row>
    <row r="36" spans="1:4" ht="30" x14ac:dyDescent="0.2">
      <c r="A36" s="574"/>
      <c r="B36" s="575"/>
      <c r="C36" s="575"/>
      <c r="D36" s="185" t="s">
        <v>1261</v>
      </c>
    </row>
    <row r="37" spans="1:4" ht="30" x14ac:dyDescent="0.2">
      <c r="A37" s="574"/>
      <c r="B37" s="575"/>
      <c r="C37" s="575"/>
      <c r="D37" s="190" t="s">
        <v>1353</v>
      </c>
    </row>
    <row r="38" spans="1:4" ht="30" x14ac:dyDescent="0.2">
      <c r="A38" s="574"/>
      <c r="B38" s="575"/>
      <c r="C38" s="575"/>
      <c r="D38" s="185" t="s">
        <v>1262</v>
      </c>
    </row>
    <row r="39" spans="1:4" ht="15" x14ac:dyDescent="0.2">
      <c r="A39" s="574" t="s">
        <v>1211</v>
      </c>
      <c r="B39" s="575" t="s">
        <v>1161</v>
      </c>
      <c r="C39" s="574" t="s">
        <v>1225</v>
      </c>
      <c r="D39" s="188" t="s">
        <v>1249</v>
      </c>
    </row>
    <row r="40" spans="1:4" ht="42.75" customHeight="1" x14ac:dyDescent="0.2">
      <c r="A40" s="574"/>
      <c r="B40" s="575"/>
      <c r="C40" s="574"/>
      <c r="D40" s="190" t="s">
        <v>1263</v>
      </c>
    </row>
    <row r="41" spans="1:4" ht="15" x14ac:dyDescent="0.2">
      <c r="A41" s="574" t="s">
        <v>1226</v>
      </c>
      <c r="B41" s="574" t="s">
        <v>1164</v>
      </c>
      <c r="C41" s="574" t="s">
        <v>1227</v>
      </c>
      <c r="D41" s="183" t="s">
        <v>1297</v>
      </c>
    </row>
    <row r="42" spans="1:4" ht="30" x14ac:dyDescent="0.2">
      <c r="A42" s="574"/>
      <c r="B42" s="574"/>
      <c r="C42" s="574"/>
      <c r="D42" s="185" t="s">
        <v>1264</v>
      </c>
    </row>
    <row r="43" spans="1:4" ht="79.5" customHeight="1" x14ac:dyDescent="0.2">
      <c r="A43" s="574"/>
      <c r="B43" s="574"/>
      <c r="C43" s="574"/>
      <c r="D43" s="183" t="s">
        <v>1354</v>
      </c>
    </row>
    <row r="44" spans="1:4" ht="30" x14ac:dyDescent="0.2">
      <c r="A44" s="574" t="s">
        <v>1226</v>
      </c>
      <c r="B44" s="573" t="s">
        <v>1165</v>
      </c>
      <c r="C44" s="574" t="s">
        <v>1179</v>
      </c>
      <c r="D44" s="185" t="s">
        <v>1278</v>
      </c>
    </row>
    <row r="45" spans="1:4" ht="30" x14ac:dyDescent="0.2">
      <c r="A45" s="574"/>
      <c r="B45" s="573"/>
      <c r="C45" s="574"/>
      <c r="D45" s="188" t="s">
        <v>1279</v>
      </c>
    </row>
    <row r="46" spans="1:4" ht="15" x14ac:dyDescent="0.2">
      <c r="A46" s="574"/>
      <c r="B46" s="573"/>
      <c r="C46" s="574"/>
      <c r="D46" s="183" t="s">
        <v>1265</v>
      </c>
    </row>
    <row r="47" spans="1:4" ht="15" x14ac:dyDescent="0.2">
      <c r="A47" s="574"/>
      <c r="B47" s="573"/>
      <c r="C47" s="574"/>
      <c r="D47" s="183" t="s">
        <v>1298</v>
      </c>
    </row>
    <row r="48" spans="1:4" ht="15" x14ac:dyDescent="0.2">
      <c r="A48" s="574"/>
      <c r="B48" s="573"/>
      <c r="C48" s="574"/>
      <c r="D48" s="183" t="s">
        <v>1299</v>
      </c>
    </row>
    <row r="49" spans="1:4" ht="30" x14ac:dyDescent="0.2">
      <c r="A49" s="574" t="s">
        <v>1228</v>
      </c>
      <c r="B49" s="575" t="s">
        <v>1166</v>
      </c>
      <c r="C49" s="574" t="s">
        <v>1229</v>
      </c>
      <c r="D49" s="185" t="s">
        <v>1358</v>
      </c>
    </row>
    <row r="50" spans="1:4" ht="15" x14ac:dyDescent="0.2">
      <c r="A50" s="574"/>
      <c r="B50" s="575"/>
      <c r="C50" s="574"/>
      <c r="D50" s="185" t="s">
        <v>1266</v>
      </c>
    </row>
    <row r="51" spans="1:4" ht="15" x14ac:dyDescent="0.2">
      <c r="A51" s="574"/>
      <c r="B51" s="575"/>
      <c r="C51" s="574"/>
      <c r="D51" s="185" t="s">
        <v>1267</v>
      </c>
    </row>
    <row r="52" spans="1:4" ht="30" x14ac:dyDescent="0.2">
      <c r="A52" s="574"/>
      <c r="B52" s="575"/>
      <c r="C52" s="574"/>
      <c r="D52" s="185" t="s">
        <v>1268</v>
      </c>
    </row>
    <row r="53" spans="1:4" ht="30" x14ac:dyDescent="0.2">
      <c r="A53" s="574"/>
      <c r="B53" s="575"/>
      <c r="C53" s="574"/>
      <c r="D53" s="185" t="s">
        <v>1269</v>
      </c>
    </row>
    <row r="54" spans="1:4" ht="30" x14ac:dyDescent="0.2">
      <c r="A54" s="574"/>
      <c r="B54" s="575"/>
      <c r="C54" s="574" t="s">
        <v>1230</v>
      </c>
      <c r="D54" s="190" t="s">
        <v>1270</v>
      </c>
    </row>
    <row r="55" spans="1:4" ht="30" x14ac:dyDescent="0.2">
      <c r="A55" s="574"/>
      <c r="B55" s="575"/>
      <c r="C55" s="574"/>
      <c r="D55" s="185" t="s">
        <v>1271</v>
      </c>
    </row>
    <row r="56" spans="1:4" ht="15" x14ac:dyDescent="0.2">
      <c r="A56" s="574"/>
      <c r="B56" s="575"/>
      <c r="C56" s="575" t="s">
        <v>1231</v>
      </c>
      <c r="D56" s="183" t="s">
        <v>1300</v>
      </c>
    </row>
    <row r="57" spans="1:4" ht="30" x14ac:dyDescent="0.2">
      <c r="A57" s="574"/>
      <c r="B57" s="575"/>
      <c r="C57" s="575"/>
      <c r="D57" s="182" t="s">
        <v>1272</v>
      </c>
    </row>
    <row r="58" spans="1:4" ht="30" x14ac:dyDescent="0.2">
      <c r="A58" s="574"/>
      <c r="B58" s="575"/>
      <c r="C58" s="575"/>
      <c r="D58" s="185" t="s">
        <v>1301</v>
      </c>
    </row>
    <row r="59" spans="1:4" ht="60" x14ac:dyDescent="0.2">
      <c r="A59" s="574"/>
      <c r="B59" s="575"/>
      <c r="C59" s="189" t="s">
        <v>1232</v>
      </c>
      <c r="D59" s="182" t="s">
        <v>1302</v>
      </c>
    </row>
    <row r="60" spans="1:4" ht="15" x14ac:dyDescent="0.2">
      <c r="A60" s="574" t="s">
        <v>1228</v>
      </c>
      <c r="B60" s="574" t="s">
        <v>1167</v>
      </c>
      <c r="C60" s="574" t="s">
        <v>1233</v>
      </c>
      <c r="D60" s="187" t="s">
        <v>1273</v>
      </c>
    </row>
    <row r="61" spans="1:4" ht="30" x14ac:dyDescent="0.2">
      <c r="A61" s="574"/>
      <c r="B61" s="574"/>
      <c r="C61" s="574"/>
      <c r="D61" s="185" t="s">
        <v>1274</v>
      </c>
    </row>
    <row r="62" spans="1:4" ht="30" x14ac:dyDescent="0.2">
      <c r="A62" s="574"/>
      <c r="B62" s="574"/>
      <c r="C62" s="574"/>
      <c r="D62" s="190" t="s">
        <v>1275</v>
      </c>
    </row>
    <row r="63" spans="1:4" ht="15" x14ac:dyDescent="0.2">
      <c r="A63" s="574" t="s">
        <v>1234</v>
      </c>
      <c r="B63" s="575" t="s">
        <v>1168</v>
      </c>
      <c r="C63" s="575" t="s">
        <v>1235</v>
      </c>
      <c r="D63" s="185" t="s">
        <v>1303</v>
      </c>
    </row>
    <row r="64" spans="1:4" ht="30" x14ac:dyDescent="0.2">
      <c r="A64" s="574"/>
      <c r="B64" s="575"/>
      <c r="C64" s="575"/>
      <c r="D64" s="185" t="s">
        <v>1304</v>
      </c>
    </row>
    <row r="65" spans="1:4" ht="15" x14ac:dyDescent="0.2">
      <c r="A65" s="574"/>
      <c r="B65" s="575"/>
      <c r="C65" s="575"/>
      <c r="D65" s="185" t="s">
        <v>1342</v>
      </c>
    </row>
    <row r="66" spans="1:4" ht="15" x14ac:dyDescent="0.2">
      <c r="A66" s="574"/>
      <c r="B66" s="575"/>
      <c r="C66" s="575"/>
      <c r="D66" s="190" t="s">
        <v>1276</v>
      </c>
    </row>
    <row r="67" spans="1:4" ht="30" x14ac:dyDescent="0.2">
      <c r="A67" s="574"/>
      <c r="B67" s="575"/>
      <c r="C67" s="575"/>
      <c r="D67" s="185" t="s">
        <v>1305</v>
      </c>
    </row>
    <row r="68" spans="1:4" ht="15" x14ac:dyDescent="0.2">
      <c r="A68" s="574" t="s">
        <v>1228</v>
      </c>
      <c r="B68" s="574" t="s">
        <v>1236</v>
      </c>
      <c r="C68" s="574" t="s">
        <v>1237</v>
      </c>
      <c r="D68" s="183" t="s">
        <v>1306</v>
      </c>
    </row>
    <row r="69" spans="1:4" ht="15" x14ac:dyDescent="0.2">
      <c r="A69" s="574"/>
      <c r="B69" s="574"/>
      <c r="C69" s="574"/>
      <c r="D69" s="183" t="s">
        <v>1307</v>
      </c>
    </row>
    <row r="70" spans="1:4" ht="15" x14ac:dyDescent="0.2">
      <c r="A70" s="574" t="s">
        <v>1238</v>
      </c>
      <c r="B70" s="575" t="s">
        <v>1169</v>
      </c>
      <c r="C70" s="575" t="s">
        <v>1239</v>
      </c>
      <c r="D70" s="183" t="s">
        <v>1308</v>
      </c>
    </row>
    <row r="71" spans="1:4" ht="15" x14ac:dyDescent="0.2">
      <c r="A71" s="574"/>
      <c r="B71" s="575"/>
      <c r="C71" s="575"/>
      <c r="D71" s="183" t="s">
        <v>1309</v>
      </c>
    </row>
    <row r="72" spans="1:4" ht="15" x14ac:dyDescent="0.2">
      <c r="A72" s="574"/>
      <c r="B72" s="575"/>
      <c r="C72" s="575"/>
      <c r="D72" s="184" t="s">
        <v>1310</v>
      </c>
    </row>
    <row r="73" spans="1:4" ht="15" x14ac:dyDescent="0.2">
      <c r="A73" s="574"/>
      <c r="B73" s="575"/>
      <c r="C73" s="575"/>
      <c r="D73" s="183" t="s">
        <v>1311</v>
      </c>
    </row>
    <row r="74" spans="1:4" ht="30" x14ac:dyDescent="0.2">
      <c r="A74" s="574"/>
      <c r="B74" s="575"/>
      <c r="C74" s="575"/>
      <c r="D74" s="187" t="s">
        <v>1312</v>
      </c>
    </row>
    <row r="75" spans="1:4" ht="30" x14ac:dyDescent="0.2">
      <c r="A75" s="574"/>
      <c r="B75" s="575"/>
      <c r="C75" s="575" t="s">
        <v>1240</v>
      </c>
      <c r="D75" s="183" t="s">
        <v>1313</v>
      </c>
    </row>
    <row r="76" spans="1:4" ht="45" x14ac:dyDescent="0.2">
      <c r="A76" s="574"/>
      <c r="B76" s="575"/>
      <c r="C76" s="575"/>
      <c r="D76" s="185" t="s">
        <v>1360</v>
      </c>
    </row>
    <row r="77" spans="1:4" ht="15" x14ac:dyDescent="0.2">
      <c r="A77" s="574" t="s">
        <v>1228</v>
      </c>
      <c r="B77" s="575" t="s">
        <v>1241</v>
      </c>
      <c r="C77" s="573" t="s">
        <v>1242</v>
      </c>
      <c r="D77" s="183" t="s">
        <v>1306</v>
      </c>
    </row>
    <row r="78" spans="1:4" ht="15" x14ac:dyDescent="0.2">
      <c r="A78" s="574"/>
      <c r="B78" s="575"/>
      <c r="C78" s="573"/>
      <c r="D78" s="183" t="s">
        <v>1307</v>
      </c>
    </row>
  </sheetData>
  <mergeCells count="56">
    <mergeCell ref="A77:A78"/>
    <mergeCell ref="B77:B78"/>
    <mergeCell ref="C77:C78"/>
    <mergeCell ref="A68:A69"/>
    <mergeCell ref="B68:B69"/>
    <mergeCell ref="C68:C69"/>
    <mergeCell ref="A70:A76"/>
    <mergeCell ref="B70:B76"/>
    <mergeCell ref="C70:C74"/>
    <mergeCell ref="C75:C76"/>
    <mergeCell ref="A60:A62"/>
    <mergeCell ref="B60:B62"/>
    <mergeCell ref="C60:C62"/>
    <mergeCell ref="A63:A67"/>
    <mergeCell ref="B63:B67"/>
    <mergeCell ref="C63:C67"/>
    <mergeCell ref="A44:A48"/>
    <mergeCell ref="B44:B48"/>
    <mergeCell ref="C44:C48"/>
    <mergeCell ref="A49:A59"/>
    <mergeCell ref="B49:B59"/>
    <mergeCell ref="C49:C53"/>
    <mergeCell ref="C54:C55"/>
    <mergeCell ref="C56:C58"/>
    <mergeCell ref="A39:A40"/>
    <mergeCell ref="B39:B40"/>
    <mergeCell ref="C39:C40"/>
    <mergeCell ref="A41:A43"/>
    <mergeCell ref="B41:B43"/>
    <mergeCell ref="C41:C43"/>
    <mergeCell ref="A33:A34"/>
    <mergeCell ref="B33:B34"/>
    <mergeCell ref="C33:C34"/>
    <mergeCell ref="A35:A38"/>
    <mergeCell ref="B35:B38"/>
    <mergeCell ref="C35:C38"/>
    <mergeCell ref="A25:A29"/>
    <mergeCell ref="B25:B29"/>
    <mergeCell ref="C25:C29"/>
    <mergeCell ref="A30:A31"/>
    <mergeCell ref="B30:B31"/>
    <mergeCell ref="C30:C31"/>
    <mergeCell ref="A14:A21"/>
    <mergeCell ref="B14:B21"/>
    <mergeCell ref="C14:C16"/>
    <mergeCell ref="C17:C21"/>
    <mergeCell ref="A22:A24"/>
    <mergeCell ref="B22:B24"/>
    <mergeCell ref="C22:C24"/>
    <mergeCell ref="A2:A3"/>
    <mergeCell ref="B2:B3"/>
    <mergeCell ref="C2:C3"/>
    <mergeCell ref="A4:A13"/>
    <mergeCell ref="B4:B13"/>
    <mergeCell ref="C4:C8"/>
    <mergeCell ref="C10:C13"/>
  </mergeCells>
  <dataValidations count="3">
    <dataValidation type="list" allowBlank="1" showInputMessage="1" showErrorMessage="1" sqref="B35">
      <formula1>INDIRECT(#REF!)</formula1>
    </dataValidation>
    <dataValidation type="list" allowBlank="1" showInputMessage="1" showErrorMessage="1" sqref="A77 A70 A68 A63 A60 A44 A41 A35 A30 A14 A4 A32:A33 A39 A49">
      <formula1>$X$9:$X$14</formula1>
    </dataValidation>
    <dataValidation type="list" allowBlank="1" showInputMessage="1" showErrorMessage="1" sqref="B4 B49 B41 B39 B32 B77 B70 B68 B63 B60 B30">
      <formula1>INDIRECT($I4)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AE66"/>
  <sheetViews>
    <sheetView showGridLines="0" zoomScale="90" zoomScaleNormal="90" workbookViewId="0">
      <selection activeCell="G9" sqref="G9"/>
    </sheetView>
  </sheetViews>
  <sheetFormatPr baseColWidth="10" defaultColWidth="11.42578125" defaultRowHeight="12.75" x14ac:dyDescent="0.2"/>
  <cols>
    <col min="1" max="1" width="3.85546875" style="288" customWidth="1"/>
    <col min="2" max="4" width="6.5703125" style="288" hidden="1" customWidth="1"/>
    <col min="5" max="5" width="8" style="288" hidden="1" customWidth="1"/>
    <col min="6" max="6" width="6.5703125" style="288" hidden="1" customWidth="1"/>
    <col min="7" max="7" width="30.7109375" style="291" customWidth="1"/>
    <col min="8" max="8" width="28.42578125" style="291" customWidth="1"/>
    <col min="9" max="9" width="16.7109375" style="291" hidden="1" customWidth="1"/>
    <col min="10" max="11" width="21.85546875" style="291" customWidth="1"/>
    <col min="12" max="13" width="20.5703125" style="291" customWidth="1"/>
    <col min="14" max="14" width="19" style="291" customWidth="1"/>
    <col min="15" max="15" width="11.42578125" style="291" hidden="1" customWidth="1"/>
    <col min="16" max="16" width="22.28515625" style="291" customWidth="1"/>
    <col min="17" max="19" width="18" style="291" customWidth="1"/>
    <col min="20" max="20" width="18.140625" style="335" customWidth="1"/>
    <col min="21" max="21" width="17.85546875" style="291" customWidth="1"/>
    <col min="22" max="22" width="25.85546875" style="288" customWidth="1"/>
    <col min="23" max="23" width="0" style="288" hidden="1" customWidth="1"/>
    <col min="24" max="16384" width="11.42578125" style="288"/>
  </cols>
  <sheetData>
    <row r="1" spans="2:31" s="311" customFormat="1" ht="15" customHeight="1" x14ac:dyDescent="0.25"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3"/>
      <c r="S1" s="313"/>
      <c r="T1" s="318"/>
      <c r="U1" s="313"/>
      <c r="V1" s="313"/>
      <c r="W1" s="312"/>
      <c r="X1" s="312"/>
      <c r="Y1" s="312"/>
      <c r="Z1" s="312"/>
      <c r="AA1" s="312"/>
      <c r="AB1" s="312"/>
      <c r="AC1" s="312"/>
      <c r="AD1" s="312"/>
      <c r="AE1" s="273"/>
    </row>
    <row r="2" spans="2:31" s="273" customFormat="1" ht="15.75" x14ac:dyDescent="0.25">
      <c r="H2" s="287" t="e">
        <f>#REF!</f>
        <v>#REF!</v>
      </c>
      <c r="I2" s="287"/>
      <c r="L2" s="284"/>
      <c r="M2" s="284"/>
      <c r="N2" s="284"/>
      <c r="O2" s="284"/>
      <c r="P2" s="284"/>
      <c r="Q2" s="284"/>
      <c r="R2" s="284"/>
      <c r="S2" s="284"/>
      <c r="T2" s="283"/>
      <c r="U2" s="284"/>
      <c r="V2" s="284"/>
      <c r="W2" s="283"/>
      <c r="X2" s="282"/>
      <c r="Y2" s="282"/>
      <c r="Z2" s="282"/>
      <c r="AA2" s="281"/>
    </row>
    <row r="3" spans="2:31" s="273" customFormat="1" ht="15" x14ac:dyDescent="0.25">
      <c r="H3" s="286" t="e">
        <f>#REF!</f>
        <v>#REF!</v>
      </c>
      <c r="I3" s="286"/>
      <c r="L3" s="284"/>
      <c r="M3" s="284"/>
      <c r="N3" s="284"/>
      <c r="O3" s="284"/>
      <c r="P3" s="284"/>
      <c r="Q3" s="284"/>
      <c r="R3" s="284"/>
      <c r="S3" s="284"/>
      <c r="T3" s="283"/>
      <c r="U3" s="284"/>
      <c r="V3" s="284"/>
      <c r="W3" s="283"/>
      <c r="X3" s="282"/>
      <c r="Y3" s="282"/>
      <c r="Z3" s="282"/>
      <c r="AA3" s="281"/>
    </row>
    <row r="4" spans="2:31" s="273" customFormat="1" ht="15" x14ac:dyDescent="0.25">
      <c r="H4" s="285"/>
      <c r="I4" s="285"/>
      <c r="L4" s="284"/>
      <c r="M4" s="284"/>
      <c r="N4" s="284"/>
      <c r="O4" s="284"/>
      <c r="P4" s="284"/>
      <c r="Q4" s="284"/>
      <c r="R4" s="284"/>
      <c r="S4" s="284"/>
      <c r="T4" s="283"/>
      <c r="U4" s="284"/>
      <c r="V4" s="284"/>
      <c r="W4" s="283"/>
      <c r="X4" s="282"/>
      <c r="Y4" s="282"/>
      <c r="Z4" s="282"/>
      <c r="AA4" s="281"/>
    </row>
    <row r="5" spans="2:31" s="273" customFormat="1" ht="15" x14ac:dyDescent="0.25">
      <c r="H5" s="285" t="s">
        <v>1403</v>
      </c>
      <c r="I5" s="285"/>
      <c r="L5" s="284"/>
      <c r="M5" s="284"/>
      <c r="N5" s="284"/>
      <c r="O5" s="284"/>
      <c r="P5" s="284"/>
      <c r="Q5" s="284"/>
      <c r="R5" s="284"/>
      <c r="S5" s="284"/>
      <c r="T5" s="283"/>
      <c r="U5" s="284"/>
      <c r="V5" s="284"/>
      <c r="W5" s="283"/>
      <c r="X5" s="282"/>
      <c r="Y5" s="282"/>
      <c r="Z5" s="282"/>
      <c r="AA5" s="281"/>
    </row>
    <row r="6" spans="2:31" s="311" customFormat="1" ht="15" x14ac:dyDescent="0.25">
      <c r="G6" s="315"/>
      <c r="H6" s="280" t="e">
        <f>#REF!</f>
        <v>#REF!</v>
      </c>
      <c r="I6" s="280"/>
      <c r="L6" s="284"/>
      <c r="M6" s="284"/>
      <c r="N6" s="284"/>
      <c r="O6" s="284"/>
      <c r="P6" s="284"/>
      <c r="Q6" s="284"/>
      <c r="R6" s="284"/>
      <c r="S6" s="284"/>
      <c r="T6" s="318"/>
      <c r="U6" s="313"/>
      <c r="V6" s="313"/>
      <c r="W6" s="312"/>
      <c r="X6" s="312"/>
      <c r="Y6" s="312"/>
      <c r="Z6" s="312"/>
      <c r="AA6" s="312"/>
      <c r="AB6" s="312"/>
      <c r="AC6" s="312"/>
      <c r="AD6" s="312"/>
      <c r="AE6" s="273"/>
    </row>
    <row r="8" spans="2:31" ht="25.5" x14ac:dyDescent="0.2">
      <c r="B8" s="310" t="s">
        <v>1170</v>
      </c>
      <c r="C8" s="309" t="s">
        <v>1171</v>
      </c>
      <c r="D8" s="309" t="s">
        <v>1172</v>
      </c>
      <c r="E8" s="309" t="s">
        <v>1173</v>
      </c>
      <c r="F8" s="308" t="s">
        <v>1174</v>
      </c>
      <c r="G8" s="307" t="s">
        <v>1404</v>
      </c>
      <c r="H8" s="307" t="s">
        <v>1405</v>
      </c>
      <c r="I8" s="268" t="s">
        <v>477</v>
      </c>
      <c r="J8" s="307" t="s">
        <v>1406</v>
      </c>
      <c r="K8" s="307" t="s">
        <v>478</v>
      </c>
      <c r="L8" s="307" t="s">
        <v>1400</v>
      </c>
      <c r="M8" s="307" t="s">
        <v>1399</v>
      </c>
      <c r="N8" s="307" t="s">
        <v>1398</v>
      </c>
      <c r="O8" s="307" t="s">
        <v>1397</v>
      </c>
      <c r="P8" s="307" t="s">
        <v>1396</v>
      </c>
      <c r="Q8" s="306" t="s">
        <v>1</v>
      </c>
      <c r="R8" s="306" t="s">
        <v>59</v>
      </c>
      <c r="S8" s="306" t="s">
        <v>2</v>
      </c>
      <c r="T8" s="319" t="s">
        <v>1407</v>
      </c>
      <c r="U8" s="306" t="s">
        <v>1106</v>
      </c>
      <c r="V8" s="303" t="s">
        <v>60</v>
      </c>
      <c r="W8" s="306" t="s">
        <v>1408</v>
      </c>
    </row>
    <row r="9" spans="2:31" x14ac:dyDescent="0.2">
      <c r="B9" s="320" t="str">
        <f>IF(Tabla46[[#This Row],[Tipos de Acciones]]="","",CONCATENATE(Tabla46[[#This Row],[POA]],".",Tabla46[[#This Row],[SRS]],".",Tabla46[[#This Row],[AREA]],".",Tabla46[[#This Row],[TIPO]]))</f>
        <v/>
      </c>
      <c r="C9" s="320" t="str">
        <f>IF(Tabla46[[#This Row],[Tipos de Acciones]]="","",#REF!)</f>
        <v/>
      </c>
      <c r="D9" s="320" t="str">
        <f>IF(Tabla46[[#This Row],[Tipos de Acciones]]="","",#REF!)</f>
        <v/>
      </c>
      <c r="E9" s="320" t="str">
        <f>IF(Tabla46[[#This Row],[Tipos de Acciones]]="","",#REF!)</f>
        <v/>
      </c>
      <c r="F9" s="320" t="str">
        <f>IF(Tabla46[[#This Row],[Tipos de Acciones]]="","",#REF!)</f>
        <v/>
      </c>
      <c r="G9" s="299"/>
      <c r="H9" s="321"/>
      <c r="I9" s="322" t="str">
        <f>IFERROR(VLOOKUP([6]!Tabla46[[#This Row],[Tipo de Equipo]],[6]LSIns!F15:G30,2,FALSE),"")</f>
        <v/>
      </c>
      <c r="J9" s="321"/>
      <c r="K9" s="321"/>
      <c r="L9" s="299"/>
      <c r="M9" s="323"/>
      <c r="N9" s="323"/>
      <c r="O9" s="324" t="str">
        <f>IFERROR(VLOOKUP([6]!Tabla46[[#This Row],[Provincia]],[6]Prov!$A$2:$B$156,2,FALSE),"")</f>
        <v/>
      </c>
      <c r="P9" s="324"/>
      <c r="Q9" s="325"/>
      <c r="R9" s="325"/>
      <c r="S9" s="325"/>
      <c r="T9" s="326">
        <f>+Tabla46[[#This Row],[Precio Unitario]]*Tabla46[[#This Row],[Cantidad de Insumos]]</f>
        <v>0</v>
      </c>
      <c r="U9" s="327"/>
      <c r="V9" s="328"/>
      <c r="W9" s="329"/>
    </row>
    <row r="10" spans="2:31" x14ac:dyDescent="0.2">
      <c r="B10" s="320" t="str">
        <f>IF(Tabla46[[#This Row],[Tipos de Acciones]]="","",CONCATENATE(Tabla46[[#This Row],[POA]],".",Tabla46[[#This Row],[SRS]],".",Tabla46[[#This Row],[AREA]],".",Tabla46[[#This Row],[TIPO]]))</f>
        <v/>
      </c>
      <c r="C10" s="320" t="str">
        <f>IF(Tabla46[[#This Row],[Tipos de Acciones]]="","",#REF!)</f>
        <v/>
      </c>
      <c r="D10" s="320" t="str">
        <f>IF(Tabla46[[#This Row],[Tipos de Acciones]]="","",#REF!)</f>
        <v/>
      </c>
      <c r="E10" s="320" t="str">
        <f>IF(Tabla46[[#This Row],[Tipos de Acciones]]="","",#REF!)</f>
        <v/>
      </c>
      <c r="F10" s="320" t="str">
        <f>IF(Tabla46[[#This Row],[Tipos de Acciones]]="","",#REF!)</f>
        <v/>
      </c>
      <c r="G10" s="299"/>
      <c r="H10" s="321"/>
      <c r="I10" s="322" t="str">
        <f>IFERROR(VLOOKUP([6]!Tabla46[[#This Row],[Tipo de Equipo]],[6]LSIns!F16:G31,2,FALSE),"")</f>
        <v/>
      </c>
      <c r="J10" s="321"/>
      <c r="K10" s="321"/>
      <c r="L10" s="299"/>
      <c r="M10" s="323"/>
      <c r="N10" s="323"/>
      <c r="O10" s="324" t="str">
        <f>IFERROR(VLOOKUP([6]!Tabla46[[#This Row],[Provincia]],[6]Prov!$A$2:$B$156,2,FALSE),"")</f>
        <v/>
      </c>
      <c r="P10" s="324"/>
      <c r="Q10" s="325"/>
      <c r="R10" s="325"/>
      <c r="S10" s="325"/>
      <c r="T10" s="326">
        <f>+Tabla46[[#This Row],[Precio Unitario]]*Tabla46[[#This Row],[Cantidad de Insumos]]</f>
        <v>0</v>
      </c>
      <c r="U10" s="327"/>
      <c r="V10" s="328"/>
      <c r="W10" s="329"/>
    </row>
    <row r="11" spans="2:31" x14ac:dyDescent="0.2">
      <c r="B11" s="320" t="str">
        <f>IF(Tabla46[[#This Row],[Tipos de Acciones]]="","",CONCATENATE(Tabla46[[#This Row],[POA]],".",Tabla46[[#This Row],[SRS]],".",Tabla46[[#This Row],[AREA]],".",Tabla46[[#This Row],[TIPO]]))</f>
        <v/>
      </c>
      <c r="C11" s="320" t="str">
        <f>IF(Tabla46[[#This Row],[Tipos de Acciones]]="","",#REF!)</f>
        <v/>
      </c>
      <c r="D11" s="320" t="str">
        <f>IF(Tabla46[[#This Row],[Tipos de Acciones]]="","",#REF!)</f>
        <v/>
      </c>
      <c r="E11" s="320" t="str">
        <f>IF(Tabla46[[#This Row],[Tipos de Acciones]]="","",#REF!)</f>
        <v/>
      </c>
      <c r="F11" s="320" t="str">
        <f>IF(Tabla46[[#This Row],[Tipos de Acciones]]="","",#REF!)</f>
        <v/>
      </c>
      <c r="G11" s="299"/>
      <c r="H11" s="321"/>
      <c r="I11" s="322" t="str">
        <f>IFERROR(VLOOKUP([6]!Tabla46[[#This Row],[Tipo de Equipo]],[6]LSIns!F17:G32,2,FALSE),"")</f>
        <v/>
      </c>
      <c r="J11" s="321"/>
      <c r="K11" s="321"/>
      <c r="L11" s="299"/>
      <c r="M11" s="323"/>
      <c r="N11" s="323"/>
      <c r="O11" s="324" t="str">
        <f>IFERROR(VLOOKUP([6]!Tabla46[[#This Row],[Provincia]],[6]Prov!$A$2:$B$156,2,FALSE),"")</f>
        <v/>
      </c>
      <c r="P11" s="324"/>
      <c r="Q11" s="325"/>
      <c r="R11" s="325"/>
      <c r="S11" s="325"/>
      <c r="T11" s="326">
        <f>+Tabla46[[#This Row],[Precio Unitario]]*Tabla46[[#This Row],[Cantidad de Insumos]]</f>
        <v>0</v>
      </c>
      <c r="U11" s="327"/>
      <c r="V11" s="328"/>
      <c r="W11" s="329"/>
    </row>
    <row r="12" spans="2:31" ht="25.5" x14ac:dyDescent="0.2">
      <c r="B12" s="320" t="str">
        <f>IF(Tabla46[[#This Row],[Tipos de Acciones]]="","",CONCATENATE(Tabla46[[#This Row],[POA]],".",Tabla46[[#This Row],[SRS]],".",Tabla46[[#This Row],[AREA]],".",Tabla46[[#This Row],[TIPO]]))</f>
        <v/>
      </c>
      <c r="C12" s="320" t="str">
        <f>IF(Tabla46[[#This Row],[Tipos de Acciones]]="","",#REF!)</f>
        <v/>
      </c>
      <c r="D12" s="320" t="str">
        <f>IF(Tabla46[[#This Row],[Tipos de Acciones]]="","",#REF!)</f>
        <v/>
      </c>
      <c r="E12" s="320" t="str">
        <f>IF(Tabla46[[#This Row],[Tipos de Acciones]]="","",#REF!)</f>
        <v/>
      </c>
      <c r="F12" s="320" t="str">
        <f>IF(Tabla46[[#This Row],[Tipos de Acciones]]="","",#REF!)</f>
        <v/>
      </c>
      <c r="G12" s="299"/>
      <c r="H12" s="321"/>
      <c r="I12" s="322" t="str">
        <f>IFERROR(VLOOKUP([7]!Tabla46[[#This Row],[Tipo de Equipo]],[7]LSIns!$B$5:$C$45,2,FALSE),"")</f>
        <v/>
      </c>
      <c r="J12" s="321"/>
      <c r="K12" s="321"/>
      <c r="L12" s="299"/>
      <c r="M12" s="323"/>
      <c r="N12" s="323"/>
      <c r="O12" s="323" t="s">
        <v>1409</v>
      </c>
      <c r="P12" s="324"/>
      <c r="Q12" s="325"/>
      <c r="R12" s="295"/>
      <c r="S12" s="295"/>
      <c r="T12" s="326">
        <f>+Tabla46[[#This Row],[Precio Unitario]]*Tabla46[[#This Row],[Cantidad de Insumos]]</f>
        <v>0</v>
      </c>
      <c r="U12" s="327"/>
      <c r="V12" s="329"/>
      <c r="W12" s="329"/>
    </row>
    <row r="13" spans="2:31" ht="25.5" x14ac:dyDescent="0.2">
      <c r="B13" s="320" t="str">
        <f>IF(Tabla46[[#This Row],[Tipos de Acciones]]="","",CONCATENATE(Tabla46[[#This Row],[POA]],".",Tabla46[[#This Row],[SRS]],".",Tabla46[[#This Row],[AREA]],".",Tabla46[[#This Row],[TIPO]]))</f>
        <v/>
      </c>
      <c r="C13" s="320" t="str">
        <f>IF(Tabla46[[#This Row],[Tipos de Acciones]]="","",#REF!)</f>
        <v/>
      </c>
      <c r="D13" s="320" t="str">
        <f>IF(Tabla46[[#This Row],[Tipos de Acciones]]="","",#REF!)</f>
        <v/>
      </c>
      <c r="E13" s="320" t="str">
        <f>IF(Tabla46[[#This Row],[Tipos de Acciones]]="","",#REF!)</f>
        <v/>
      </c>
      <c r="F13" s="320" t="str">
        <f>IF(Tabla46[[#This Row],[Tipos de Acciones]]="","",#REF!)</f>
        <v/>
      </c>
      <c r="G13" s="299"/>
      <c r="H13" s="321"/>
      <c r="I13" s="322" t="str">
        <f>IFERROR(VLOOKUP([7]!Tabla46[[#This Row],[Tipo de Equipo]],[7]LSIns!$B$5:$C$45,2,FALSE),"")</f>
        <v/>
      </c>
      <c r="J13" s="321"/>
      <c r="K13" s="321"/>
      <c r="L13" s="299"/>
      <c r="M13" s="323"/>
      <c r="N13" s="323"/>
      <c r="O13" s="323" t="s">
        <v>1409</v>
      </c>
      <c r="P13" s="324"/>
      <c r="Q13" s="325"/>
      <c r="R13" s="295"/>
      <c r="S13" s="295"/>
      <c r="T13" s="326">
        <f>+Tabla46[[#This Row],[Precio Unitario]]*Tabla46[[#This Row],[Cantidad de Insumos]]</f>
        <v>0</v>
      </c>
      <c r="U13" s="327"/>
      <c r="V13" s="329"/>
      <c r="W13" s="329"/>
    </row>
    <row r="14" spans="2:31" ht="25.5" x14ac:dyDescent="0.2">
      <c r="B14" s="320" t="str">
        <f>IF(Tabla46[[#This Row],[Tipos de Acciones]]="","",CONCATENATE(Tabla46[[#This Row],[POA]],".",Tabla46[[#This Row],[SRS]],".",Tabla46[[#This Row],[AREA]],".",Tabla46[[#This Row],[TIPO]]))</f>
        <v/>
      </c>
      <c r="C14" s="320" t="str">
        <f>IF(Tabla46[[#This Row],[Tipos de Acciones]]="","",#REF!)</f>
        <v/>
      </c>
      <c r="D14" s="320" t="str">
        <f>IF(Tabla46[[#This Row],[Tipos de Acciones]]="","",#REF!)</f>
        <v/>
      </c>
      <c r="E14" s="320" t="str">
        <f>IF(Tabla46[[#This Row],[Tipos de Acciones]]="","",#REF!)</f>
        <v/>
      </c>
      <c r="F14" s="320" t="str">
        <f>IF(Tabla46[[#This Row],[Tipos de Acciones]]="","",#REF!)</f>
        <v/>
      </c>
      <c r="G14" s="299"/>
      <c r="H14" s="321"/>
      <c r="I14" s="322" t="str">
        <f>IFERROR(VLOOKUP([7]!Tabla46[[#This Row],[Tipo de Equipo]],[7]LSIns!$B$5:$C$45,2,FALSE),"")</f>
        <v/>
      </c>
      <c r="J14" s="321"/>
      <c r="K14" s="321"/>
      <c r="L14" s="299"/>
      <c r="M14" s="323"/>
      <c r="N14" s="323"/>
      <c r="O14" s="323" t="s">
        <v>1409</v>
      </c>
      <c r="P14" s="324"/>
      <c r="Q14" s="325"/>
      <c r="R14" s="295"/>
      <c r="S14" s="295"/>
      <c r="T14" s="326">
        <f>+Tabla46[[#This Row],[Precio Unitario]]*Tabla46[[#This Row],[Cantidad de Insumos]]</f>
        <v>0</v>
      </c>
      <c r="U14" s="327"/>
      <c r="V14" s="329"/>
      <c r="W14" s="329"/>
    </row>
    <row r="15" spans="2:31" ht="25.5" x14ac:dyDescent="0.2">
      <c r="B15" s="320" t="str">
        <f>IF(Tabla46[[#This Row],[Tipos de Acciones]]="","",CONCATENATE(Tabla46[[#This Row],[POA]],".",Tabla46[[#This Row],[SRS]],".",Tabla46[[#This Row],[AREA]],".",Tabla46[[#This Row],[TIPO]]))</f>
        <v/>
      </c>
      <c r="C15" s="320" t="str">
        <f>IF(Tabla46[[#This Row],[Tipos de Acciones]]="","",#REF!)</f>
        <v/>
      </c>
      <c r="D15" s="320" t="str">
        <f>IF(Tabla46[[#This Row],[Tipos de Acciones]]="","",#REF!)</f>
        <v/>
      </c>
      <c r="E15" s="320" t="str">
        <f>IF(Tabla46[[#This Row],[Tipos de Acciones]]="","",#REF!)</f>
        <v/>
      </c>
      <c r="F15" s="320" t="str">
        <f>IF(Tabla46[[#This Row],[Tipos de Acciones]]="","",#REF!)</f>
        <v/>
      </c>
      <c r="G15" s="299"/>
      <c r="H15" s="321"/>
      <c r="I15" s="322" t="str">
        <f>IFERROR(VLOOKUP([7]!Tabla46[[#This Row],[Tipo de Equipo]],[7]LSIns!$B$5:$C$45,2,FALSE),"")</f>
        <v/>
      </c>
      <c r="J15" s="321"/>
      <c r="K15" s="321"/>
      <c r="L15" s="299"/>
      <c r="M15" s="323"/>
      <c r="N15" s="323"/>
      <c r="O15" s="323" t="s">
        <v>1409</v>
      </c>
      <c r="P15" s="324"/>
      <c r="Q15" s="325"/>
      <c r="R15" s="295"/>
      <c r="S15" s="295"/>
      <c r="T15" s="326">
        <f>+Tabla46[[#This Row],[Precio Unitario]]*Tabla46[[#This Row],[Cantidad de Insumos]]</f>
        <v>0</v>
      </c>
      <c r="U15" s="327"/>
      <c r="V15" s="329"/>
      <c r="W15" s="329"/>
    </row>
    <row r="16" spans="2:31" ht="25.5" x14ac:dyDescent="0.2">
      <c r="B16" s="320" t="str">
        <f>IF(Tabla46[[#This Row],[Tipos de Acciones]]="","",CONCATENATE(Tabla46[[#This Row],[POA]],".",Tabla46[[#This Row],[SRS]],".",Tabla46[[#This Row],[AREA]],".",Tabla46[[#This Row],[TIPO]]))</f>
        <v/>
      </c>
      <c r="C16" s="320" t="str">
        <f>IF(Tabla46[[#This Row],[Tipos de Acciones]]="","",#REF!)</f>
        <v/>
      </c>
      <c r="D16" s="320" t="str">
        <f>IF(Tabla46[[#This Row],[Tipos de Acciones]]="","",#REF!)</f>
        <v/>
      </c>
      <c r="E16" s="320" t="str">
        <f>IF(Tabla46[[#This Row],[Tipos de Acciones]]="","",#REF!)</f>
        <v/>
      </c>
      <c r="F16" s="320" t="str">
        <f>IF(Tabla46[[#This Row],[Tipos de Acciones]]="","",#REF!)</f>
        <v/>
      </c>
      <c r="G16" s="299"/>
      <c r="H16" s="321"/>
      <c r="I16" s="322" t="str">
        <f>IFERROR(VLOOKUP([7]!Tabla46[[#This Row],[Tipo de Equipo]],[7]LSIns!$B$5:$C$45,2,FALSE),"")</f>
        <v/>
      </c>
      <c r="J16" s="321"/>
      <c r="K16" s="321"/>
      <c r="L16" s="299"/>
      <c r="M16" s="323"/>
      <c r="N16" s="323"/>
      <c r="O16" s="323" t="s">
        <v>1409</v>
      </c>
      <c r="P16" s="324"/>
      <c r="Q16" s="325"/>
      <c r="R16" s="295"/>
      <c r="S16" s="295"/>
      <c r="T16" s="326">
        <f>+Tabla46[[#This Row],[Precio Unitario]]*Tabla46[[#This Row],[Cantidad de Insumos]]</f>
        <v>0</v>
      </c>
      <c r="U16" s="327"/>
      <c r="V16" s="329"/>
      <c r="W16" s="329"/>
    </row>
    <row r="17" spans="2:23" ht="25.5" x14ac:dyDescent="0.2">
      <c r="B17" s="320" t="str">
        <f>IF(Tabla46[[#This Row],[Tipos de Acciones]]="","",CONCATENATE(Tabla46[[#This Row],[POA]],".",Tabla46[[#This Row],[SRS]],".",Tabla46[[#This Row],[AREA]],".",Tabla46[[#This Row],[TIPO]]))</f>
        <v/>
      </c>
      <c r="C17" s="320" t="str">
        <f>IF(Tabla46[[#This Row],[Tipos de Acciones]]="","",#REF!)</f>
        <v/>
      </c>
      <c r="D17" s="320" t="str">
        <f>IF(Tabla46[[#This Row],[Tipos de Acciones]]="","",#REF!)</f>
        <v/>
      </c>
      <c r="E17" s="320" t="str">
        <f>IF(Tabla46[[#This Row],[Tipos de Acciones]]="","",#REF!)</f>
        <v/>
      </c>
      <c r="F17" s="320" t="str">
        <f>IF(Tabla46[[#This Row],[Tipos de Acciones]]="","",#REF!)</f>
        <v/>
      </c>
      <c r="G17" s="299"/>
      <c r="H17" s="321"/>
      <c r="I17" s="322" t="str">
        <f>IFERROR(VLOOKUP([7]!Tabla46[[#This Row],[Tipo de Equipo]],[7]LSIns!$B$5:$C$45,2,FALSE),"")</f>
        <v/>
      </c>
      <c r="J17" s="321"/>
      <c r="K17" s="321"/>
      <c r="L17" s="299"/>
      <c r="M17" s="323"/>
      <c r="N17" s="323"/>
      <c r="O17" s="323" t="s">
        <v>1409</v>
      </c>
      <c r="P17" s="324"/>
      <c r="Q17" s="325"/>
      <c r="R17" s="295"/>
      <c r="S17" s="295"/>
      <c r="T17" s="326">
        <f>+Tabla46[[#This Row],[Precio Unitario]]*Tabla46[[#This Row],[Cantidad de Insumos]]</f>
        <v>0</v>
      </c>
      <c r="U17" s="327"/>
      <c r="V17" s="329"/>
      <c r="W17" s="329"/>
    </row>
    <row r="18" spans="2:23" ht="25.5" x14ac:dyDescent="0.2">
      <c r="B18" s="320" t="str">
        <f>IF(Tabla46[[#This Row],[Tipos de Acciones]]="","",CONCATENATE(Tabla46[[#This Row],[POA]],".",Tabla46[[#This Row],[SRS]],".",Tabla46[[#This Row],[AREA]],".",Tabla46[[#This Row],[TIPO]]))</f>
        <v/>
      </c>
      <c r="C18" s="320" t="str">
        <f>IF(Tabla46[[#This Row],[Tipos de Acciones]]="","",#REF!)</f>
        <v/>
      </c>
      <c r="D18" s="320" t="str">
        <f>IF(Tabla46[[#This Row],[Tipos de Acciones]]="","",#REF!)</f>
        <v/>
      </c>
      <c r="E18" s="320" t="str">
        <f>IF(Tabla46[[#This Row],[Tipos de Acciones]]="","",#REF!)</f>
        <v/>
      </c>
      <c r="F18" s="320" t="str">
        <f>IF(Tabla46[[#This Row],[Tipos de Acciones]]="","",#REF!)</f>
        <v/>
      </c>
      <c r="G18" s="299"/>
      <c r="H18" s="321"/>
      <c r="I18" s="322" t="str">
        <f>IFERROR(VLOOKUP([7]!Tabla46[[#This Row],[Tipo de Equipo]],[7]LSIns!$B$5:$C$45,2,FALSE),"")</f>
        <v/>
      </c>
      <c r="J18" s="321"/>
      <c r="K18" s="321"/>
      <c r="L18" s="299"/>
      <c r="M18" s="323"/>
      <c r="N18" s="323"/>
      <c r="O18" s="323" t="s">
        <v>1409</v>
      </c>
      <c r="P18" s="324"/>
      <c r="Q18" s="325"/>
      <c r="R18" s="295"/>
      <c r="S18" s="295"/>
      <c r="T18" s="326">
        <f>+Tabla46[[#This Row],[Precio Unitario]]*Tabla46[[#This Row],[Cantidad de Insumos]]</f>
        <v>0</v>
      </c>
      <c r="U18" s="327"/>
      <c r="V18" s="329"/>
      <c r="W18" s="329"/>
    </row>
    <row r="19" spans="2:23" ht="25.5" x14ac:dyDescent="0.2">
      <c r="B19" s="320" t="str">
        <f>IF(Tabla46[[#This Row],[Tipos de Acciones]]="","",CONCATENATE(Tabla46[[#This Row],[POA]],".",Tabla46[[#This Row],[SRS]],".",Tabla46[[#This Row],[AREA]],".",Tabla46[[#This Row],[TIPO]]))</f>
        <v/>
      </c>
      <c r="C19" s="320" t="str">
        <f>IF(Tabla46[[#This Row],[Tipos de Acciones]]="","",#REF!)</f>
        <v/>
      </c>
      <c r="D19" s="320" t="str">
        <f>IF(Tabla46[[#This Row],[Tipos de Acciones]]="","",#REF!)</f>
        <v/>
      </c>
      <c r="E19" s="320" t="str">
        <f>IF(Tabla46[[#This Row],[Tipos de Acciones]]="","",#REF!)</f>
        <v/>
      </c>
      <c r="F19" s="320" t="str">
        <f>IF(Tabla46[[#This Row],[Tipos de Acciones]]="","",#REF!)</f>
        <v/>
      </c>
      <c r="G19" s="299"/>
      <c r="H19" s="321"/>
      <c r="I19" s="322" t="str">
        <f>IFERROR(VLOOKUP([7]!Tabla46[[#This Row],[Tipo de Equipo]],[7]LSIns!$B$5:$C$45,2,FALSE),"")</f>
        <v/>
      </c>
      <c r="J19" s="321"/>
      <c r="K19" s="321"/>
      <c r="L19" s="299"/>
      <c r="M19" s="323"/>
      <c r="N19" s="323"/>
      <c r="O19" s="323" t="s">
        <v>1409</v>
      </c>
      <c r="P19" s="324"/>
      <c r="Q19" s="325"/>
      <c r="R19" s="295"/>
      <c r="S19" s="295"/>
      <c r="T19" s="326">
        <f>+Tabla46[[#This Row],[Precio Unitario]]*Tabla46[[#This Row],[Cantidad de Insumos]]</f>
        <v>0</v>
      </c>
      <c r="U19" s="327"/>
      <c r="V19" s="329"/>
      <c r="W19" s="329"/>
    </row>
    <row r="20" spans="2:23" x14ac:dyDescent="0.2">
      <c r="B20" s="320" t="str">
        <f>IF(Tabla46[[#This Row],[Tipos de Acciones]]="","",CONCATENATE(Tabla46[[#This Row],[POA]],".",Tabla46[[#This Row],[SRS]],".",Tabla46[[#This Row],[AREA]],".",Tabla46[[#This Row],[TIPO]]))</f>
        <v/>
      </c>
      <c r="C20" s="320" t="str">
        <f>IF(Tabla46[[#This Row],[Tipos de Acciones]]="","",#REF!)</f>
        <v/>
      </c>
      <c r="D20" s="320" t="str">
        <f>IF(Tabla46[[#This Row],[Tipos de Acciones]]="","",#REF!)</f>
        <v/>
      </c>
      <c r="E20" s="320" t="str">
        <f>IF(Tabla46[[#This Row],[Tipos de Acciones]]="","",#REF!)</f>
        <v/>
      </c>
      <c r="F20" s="320" t="str">
        <f>IF(Tabla46[[#This Row],[Tipos de Acciones]]="","",#REF!)</f>
        <v/>
      </c>
      <c r="G20" s="299"/>
      <c r="H20" s="321"/>
      <c r="I20" s="322" t="str">
        <f>IFERROR(VLOOKUP([8]!Tabla46[[#This Row],[Tipo de Equipo]],[8]LSIns!F26:G41,2,FALSE),"")</f>
        <v/>
      </c>
      <c r="J20" s="321"/>
      <c r="K20" s="321"/>
      <c r="L20" s="299"/>
      <c r="M20" s="323"/>
      <c r="N20" s="323"/>
      <c r="O20" s="324" t="str">
        <f>IFERROR(VLOOKUP([8]!Tabla46[[#This Row],[Provincia]],[8]Prov!$A$2:$B$156,2,FALSE),"")</f>
        <v/>
      </c>
      <c r="P20" s="324"/>
      <c r="Q20" s="325"/>
      <c r="R20" s="295"/>
      <c r="S20" s="330"/>
      <c r="T20" s="326">
        <f>+Tabla46[[#This Row],[Precio Unitario]]*Tabla46[[#This Row],[Cantidad de Insumos]]</f>
        <v>0</v>
      </c>
      <c r="U20" s="327"/>
      <c r="V20" s="293"/>
      <c r="W20" s="329"/>
    </row>
    <row r="21" spans="2:23" x14ac:dyDescent="0.2">
      <c r="B21" s="331" t="str">
        <f>IF(Tabla46[[#This Row],[Tipos de Acciones]]="","",CONCATENATE(Tabla46[[#This Row],[POA]],".",Tabla46[[#This Row],[SRS]],".",Tabla46[[#This Row],[AREA]],".",Tabla46[[#This Row],[TIPO]]))</f>
        <v/>
      </c>
      <c r="C21" s="331" t="str">
        <f>IF(Tabla46[[#This Row],[Tipos de Acciones]]="","",#REF!)</f>
        <v/>
      </c>
      <c r="D21" s="331" t="str">
        <f>IF(Tabla46[[#This Row],[Tipos de Acciones]]="","",#REF!)</f>
        <v/>
      </c>
      <c r="E21" s="331" t="str">
        <f>IF(Tabla46[[#This Row],[Tipos de Acciones]]="","",#REF!)</f>
        <v/>
      </c>
      <c r="F21" s="331" t="str">
        <f>IF(Tabla46[[#This Row],[Tipos de Acciones]]="","",#REF!)</f>
        <v/>
      </c>
      <c r="G21" s="299"/>
      <c r="H21" s="321"/>
      <c r="I21" s="322" t="str">
        <f>IFERROR(VLOOKUP([8]!Tabla46[[#This Row],[Tipo de Equipo]],[8]LSIns!F27:G42,2,FALSE),"")</f>
        <v/>
      </c>
      <c r="J21" s="321"/>
      <c r="K21" s="321"/>
      <c r="L21" s="299"/>
      <c r="M21" s="323"/>
      <c r="N21" s="323"/>
      <c r="O21" s="324" t="str">
        <f>IFERROR(VLOOKUP([8]!Tabla46[[#This Row],[Provincia]],[8]Prov!$A$2:$B$156,2,FALSE),"")</f>
        <v/>
      </c>
      <c r="P21" s="324"/>
      <c r="Q21" s="325"/>
      <c r="R21" s="295"/>
      <c r="S21" s="330"/>
      <c r="T21" s="326">
        <f>+Tabla46[[#This Row],[Precio Unitario]]*Tabla46[[#This Row],[Cantidad de Insumos]]</f>
        <v>0</v>
      </c>
      <c r="U21" s="327"/>
      <c r="V21" s="293"/>
      <c r="W21" s="329"/>
    </row>
    <row r="22" spans="2:23" x14ac:dyDescent="0.2">
      <c r="B22" s="331" t="str">
        <f>IF(Tabla46[[#This Row],[Tipos de Acciones]]="","",CONCATENATE(Tabla46[[#This Row],[POA]],".",Tabla46[[#This Row],[SRS]],".",Tabla46[[#This Row],[AREA]],".",Tabla46[[#This Row],[TIPO]]))</f>
        <v/>
      </c>
      <c r="C22" s="331" t="str">
        <f>IF(Tabla46[[#This Row],[Tipos de Acciones]]="","",#REF!)</f>
        <v/>
      </c>
      <c r="D22" s="331" t="str">
        <f>IF(Tabla46[[#This Row],[Tipos de Acciones]]="","",#REF!)</f>
        <v/>
      </c>
      <c r="E22" s="331" t="str">
        <f>IF(Tabla46[[#This Row],[Tipos de Acciones]]="","",#REF!)</f>
        <v/>
      </c>
      <c r="F22" s="331" t="str">
        <f>IF(Tabla46[[#This Row],[Tipos de Acciones]]="","",#REF!)</f>
        <v/>
      </c>
      <c r="G22" s="299"/>
      <c r="H22" s="321"/>
      <c r="I22" s="322" t="str">
        <f>IFERROR(VLOOKUP([8]!Tabla46[[#This Row],[Tipo de Equipo]],[8]LSIns!F27:G42,2,FALSE),"")</f>
        <v/>
      </c>
      <c r="J22" s="321"/>
      <c r="K22" s="321"/>
      <c r="L22" s="299"/>
      <c r="M22" s="323"/>
      <c r="N22" s="323"/>
      <c r="O22" s="324" t="str">
        <f>IFERROR(VLOOKUP([8]!Tabla46[[#This Row],[Provincia]],[8]Prov!$A$2:$B$156,2,FALSE),"")</f>
        <v/>
      </c>
      <c r="P22" s="324"/>
      <c r="Q22" s="325"/>
      <c r="R22" s="295"/>
      <c r="S22" s="295"/>
      <c r="T22" s="326">
        <f>+Tabla46[[#This Row],[Precio Unitario]]*Tabla46[[#This Row],[Cantidad de Insumos]]</f>
        <v>0</v>
      </c>
      <c r="U22" s="327"/>
      <c r="V22" s="293"/>
      <c r="W22" s="329"/>
    </row>
    <row r="23" spans="2:23" x14ac:dyDescent="0.2">
      <c r="B23" s="331" t="str">
        <f>IF(Tabla46[[#This Row],[Tipos de Acciones]]="","",CONCATENATE(Tabla46[[#This Row],[POA]],".",Tabla46[[#This Row],[SRS]],".",Tabla46[[#This Row],[AREA]],".",Tabla46[[#This Row],[TIPO]]))</f>
        <v/>
      </c>
      <c r="C23" s="331" t="str">
        <f>IF(Tabla46[[#This Row],[Tipos de Acciones]]="","",#REF!)</f>
        <v/>
      </c>
      <c r="D23" s="331" t="str">
        <f>IF(Tabla46[[#This Row],[Tipos de Acciones]]="","",#REF!)</f>
        <v/>
      </c>
      <c r="E23" s="331" t="str">
        <f>IF(Tabla46[[#This Row],[Tipos de Acciones]]="","",#REF!)</f>
        <v/>
      </c>
      <c r="F23" s="331" t="str">
        <f>IF(Tabla46[[#This Row],[Tipos de Acciones]]="","",#REF!)</f>
        <v/>
      </c>
      <c r="G23" s="299"/>
      <c r="H23" s="321"/>
      <c r="I23" s="322" t="str">
        <f>IFERROR(VLOOKUP([8]!Tabla46[[#This Row],[Tipo de Equipo]],[8]LSIns!F27:G42,2,FALSE),"")</f>
        <v/>
      </c>
      <c r="J23" s="321"/>
      <c r="K23" s="321"/>
      <c r="L23" s="299"/>
      <c r="M23" s="323"/>
      <c r="N23" s="323"/>
      <c r="O23" s="324" t="str">
        <f>IFERROR(VLOOKUP([8]!Tabla46[[#This Row],[Provincia]],[8]Prov!$A$2:$B$156,2,FALSE),"")</f>
        <v/>
      </c>
      <c r="P23" s="324"/>
      <c r="Q23" s="325"/>
      <c r="R23" s="295"/>
      <c r="S23" s="330"/>
      <c r="T23" s="326">
        <f>+Tabla46[[#This Row],[Precio Unitario]]*Tabla46[[#This Row],[Cantidad de Insumos]]</f>
        <v>0</v>
      </c>
      <c r="U23" s="327"/>
      <c r="V23" s="293"/>
      <c r="W23" s="329"/>
    </row>
    <row r="24" spans="2:23" x14ac:dyDescent="0.2">
      <c r="B24" s="320" t="str">
        <f>IF(Tabla46[[#This Row],[Tipos de Acciones]]="","",CONCATENATE(Tabla46[[#This Row],[POA]],".",Tabla46[[#This Row],[SRS]],".",Tabla46[[#This Row],[AREA]],".",Tabla46[[#This Row],[TIPO]]))</f>
        <v/>
      </c>
      <c r="C24" s="320" t="str">
        <f>IF(Tabla46[[#This Row],[Tipos de Acciones]]="","",#REF!)</f>
        <v/>
      </c>
      <c r="D24" s="320" t="str">
        <f>IF(Tabla46[[#This Row],[Tipos de Acciones]]="","",#REF!)</f>
        <v/>
      </c>
      <c r="E24" s="320" t="str">
        <f>IF(Tabla46[[#This Row],[Tipos de Acciones]]="","",#REF!)</f>
        <v/>
      </c>
      <c r="F24" s="320" t="str">
        <f>IF(Tabla46[[#This Row],[Tipos de Acciones]]="","",#REF!)</f>
        <v/>
      </c>
      <c r="G24" s="299"/>
      <c r="H24" s="321"/>
      <c r="I24" s="322" t="str">
        <f>IFERROR(VLOOKUP([8]!Tabla46[[#This Row],[Tipo de Equipo]],[8]LSIns!F27:G42,2,FALSE),"")</f>
        <v/>
      </c>
      <c r="J24" s="321"/>
      <c r="K24" s="321"/>
      <c r="L24" s="299"/>
      <c r="M24" s="323"/>
      <c r="N24" s="323"/>
      <c r="O24" s="324" t="str">
        <f>IFERROR(VLOOKUP([8]!Tabla46[[#This Row],[Provincia]],[8]Prov!$A$2:$B$156,2,FALSE),"")</f>
        <v/>
      </c>
      <c r="P24" s="324"/>
      <c r="Q24" s="325"/>
      <c r="R24" s="295"/>
      <c r="S24" s="330"/>
      <c r="T24" s="326">
        <f>+Tabla46[[#This Row],[Precio Unitario]]*Tabla46[[#This Row],[Cantidad de Insumos]]</f>
        <v>0</v>
      </c>
      <c r="U24" s="327"/>
      <c r="V24" s="293"/>
      <c r="W24" s="329"/>
    </row>
    <row r="25" spans="2:23" x14ac:dyDescent="0.2">
      <c r="B25" s="331" t="str">
        <f>IF(Tabla46[[#This Row],[Tipos de Acciones]]="","",CONCATENATE(Tabla46[[#This Row],[POA]],".",Tabla46[[#This Row],[SRS]],".",Tabla46[[#This Row],[AREA]],".",Tabla46[[#This Row],[TIPO]]))</f>
        <v/>
      </c>
      <c r="C25" s="331" t="str">
        <f>IF(Tabla46[[#This Row],[Tipos de Acciones]]="","",#REF!)</f>
        <v/>
      </c>
      <c r="D25" s="331" t="str">
        <f>IF(Tabla46[[#This Row],[Tipos de Acciones]]="","",#REF!)</f>
        <v/>
      </c>
      <c r="E25" s="331" t="str">
        <f>IF(Tabla46[[#This Row],[Tipos de Acciones]]="","",#REF!)</f>
        <v/>
      </c>
      <c r="F25" s="331" t="str">
        <f>IF(Tabla46[[#This Row],[Tipos de Acciones]]="","",#REF!)</f>
        <v/>
      </c>
      <c r="G25" s="299"/>
      <c r="H25" s="321"/>
      <c r="I25" s="322" t="str">
        <f>IFERROR(VLOOKUP([8]!Tabla46[[#This Row],[Tipo de Equipo]],[8]LSIns!F27:G42,2,FALSE),"")</f>
        <v/>
      </c>
      <c r="J25" s="321"/>
      <c r="K25" s="321"/>
      <c r="L25" s="299"/>
      <c r="M25" s="323"/>
      <c r="N25" s="323"/>
      <c r="O25" s="324" t="str">
        <f>IFERROR(VLOOKUP([8]!Tabla46[[#This Row],[Provincia]],[8]Prov!$A$2:$B$156,2,FALSE),"")</f>
        <v/>
      </c>
      <c r="P25" s="324"/>
      <c r="Q25" s="325"/>
      <c r="R25" s="295"/>
      <c r="S25" s="330"/>
      <c r="T25" s="326">
        <f>+Tabla46[[#This Row],[Precio Unitario]]*Tabla46[[#This Row],[Cantidad de Insumos]]</f>
        <v>0</v>
      </c>
      <c r="U25" s="327"/>
      <c r="V25" s="293"/>
      <c r="W25" s="329"/>
    </row>
    <row r="26" spans="2:23" x14ac:dyDescent="0.2">
      <c r="B26" s="331" t="str">
        <f>IF(Tabla46[[#This Row],[Tipos de Acciones]]="","",CONCATENATE(Tabla46[[#This Row],[POA]],".",Tabla46[[#This Row],[SRS]],".",Tabla46[[#This Row],[AREA]],".",Tabla46[[#This Row],[TIPO]]))</f>
        <v/>
      </c>
      <c r="C26" s="331" t="str">
        <f>IF(Tabla46[[#This Row],[Tipos de Acciones]]="","",#REF!)</f>
        <v/>
      </c>
      <c r="D26" s="331" t="str">
        <f>IF(Tabla46[[#This Row],[Tipos de Acciones]]="","",#REF!)</f>
        <v/>
      </c>
      <c r="E26" s="331" t="str">
        <f>IF(Tabla46[[#This Row],[Tipos de Acciones]]="","",#REF!)</f>
        <v/>
      </c>
      <c r="F26" s="331" t="str">
        <f>IF(Tabla46[[#This Row],[Tipos de Acciones]]="","",#REF!)</f>
        <v/>
      </c>
      <c r="G26" s="299"/>
      <c r="H26" s="321"/>
      <c r="I26" s="322" t="str">
        <f>IFERROR(VLOOKUP([8]!Tabla46[[#This Row],[Tipo de Equipo]],[8]LSIns!F27:G42,2,FALSE),"")</f>
        <v/>
      </c>
      <c r="J26" s="321"/>
      <c r="K26" s="321"/>
      <c r="L26" s="299"/>
      <c r="M26" s="323"/>
      <c r="N26" s="323"/>
      <c r="O26" s="324" t="str">
        <f>IFERROR(VLOOKUP([8]!Tabla46[[#This Row],[Provincia]],[8]Prov!$A$2:$B$156,2,FALSE),"")</f>
        <v/>
      </c>
      <c r="P26" s="324"/>
      <c r="Q26" s="325"/>
      <c r="R26" s="295"/>
      <c r="S26" s="295"/>
      <c r="T26" s="326">
        <f>+Tabla46[[#This Row],[Precio Unitario]]*Tabla46[[#This Row],[Cantidad de Insumos]]</f>
        <v>0</v>
      </c>
      <c r="U26" s="327"/>
      <c r="V26" s="293"/>
      <c r="W26" s="329"/>
    </row>
    <row r="27" spans="2:23" x14ac:dyDescent="0.2">
      <c r="B27" s="331" t="str">
        <f>IF(Tabla46[[#This Row],[Tipos de Acciones]]="","",CONCATENATE(Tabla46[[#This Row],[POA]],".",Tabla46[[#This Row],[SRS]],".",Tabla46[[#This Row],[AREA]],".",Tabla46[[#This Row],[TIPO]]))</f>
        <v/>
      </c>
      <c r="C27" s="331" t="str">
        <f>IF(Tabla46[[#This Row],[Tipos de Acciones]]="","",#REF!)</f>
        <v/>
      </c>
      <c r="D27" s="331" t="str">
        <f>IF(Tabla46[[#This Row],[Tipos de Acciones]]="","",#REF!)</f>
        <v/>
      </c>
      <c r="E27" s="331" t="str">
        <f>IF(Tabla46[[#This Row],[Tipos de Acciones]]="","",#REF!)</f>
        <v/>
      </c>
      <c r="F27" s="331" t="str">
        <f>IF(Tabla46[[#This Row],[Tipos de Acciones]]="","",#REF!)</f>
        <v/>
      </c>
      <c r="G27" s="299"/>
      <c r="H27" s="321"/>
      <c r="I27" s="322" t="str">
        <f>IFERROR(VLOOKUP([8]!Tabla46[[#This Row],[Tipo de Equipo]],[8]LSIns!F27:G42,2,FALSE),"")</f>
        <v/>
      </c>
      <c r="J27" s="321"/>
      <c r="K27" s="321"/>
      <c r="L27" s="299"/>
      <c r="M27" s="323"/>
      <c r="N27" s="323"/>
      <c r="O27" s="324" t="str">
        <f>IFERROR(VLOOKUP([8]!Tabla46[[#This Row],[Provincia]],[8]Prov!$A$2:$B$156,2,FALSE),"")</f>
        <v/>
      </c>
      <c r="P27" s="324"/>
      <c r="Q27" s="325"/>
      <c r="R27" s="295"/>
      <c r="S27" s="330"/>
      <c r="T27" s="326">
        <f>+Tabla46[[#This Row],[Precio Unitario]]*Tabla46[[#This Row],[Cantidad de Insumos]]</f>
        <v>0</v>
      </c>
      <c r="U27" s="327"/>
      <c r="V27" s="293"/>
      <c r="W27" s="329"/>
    </row>
    <row r="28" spans="2:23" x14ac:dyDescent="0.2">
      <c r="B28" s="331" t="str">
        <f>IF(Tabla46[[#This Row],[Tipos de Acciones]]="","",CONCATENATE(Tabla46[[#This Row],[POA]],".",Tabla46[[#This Row],[SRS]],".",Tabla46[[#This Row],[AREA]],".",Tabla46[[#This Row],[TIPO]]))</f>
        <v/>
      </c>
      <c r="C28" s="331" t="str">
        <f>IF(Tabla46[[#This Row],[Tipos de Acciones]]="","",#REF!)</f>
        <v/>
      </c>
      <c r="D28" s="331" t="str">
        <f>IF(Tabla46[[#This Row],[Tipos de Acciones]]="","",#REF!)</f>
        <v/>
      </c>
      <c r="E28" s="331" t="str">
        <f>IF(Tabla46[[#This Row],[Tipos de Acciones]]="","",#REF!)</f>
        <v/>
      </c>
      <c r="F28" s="331" t="str">
        <f>IF(Tabla46[[#This Row],[Tipos de Acciones]]="","",#REF!)</f>
        <v/>
      </c>
      <c r="G28" s="299"/>
      <c r="H28" s="321"/>
      <c r="I28" s="322" t="str">
        <f>IFERROR(VLOOKUP([8]!Tabla46[[#This Row],[Tipo de Equipo]],[8]LSIns!F27:G42,2,FALSE),"")</f>
        <v/>
      </c>
      <c r="J28" s="321"/>
      <c r="K28" s="321"/>
      <c r="L28" s="299"/>
      <c r="M28" s="323"/>
      <c r="N28" s="323"/>
      <c r="O28" s="324" t="str">
        <f>IFERROR(VLOOKUP([8]!Tabla46[[#This Row],[Provincia]],[8]Prov!$A$2:$B$156,2,FALSE),"")</f>
        <v/>
      </c>
      <c r="P28" s="324"/>
      <c r="Q28" s="325"/>
      <c r="R28" s="295"/>
      <c r="S28" s="295"/>
      <c r="T28" s="326">
        <f>+Tabla46[[#This Row],[Precio Unitario]]*Tabla46[[#This Row],[Cantidad de Insumos]]</f>
        <v>0</v>
      </c>
      <c r="U28" s="327"/>
      <c r="V28" s="293"/>
      <c r="W28" s="329"/>
    </row>
    <row r="29" spans="2:23" x14ac:dyDescent="0.2">
      <c r="B29" s="331" t="str">
        <f>IF(Tabla46[[#This Row],[Tipos de Acciones]]="","",CONCATENATE(Tabla46[[#This Row],[POA]],".",Tabla46[[#This Row],[SRS]],".",Tabla46[[#This Row],[AREA]],".",Tabla46[[#This Row],[TIPO]]))</f>
        <v/>
      </c>
      <c r="C29" s="331" t="str">
        <f>IF(Tabla46[[#This Row],[Tipos de Acciones]]="","",#REF!)</f>
        <v/>
      </c>
      <c r="D29" s="331" t="str">
        <f>IF(Tabla46[[#This Row],[Tipos de Acciones]]="","",#REF!)</f>
        <v/>
      </c>
      <c r="E29" s="331" t="str">
        <f>IF(Tabla46[[#This Row],[Tipos de Acciones]]="","",#REF!)</f>
        <v/>
      </c>
      <c r="F29" s="331" t="str">
        <f>IF(Tabla46[[#This Row],[Tipos de Acciones]]="","",#REF!)</f>
        <v/>
      </c>
      <c r="G29" s="299"/>
      <c r="H29" s="321"/>
      <c r="I29" s="322" t="str">
        <f>IFERROR(VLOOKUP([8]!Tabla46[[#This Row],[Tipo de Equipo]],[8]LSIns!F27:G42,2,FALSE),"")</f>
        <v/>
      </c>
      <c r="J29" s="321"/>
      <c r="K29" s="321"/>
      <c r="L29" s="299"/>
      <c r="M29" s="323"/>
      <c r="N29" s="323"/>
      <c r="O29" s="324" t="str">
        <f>IFERROR(VLOOKUP([8]!Tabla46[[#This Row],[Provincia]],[8]Prov!$A$2:$B$156,2,FALSE),"")</f>
        <v/>
      </c>
      <c r="P29" s="324"/>
      <c r="Q29" s="325"/>
      <c r="R29" s="295"/>
      <c r="S29" s="295"/>
      <c r="T29" s="326">
        <f>+Tabla46[[#This Row],[Precio Unitario]]*Tabla46[[#This Row],[Cantidad de Insumos]]</f>
        <v>0</v>
      </c>
      <c r="U29" s="327"/>
      <c r="V29" s="293"/>
      <c r="W29" s="329"/>
    </row>
    <row r="30" spans="2:23" x14ac:dyDescent="0.2">
      <c r="B30" s="331" t="str">
        <f>IF(Tabla46[[#This Row],[Tipos de Acciones]]="","",CONCATENATE(Tabla46[[#This Row],[POA]],".",Tabla46[[#This Row],[SRS]],".",Tabla46[[#This Row],[AREA]],".",Tabla46[[#This Row],[TIPO]]))</f>
        <v/>
      </c>
      <c r="C30" s="331" t="str">
        <f>IF(Tabla46[[#This Row],[Tipos de Acciones]]="","",#REF!)</f>
        <v/>
      </c>
      <c r="D30" s="331" t="str">
        <f>IF(Tabla46[[#This Row],[Tipos de Acciones]]="","",#REF!)</f>
        <v/>
      </c>
      <c r="E30" s="331" t="str">
        <f>IF(Tabla46[[#This Row],[Tipos de Acciones]]="","",#REF!)</f>
        <v/>
      </c>
      <c r="F30" s="331" t="str">
        <f>IF(Tabla46[[#This Row],[Tipos de Acciones]]="","",#REF!)</f>
        <v/>
      </c>
      <c r="G30" s="299"/>
      <c r="H30" s="321"/>
      <c r="I30" s="322" t="str">
        <f>IFERROR(VLOOKUP([8]!Tabla46[[#This Row],[Tipo de Equipo]],[8]LSIns!F27:G42,2,FALSE),"")</f>
        <v/>
      </c>
      <c r="J30" s="321"/>
      <c r="K30" s="321"/>
      <c r="L30" s="299"/>
      <c r="M30" s="323"/>
      <c r="N30" s="323"/>
      <c r="O30" s="324" t="str">
        <f>IFERROR(VLOOKUP([8]!Tabla46[[#This Row],[Provincia]],[8]Prov!$A$2:$B$156,2,FALSE),"")</f>
        <v/>
      </c>
      <c r="P30" s="324"/>
      <c r="Q30" s="325"/>
      <c r="R30" s="295"/>
      <c r="S30" s="295"/>
      <c r="T30" s="326">
        <f>+Tabla46[[#This Row],[Precio Unitario]]*Tabla46[[#This Row],[Cantidad de Insumos]]</f>
        <v>0</v>
      </c>
      <c r="U30" s="327"/>
      <c r="V30" s="293"/>
      <c r="W30" s="329"/>
    </row>
    <row r="31" spans="2:23" x14ac:dyDescent="0.2">
      <c r="B31" s="331" t="str">
        <f>IF(Tabla46[[#This Row],[Tipos de Acciones]]="","",CONCATENATE(Tabla46[[#This Row],[POA]],".",Tabla46[[#This Row],[SRS]],".",Tabla46[[#This Row],[AREA]],".",Tabla46[[#This Row],[TIPO]]))</f>
        <v/>
      </c>
      <c r="C31" s="331" t="str">
        <f>IF(Tabla46[[#This Row],[Tipos de Acciones]]="","",#REF!)</f>
        <v/>
      </c>
      <c r="D31" s="331" t="str">
        <f>IF(Tabla46[[#This Row],[Tipos de Acciones]]="","",#REF!)</f>
        <v/>
      </c>
      <c r="E31" s="331" t="str">
        <f>IF(Tabla46[[#This Row],[Tipos de Acciones]]="","",#REF!)</f>
        <v/>
      </c>
      <c r="F31" s="331" t="str">
        <f>IF(Tabla46[[#This Row],[Tipos de Acciones]]="","",#REF!)</f>
        <v/>
      </c>
      <c r="G31" s="299"/>
      <c r="H31" s="321"/>
      <c r="I31" s="322" t="str">
        <f>IFERROR(VLOOKUP([8]!Tabla46[[#This Row],[Tipo de Equipo]],[8]LSIns!F27:G42,2,FALSE),"")</f>
        <v/>
      </c>
      <c r="J31" s="321"/>
      <c r="K31" s="321"/>
      <c r="L31" s="299"/>
      <c r="M31" s="323"/>
      <c r="N31" s="323"/>
      <c r="O31" s="324" t="str">
        <f>IFERROR(VLOOKUP([8]!Tabla46[[#This Row],[Provincia]],[8]Prov!$A$2:$B$156,2,FALSE),"")</f>
        <v/>
      </c>
      <c r="P31" s="324"/>
      <c r="Q31" s="325"/>
      <c r="R31" s="295"/>
      <c r="S31" s="295"/>
      <c r="T31" s="326">
        <f>+Tabla46[[#This Row],[Precio Unitario]]*Tabla46[[#This Row],[Cantidad de Insumos]]</f>
        <v>0</v>
      </c>
      <c r="U31" s="327"/>
      <c r="V31" s="293"/>
      <c r="W31" s="329"/>
    </row>
    <row r="32" spans="2:23" x14ac:dyDescent="0.2">
      <c r="B32" s="331" t="str">
        <f>IF(Tabla46[[#This Row],[Tipos de Acciones]]="","",CONCATENATE(Tabla46[[#This Row],[POA]],".",Tabla46[[#This Row],[SRS]],".",Tabla46[[#This Row],[AREA]],".",Tabla46[[#This Row],[TIPO]]))</f>
        <v/>
      </c>
      <c r="C32" s="331" t="str">
        <f>IF(Tabla46[[#This Row],[Tipos de Acciones]]="","",#REF!)</f>
        <v/>
      </c>
      <c r="D32" s="331" t="str">
        <f>IF(Tabla46[[#This Row],[Tipos de Acciones]]="","",#REF!)</f>
        <v/>
      </c>
      <c r="E32" s="331" t="str">
        <f>IF(Tabla46[[#This Row],[Tipos de Acciones]]="","",#REF!)</f>
        <v/>
      </c>
      <c r="F32" s="331" t="str">
        <f>IF(Tabla46[[#This Row],[Tipos de Acciones]]="","",#REF!)</f>
        <v/>
      </c>
      <c r="G32" s="299"/>
      <c r="H32" s="321"/>
      <c r="I32" s="322" t="str">
        <f>IFERROR(VLOOKUP([8]!Tabla46[[#This Row],[Tipo de Equipo]],[8]LSIns!F27:G42,2,FALSE),"")</f>
        <v/>
      </c>
      <c r="J32" s="321"/>
      <c r="K32" s="321"/>
      <c r="L32" s="299"/>
      <c r="M32" s="323"/>
      <c r="N32" s="323"/>
      <c r="O32" s="324" t="str">
        <f>IFERROR(VLOOKUP([8]!Tabla46[[#This Row],[Provincia]],[8]Prov!$A$2:$B$156,2,FALSE),"")</f>
        <v/>
      </c>
      <c r="P32" s="324"/>
      <c r="Q32" s="325"/>
      <c r="R32" s="295"/>
      <c r="S32" s="295"/>
      <c r="T32" s="326">
        <f>+Tabla46[[#This Row],[Precio Unitario]]*Tabla46[[#This Row],[Cantidad de Insumos]]</f>
        <v>0</v>
      </c>
      <c r="U32" s="327"/>
      <c r="V32" s="293"/>
      <c r="W32" s="329"/>
    </row>
    <row r="33" spans="2:23" x14ac:dyDescent="0.2">
      <c r="B33" s="331" t="str">
        <f>IF(Tabla46[[#This Row],[Tipos de Acciones]]="","",CONCATENATE(Tabla46[[#This Row],[POA]],".",Tabla46[[#This Row],[SRS]],".",Tabla46[[#This Row],[AREA]],".",Tabla46[[#This Row],[TIPO]]))</f>
        <v/>
      </c>
      <c r="C33" s="331" t="str">
        <f>IF(Tabla46[[#This Row],[Tipos de Acciones]]="","",#REF!)</f>
        <v/>
      </c>
      <c r="D33" s="331" t="str">
        <f>IF(Tabla46[[#This Row],[Tipos de Acciones]]="","",#REF!)</f>
        <v/>
      </c>
      <c r="E33" s="331" t="str">
        <f>IF(Tabla46[[#This Row],[Tipos de Acciones]]="","",#REF!)</f>
        <v/>
      </c>
      <c r="F33" s="331" t="str">
        <f>IF(Tabla46[[#This Row],[Tipos de Acciones]]="","",#REF!)</f>
        <v/>
      </c>
      <c r="G33" s="299"/>
      <c r="H33" s="321"/>
      <c r="I33" s="322" t="str">
        <f>IFERROR(VLOOKUP([8]!Tabla46[[#This Row],[Tipo de Equipo]],[8]LSIns!F27:G42,2,FALSE),"")</f>
        <v/>
      </c>
      <c r="J33" s="321"/>
      <c r="K33" s="321"/>
      <c r="L33" s="299"/>
      <c r="M33" s="323"/>
      <c r="N33" s="323"/>
      <c r="O33" s="324" t="str">
        <f>IFERROR(VLOOKUP([8]!Tabla46[[#This Row],[Provincia]],[8]Prov!$A$2:$B$156,2,FALSE),"")</f>
        <v/>
      </c>
      <c r="P33" s="324"/>
      <c r="Q33" s="325"/>
      <c r="R33" s="295"/>
      <c r="S33" s="295"/>
      <c r="T33" s="326">
        <f>+Tabla46[[#This Row],[Precio Unitario]]*Tabla46[[#This Row],[Cantidad de Insumos]]</f>
        <v>0</v>
      </c>
      <c r="U33" s="327"/>
      <c r="V33" s="293"/>
      <c r="W33" s="329"/>
    </row>
    <row r="34" spans="2:23" x14ac:dyDescent="0.2">
      <c r="B34" s="331" t="str">
        <f>IF(Tabla46[[#This Row],[Tipos de Acciones]]="","",CONCATENATE(Tabla46[[#This Row],[POA]],".",Tabla46[[#This Row],[SRS]],".",Tabla46[[#This Row],[AREA]],".",Tabla46[[#This Row],[TIPO]]))</f>
        <v/>
      </c>
      <c r="C34" s="331" t="str">
        <f>IF(Tabla46[[#This Row],[Tipos de Acciones]]="","",#REF!)</f>
        <v/>
      </c>
      <c r="D34" s="331" t="str">
        <f>IF(Tabla46[[#This Row],[Tipos de Acciones]]="","",#REF!)</f>
        <v/>
      </c>
      <c r="E34" s="331" t="str">
        <f>IF(Tabla46[[#This Row],[Tipos de Acciones]]="","",#REF!)</f>
        <v/>
      </c>
      <c r="F34" s="331" t="str">
        <f>IF(Tabla46[[#This Row],[Tipos de Acciones]]="","",#REF!)</f>
        <v/>
      </c>
      <c r="G34" s="299"/>
      <c r="H34" s="321"/>
      <c r="I34" s="322" t="str">
        <f>IFERROR(VLOOKUP([8]!Tabla46[[#This Row],[Tipo de Equipo]],[8]LSIns!F27:G42,2,FALSE),"")</f>
        <v/>
      </c>
      <c r="J34" s="321"/>
      <c r="K34" s="321"/>
      <c r="L34" s="299"/>
      <c r="M34" s="323"/>
      <c r="N34" s="323"/>
      <c r="O34" s="324" t="str">
        <f>IFERROR(VLOOKUP([8]!Tabla46[[#This Row],[Provincia]],[8]Prov!$A$2:$B$156,2,FALSE),"")</f>
        <v/>
      </c>
      <c r="P34" s="324"/>
      <c r="Q34" s="325"/>
      <c r="R34" s="295"/>
      <c r="S34" s="295"/>
      <c r="T34" s="326">
        <f>+Tabla46[[#This Row],[Precio Unitario]]*Tabla46[[#This Row],[Cantidad de Insumos]]</f>
        <v>0</v>
      </c>
      <c r="U34" s="327"/>
      <c r="V34" s="293"/>
      <c r="W34" s="329"/>
    </row>
    <row r="35" spans="2:23" x14ac:dyDescent="0.2">
      <c r="B35" s="331" t="str">
        <f>IF(Tabla46[[#This Row],[Tipos de Acciones]]="","",CONCATENATE(Tabla46[[#This Row],[POA]],".",Tabla46[[#This Row],[SRS]],".",Tabla46[[#This Row],[AREA]],".",Tabla46[[#This Row],[TIPO]]))</f>
        <v/>
      </c>
      <c r="C35" s="331" t="str">
        <f>IF(Tabla46[[#This Row],[Tipos de Acciones]]="","",#REF!)</f>
        <v/>
      </c>
      <c r="D35" s="331" t="str">
        <f>IF(Tabla46[[#This Row],[Tipos de Acciones]]="","",#REF!)</f>
        <v/>
      </c>
      <c r="E35" s="331" t="str">
        <f>IF(Tabla46[[#This Row],[Tipos de Acciones]]="","",#REF!)</f>
        <v/>
      </c>
      <c r="F35" s="331" t="str">
        <f>IF(Tabla46[[#This Row],[Tipos de Acciones]]="","",#REF!)</f>
        <v/>
      </c>
      <c r="G35" s="299"/>
      <c r="H35" s="321"/>
      <c r="I35" s="322" t="str">
        <f>IFERROR(VLOOKUP([8]!Tabla46[[#This Row],[Tipo de Equipo]],[8]LSIns!F27:G42,2,FALSE),"")</f>
        <v/>
      </c>
      <c r="J35" s="321"/>
      <c r="K35" s="321"/>
      <c r="L35" s="299"/>
      <c r="M35" s="323"/>
      <c r="N35" s="323"/>
      <c r="O35" s="324" t="str">
        <f>IFERROR(VLOOKUP([8]!Tabla46[[#This Row],[Provincia]],[8]Prov!$A$2:$B$156,2,FALSE),"")</f>
        <v/>
      </c>
      <c r="P35" s="324"/>
      <c r="Q35" s="325"/>
      <c r="R35" s="295"/>
      <c r="S35" s="295"/>
      <c r="T35" s="326">
        <f>+Tabla46[[#This Row],[Precio Unitario]]*Tabla46[[#This Row],[Cantidad de Insumos]]</f>
        <v>0</v>
      </c>
      <c r="U35" s="327"/>
      <c r="V35" s="293"/>
      <c r="W35" s="329"/>
    </row>
    <row r="36" spans="2:23" x14ac:dyDescent="0.2">
      <c r="B36" s="331" t="str">
        <f>IF(Tabla46[[#This Row],[Tipos de Acciones]]="","",CONCATENATE(Tabla46[[#This Row],[POA]],".",Tabla46[[#This Row],[SRS]],".",Tabla46[[#This Row],[AREA]],".",Tabla46[[#This Row],[TIPO]]))</f>
        <v/>
      </c>
      <c r="C36" s="331" t="str">
        <f>IF(Tabla46[[#This Row],[Tipos de Acciones]]="","",#REF!)</f>
        <v/>
      </c>
      <c r="D36" s="331" t="str">
        <f>IF(Tabla46[[#This Row],[Tipos de Acciones]]="","",#REF!)</f>
        <v/>
      </c>
      <c r="E36" s="331" t="str">
        <f>IF(Tabla46[[#This Row],[Tipos de Acciones]]="","",#REF!)</f>
        <v/>
      </c>
      <c r="F36" s="331" t="str">
        <f>IF(Tabla46[[#This Row],[Tipos de Acciones]]="","",#REF!)</f>
        <v/>
      </c>
      <c r="G36" s="299"/>
      <c r="H36" s="321"/>
      <c r="I36" s="322" t="str">
        <f>IFERROR(VLOOKUP([8]!Tabla46[[#This Row],[Tipo de Equipo]],[8]LSIns!F27:G42,2,FALSE),"")</f>
        <v/>
      </c>
      <c r="J36" s="321"/>
      <c r="K36" s="321"/>
      <c r="L36" s="299"/>
      <c r="M36" s="323"/>
      <c r="N36" s="323"/>
      <c r="O36" s="324" t="str">
        <f>IFERROR(VLOOKUP([8]!Tabla46[[#This Row],[Provincia]],[8]Prov!$A$2:$B$156,2,FALSE),"")</f>
        <v/>
      </c>
      <c r="P36" s="324"/>
      <c r="Q36" s="325"/>
      <c r="R36" s="295"/>
      <c r="S36" s="323"/>
      <c r="T36" s="326">
        <f>+Tabla46[[#This Row],[Precio Unitario]]*Tabla46[[#This Row],[Cantidad de Insumos]]</f>
        <v>0</v>
      </c>
      <c r="U36" s="327"/>
      <c r="V36" s="293"/>
      <c r="W36" s="329"/>
    </row>
    <row r="37" spans="2:23" x14ac:dyDescent="0.2">
      <c r="B37" s="331" t="str">
        <f>IF(Tabla46[[#This Row],[Tipos de Acciones]]="","",CONCATENATE(Tabla46[[#This Row],[POA]],".",Tabla46[[#This Row],[SRS]],".",Tabla46[[#This Row],[AREA]],".",Tabla46[[#This Row],[TIPO]]))</f>
        <v/>
      </c>
      <c r="C37" s="331" t="str">
        <f>IF(Tabla46[[#This Row],[Tipos de Acciones]]="","",#REF!)</f>
        <v/>
      </c>
      <c r="D37" s="331" t="str">
        <f>IF(Tabla46[[#This Row],[Tipos de Acciones]]="","",#REF!)</f>
        <v/>
      </c>
      <c r="E37" s="331" t="str">
        <f>IF(Tabla46[[#This Row],[Tipos de Acciones]]="","",#REF!)</f>
        <v/>
      </c>
      <c r="F37" s="331" t="str">
        <f>IF(Tabla46[[#This Row],[Tipos de Acciones]]="","",#REF!)</f>
        <v/>
      </c>
      <c r="G37" s="299"/>
      <c r="H37" s="321"/>
      <c r="I37" s="322" t="str">
        <f>IFERROR(VLOOKUP([8]!Tabla46[[#This Row],[Tipo de Equipo]],[8]LSIns!F27:G42,2,FALSE),"")</f>
        <v/>
      </c>
      <c r="J37" s="321"/>
      <c r="K37" s="321"/>
      <c r="L37" s="299"/>
      <c r="M37" s="323"/>
      <c r="N37" s="323"/>
      <c r="O37" s="324" t="str">
        <f>IFERROR(VLOOKUP([8]!Tabla46[[#This Row],[Provincia]],[8]Prov!$A$2:$B$156,2,FALSE),"")</f>
        <v/>
      </c>
      <c r="P37" s="324"/>
      <c r="Q37" s="325"/>
      <c r="R37" s="295"/>
      <c r="S37" s="295"/>
      <c r="T37" s="326">
        <f>+Tabla46[[#This Row],[Precio Unitario]]*Tabla46[[#This Row],[Cantidad de Insumos]]</f>
        <v>0</v>
      </c>
      <c r="U37" s="327"/>
      <c r="V37" s="293"/>
      <c r="W37" s="329"/>
    </row>
    <row r="38" spans="2:23" x14ac:dyDescent="0.2">
      <c r="B38" s="331" t="str">
        <f>IF(Tabla46[[#This Row],[Tipos de Acciones]]="","",CONCATENATE(Tabla46[[#This Row],[POA]],".",Tabla46[[#This Row],[SRS]],".",Tabla46[[#This Row],[AREA]],".",Tabla46[[#This Row],[TIPO]]))</f>
        <v/>
      </c>
      <c r="C38" s="331" t="str">
        <f>IF(Tabla46[[#This Row],[Tipos de Acciones]]="","",#REF!)</f>
        <v/>
      </c>
      <c r="D38" s="331" t="str">
        <f>IF(Tabla46[[#This Row],[Tipos de Acciones]]="","",#REF!)</f>
        <v/>
      </c>
      <c r="E38" s="331" t="str">
        <f>IF(Tabla46[[#This Row],[Tipos de Acciones]]="","",#REF!)</f>
        <v/>
      </c>
      <c r="F38" s="331" t="str">
        <f>IF(Tabla46[[#This Row],[Tipos de Acciones]]="","",#REF!)</f>
        <v/>
      </c>
      <c r="G38" s="299"/>
      <c r="H38" s="321"/>
      <c r="I38" s="332" t="str">
        <f>IFERROR(VLOOKUP([9]!Tabla46[[#This Row],[Tipo de Equipo]],[9]LSIns!F44:G59,2,FALSE),"")</f>
        <v/>
      </c>
      <c r="J38" s="321"/>
      <c r="K38" s="321"/>
      <c r="L38" s="299"/>
      <c r="M38" s="323"/>
      <c r="N38" s="323"/>
      <c r="O38" s="324" t="str">
        <f>IFERROR(VLOOKUP([8]!Tabla46[[#This Row],[Provincia]],[8]Prov!$A$2:$B$156,2,FALSE),"")</f>
        <v/>
      </c>
      <c r="P38" s="324"/>
      <c r="Q38" s="325"/>
      <c r="R38" s="295"/>
      <c r="S38" s="295"/>
      <c r="T38" s="326">
        <f>+Tabla46[[#This Row],[Precio Unitario]]*Tabla46[[#This Row],[Cantidad de Insumos]]</f>
        <v>0</v>
      </c>
      <c r="U38" s="327"/>
      <c r="V38" s="293"/>
      <c r="W38" s="329"/>
    </row>
    <row r="39" spans="2:23" x14ac:dyDescent="0.2">
      <c r="B39" s="331" t="str">
        <f>IF(Tabla46[[#This Row],[Tipos de Acciones]]="","",CONCATENATE(Tabla46[[#This Row],[POA]],".",Tabla46[[#This Row],[SRS]],".",Tabla46[[#This Row],[AREA]],".",Tabla46[[#This Row],[TIPO]]))</f>
        <v/>
      </c>
      <c r="C39" s="331" t="str">
        <f>IF(Tabla46[[#This Row],[Tipos de Acciones]]="","",#REF!)</f>
        <v/>
      </c>
      <c r="D39" s="331" t="str">
        <f>IF(Tabla46[[#This Row],[Tipos de Acciones]]="","",#REF!)</f>
        <v/>
      </c>
      <c r="E39" s="331" t="str">
        <f>IF(Tabla46[[#This Row],[Tipos de Acciones]]="","",#REF!)</f>
        <v/>
      </c>
      <c r="F39" s="331" t="str">
        <f>IF(Tabla46[[#This Row],[Tipos de Acciones]]="","",#REF!)</f>
        <v/>
      </c>
      <c r="G39" s="299"/>
      <c r="H39" s="321"/>
      <c r="I39" s="332" t="str">
        <f>IFERROR(VLOOKUP([9]!Tabla46[[#This Row],[Tipo de Equipo]],[9]LSIns!F45:G60,2,FALSE),"")</f>
        <v/>
      </c>
      <c r="J39" s="321"/>
      <c r="K39" s="321"/>
      <c r="L39" s="299"/>
      <c r="M39" s="323"/>
      <c r="N39" s="323"/>
      <c r="O39" s="324" t="str">
        <f>IFERROR(VLOOKUP([8]!Tabla46[[#This Row],[Provincia]],[8]Prov!$A$2:$B$156,2,FALSE),"")</f>
        <v/>
      </c>
      <c r="P39" s="324"/>
      <c r="Q39" s="325"/>
      <c r="R39" s="295"/>
      <c r="S39" s="295"/>
      <c r="T39" s="326">
        <f>+Tabla46[[#This Row],[Precio Unitario]]*Tabla46[[#This Row],[Cantidad de Insumos]]</f>
        <v>0</v>
      </c>
      <c r="U39" s="327"/>
      <c r="V39" s="293"/>
      <c r="W39" s="329"/>
    </row>
    <row r="40" spans="2:23" x14ac:dyDescent="0.2">
      <c r="B40" s="331" t="str">
        <f>IF(Tabla46[[#This Row],[Tipos de Acciones]]="","",CONCATENATE(Tabla46[[#This Row],[POA]],".",Tabla46[[#This Row],[SRS]],".",Tabla46[[#This Row],[AREA]],".",Tabla46[[#This Row],[TIPO]]))</f>
        <v/>
      </c>
      <c r="C40" s="331" t="str">
        <f>IF(Tabla46[[#This Row],[Tipos de Acciones]]="","",#REF!)</f>
        <v/>
      </c>
      <c r="D40" s="331" t="str">
        <f>IF(Tabla46[[#This Row],[Tipos de Acciones]]="","",#REF!)</f>
        <v/>
      </c>
      <c r="E40" s="331" t="str">
        <f>IF(Tabla46[[#This Row],[Tipos de Acciones]]="","",#REF!)</f>
        <v/>
      </c>
      <c r="F40" s="331" t="str">
        <f>IF(Tabla46[[#This Row],[Tipos de Acciones]]="","",#REF!)</f>
        <v/>
      </c>
      <c r="G40" s="299"/>
      <c r="H40" s="321"/>
      <c r="I40" s="332" t="str">
        <f>IFERROR(VLOOKUP([9]!Tabla46[[#This Row],[Tipo de Equipo]],[9]LSIns!F45:G60,2,FALSE),"")</f>
        <v/>
      </c>
      <c r="J40" s="321"/>
      <c r="K40" s="321"/>
      <c r="L40" s="299"/>
      <c r="M40" s="323"/>
      <c r="N40" s="323"/>
      <c r="O40" s="324" t="str">
        <f>IFERROR(VLOOKUP([8]!Tabla46[[#This Row],[Provincia]],[8]Prov!$A$2:$B$156,2,FALSE),"")</f>
        <v/>
      </c>
      <c r="P40" s="324"/>
      <c r="Q40" s="325"/>
      <c r="R40" s="295"/>
      <c r="S40" s="295"/>
      <c r="T40" s="326">
        <f>+Tabla46[[#This Row],[Precio Unitario]]*Tabla46[[#This Row],[Cantidad de Insumos]]</f>
        <v>0</v>
      </c>
      <c r="U40" s="327"/>
      <c r="V40" s="293"/>
      <c r="W40" s="329"/>
    </row>
    <row r="41" spans="2:23" x14ac:dyDescent="0.2">
      <c r="B41" s="331" t="str">
        <f>IF(Tabla46[[#This Row],[Tipos de Acciones]]="","",CONCATENATE(Tabla46[[#This Row],[POA]],".",Tabla46[[#This Row],[SRS]],".",Tabla46[[#This Row],[AREA]],".",Tabla46[[#This Row],[TIPO]]))</f>
        <v/>
      </c>
      <c r="C41" s="331" t="str">
        <f>IF(Tabla46[[#This Row],[Tipos de Acciones]]="","",#REF!)</f>
        <v/>
      </c>
      <c r="D41" s="331" t="str">
        <f>IF(Tabla46[[#This Row],[Tipos de Acciones]]="","",#REF!)</f>
        <v/>
      </c>
      <c r="E41" s="331" t="str">
        <f>IF(Tabla46[[#This Row],[Tipos de Acciones]]="","",#REF!)</f>
        <v/>
      </c>
      <c r="F41" s="331" t="str">
        <f>IF(Tabla46[[#This Row],[Tipos de Acciones]]="","",#REF!)</f>
        <v/>
      </c>
      <c r="G41" s="299"/>
      <c r="H41" s="321"/>
      <c r="I41" s="332" t="str">
        <f>IFERROR(VLOOKUP([10]!Tabla46[[#This Row],[Tipo de Equipo]],[10]LSIns!F47:G62,2,FALSE),"")</f>
        <v/>
      </c>
      <c r="J41" s="321"/>
      <c r="K41" s="321"/>
      <c r="L41" s="299"/>
      <c r="M41" s="323"/>
      <c r="N41" s="323"/>
      <c r="O41" s="324" t="str">
        <f>IFERROR(VLOOKUP([8]!Tabla46[[#This Row],[Provincia]],[8]Prov!$A$2:$B$156,2,FALSE),"")</f>
        <v/>
      </c>
      <c r="P41" s="324"/>
      <c r="Q41" s="325"/>
      <c r="R41" s="295"/>
      <c r="S41" s="333"/>
      <c r="T41" s="326">
        <f>+Tabla46[[#This Row],[Precio Unitario]]*Tabla46[[#This Row],[Cantidad de Insumos]]</f>
        <v>0</v>
      </c>
      <c r="U41" s="327"/>
      <c r="V41" s="329"/>
      <c r="W41" s="329"/>
    </row>
    <row r="42" spans="2:23" x14ac:dyDescent="0.2">
      <c r="B42" s="331" t="str">
        <f>IF(Tabla46[[#This Row],[Tipos de Acciones]]="","",CONCATENATE(Tabla46[[#This Row],[POA]],".",Tabla46[[#This Row],[SRS]],".",Tabla46[[#This Row],[AREA]],".",Tabla46[[#This Row],[TIPO]]))</f>
        <v/>
      </c>
      <c r="C42" s="331" t="str">
        <f>IF(Tabla46[[#This Row],[Tipos de Acciones]]="","",#REF!)</f>
        <v/>
      </c>
      <c r="D42" s="331" t="str">
        <f>IF(Tabla46[[#This Row],[Tipos de Acciones]]="","",#REF!)</f>
        <v/>
      </c>
      <c r="E42" s="331" t="str">
        <f>IF(Tabla46[[#This Row],[Tipos de Acciones]]="","",#REF!)</f>
        <v/>
      </c>
      <c r="F42" s="331" t="str">
        <f>IF(Tabla46[[#This Row],[Tipos de Acciones]]="","",#REF!)</f>
        <v/>
      </c>
      <c r="G42" s="299"/>
      <c r="H42" s="321"/>
      <c r="I42" s="332" t="str">
        <f>IFERROR(VLOOKUP([10]!Tabla46[[#This Row],[Tipo de Equipo]],[10]LSIns!F48:G63,2,FALSE),"")</f>
        <v/>
      </c>
      <c r="J42" s="321"/>
      <c r="K42" s="321"/>
      <c r="L42" s="299"/>
      <c r="M42" s="323"/>
      <c r="N42" s="323"/>
      <c r="O42" s="324" t="str">
        <f>IFERROR(VLOOKUP([8]!Tabla46[[#This Row],[Provincia]],[8]Prov!$A$2:$B$156,2,FALSE),"")</f>
        <v/>
      </c>
      <c r="P42" s="324"/>
      <c r="Q42" s="325"/>
      <c r="R42" s="295"/>
      <c r="S42" s="333"/>
      <c r="T42" s="326">
        <f>+Tabla46[[#This Row],[Precio Unitario]]*Tabla46[[#This Row],[Cantidad de Insumos]]</f>
        <v>0</v>
      </c>
      <c r="U42" s="327"/>
      <c r="V42" s="329"/>
      <c r="W42" s="329"/>
    </row>
    <row r="43" spans="2:23" x14ac:dyDescent="0.2">
      <c r="B43" s="331" t="str">
        <f>IF(Tabla46[[#This Row],[Tipos de Acciones]]="","",CONCATENATE(Tabla46[[#This Row],[POA]],".",Tabla46[[#This Row],[SRS]],".",Tabla46[[#This Row],[AREA]],".",Tabla46[[#This Row],[TIPO]]))</f>
        <v/>
      </c>
      <c r="C43" s="331" t="str">
        <f>IF(Tabla46[[#This Row],[Tipos de Acciones]]="","",#REF!)</f>
        <v/>
      </c>
      <c r="D43" s="331" t="str">
        <f>IF(Tabla46[[#This Row],[Tipos de Acciones]]="","",#REF!)</f>
        <v/>
      </c>
      <c r="E43" s="331" t="str">
        <f>IF(Tabla46[[#This Row],[Tipos de Acciones]]="","",#REF!)</f>
        <v/>
      </c>
      <c r="F43" s="331" t="str">
        <f>IF(Tabla46[[#This Row],[Tipos de Acciones]]="","",#REF!)</f>
        <v/>
      </c>
      <c r="G43" s="299"/>
      <c r="H43" s="321"/>
      <c r="I43" s="332" t="str">
        <f>IFERROR(VLOOKUP([10]!Tabla46[[#This Row],[Tipo de Equipo]],[10]LSIns!F49:G64,2,FALSE),"")</f>
        <v/>
      </c>
      <c r="J43" s="321"/>
      <c r="K43" s="321"/>
      <c r="L43" s="299"/>
      <c r="M43" s="323"/>
      <c r="N43" s="323"/>
      <c r="O43" s="324" t="str">
        <f>IFERROR(VLOOKUP([8]!Tabla46[[#This Row],[Provincia]],[8]Prov!$A$2:$B$156,2,FALSE),"")</f>
        <v/>
      </c>
      <c r="P43" s="324"/>
      <c r="Q43" s="325"/>
      <c r="R43" s="295"/>
      <c r="S43" s="333"/>
      <c r="T43" s="326">
        <f>+Tabla46[[#This Row],[Precio Unitario]]*Tabla46[[#This Row],[Cantidad de Insumos]]</f>
        <v>0</v>
      </c>
      <c r="U43" s="327"/>
      <c r="V43" s="329"/>
      <c r="W43" s="329"/>
    </row>
    <row r="44" spans="2:23" x14ac:dyDescent="0.2">
      <c r="B44" s="331" t="str">
        <f>IF(Tabla46[[#This Row],[Tipos de Acciones]]="","",CONCATENATE(Tabla46[[#This Row],[POA]],".",Tabla46[[#This Row],[SRS]],".",Tabla46[[#This Row],[AREA]],".",Tabla46[[#This Row],[TIPO]]))</f>
        <v/>
      </c>
      <c r="C44" s="331" t="str">
        <f>IF(Tabla46[[#This Row],[Tipos de Acciones]]="","",#REF!)</f>
        <v/>
      </c>
      <c r="D44" s="331" t="str">
        <f>IF(Tabla46[[#This Row],[Tipos de Acciones]]="","",#REF!)</f>
        <v/>
      </c>
      <c r="E44" s="331" t="str">
        <f>IF(Tabla46[[#This Row],[Tipos de Acciones]]="","",#REF!)</f>
        <v/>
      </c>
      <c r="F44" s="331" t="str">
        <f>IF(Tabla46[[#This Row],[Tipos de Acciones]]="","",#REF!)</f>
        <v/>
      </c>
      <c r="G44" s="299"/>
      <c r="H44" s="321"/>
      <c r="I44" s="332" t="str">
        <f>IFERROR(VLOOKUP([10]!Tabla46[[#This Row],[Tipo de Equipo]],[10]LSIns!F50:G65,2,FALSE),"")</f>
        <v/>
      </c>
      <c r="J44" s="321"/>
      <c r="K44" s="321"/>
      <c r="L44" s="299"/>
      <c r="M44" s="323"/>
      <c r="N44" s="323"/>
      <c r="O44" s="324" t="str">
        <f>IFERROR(VLOOKUP([8]!Tabla46[[#This Row],[Provincia]],[8]Prov!$A$2:$B$156,2,FALSE),"")</f>
        <v/>
      </c>
      <c r="P44" s="324"/>
      <c r="Q44" s="325"/>
      <c r="R44" s="295"/>
      <c r="S44" s="333"/>
      <c r="T44" s="326">
        <f>+Tabla46[[#This Row],[Precio Unitario]]*Tabla46[[#This Row],[Cantidad de Insumos]]</f>
        <v>0</v>
      </c>
      <c r="U44" s="327"/>
      <c r="V44" s="329"/>
      <c r="W44" s="329"/>
    </row>
    <row r="45" spans="2:23" x14ac:dyDescent="0.2">
      <c r="B45" s="331" t="str">
        <f>IF(Tabla46[[#This Row],[Tipos de Acciones]]="","",CONCATENATE(Tabla46[[#This Row],[POA]],".",Tabla46[[#This Row],[SRS]],".",Tabla46[[#This Row],[AREA]],".",Tabla46[[#This Row],[TIPO]]))</f>
        <v/>
      </c>
      <c r="C45" s="331" t="str">
        <f>IF(Tabla46[[#This Row],[Tipos de Acciones]]="","",#REF!)</f>
        <v/>
      </c>
      <c r="D45" s="331" t="str">
        <f>IF(Tabla46[[#This Row],[Tipos de Acciones]]="","",#REF!)</f>
        <v/>
      </c>
      <c r="E45" s="331" t="str">
        <f>IF(Tabla46[[#This Row],[Tipos de Acciones]]="","",#REF!)</f>
        <v/>
      </c>
      <c r="F45" s="331" t="str">
        <f>IF(Tabla46[[#This Row],[Tipos de Acciones]]="","",#REF!)</f>
        <v/>
      </c>
      <c r="G45" s="299"/>
      <c r="H45" s="321"/>
      <c r="I45" s="332" t="str">
        <f>IFERROR(VLOOKUP([11]!Tabla46[[#This Row],[Tipo de Equipo]],[11]LSIns!F51:G66,2,FALSE),"")</f>
        <v/>
      </c>
      <c r="J45" s="321"/>
      <c r="K45" s="321"/>
      <c r="L45" s="299"/>
      <c r="M45" s="323"/>
      <c r="N45" s="323"/>
      <c r="O45" s="324" t="str">
        <f>IFERROR(VLOOKUP([8]!Tabla46[[#This Row],[Provincia]],[8]Prov!$A$2:$B$156,2,FALSE),"")</f>
        <v/>
      </c>
      <c r="P45" s="324"/>
      <c r="Q45" s="325"/>
      <c r="R45" s="295"/>
      <c r="S45" s="295"/>
      <c r="T45" s="326">
        <f>+Tabla46[[#This Row],[Precio Unitario]]*Tabla46[[#This Row],[Cantidad de Insumos]]</f>
        <v>0</v>
      </c>
      <c r="U45" s="327"/>
      <c r="V45" s="293"/>
      <c r="W45" s="329"/>
    </row>
    <row r="46" spans="2:23" x14ac:dyDescent="0.2">
      <c r="B46" s="331" t="str">
        <f>IF(Tabla46[[#This Row],[Tipos de Acciones]]="","",CONCATENATE(Tabla46[[#This Row],[POA]],".",Tabla46[[#This Row],[SRS]],".",Tabla46[[#This Row],[AREA]],".",Tabla46[[#This Row],[TIPO]]))</f>
        <v/>
      </c>
      <c r="C46" s="331" t="str">
        <f>IF(Tabla46[[#This Row],[Tipos de Acciones]]="","",#REF!)</f>
        <v/>
      </c>
      <c r="D46" s="331" t="str">
        <f>IF(Tabla46[[#This Row],[Tipos de Acciones]]="","",#REF!)</f>
        <v/>
      </c>
      <c r="E46" s="331" t="str">
        <f>IF(Tabla46[[#This Row],[Tipos de Acciones]]="","",#REF!)</f>
        <v/>
      </c>
      <c r="F46" s="331" t="str">
        <f>IF(Tabla46[[#This Row],[Tipos de Acciones]]="","",#REF!)</f>
        <v/>
      </c>
      <c r="G46" s="299"/>
      <c r="H46" s="321"/>
      <c r="I46" s="332" t="str">
        <f>IFERROR(VLOOKUP([11]!Tabla46[[#This Row],[Tipo de Equipo]],[11]LSIns!F52:G67,2,FALSE),"")</f>
        <v/>
      </c>
      <c r="J46" s="321"/>
      <c r="K46" s="321"/>
      <c r="L46" s="299"/>
      <c r="M46" s="323"/>
      <c r="N46" s="323"/>
      <c r="O46" s="324" t="str">
        <f>IFERROR(VLOOKUP([8]!Tabla46[[#This Row],[Provincia]],[8]Prov!$A$2:$B$156,2,FALSE),"")</f>
        <v/>
      </c>
      <c r="P46" s="324"/>
      <c r="Q46" s="325"/>
      <c r="R46" s="295"/>
      <c r="S46" s="295"/>
      <c r="T46" s="326">
        <f>+Tabla46[[#This Row],[Precio Unitario]]*Tabla46[[#This Row],[Cantidad de Insumos]]</f>
        <v>0</v>
      </c>
      <c r="U46" s="327"/>
      <c r="V46" s="293"/>
      <c r="W46" s="329"/>
    </row>
    <row r="47" spans="2:23" x14ac:dyDescent="0.2">
      <c r="B47" s="331" t="str">
        <f>IF(Tabla46[[#This Row],[Tipos de Acciones]]="","",CONCATENATE(Tabla46[[#This Row],[POA]],".",Tabla46[[#This Row],[SRS]],".",Tabla46[[#This Row],[AREA]],".",Tabla46[[#This Row],[TIPO]]))</f>
        <v/>
      </c>
      <c r="C47" s="331" t="str">
        <f>IF(Tabla46[[#This Row],[Tipos de Acciones]]="","",#REF!)</f>
        <v/>
      </c>
      <c r="D47" s="331" t="str">
        <f>IF(Tabla46[[#This Row],[Tipos de Acciones]]="","",#REF!)</f>
        <v/>
      </c>
      <c r="E47" s="331" t="str">
        <f>IF(Tabla46[[#This Row],[Tipos de Acciones]]="","",#REF!)</f>
        <v/>
      </c>
      <c r="F47" s="331" t="str">
        <f>IF(Tabla46[[#This Row],[Tipos de Acciones]]="","",#REF!)</f>
        <v/>
      </c>
      <c r="G47" s="299"/>
      <c r="H47" s="321"/>
      <c r="I47" s="332" t="str">
        <f>IFERROR(VLOOKUP([11]!Tabla46[[#This Row],[Tipo de Equipo]],[11]LSIns!F53:G68,2,FALSE),"")</f>
        <v/>
      </c>
      <c r="J47" s="321"/>
      <c r="K47" s="321"/>
      <c r="L47" s="299"/>
      <c r="M47" s="323"/>
      <c r="N47" s="323"/>
      <c r="O47" s="324" t="str">
        <f>IFERROR(VLOOKUP([8]!Tabla46[[#This Row],[Provincia]],[8]Prov!$A$2:$B$156,2,FALSE),"")</f>
        <v/>
      </c>
      <c r="P47" s="324"/>
      <c r="Q47" s="325"/>
      <c r="R47" s="295"/>
      <c r="S47" s="295"/>
      <c r="T47" s="326">
        <f>+Tabla46[[#This Row],[Precio Unitario]]*Tabla46[[#This Row],[Cantidad de Insumos]]</f>
        <v>0</v>
      </c>
      <c r="U47" s="327"/>
      <c r="V47" s="293"/>
      <c r="W47" s="329"/>
    </row>
    <row r="48" spans="2:23" x14ac:dyDescent="0.2">
      <c r="B48" s="331" t="str">
        <f>IF(Tabla46[[#This Row],[Tipos de Acciones]]="","",CONCATENATE(Tabla46[[#This Row],[POA]],".",Tabla46[[#This Row],[SRS]],".",Tabla46[[#This Row],[AREA]],".",Tabla46[[#This Row],[TIPO]]))</f>
        <v/>
      </c>
      <c r="C48" s="331" t="str">
        <f>IF(Tabla46[[#This Row],[Tipos de Acciones]]="","",#REF!)</f>
        <v/>
      </c>
      <c r="D48" s="331" t="str">
        <f>IF(Tabla46[[#This Row],[Tipos de Acciones]]="","",#REF!)</f>
        <v/>
      </c>
      <c r="E48" s="331" t="str">
        <f>IF(Tabla46[[#This Row],[Tipos de Acciones]]="","",#REF!)</f>
        <v/>
      </c>
      <c r="F48" s="331" t="str">
        <f>IF(Tabla46[[#This Row],[Tipos de Acciones]]="","",#REF!)</f>
        <v/>
      </c>
      <c r="G48" s="299"/>
      <c r="H48" s="321"/>
      <c r="I48" s="332" t="str">
        <f>IFERROR(VLOOKUP([11]!Tabla46[[#This Row],[Tipo de Equipo]],[11]LSIns!F54:G69,2,FALSE),"")</f>
        <v/>
      </c>
      <c r="J48" s="321"/>
      <c r="K48" s="321"/>
      <c r="L48" s="299"/>
      <c r="M48" s="323"/>
      <c r="N48" s="323"/>
      <c r="O48" s="324" t="str">
        <f>IFERROR(VLOOKUP([8]!Tabla46[[#This Row],[Provincia]],[8]Prov!$A$2:$B$156,2,FALSE),"")</f>
        <v/>
      </c>
      <c r="P48" s="324"/>
      <c r="Q48" s="325"/>
      <c r="R48" s="295"/>
      <c r="S48" s="295"/>
      <c r="T48" s="326">
        <f>+Tabla46[[#This Row],[Precio Unitario]]*Tabla46[[#This Row],[Cantidad de Insumos]]</f>
        <v>0</v>
      </c>
      <c r="U48" s="327"/>
      <c r="V48" s="293"/>
      <c r="W48" s="329"/>
    </row>
    <row r="49" spans="2:23" x14ac:dyDescent="0.2">
      <c r="B49" s="331" t="str">
        <f>IF(Tabla46[[#This Row],[Tipos de Acciones]]="","",CONCATENATE(Tabla46[[#This Row],[POA]],".",Tabla46[[#This Row],[SRS]],".",Tabla46[[#This Row],[AREA]],".",Tabla46[[#This Row],[TIPO]]))</f>
        <v/>
      </c>
      <c r="C49" s="331" t="str">
        <f>IF(Tabla46[[#This Row],[Tipos de Acciones]]="","",#REF!)</f>
        <v/>
      </c>
      <c r="D49" s="331" t="str">
        <f>IF(Tabla46[[#This Row],[Tipos de Acciones]]="","",#REF!)</f>
        <v/>
      </c>
      <c r="E49" s="331" t="str">
        <f>IF(Tabla46[[#This Row],[Tipos de Acciones]]="","",#REF!)</f>
        <v/>
      </c>
      <c r="F49" s="331" t="str">
        <f>IF(Tabla46[[#This Row],[Tipos de Acciones]]="","",#REF!)</f>
        <v/>
      </c>
      <c r="G49" s="299"/>
      <c r="H49" s="321"/>
      <c r="I49" s="332" t="str">
        <f>IFERROR(VLOOKUP([11]!Tabla46[[#This Row],[Tipo de Equipo]],[11]LSIns!F55:G70,2,FALSE),"")</f>
        <v/>
      </c>
      <c r="J49" s="321"/>
      <c r="K49" s="321"/>
      <c r="L49" s="299"/>
      <c r="M49" s="323"/>
      <c r="N49" s="323"/>
      <c r="O49" s="324" t="str">
        <f>IFERROR(VLOOKUP([8]!Tabla46[[#This Row],[Provincia]],[8]Prov!$A$2:$B$156,2,FALSE),"")</f>
        <v/>
      </c>
      <c r="P49" s="324"/>
      <c r="Q49" s="325"/>
      <c r="R49" s="295"/>
      <c r="S49" s="295"/>
      <c r="T49" s="326">
        <f>+Tabla46[[#This Row],[Precio Unitario]]*Tabla46[[#This Row],[Cantidad de Insumos]]</f>
        <v>0</v>
      </c>
      <c r="U49" s="327"/>
      <c r="V49" s="293"/>
      <c r="W49" s="329"/>
    </row>
    <row r="50" spans="2:23" x14ac:dyDescent="0.2">
      <c r="B50" s="331" t="str">
        <f>IF(Tabla46[[#This Row],[Tipos de Acciones]]="","",CONCATENATE(Tabla46[[#This Row],[POA]],".",Tabla46[[#This Row],[SRS]],".",Tabla46[[#This Row],[AREA]],".",Tabla46[[#This Row],[TIPO]]))</f>
        <v/>
      </c>
      <c r="C50" s="331" t="str">
        <f>IF(Tabla46[[#This Row],[Tipos de Acciones]]="","",#REF!)</f>
        <v/>
      </c>
      <c r="D50" s="331" t="str">
        <f>IF(Tabla46[[#This Row],[Tipos de Acciones]]="","",#REF!)</f>
        <v/>
      </c>
      <c r="E50" s="331" t="str">
        <f>IF(Tabla46[[#This Row],[Tipos de Acciones]]="","",#REF!)</f>
        <v/>
      </c>
      <c r="F50" s="331" t="str">
        <f>IF(Tabla46[[#This Row],[Tipos de Acciones]]="","",#REF!)</f>
        <v/>
      </c>
      <c r="G50" s="299"/>
      <c r="H50" s="321"/>
      <c r="I50" s="332" t="str">
        <f>IFERROR(VLOOKUP([11]!Tabla46[[#This Row],[Tipo de Equipo]],[11]LSIns!F56:G71,2,FALSE),"")</f>
        <v/>
      </c>
      <c r="J50" s="321"/>
      <c r="K50" s="321"/>
      <c r="L50" s="299"/>
      <c r="M50" s="323"/>
      <c r="N50" s="323"/>
      <c r="O50" s="324" t="str">
        <f>IFERROR(VLOOKUP([8]!Tabla46[[#This Row],[Provincia]],[8]Prov!$A$2:$B$156,2,FALSE),"")</f>
        <v/>
      </c>
      <c r="P50" s="324"/>
      <c r="Q50" s="325"/>
      <c r="R50" s="295"/>
      <c r="S50" s="295"/>
      <c r="T50" s="326">
        <f>+Tabla46[[#This Row],[Precio Unitario]]*Tabla46[[#This Row],[Cantidad de Insumos]]</f>
        <v>0</v>
      </c>
      <c r="U50" s="327"/>
      <c r="V50" s="293"/>
      <c r="W50" s="329"/>
    </row>
    <row r="51" spans="2:23" x14ac:dyDescent="0.2">
      <c r="B51" s="331" t="str">
        <f>IF(Tabla46[[#This Row],[Tipos de Acciones]]="","",CONCATENATE(Tabla46[[#This Row],[POA]],".",Tabla46[[#This Row],[SRS]],".",Tabla46[[#This Row],[AREA]],".",Tabla46[[#This Row],[TIPO]]))</f>
        <v/>
      </c>
      <c r="C51" s="331" t="str">
        <f>IF(Tabla46[[#This Row],[Tipos de Acciones]]="","",#REF!)</f>
        <v/>
      </c>
      <c r="D51" s="331" t="str">
        <f>IF(Tabla46[[#This Row],[Tipos de Acciones]]="","",#REF!)</f>
        <v/>
      </c>
      <c r="E51" s="331" t="str">
        <f>IF(Tabla46[[#This Row],[Tipos de Acciones]]="","",#REF!)</f>
        <v/>
      </c>
      <c r="F51" s="331" t="str">
        <f>IF(Tabla46[[#This Row],[Tipos de Acciones]]="","",#REF!)</f>
        <v/>
      </c>
      <c r="G51" s="299"/>
      <c r="H51" s="321"/>
      <c r="I51" s="332" t="str">
        <f>IFERROR(VLOOKUP([11]!Tabla46[[#This Row],[Tipo de Equipo]],[11]LSIns!F57:G72,2,FALSE),"")</f>
        <v/>
      </c>
      <c r="J51" s="321"/>
      <c r="K51" s="321"/>
      <c r="L51" s="299"/>
      <c r="M51" s="323"/>
      <c r="N51" s="323"/>
      <c r="O51" s="324" t="str">
        <f>IFERROR(VLOOKUP([8]!Tabla46[[#This Row],[Provincia]],[8]Prov!$A$2:$B$156,2,FALSE),"")</f>
        <v/>
      </c>
      <c r="P51" s="324"/>
      <c r="Q51" s="325"/>
      <c r="R51" s="295"/>
      <c r="S51" s="295"/>
      <c r="T51" s="326">
        <f>+Tabla46[[#This Row],[Precio Unitario]]*Tabla46[[#This Row],[Cantidad de Insumos]]</f>
        <v>0</v>
      </c>
      <c r="U51" s="327"/>
      <c r="V51" s="293"/>
      <c r="W51" s="329"/>
    </row>
    <row r="52" spans="2:23" x14ac:dyDescent="0.2">
      <c r="B52" s="331" t="str">
        <f>IF(Tabla46[[#This Row],[Tipos de Acciones]]="","",CONCATENATE(Tabla46[[#This Row],[POA]],".",Tabla46[[#This Row],[SRS]],".",Tabla46[[#This Row],[AREA]],".",Tabla46[[#This Row],[TIPO]]))</f>
        <v/>
      </c>
      <c r="C52" s="331" t="str">
        <f>IF(Tabla46[[#This Row],[Tipos de Acciones]]="","",#REF!)</f>
        <v/>
      </c>
      <c r="D52" s="331" t="str">
        <f>IF(Tabla46[[#This Row],[Tipos de Acciones]]="","",#REF!)</f>
        <v/>
      </c>
      <c r="E52" s="331" t="str">
        <f>IF(Tabla46[[#This Row],[Tipos de Acciones]]="","",#REF!)</f>
        <v/>
      </c>
      <c r="F52" s="331" t="str">
        <f>IF(Tabla46[[#This Row],[Tipos de Acciones]]="","",#REF!)</f>
        <v/>
      </c>
      <c r="G52" s="299"/>
      <c r="H52" s="321"/>
      <c r="I52" s="332" t="str">
        <f>IFERROR(VLOOKUP([11]!Tabla46[[#This Row],[Tipo de Equipo]],[11]LSIns!F58:G73,2,FALSE),"")</f>
        <v/>
      </c>
      <c r="J52" s="321"/>
      <c r="K52" s="321"/>
      <c r="L52" s="299"/>
      <c r="M52" s="323"/>
      <c r="N52" s="323"/>
      <c r="O52" s="324" t="str">
        <f>IFERROR(VLOOKUP([8]!Tabla46[[#This Row],[Provincia]],[8]Prov!$A$2:$B$156,2,FALSE),"")</f>
        <v/>
      </c>
      <c r="P52" s="324"/>
      <c r="Q52" s="325"/>
      <c r="R52" s="295"/>
      <c r="S52" s="295"/>
      <c r="T52" s="326">
        <f>+Tabla46[[#This Row],[Precio Unitario]]*Tabla46[[#This Row],[Cantidad de Insumos]]</f>
        <v>0</v>
      </c>
      <c r="U52" s="327"/>
      <c r="V52" s="293"/>
      <c r="W52" s="329"/>
    </row>
    <row r="53" spans="2:23" x14ac:dyDescent="0.2">
      <c r="B53" s="331" t="str">
        <f>IF(Tabla46[[#This Row],[Tipos de Acciones]]="","",CONCATENATE(Tabla46[[#This Row],[POA]],".",Tabla46[[#This Row],[SRS]],".",Tabla46[[#This Row],[AREA]],".",Tabla46[[#This Row],[TIPO]]))</f>
        <v/>
      </c>
      <c r="C53" s="331" t="str">
        <f>IF(Tabla46[[#This Row],[Tipos de Acciones]]="","",#REF!)</f>
        <v/>
      </c>
      <c r="D53" s="331" t="str">
        <f>IF(Tabla46[[#This Row],[Tipos de Acciones]]="","",#REF!)</f>
        <v/>
      </c>
      <c r="E53" s="331" t="str">
        <f>IF(Tabla46[[#This Row],[Tipos de Acciones]]="","",#REF!)</f>
        <v/>
      </c>
      <c r="F53" s="331" t="str">
        <f>IF(Tabla46[[#This Row],[Tipos de Acciones]]="","",#REF!)</f>
        <v/>
      </c>
      <c r="G53" s="299"/>
      <c r="H53" s="321"/>
      <c r="I53" s="332" t="str">
        <f>IFERROR(VLOOKUP([11]!Tabla46[[#This Row],[Tipo de Equipo]],[11]LSIns!F59:G74,2,FALSE),"")</f>
        <v/>
      </c>
      <c r="J53" s="321"/>
      <c r="K53" s="321"/>
      <c r="L53" s="299"/>
      <c r="M53" s="323"/>
      <c r="N53" s="323"/>
      <c r="O53" s="324" t="str">
        <f>IFERROR(VLOOKUP([8]!Tabla46[[#This Row],[Provincia]],[8]Prov!$A$2:$B$156,2,FALSE),"")</f>
        <v/>
      </c>
      <c r="P53" s="324"/>
      <c r="Q53" s="325"/>
      <c r="R53" s="295"/>
      <c r="S53" s="295"/>
      <c r="T53" s="326">
        <f>+Tabla46[[#This Row],[Precio Unitario]]*Tabla46[[#This Row],[Cantidad de Insumos]]</f>
        <v>0</v>
      </c>
      <c r="U53" s="327"/>
      <c r="V53" s="293"/>
      <c r="W53" s="329"/>
    </row>
    <row r="54" spans="2:23" x14ac:dyDescent="0.2">
      <c r="B54" s="331" t="str">
        <f>IF(Tabla46[[#This Row],[Tipos de Acciones]]="","",CONCATENATE(Tabla46[[#This Row],[POA]],".",Tabla46[[#This Row],[SRS]],".",Tabla46[[#This Row],[AREA]],".",Tabla46[[#This Row],[TIPO]]))</f>
        <v/>
      </c>
      <c r="C54" s="331" t="str">
        <f>IF(Tabla46[[#This Row],[Tipos de Acciones]]="","",#REF!)</f>
        <v/>
      </c>
      <c r="D54" s="331" t="str">
        <f>IF(Tabla46[[#This Row],[Tipos de Acciones]]="","",#REF!)</f>
        <v/>
      </c>
      <c r="E54" s="331" t="str">
        <f>IF(Tabla46[[#This Row],[Tipos de Acciones]]="","",#REF!)</f>
        <v/>
      </c>
      <c r="F54" s="331" t="str">
        <f>IF(Tabla46[[#This Row],[Tipos de Acciones]]="","",#REF!)</f>
        <v/>
      </c>
      <c r="G54" s="299"/>
      <c r="H54" s="321"/>
      <c r="I54" s="332" t="str">
        <f>IFERROR(VLOOKUP([11]!Tabla46[[#This Row],[Tipo de Equipo]],[11]LSIns!F60:G75,2,FALSE),"")</f>
        <v/>
      </c>
      <c r="J54" s="321"/>
      <c r="K54" s="321"/>
      <c r="L54" s="299"/>
      <c r="M54" s="323"/>
      <c r="N54" s="323"/>
      <c r="O54" s="324" t="str">
        <f>IFERROR(VLOOKUP([8]!Tabla46[[#This Row],[Provincia]],[8]Prov!$A$2:$B$156,2,FALSE),"")</f>
        <v/>
      </c>
      <c r="P54" s="324"/>
      <c r="Q54" s="325"/>
      <c r="R54" s="295"/>
      <c r="S54" s="295"/>
      <c r="T54" s="326">
        <f>+Tabla46[[#This Row],[Precio Unitario]]*Tabla46[[#This Row],[Cantidad de Insumos]]</f>
        <v>0</v>
      </c>
      <c r="U54" s="327"/>
      <c r="V54" s="293"/>
      <c r="W54" s="329"/>
    </row>
    <row r="55" spans="2:23" x14ac:dyDescent="0.2">
      <c r="B55" s="331" t="str">
        <f>IF(Tabla46[[#This Row],[Tipos de Acciones]]="","",CONCATENATE(Tabla46[[#This Row],[POA]],".",Tabla46[[#This Row],[SRS]],".",Tabla46[[#This Row],[AREA]],".",Tabla46[[#This Row],[TIPO]]))</f>
        <v/>
      </c>
      <c r="C55" s="331" t="str">
        <f>IF(Tabla46[[#This Row],[Tipos de Acciones]]="","",#REF!)</f>
        <v/>
      </c>
      <c r="D55" s="331" t="str">
        <f>IF(Tabla46[[#This Row],[Tipos de Acciones]]="","",#REF!)</f>
        <v/>
      </c>
      <c r="E55" s="331" t="str">
        <f>IF(Tabla46[[#This Row],[Tipos de Acciones]]="","",#REF!)</f>
        <v/>
      </c>
      <c r="F55" s="331" t="str">
        <f>IF(Tabla46[[#This Row],[Tipos de Acciones]]="","",#REF!)</f>
        <v/>
      </c>
      <c r="G55" s="299"/>
      <c r="H55" s="321"/>
      <c r="I55" s="332" t="str">
        <f>IFERROR(VLOOKUP([11]!Tabla46[[#This Row],[Tipo de Equipo]],[11]LSIns!F61:G76,2,FALSE),"")</f>
        <v/>
      </c>
      <c r="J55" s="321"/>
      <c r="K55" s="321"/>
      <c r="L55" s="299"/>
      <c r="M55" s="323"/>
      <c r="N55" s="323"/>
      <c r="O55" s="324" t="str">
        <f>IFERROR(VLOOKUP([8]!Tabla46[[#This Row],[Provincia]],[8]Prov!$A$2:$B$156,2,FALSE),"")</f>
        <v/>
      </c>
      <c r="P55" s="324"/>
      <c r="Q55" s="325"/>
      <c r="R55" s="295"/>
      <c r="S55" s="295"/>
      <c r="T55" s="326">
        <f>+Tabla46[[#This Row],[Precio Unitario]]*Tabla46[[#This Row],[Cantidad de Insumos]]</f>
        <v>0</v>
      </c>
      <c r="U55" s="327"/>
      <c r="V55" s="293"/>
      <c r="W55" s="329"/>
    </row>
    <row r="56" spans="2:23" x14ac:dyDescent="0.2">
      <c r="B56" s="331" t="str">
        <f>IF(Tabla46[[#This Row],[Tipos de Acciones]]="","",CONCATENATE(Tabla46[[#This Row],[POA]],".",Tabla46[[#This Row],[SRS]],".",Tabla46[[#This Row],[AREA]],".",Tabla46[[#This Row],[TIPO]]))</f>
        <v/>
      </c>
      <c r="C56" s="331" t="str">
        <f>IF(Tabla46[[#This Row],[Tipos de Acciones]]="","",#REF!)</f>
        <v/>
      </c>
      <c r="D56" s="331" t="str">
        <f>IF(Tabla46[[#This Row],[Tipos de Acciones]]="","",#REF!)</f>
        <v/>
      </c>
      <c r="E56" s="331" t="str">
        <f>IF(Tabla46[[#This Row],[Tipos de Acciones]]="","",#REF!)</f>
        <v/>
      </c>
      <c r="F56" s="331" t="str">
        <f>IF(Tabla46[[#This Row],[Tipos de Acciones]]="","",#REF!)</f>
        <v/>
      </c>
      <c r="G56" s="299"/>
      <c r="H56" s="321"/>
      <c r="I56" s="332" t="str">
        <f>IFERROR(VLOOKUP([11]!Tabla46[[#This Row],[Tipo de Equipo]],[11]LSIns!F62:G77,2,FALSE),"")</f>
        <v/>
      </c>
      <c r="J56" s="321"/>
      <c r="K56" s="321"/>
      <c r="L56" s="299"/>
      <c r="M56" s="323"/>
      <c r="N56" s="323"/>
      <c r="O56" s="324" t="str">
        <f>IFERROR(VLOOKUP([8]!Tabla46[[#This Row],[Provincia]],[8]Prov!$A$2:$B$156,2,FALSE),"")</f>
        <v/>
      </c>
      <c r="P56" s="324"/>
      <c r="Q56" s="325"/>
      <c r="R56" s="295"/>
      <c r="S56" s="295"/>
      <c r="T56" s="326">
        <f>+Tabla46[[#This Row],[Precio Unitario]]*Tabla46[[#This Row],[Cantidad de Insumos]]</f>
        <v>0</v>
      </c>
      <c r="U56" s="327"/>
      <c r="V56" s="293"/>
      <c r="W56" s="329"/>
    </row>
    <row r="57" spans="2:23" x14ac:dyDescent="0.2">
      <c r="B57" s="331" t="str">
        <f>IF(Tabla46[[#This Row],[Tipos de Acciones]]="","",CONCATENATE(Tabla46[[#This Row],[POA]],".",Tabla46[[#This Row],[SRS]],".",Tabla46[[#This Row],[AREA]],".",Tabla46[[#This Row],[TIPO]]))</f>
        <v/>
      </c>
      <c r="C57" s="331" t="str">
        <f>IF(Tabla46[[#This Row],[Tipos de Acciones]]="","",#REF!)</f>
        <v/>
      </c>
      <c r="D57" s="331" t="str">
        <f>IF(Tabla46[[#This Row],[Tipos de Acciones]]="","",#REF!)</f>
        <v/>
      </c>
      <c r="E57" s="331" t="str">
        <f>IF(Tabla46[[#This Row],[Tipos de Acciones]]="","",#REF!)</f>
        <v/>
      </c>
      <c r="F57" s="331" t="str">
        <f>IF(Tabla46[[#This Row],[Tipos de Acciones]]="","",#REF!)</f>
        <v/>
      </c>
      <c r="G57" s="299"/>
      <c r="H57" s="321"/>
      <c r="I57" s="332" t="str">
        <f>IFERROR(VLOOKUP([12]!Tabla46[[#This Row],[Tipo de Equipo]],[12]LSIns!F63:G78,2,FALSE),"")</f>
        <v/>
      </c>
      <c r="J57" s="321"/>
      <c r="K57" s="321"/>
      <c r="L57" s="299"/>
      <c r="M57" s="323"/>
      <c r="N57" s="323"/>
      <c r="O57" s="324" t="str">
        <f>IFERROR(VLOOKUP([8]!Tabla46[[#This Row],[Provincia]],[8]Prov!$A$2:$B$156,2,FALSE),"")</f>
        <v/>
      </c>
      <c r="P57" s="324"/>
      <c r="Q57" s="325"/>
      <c r="R57" s="295"/>
      <c r="S57" s="295"/>
      <c r="T57" s="326">
        <f>+Tabla46[[#This Row],[Precio Unitario]]*Tabla46[[#This Row],[Cantidad de Insumos]]</f>
        <v>0</v>
      </c>
      <c r="U57" s="327"/>
      <c r="V57" s="293"/>
      <c r="W57" s="329"/>
    </row>
    <row r="58" spans="2:23" x14ac:dyDescent="0.2">
      <c r="B58" s="331" t="str">
        <f>IF(Tabla46[[#This Row],[Tipos de Acciones]]="","",CONCATENATE(Tabla46[[#This Row],[POA]],".",Tabla46[[#This Row],[SRS]],".",Tabla46[[#This Row],[AREA]],".",Tabla46[[#This Row],[TIPO]]))</f>
        <v/>
      </c>
      <c r="C58" s="331" t="str">
        <f>IF(Tabla46[[#This Row],[Tipos de Acciones]]="","",#REF!)</f>
        <v/>
      </c>
      <c r="D58" s="331" t="str">
        <f>IF(Tabla46[[#This Row],[Tipos de Acciones]]="","",#REF!)</f>
        <v/>
      </c>
      <c r="E58" s="331" t="str">
        <f>IF(Tabla46[[#This Row],[Tipos de Acciones]]="","",#REF!)</f>
        <v/>
      </c>
      <c r="F58" s="331" t="str">
        <f>IF(Tabla46[[#This Row],[Tipos de Acciones]]="","",#REF!)</f>
        <v/>
      </c>
      <c r="G58" s="299"/>
      <c r="H58" s="321"/>
      <c r="I58" s="332" t="str">
        <f>IFERROR(VLOOKUP([13]!Tabla46[[#This Row],[Tipo de Equipo]],[13]LSIns!F64:G79,2,FALSE),"")</f>
        <v/>
      </c>
      <c r="J58" s="321"/>
      <c r="K58" s="321"/>
      <c r="L58" s="299"/>
      <c r="M58" s="323"/>
      <c r="N58" s="323"/>
      <c r="O58" s="334" t="str">
        <f>IFERROR(VLOOKUP([13]!Tabla46[[#This Row],[Provincia]],[13]Prov!$A$2:$B$156,2,FALSE),"")</f>
        <v/>
      </c>
      <c r="P58" s="324"/>
      <c r="Q58" s="325"/>
      <c r="R58" s="295"/>
      <c r="S58" s="295"/>
      <c r="T58" s="326">
        <f>+Tabla46[[#This Row],[Precio Unitario]]*Tabla46[[#This Row],[Cantidad de Insumos]]</f>
        <v>0</v>
      </c>
      <c r="U58" s="327"/>
      <c r="V58" s="293"/>
      <c r="W58" s="329"/>
    </row>
    <row r="59" spans="2:23" x14ac:dyDescent="0.2">
      <c r="B59" s="331" t="str">
        <f>IF(Tabla46[[#This Row],[Tipos de Acciones]]="","",CONCATENATE(Tabla46[[#This Row],[POA]],".",Tabla46[[#This Row],[SRS]],".",Tabla46[[#This Row],[AREA]],".",Tabla46[[#This Row],[TIPO]]))</f>
        <v/>
      </c>
      <c r="C59" s="331" t="str">
        <f>IF(Tabla46[[#This Row],[Tipos de Acciones]]="","",#REF!)</f>
        <v/>
      </c>
      <c r="D59" s="331" t="str">
        <f>IF(Tabla46[[#This Row],[Tipos de Acciones]]="","",#REF!)</f>
        <v/>
      </c>
      <c r="E59" s="331" t="str">
        <f>IF(Tabla46[[#This Row],[Tipos de Acciones]]="","",#REF!)</f>
        <v/>
      </c>
      <c r="F59" s="331" t="str">
        <f>IF(Tabla46[[#This Row],[Tipos de Acciones]]="","",#REF!)</f>
        <v/>
      </c>
      <c r="G59" s="299"/>
      <c r="H59" s="321"/>
      <c r="I59" s="332" t="str">
        <f>IFERROR(VLOOKUP([13]!Tabla46[[#This Row],[Tipo de Equipo]],[13]LSIns!F65:G80,2,FALSE),"")</f>
        <v/>
      </c>
      <c r="J59" s="321"/>
      <c r="K59" s="321"/>
      <c r="L59" s="299"/>
      <c r="M59" s="323"/>
      <c r="N59" s="323"/>
      <c r="O59" s="334" t="str">
        <f>IFERROR(VLOOKUP([13]!Tabla46[[#This Row],[Provincia]],[13]Prov!$A$2:$B$156,2,FALSE),"")</f>
        <v/>
      </c>
      <c r="P59" s="324"/>
      <c r="Q59" s="325"/>
      <c r="R59" s="295"/>
      <c r="S59" s="295"/>
      <c r="T59" s="326">
        <f>+Tabla46[[#This Row],[Precio Unitario]]*Tabla46[[#This Row],[Cantidad de Insumos]]</f>
        <v>0</v>
      </c>
      <c r="U59" s="327"/>
      <c r="V59" s="293"/>
      <c r="W59" s="329"/>
    </row>
    <row r="60" spans="2:23" x14ac:dyDescent="0.2">
      <c r="B60" s="331" t="str">
        <f>IF(Tabla46[[#This Row],[Tipos de Acciones]]="","",CONCATENATE(Tabla46[[#This Row],[POA]],".",Tabla46[[#This Row],[SRS]],".",Tabla46[[#This Row],[AREA]],".",Tabla46[[#This Row],[TIPO]]))</f>
        <v/>
      </c>
      <c r="C60" s="331" t="str">
        <f>IF(Tabla46[[#This Row],[Tipos de Acciones]]="","",#REF!)</f>
        <v/>
      </c>
      <c r="D60" s="331" t="str">
        <f>IF(Tabla46[[#This Row],[Tipos de Acciones]]="","",#REF!)</f>
        <v/>
      </c>
      <c r="E60" s="331" t="str">
        <f>IF(Tabla46[[#This Row],[Tipos de Acciones]]="","",#REF!)</f>
        <v/>
      </c>
      <c r="F60" s="331" t="str">
        <f>IF(Tabla46[[#This Row],[Tipos de Acciones]]="","",#REF!)</f>
        <v/>
      </c>
      <c r="G60" s="299"/>
      <c r="H60" s="321"/>
      <c r="I60" s="332" t="str">
        <f>IFERROR(VLOOKUP([13]!Tabla46[[#This Row],[Tipo de Equipo]],[13]LSIns!F66:G81,2,FALSE),"")</f>
        <v/>
      </c>
      <c r="J60" s="321"/>
      <c r="K60" s="321"/>
      <c r="L60" s="299"/>
      <c r="M60" s="323"/>
      <c r="N60" s="323"/>
      <c r="O60" s="334" t="str">
        <f>IFERROR(VLOOKUP([13]!Tabla46[[#This Row],[Provincia]],[13]Prov!$A$2:$B$156,2,FALSE),"")</f>
        <v/>
      </c>
      <c r="P60" s="324"/>
      <c r="Q60" s="325"/>
      <c r="R60" s="295"/>
      <c r="S60" s="295"/>
      <c r="T60" s="326">
        <f>+Tabla46[[#This Row],[Precio Unitario]]*Tabla46[[#This Row],[Cantidad de Insumos]]</f>
        <v>0</v>
      </c>
      <c r="U60" s="327"/>
      <c r="V60" s="293"/>
      <c r="W60" s="329"/>
    </row>
    <row r="61" spans="2:23" x14ac:dyDescent="0.2">
      <c r="B61" s="331" t="str">
        <f>IF(Tabla46[[#This Row],[Tipos de Acciones]]="","",CONCATENATE(Tabla46[[#This Row],[POA]],".",Tabla46[[#This Row],[SRS]],".",Tabla46[[#This Row],[AREA]],".",Tabla46[[#This Row],[TIPO]]))</f>
        <v/>
      </c>
      <c r="C61" s="331" t="str">
        <f>IF(Tabla46[[#This Row],[Tipos de Acciones]]="","",#REF!)</f>
        <v/>
      </c>
      <c r="D61" s="331" t="str">
        <f>IF(Tabla46[[#This Row],[Tipos de Acciones]]="","",#REF!)</f>
        <v/>
      </c>
      <c r="E61" s="331" t="str">
        <f>IF(Tabla46[[#This Row],[Tipos de Acciones]]="","",#REF!)</f>
        <v/>
      </c>
      <c r="F61" s="331" t="str">
        <f>IF(Tabla46[[#This Row],[Tipos de Acciones]]="","",#REF!)</f>
        <v/>
      </c>
      <c r="G61" s="299"/>
      <c r="H61" s="321"/>
      <c r="I61" s="332" t="str">
        <f>IFERROR(VLOOKUP([14]!Tabla46[[#This Row],[Tipo de Equipo]],[14]LSIns!F67:G82,2,FALSE),"")</f>
        <v/>
      </c>
      <c r="J61" s="321"/>
      <c r="K61" s="321"/>
      <c r="L61" s="299"/>
      <c r="M61" s="323"/>
      <c r="N61" s="323"/>
      <c r="O61" s="334" t="str">
        <f>IFERROR(VLOOKUP([13]!Tabla46[[#This Row],[Provincia]],[13]Prov!$A$2:$B$156,2,FALSE),"")</f>
        <v/>
      </c>
      <c r="P61" s="324"/>
      <c r="Q61" s="325"/>
      <c r="R61" s="295"/>
      <c r="S61" s="295"/>
      <c r="T61" s="326">
        <f>+Tabla46[[#This Row],[Precio Unitario]]*Tabla46[[#This Row],[Cantidad de Insumos]]</f>
        <v>0</v>
      </c>
      <c r="U61" s="327"/>
      <c r="V61" s="293"/>
      <c r="W61" s="329"/>
    </row>
    <row r="62" spans="2:23" x14ac:dyDescent="0.2">
      <c r="B62" s="331" t="str">
        <f>IF(Tabla46[[#This Row],[Tipos de Acciones]]="","",CONCATENATE(Tabla46[[#This Row],[POA]],".",Tabla46[[#This Row],[SRS]],".",Tabla46[[#This Row],[AREA]],".",Tabla46[[#This Row],[TIPO]]))</f>
        <v/>
      </c>
      <c r="C62" s="331" t="str">
        <f>IF(Tabla46[[#This Row],[Tipos de Acciones]]="","",#REF!)</f>
        <v/>
      </c>
      <c r="D62" s="331" t="str">
        <f>IF(Tabla46[[#This Row],[Tipos de Acciones]]="","",#REF!)</f>
        <v/>
      </c>
      <c r="E62" s="331" t="str">
        <f>IF(Tabla46[[#This Row],[Tipos de Acciones]]="","",#REF!)</f>
        <v/>
      </c>
      <c r="F62" s="331" t="str">
        <f>IF(Tabla46[[#This Row],[Tipos de Acciones]]="","",#REF!)</f>
        <v/>
      </c>
      <c r="G62" s="299"/>
      <c r="H62" s="321"/>
      <c r="I62" s="332" t="str">
        <f>IFERROR(VLOOKUP([14]!Tabla46[[#This Row],[Tipo de Equipo]],[14]LSIns!F68:G83,2,FALSE),"")</f>
        <v/>
      </c>
      <c r="J62" s="321"/>
      <c r="K62" s="321"/>
      <c r="L62" s="299"/>
      <c r="M62" s="323"/>
      <c r="N62" s="323"/>
      <c r="O62" s="334" t="str">
        <f>IFERROR(VLOOKUP([13]!Tabla46[[#This Row],[Provincia]],[13]Prov!$A$2:$B$156,2,FALSE),"")</f>
        <v/>
      </c>
      <c r="P62" s="324"/>
      <c r="Q62" s="325"/>
      <c r="R62" s="295"/>
      <c r="S62" s="295"/>
      <c r="T62" s="326">
        <f>+Tabla46[[#This Row],[Precio Unitario]]*Tabla46[[#This Row],[Cantidad de Insumos]]</f>
        <v>0</v>
      </c>
      <c r="U62" s="327"/>
      <c r="V62" s="293"/>
      <c r="W62" s="329"/>
    </row>
    <row r="63" spans="2:23" x14ac:dyDescent="0.2">
      <c r="B63" s="331" t="str">
        <f>IF(Tabla46[[#This Row],[Tipos de Acciones]]="","",CONCATENATE(Tabla46[[#This Row],[POA]],".",Tabla46[[#This Row],[SRS]],".",Tabla46[[#This Row],[AREA]],".",Tabla46[[#This Row],[TIPO]]))</f>
        <v/>
      </c>
      <c r="C63" s="331" t="str">
        <f>IF(Tabla46[[#This Row],[Tipos de Acciones]]="","",#REF!)</f>
        <v/>
      </c>
      <c r="D63" s="331" t="str">
        <f>IF(Tabla46[[#This Row],[Tipos de Acciones]]="","",#REF!)</f>
        <v/>
      </c>
      <c r="E63" s="331" t="str">
        <f>IF(Tabla46[[#This Row],[Tipos de Acciones]]="","",#REF!)</f>
        <v/>
      </c>
      <c r="F63" s="331" t="str">
        <f>IF(Tabla46[[#This Row],[Tipos de Acciones]]="","",#REF!)</f>
        <v/>
      </c>
      <c r="G63" s="299"/>
      <c r="H63" s="321"/>
      <c r="I63" s="332" t="str">
        <f>IFERROR(VLOOKUP([14]!Tabla46[[#This Row],[Tipo de Equipo]],[14]LSIns!F69:G84,2,FALSE),"")</f>
        <v/>
      </c>
      <c r="J63" s="321"/>
      <c r="K63" s="321"/>
      <c r="L63" s="299"/>
      <c r="M63" s="323"/>
      <c r="N63" s="323"/>
      <c r="O63" s="334" t="str">
        <f>IFERROR(VLOOKUP([13]!Tabla46[[#This Row],[Provincia]],[13]Prov!$A$2:$B$156,2,FALSE),"")</f>
        <v/>
      </c>
      <c r="P63" s="324"/>
      <c r="Q63" s="325"/>
      <c r="R63" s="295"/>
      <c r="S63" s="295"/>
      <c r="T63" s="326">
        <f>+Tabla46[[#This Row],[Precio Unitario]]*Tabla46[[#This Row],[Cantidad de Insumos]]</f>
        <v>0</v>
      </c>
      <c r="U63" s="327"/>
      <c r="V63" s="293"/>
      <c r="W63" s="329"/>
    </row>
    <row r="64" spans="2:23" x14ac:dyDescent="0.2">
      <c r="B64" s="331" t="str">
        <f>IF(Tabla46[[#This Row],[Tipos de Acciones]]="","",CONCATENATE(Tabla46[[#This Row],[POA]],".",Tabla46[[#This Row],[SRS]],".",Tabla46[[#This Row],[AREA]],".",Tabla46[[#This Row],[TIPO]]))</f>
        <v/>
      </c>
      <c r="C64" s="331" t="str">
        <f>IF(Tabla46[[#This Row],[Tipos de Acciones]]="","",#REF!)</f>
        <v/>
      </c>
      <c r="D64" s="331" t="str">
        <f>IF(Tabla46[[#This Row],[Tipos de Acciones]]="","",#REF!)</f>
        <v/>
      </c>
      <c r="E64" s="331" t="str">
        <f>IF(Tabla46[[#This Row],[Tipos de Acciones]]="","",#REF!)</f>
        <v/>
      </c>
      <c r="F64" s="331" t="str">
        <f>IF(Tabla46[[#This Row],[Tipos de Acciones]]="","",#REF!)</f>
        <v/>
      </c>
      <c r="G64" s="299"/>
      <c r="H64" s="321"/>
      <c r="I64" s="332" t="str">
        <f>IFERROR(VLOOKUP([14]!Tabla46[[#This Row],[Tipo de Equipo]],[14]LSIns!F70:G85,2,FALSE),"")</f>
        <v/>
      </c>
      <c r="J64" s="321"/>
      <c r="K64" s="321"/>
      <c r="L64" s="299"/>
      <c r="M64" s="323"/>
      <c r="N64" s="323"/>
      <c r="O64" s="334" t="str">
        <f>IFERROR(VLOOKUP([13]!Tabla46[[#This Row],[Provincia]],[13]Prov!$A$2:$B$156,2,FALSE),"")</f>
        <v/>
      </c>
      <c r="P64" s="324"/>
      <c r="Q64" s="325"/>
      <c r="R64" s="295"/>
      <c r="S64" s="295"/>
      <c r="T64" s="326">
        <f>+Tabla46[[#This Row],[Precio Unitario]]*Tabla46[[#This Row],[Cantidad de Insumos]]</f>
        <v>0</v>
      </c>
      <c r="U64" s="327"/>
      <c r="V64" s="293"/>
      <c r="W64" s="329"/>
    </row>
    <row r="65" spans="2:23" x14ac:dyDescent="0.2">
      <c r="B65" s="331" t="str">
        <f>IF(Tabla46[[#This Row],[Tipos de Acciones]]="","",CONCATENATE(Tabla46[[#This Row],[POA]],".",Tabla46[[#This Row],[SRS]],".",Tabla46[[#This Row],[AREA]],".",Tabla46[[#This Row],[TIPO]]))</f>
        <v/>
      </c>
      <c r="C65" s="331" t="str">
        <f>IF(Tabla46[[#This Row],[Tipos de Acciones]]="","",#REF!)</f>
        <v/>
      </c>
      <c r="D65" s="331" t="str">
        <f>IF(Tabla46[[#This Row],[Tipos de Acciones]]="","",#REF!)</f>
        <v/>
      </c>
      <c r="E65" s="331" t="str">
        <f>IF(Tabla46[[#This Row],[Tipos de Acciones]]="","",#REF!)</f>
        <v/>
      </c>
      <c r="F65" s="331" t="str">
        <f>IF(Tabla46[[#This Row],[Tipos de Acciones]]="","",#REF!)</f>
        <v/>
      </c>
      <c r="G65" s="299"/>
      <c r="H65" s="321"/>
      <c r="I65" s="332" t="str">
        <f>IFERROR(VLOOKUP([14]!Tabla46[[#This Row],[Tipo de Equipo]],[14]LSIns!F71:G86,2,FALSE),"")</f>
        <v/>
      </c>
      <c r="J65" s="321"/>
      <c r="K65" s="321"/>
      <c r="L65" s="299"/>
      <c r="M65" s="323"/>
      <c r="N65" s="323"/>
      <c r="O65" s="334" t="str">
        <f>IFERROR(VLOOKUP([13]!Tabla46[[#This Row],[Provincia]],[13]Prov!$A$2:$B$156,2,FALSE),"")</f>
        <v/>
      </c>
      <c r="P65" s="324"/>
      <c r="Q65" s="325"/>
      <c r="R65" s="295"/>
      <c r="S65" s="295"/>
      <c r="T65" s="326">
        <f>+Tabla46[[#This Row],[Precio Unitario]]*Tabla46[[#This Row],[Cantidad de Insumos]]</f>
        <v>0</v>
      </c>
      <c r="U65" s="327"/>
      <c r="V65" s="293"/>
      <c r="W65" s="329"/>
    </row>
    <row r="66" spans="2:23" x14ac:dyDescent="0.2">
      <c r="B66" s="331" t="str">
        <f>IF(Tabla46[[#This Row],[Tipos de Acciones]]="","",CONCATENATE(Tabla46[[#This Row],[POA]],".",Tabla46[[#This Row],[SRS]],".",Tabla46[[#This Row],[AREA]],".",Tabla46[[#This Row],[TIPO]]))</f>
        <v/>
      </c>
      <c r="C66" s="331" t="str">
        <f>IF(Tabla46[[#This Row],[Tipos de Acciones]]="","",#REF!)</f>
        <v/>
      </c>
      <c r="D66" s="331" t="str">
        <f>IF(Tabla46[[#This Row],[Tipos de Acciones]]="","",#REF!)</f>
        <v/>
      </c>
      <c r="E66" s="331" t="str">
        <f>IF(Tabla46[[#This Row],[Tipos de Acciones]]="","",#REF!)</f>
        <v/>
      </c>
      <c r="F66" s="331" t="str">
        <f>IF(Tabla46[[#This Row],[Tipos de Acciones]]="","",#REF!)</f>
        <v/>
      </c>
      <c r="G66" s="299"/>
      <c r="H66" s="321"/>
      <c r="I66" s="332" t="str">
        <f>IFERROR(VLOOKUP([15]!Tabla46[[#This Row],[Tipo de Equipo]],[15]LSIns!F72:G87,2,FALSE),"")</f>
        <v/>
      </c>
      <c r="J66" s="321"/>
      <c r="K66" s="321"/>
      <c r="L66" s="299"/>
      <c r="M66" s="323"/>
      <c r="N66" s="323"/>
      <c r="O66" s="334" t="str">
        <f>IFERROR(VLOOKUP([13]!Tabla46[[#This Row],[Provincia]],[13]Prov!$A$2:$B$156,2,FALSE),"")</f>
        <v/>
      </c>
      <c r="P66" s="324"/>
      <c r="Q66" s="325"/>
      <c r="R66" s="295"/>
      <c r="S66" s="295"/>
      <c r="T66" s="326">
        <f>+Tabla46[[#This Row],[Precio Unitario]]*Tabla46[[#This Row],[Cantidad de Insumos]]</f>
        <v>0</v>
      </c>
      <c r="U66" s="327"/>
      <c r="V66" s="293"/>
      <c r="W66" s="329"/>
    </row>
  </sheetData>
  <dataValidations count="4">
    <dataValidation type="list" allowBlank="1" showInputMessage="1" showErrorMessage="1" sqref="G9:G66">
      <formula1>ls_TiposAcciones</formula1>
    </dataValidation>
    <dataValidation type="list" allowBlank="1" showInputMessage="1" showErrorMessage="1" sqref="O9:O10 P9:P66 O12:O59 N9:N66">
      <formula1>Provincias</formula1>
    </dataValidation>
    <dataValidation type="list" allowBlank="1" showInputMessage="1" showErrorMessage="1" sqref="W12:W19 V9:V40 V45:V66 V41:W44">
      <formula1>lsFuentesFinanciamiento</formula1>
    </dataValidation>
    <dataValidation type="list" allowBlank="1" showInputMessage="1" showErrorMessage="1" sqref="L9:L66">
      <formula1>LsTipoEESS</formula1>
    </dataValidation>
  </dataValidations>
  <pageMargins left="1.2598425196850394" right="0.27559055118110237" top="1.1023622047244095" bottom="0.15748031496062992" header="0" footer="0"/>
  <pageSetup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CommandButton1">
          <controlPr defaultSize="0" autoLine="0" r:id="rId5">
            <anchor moveWithCells="1">
              <from>
                <xdr:col>6</xdr:col>
                <xdr:colOff>0</xdr:colOff>
                <xdr:row>4</xdr:row>
                <xdr:rowOff>161925</xdr:rowOff>
              </from>
              <to>
                <xdr:col>6</xdr:col>
                <xdr:colOff>1457325</xdr:colOff>
                <xdr:row>6</xdr:row>
                <xdr:rowOff>66675</xdr:rowOff>
              </to>
            </anchor>
          </controlPr>
        </control>
      </mc:Choice>
      <mc:Fallback>
        <control shapeId="28673" r:id="rId4" name="CommandButton1"/>
      </mc:Fallback>
    </mc:AlternateContent>
  </controls>
  <tableParts count="1"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8"/>
  <sheetViews>
    <sheetView topLeftCell="B502" zoomScale="85" zoomScaleNormal="85" workbookViewId="0">
      <selection activeCell="A3" sqref="A3:G3"/>
    </sheetView>
  </sheetViews>
  <sheetFormatPr baseColWidth="10" defaultColWidth="9.140625" defaultRowHeight="12.75" x14ac:dyDescent="0.2"/>
  <cols>
    <col min="1" max="1" width="81.140625" style="172" customWidth="1"/>
    <col min="2" max="2" width="78.42578125" style="172" customWidth="1"/>
    <col min="3" max="3" width="32.28515625" style="169" customWidth="1"/>
    <col min="4" max="4" width="13" style="171" customWidth="1"/>
    <col min="5" max="5" width="15.42578125" style="169" customWidth="1"/>
    <col min="6" max="6" width="16.7109375" style="173" customWidth="1"/>
    <col min="7" max="256" width="9.140625" style="17"/>
    <col min="257" max="257" width="30.7109375" style="17" customWidth="1"/>
    <col min="258" max="258" width="30.140625" style="17" customWidth="1"/>
    <col min="259" max="259" width="52.85546875" style="17" customWidth="1"/>
    <col min="260" max="260" width="13" style="17" customWidth="1"/>
    <col min="261" max="261" width="15.42578125" style="17" customWidth="1"/>
    <col min="262" max="262" width="16.7109375" style="17" customWidth="1"/>
    <col min="263" max="512" width="9.140625" style="17"/>
    <col min="513" max="513" width="30.7109375" style="17" customWidth="1"/>
    <col min="514" max="514" width="30.140625" style="17" customWidth="1"/>
    <col min="515" max="515" width="52.85546875" style="17" customWidth="1"/>
    <col min="516" max="516" width="13" style="17" customWidth="1"/>
    <col min="517" max="517" width="15.42578125" style="17" customWidth="1"/>
    <col min="518" max="518" width="16.7109375" style="17" customWidth="1"/>
    <col min="519" max="768" width="9.140625" style="17"/>
    <col min="769" max="769" width="30.7109375" style="17" customWidth="1"/>
    <col min="770" max="770" width="30.140625" style="17" customWidth="1"/>
    <col min="771" max="771" width="52.85546875" style="17" customWidth="1"/>
    <col min="772" max="772" width="13" style="17" customWidth="1"/>
    <col min="773" max="773" width="15.42578125" style="17" customWidth="1"/>
    <col min="774" max="774" width="16.7109375" style="17" customWidth="1"/>
    <col min="775" max="1024" width="9.140625" style="17"/>
    <col min="1025" max="1025" width="30.7109375" style="17" customWidth="1"/>
    <col min="1026" max="1026" width="30.140625" style="17" customWidth="1"/>
    <col min="1027" max="1027" width="52.85546875" style="17" customWidth="1"/>
    <col min="1028" max="1028" width="13" style="17" customWidth="1"/>
    <col min="1029" max="1029" width="15.42578125" style="17" customWidth="1"/>
    <col min="1030" max="1030" width="16.7109375" style="17" customWidth="1"/>
    <col min="1031" max="1280" width="9.140625" style="17"/>
    <col min="1281" max="1281" width="30.7109375" style="17" customWidth="1"/>
    <col min="1282" max="1282" width="30.140625" style="17" customWidth="1"/>
    <col min="1283" max="1283" width="52.85546875" style="17" customWidth="1"/>
    <col min="1284" max="1284" width="13" style="17" customWidth="1"/>
    <col min="1285" max="1285" width="15.42578125" style="17" customWidth="1"/>
    <col min="1286" max="1286" width="16.7109375" style="17" customWidth="1"/>
    <col min="1287" max="1536" width="9.140625" style="17"/>
    <col min="1537" max="1537" width="30.7109375" style="17" customWidth="1"/>
    <col min="1538" max="1538" width="30.140625" style="17" customWidth="1"/>
    <col min="1539" max="1539" width="52.85546875" style="17" customWidth="1"/>
    <col min="1540" max="1540" width="13" style="17" customWidth="1"/>
    <col min="1541" max="1541" width="15.42578125" style="17" customWidth="1"/>
    <col min="1542" max="1542" width="16.7109375" style="17" customWidth="1"/>
    <col min="1543" max="1792" width="9.140625" style="17"/>
    <col min="1793" max="1793" width="30.7109375" style="17" customWidth="1"/>
    <col min="1794" max="1794" width="30.140625" style="17" customWidth="1"/>
    <col min="1795" max="1795" width="52.85546875" style="17" customWidth="1"/>
    <col min="1796" max="1796" width="13" style="17" customWidth="1"/>
    <col min="1797" max="1797" width="15.42578125" style="17" customWidth="1"/>
    <col min="1798" max="1798" width="16.7109375" style="17" customWidth="1"/>
    <col min="1799" max="2048" width="9.140625" style="17"/>
    <col min="2049" max="2049" width="30.7109375" style="17" customWidth="1"/>
    <col min="2050" max="2050" width="30.140625" style="17" customWidth="1"/>
    <col min="2051" max="2051" width="52.85546875" style="17" customWidth="1"/>
    <col min="2052" max="2052" width="13" style="17" customWidth="1"/>
    <col min="2053" max="2053" width="15.42578125" style="17" customWidth="1"/>
    <col min="2054" max="2054" width="16.7109375" style="17" customWidth="1"/>
    <col min="2055" max="2304" width="9.140625" style="17"/>
    <col min="2305" max="2305" width="30.7109375" style="17" customWidth="1"/>
    <col min="2306" max="2306" width="30.140625" style="17" customWidth="1"/>
    <col min="2307" max="2307" width="52.85546875" style="17" customWidth="1"/>
    <col min="2308" max="2308" width="13" style="17" customWidth="1"/>
    <col min="2309" max="2309" width="15.42578125" style="17" customWidth="1"/>
    <col min="2310" max="2310" width="16.7109375" style="17" customWidth="1"/>
    <col min="2311" max="2560" width="9.140625" style="17"/>
    <col min="2561" max="2561" width="30.7109375" style="17" customWidth="1"/>
    <col min="2562" max="2562" width="30.140625" style="17" customWidth="1"/>
    <col min="2563" max="2563" width="52.85546875" style="17" customWidth="1"/>
    <col min="2564" max="2564" width="13" style="17" customWidth="1"/>
    <col min="2565" max="2565" width="15.42578125" style="17" customWidth="1"/>
    <col min="2566" max="2566" width="16.7109375" style="17" customWidth="1"/>
    <col min="2567" max="2816" width="9.140625" style="17"/>
    <col min="2817" max="2817" width="30.7109375" style="17" customWidth="1"/>
    <col min="2818" max="2818" width="30.140625" style="17" customWidth="1"/>
    <col min="2819" max="2819" width="52.85546875" style="17" customWidth="1"/>
    <col min="2820" max="2820" width="13" style="17" customWidth="1"/>
    <col min="2821" max="2821" width="15.42578125" style="17" customWidth="1"/>
    <col min="2822" max="2822" width="16.7109375" style="17" customWidth="1"/>
    <col min="2823" max="3072" width="9.140625" style="17"/>
    <col min="3073" max="3073" width="30.7109375" style="17" customWidth="1"/>
    <col min="3074" max="3074" width="30.140625" style="17" customWidth="1"/>
    <col min="3075" max="3075" width="52.85546875" style="17" customWidth="1"/>
    <col min="3076" max="3076" width="13" style="17" customWidth="1"/>
    <col min="3077" max="3077" width="15.42578125" style="17" customWidth="1"/>
    <col min="3078" max="3078" width="16.7109375" style="17" customWidth="1"/>
    <col min="3079" max="3328" width="9.140625" style="17"/>
    <col min="3329" max="3329" width="30.7109375" style="17" customWidth="1"/>
    <col min="3330" max="3330" width="30.140625" style="17" customWidth="1"/>
    <col min="3331" max="3331" width="52.85546875" style="17" customWidth="1"/>
    <col min="3332" max="3332" width="13" style="17" customWidth="1"/>
    <col min="3333" max="3333" width="15.42578125" style="17" customWidth="1"/>
    <col min="3334" max="3334" width="16.7109375" style="17" customWidth="1"/>
    <col min="3335" max="3584" width="9.140625" style="17"/>
    <col min="3585" max="3585" width="30.7109375" style="17" customWidth="1"/>
    <col min="3586" max="3586" width="30.140625" style="17" customWidth="1"/>
    <col min="3587" max="3587" width="52.85546875" style="17" customWidth="1"/>
    <col min="3588" max="3588" width="13" style="17" customWidth="1"/>
    <col min="3589" max="3589" width="15.42578125" style="17" customWidth="1"/>
    <col min="3590" max="3590" width="16.7109375" style="17" customWidth="1"/>
    <col min="3591" max="3840" width="9.140625" style="17"/>
    <col min="3841" max="3841" width="30.7109375" style="17" customWidth="1"/>
    <col min="3842" max="3842" width="30.140625" style="17" customWidth="1"/>
    <col min="3843" max="3843" width="52.85546875" style="17" customWidth="1"/>
    <col min="3844" max="3844" width="13" style="17" customWidth="1"/>
    <col min="3845" max="3845" width="15.42578125" style="17" customWidth="1"/>
    <col min="3846" max="3846" width="16.7109375" style="17" customWidth="1"/>
    <col min="3847" max="4096" width="9.140625" style="17"/>
    <col min="4097" max="4097" width="30.7109375" style="17" customWidth="1"/>
    <col min="4098" max="4098" width="30.140625" style="17" customWidth="1"/>
    <col min="4099" max="4099" width="52.85546875" style="17" customWidth="1"/>
    <col min="4100" max="4100" width="13" style="17" customWidth="1"/>
    <col min="4101" max="4101" width="15.42578125" style="17" customWidth="1"/>
    <col min="4102" max="4102" width="16.7109375" style="17" customWidth="1"/>
    <col min="4103" max="4352" width="9.140625" style="17"/>
    <col min="4353" max="4353" width="30.7109375" style="17" customWidth="1"/>
    <col min="4354" max="4354" width="30.140625" style="17" customWidth="1"/>
    <col min="4355" max="4355" width="52.85546875" style="17" customWidth="1"/>
    <col min="4356" max="4356" width="13" style="17" customWidth="1"/>
    <col min="4357" max="4357" width="15.42578125" style="17" customWidth="1"/>
    <col min="4358" max="4358" width="16.7109375" style="17" customWidth="1"/>
    <col min="4359" max="4608" width="9.140625" style="17"/>
    <col min="4609" max="4609" width="30.7109375" style="17" customWidth="1"/>
    <col min="4610" max="4610" width="30.140625" style="17" customWidth="1"/>
    <col min="4611" max="4611" width="52.85546875" style="17" customWidth="1"/>
    <col min="4612" max="4612" width="13" style="17" customWidth="1"/>
    <col min="4613" max="4613" width="15.42578125" style="17" customWidth="1"/>
    <col min="4614" max="4614" width="16.7109375" style="17" customWidth="1"/>
    <col min="4615" max="4864" width="9.140625" style="17"/>
    <col min="4865" max="4865" width="30.7109375" style="17" customWidth="1"/>
    <col min="4866" max="4866" width="30.140625" style="17" customWidth="1"/>
    <col min="4867" max="4867" width="52.85546875" style="17" customWidth="1"/>
    <col min="4868" max="4868" width="13" style="17" customWidth="1"/>
    <col min="4869" max="4869" width="15.42578125" style="17" customWidth="1"/>
    <col min="4870" max="4870" width="16.7109375" style="17" customWidth="1"/>
    <col min="4871" max="5120" width="9.140625" style="17"/>
    <col min="5121" max="5121" width="30.7109375" style="17" customWidth="1"/>
    <col min="5122" max="5122" width="30.140625" style="17" customWidth="1"/>
    <col min="5123" max="5123" width="52.85546875" style="17" customWidth="1"/>
    <col min="5124" max="5124" width="13" style="17" customWidth="1"/>
    <col min="5125" max="5125" width="15.42578125" style="17" customWidth="1"/>
    <col min="5126" max="5126" width="16.7109375" style="17" customWidth="1"/>
    <col min="5127" max="5376" width="9.140625" style="17"/>
    <col min="5377" max="5377" width="30.7109375" style="17" customWidth="1"/>
    <col min="5378" max="5378" width="30.140625" style="17" customWidth="1"/>
    <col min="5379" max="5379" width="52.85546875" style="17" customWidth="1"/>
    <col min="5380" max="5380" width="13" style="17" customWidth="1"/>
    <col min="5381" max="5381" width="15.42578125" style="17" customWidth="1"/>
    <col min="5382" max="5382" width="16.7109375" style="17" customWidth="1"/>
    <col min="5383" max="5632" width="9.140625" style="17"/>
    <col min="5633" max="5633" width="30.7109375" style="17" customWidth="1"/>
    <col min="5634" max="5634" width="30.140625" style="17" customWidth="1"/>
    <col min="5635" max="5635" width="52.85546875" style="17" customWidth="1"/>
    <col min="5636" max="5636" width="13" style="17" customWidth="1"/>
    <col min="5637" max="5637" width="15.42578125" style="17" customWidth="1"/>
    <col min="5638" max="5638" width="16.7109375" style="17" customWidth="1"/>
    <col min="5639" max="5888" width="9.140625" style="17"/>
    <col min="5889" max="5889" width="30.7109375" style="17" customWidth="1"/>
    <col min="5890" max="5890" width="30.140625" style="17" customWidth="1"/>
    <col min="5891" max="5891" width="52.85546875" style="17" customWidth="1"/>
    <col min="5892" max="5892" width="13" style="17" customWidth="1"/>
    <col min="5893" max="5893" width="15.42578125" style="17" customWidth="1"/>
    <col min="5894" max="5894" width="16.7109375" style="17" customWidth="1"/>
    <col min="5895" max="6144" width="9.140625" style="17"/>
    <col min="6145" max="6145" width="30.7109375" style="17" customWidth="1"/>
    <col min="6146" max="6146" width="30.140625" style="17" customWidth="1"/>
    <col min="6147" max="6147" width="52.85546875" style="17" customWidth="1"/>
    <col min="6148" max="6148" width="13" style="17" customWidth="1"/>
    <col min="6149" max="6149" width="15.42578125" style="17" customWidth="1"/>
    <col min="6150" max="6150" width="16.7109375" style="17" customWidth="1"/>
    <col min="6151" max="6400" width="9.140625" style="17"/>
    <col min="6401" max="6401" width="30.7109375" style="17" customWidth="1"/>
    <col min="6402" max="6402" width="30.140625" style="17" customWidth="1"/>
    <col min="6403" max="6403" width="52.85546875" style="17" customWidth="1"/>
    <col min="6404" max="6404" width="13" style="17" customWidth="1"/>
    <col min="6405" max="6405" width="15.42578125" style="17" customWidth="1"/>
    <col min="6406" max="6406" width="16.7109375" style="17" customWidth="1"/>
    <col min="6407" max="6656" width="9.140625" style="17"/>
    <col min="6657" max="6657" width="30.7109375" style="17" customWidth="1"/>
    <col min="6658" max="6658" width="30.140625" style="17" customWidth="1"/>
    <col min="6659" max="6659" width="52.85546875" style="17" customWidth="1"/>
    <col min="6660" max="6660" width="13" style="17" customWidth="1"/>
    <col min="6661" max="6661" width="15.42578125" style="17" customWidth="1"/>
    <col min="6662" max="6662" width="16.7109375" style="17" customWidth="1"/>
    <col min="6663" max="6912" width="9.140625" style="17"/>
    <col min="6913" max="6913" width="30.7109375" style="17" customWidth="1"/>
    <col min="6914" max="6914" width="30.140625" style="17" customWidth="1"/>
    <col min="6915" max="6915" width="52.85546875" style="17" customWidth="1"/>
    <col min="6916" max="6916" width="13" style="17" customWidth="1"/>
    <col min="6917" max="6917" width="15.42578125" style="17" customWidth="1"/>
    <col min="6918" max="6918" width="16.7109375" style="17" customWidth="1"/>
    <col min="6919" max="7168" width="9.140625" style="17"/>
    <col min="7169" max="7169" width="30.7109375" style="17" customWidth="1"/>
    <col min="7170" max="7170" width="30.140625" style="17" customWidth="1"/>
    <col min="7171" max="7171" width="52.85546875" style="17" customWidth="1"/>
    <col min="7172" max="7172" width="13" style="17" customWidth="1"/>
    <col min="7173" max="7173" width="15.42578125" style="17" customWidth="1"/>
    <col min="7174" max="7174" width="16.7109375" style="17" customWidth="1"/>
    <col min="7175" max="7424" width="9.140625" style="17"/>
    <col min="7425" max="7425" width="30.7109375" style="17" customWidth="1"/>
    <col min="7426" max="7426" width="30.140625" style="17" customWidth="1"/>
    <col min="7427" max="7427" width="52.85546875" style="17" customWidth="1"/>
    <col min="7428" max="7428" width="13" style="17" customWidth="1"/>
    <col min="7429" max="7429" width="15.42578125" style="17" customWidth="1"/>
    <col min="7430" max="7430" width="16.7109375" style="17" customWidth="1"/>
    <col min="7431" max="7680" width="9.140625" style="17"/>
    <col min="7681" max="7681" width="30.7109375" style="17" customWidth="1"/>
    <col min="7682" max="7682" width="30.140625" style="17" customWidth="1"/>
    <col min="7683" max="7683" width="52.85546875" style="17" customWidth="1"/>
    <col min="7684" max="7684" width="13" style="17" customWidth="1"/>
    <col min="7685" max="7685" width="15.42578125" style="17" customWidth="1"/>
    <col min="7686" max="7686" width="16.7109375" style="17" customWidth="1"/>
    <col min="7687" max="7936" width="9.140625" style="17"/>
    <col min="7937" max="7937" width="30.7109375" style="17" customWidth="1"/>
    <col min="7938" max="7938" width="30.140625" style="17" customWidth="1"/>
    <col min="7939" max="7939" width="52.85546875" style="17" customWidth="1"/>
    <col min="7940" max="7940" width="13" style="17" customWidth="1"/>
    <col min="7941" max="7941" width="15.42578125" style="17" customWidth="1"/>
    <col min="7942" max="7942" width="16.7109375" style="17" customWidth="1"/>
    <col min="7943" max="8192" width="9.140625" style="17"/>
    <col min="8193" max="8193" width="30.7109375" style="17" customWidth="1"/>
    <col min="8194" max="8194" width="30.140625" style="17" customWidth="1"/>
    <col min="8195" max="8195" width="52.85546875" style="17" customWidth="1"/>
    <col min="8196" max="8196" width="13" style="17" customWidth="1"/>
    <col min="8197" max="8197" width="15.42578125" style="17" customWidth="1"/>
    <col min="8198" max="8198" width="16.7109375" style="17" customWidth="1"/>
    <col min="8199" max="8448" width="9.140625" style="17"/>
    <col min="8449" max="8449" width="30.7109375" style="17" customWidth="1"/>
    <col min="8450" max="8450" width="30.140625" style="17" customWidth="1"/>
    <col min="8451" max="8451" width="52.85546875" style="17" customWidth="1"/>
    <col min="8452" max="8452" width="13" style="17" customWidth="1"/>
    <col min="8453" max="8453" width="15.42578125" style="17" customWidth="1"/>
    <col min="8454" max="8454" width="16.7109375" style="17" customWidth="1"/>
    <col min="8455" max="8704" width="9.140625" style="17"/>
    <col min="8705" max="8705" width="30.7109375" style="17" customWidth="1"/>
    <col min="8706" max="8706" width="30.140625" style="17" customWidth="1"/>
    <col min="8707" max="8707" width="52.85546875" style="17" customWidth="1"/>
    <col min="8708" max="8708" width="13" style="17" customWidth="1"/>
    <col min="8709" max="8709" width="15.42578125" style="17" customWidth="1"/>
    <col min="8710" max="8710" width="16.7109375" style="17" customWidth="1"/>
    <col min="8711" max="8960" width="9.140625" style="17"/>
    <col min="8961" max="8961" width="30.7109375" style="17" customWidth="1"/>
    <col min="8962" max="8962" width="30.140625" style="17" customWidth="1"/>
    <col min="8963" max="8963" width="52.85546875" style="17" customWidth="1"/>
    <col min="8964" max="8964" width="13" style="17" customWidth="1"/>
    <col min="8965" max="8965" width="15.42578125" style="17" customWidth="1"/>
    <col min="8966" max="8966" width="16.7109375" style="17" customWidth="1"/>
    <col min="8967" max="9216" width="9.140625" style="17"/>
    <col min="9217" max="9217" width="30.7109375" style="17" customWidth="1"/>
    <col min="9218" max="9218" width="30.140625" style="17" customWidth="1"/>
    <col min="9219" max="9219" width="52.85546875" style="17" customWidth="1"/>
    <col min="9220" max="9220" width="13" style="17" customWidth="1"/>
    <col min="9221" max="9221" width="15.42578125" style="17" customWidth="1"/>
    <col min="9222" max="9222" width="16.7109375" style="17" customWidth="1"/>
    <col min="9223" max="9472" width="9.140625" style="17"/>
    <col min="9473" max="9473" width="30.7109375" style="17" customWidth="1"/>
    <col min="9474" max="9474" width="30.140625" style="17" customWidth="1"/>
    <col min="9475" max="9475" width="52.85546875" style="17" customWidth="1"/>
    <col min="9476" max="9476" width="13" style="17" customWidth="1"/>
    <col min="9477" max="9477" width="15.42578125" style="17" customWidth="1"/>
    <col min="9478" max="9478" width="16.7109375" style="17" customWidth="1"/>
    <col min="9479" max="9728" width="9.140625" style="17"/>
    <col min="9729" max="9729" width="30.7109375" style="17" customWidth="1"/>
    <col min="9730" max="9730" width="30.140625" style="17" customWidth="1"/>
    <col min="9731" max="9731" width="52.85546875" style="17" customWidth="1"/>
    <col min="9732" max="9732" width="13" style="17" customWidth="1"/>
    <col min="9733" max="9733" width="15.42578125" style="17" customWidth="1"/>
    <col min="9734" max="9734" width="16.7109375" style="17" customWidth="1"/>
    <col min="9735" max="9984" width="9.140625" style="17"/>
    <col min="9985" max="9985" width="30.7109375" style="17" customWidth="1"/>
    <col min="9986" max="9986" width="30.140625" style="17" customWidth="1"/>
    <col min="9987" max="9987" width="52.85546875" style="17" customWidth="1"/>
    <col min="9988" max="9988" width="13" style="17" customWidth="1"/>
    <col min="9989" max="9989" width="15.42578125" style="17" customWidth="1"/>
    <col min="9990" max="9990" width="16.7109375" style="17" customWidth="1"/>
    <col min="9991" max="10240" width="9.140625" style="17"/>
    <col min="10241" max="10241" width="30.7109375" style="17" customWidth="1"/>
    <col min="10242" max="10242" width="30.140625" style="17" customWidth="1"/>
    <col min="10243" max="10243" width="52.85546875" style="17" customWidth="1"/>
    <col min="10244" max="10244" width="13" style="17" customWidth="1"/>
    <col min="10245" max="10245" width="15.42578125" style="17" customWidth="1"/>
    <col min="10246" max="10246" width="16.7109375" style="17" customWidth="1"/>
    <col min="10247" max="10496" width="9.140625" style="17"/>
    <col min="10497" max="10497" width="30.7109375" style="17" customWidth="1"/>
    <col min="10498" max="10498" width="30.140625" style="17" customWidth="1"/>
    <col min="10499" max="10499" width="52.85546875" style="17" customWidth="1"/>
    <col min="10500" max="10500" width="13" style="17" customWidth="1"/>
    <col min="10501" max="10501" width="15.42578125" style="17" customWidth="1"/>
    <col min="10502" max="10502" width="16.7109375" style="17" customWidth="1"/>
    <col min="10503" max="10752" width="9.140625" style="17"/>
    <col min="10753" max="10753" width="30.7109375" style="17" customWidth="1"/>
    <col min="10754" max="10754" width="30.140625" style="17" customWidth="1"/>
    <col min="10755" max="10755" width="52.85546875" style="17" customWidth="1"/>
    <col min="10756" max="10756" width="13" style="17" customWidth="1"/>
    <col min="10757" max="10757" width="15.42578125" style="17" customWidth="1"/>
    <col min="10758" max="10758" width="16.7109375" style="17" customWidth="1"/>
    <col min="10759" max="11008" width="9.140625" style="17"/>
    <col min="11009" max="11009" width="30.7109375" style="17" customWidth="1"/>
    <col min="11010" max="11010" width="30.140625" style="17" customWidth="1"/>
    <col min="11011" max="11011" width="52.85546875" style="17" customWidth="1"/>
    <col min="11012" max="11012" width="13" style="17" customWidth="1"/>
    <col min="11013" max="11013" width="15.42578125" style="17" customWidth="1"/>
    <col min="11014" max="11014" width="16.7109375" style="17" customWidth="1"/>
    <col min="11015" max="11264" width="9.140625" style="17"/>
    <col min="11265" max="11265" width="30.7109375" style="17" customWidth="1"/>
    <col min="11266" max="11266" width="30.140625" style="17" customWidth="1"/>
    <col min="11267" max="11267" width="52.85546875" style="17" customWidth="1"/>
    <col min="11268" max="11268" width="13" style="17" customWidth="1"/>
    <col min="11269" max="11269" width="15.42578125" style="17" customWidth="1"/>
    <col min="11270" max="11270" width="16.7109375" style="17" customWidth="1"/>
    <col min="11271" max="11520" width="9.140625" style="17"/>
    <col min="11521" max="11521" width="30.7109375" style="17" customWidth="1"/>
    <col min="11522" max="11522" width="30.140625" style="17" customWidth="1"/>
    <col min="11523" max="11523" width="52.85546875" style="17" customWidth="1"/>
    <col min="11524" max="11524" width="13" style="17" customWidth="1"/>
    <col min="11525" max="11525" width="15.42578125" style="17" customWidth="1"/>
    <col min="11526" max="11526" width="16.7109375" style="17" customWidth="1"/>
    <col min="11527" max="11776" width="9.140625" style="17"/>
    <col min="11777" max="11777" width="30.7109375" style="17" customWidth="1"/>
    <col min="11778" max="11778" width="30.140625" style="17" customWidth="1"/>
    <col min="11779" max="11779" width="52.85546875" style="17" customWidth="1"/>
    <col min="11780" max="11780" width="13" style="17" customWidth="1"/>
    <col min="11781" max="11781" width="15.42578125" style="17" customWidth="1"/>
    <col min="11782" max="11782" width="16.7109375" style="17" customWidth="1"/>
    <col min="11783" max="12032" width="9.140625" style="17"/>
    <col min="12033" max="12033" width="30.7109375" style="17" customWidth="1"/>
    <col min="12034" max="12034" width="30.140625" style="17" customWidth="1"/>
    <col min="12035" max="12035" width="52.85546875" style="17" customWidth="1"/>
    <col min="12036" max="12036" width="13" style="17" customWidth="1"/>
    <col min="12037" max="12037" width="15.42578125" style="17" customWidth="1"/>
    <col min="12038" max="12038" width="16.7109375" style="17" customWidth="1"/>
    <col min="12039" max="12288" width="9.140625" style="17"/>
    <col min="12289" max="12289" width="30.7109375" style="17" customWidth="1"/>
    <col min="12290" max="12290" width="30.140625" style="17" customWidth="1"/>
    <col min="12291" max="12291" width="52.85546875" style="17" customWidth="1"/>
    <col min="12292" max="12292" width="13" style="17" customWidth="1"/>
    <col min="12293" max="12293" width="15.42578125" style="17" customWidth="1"/>
    <col min="12294" max="12294" width="16.7109375" style="17" customWidth="1"/>
    <col min="12295" max="12544" width="9.140625" style="17"/>
    <col min="12545" max="12545" width="30.7109375" style="17" customWidth="1"/>
    <col min="12546" max="12546" width="30.140625" style="17" customWidth="1"/>
    <col min="12547" max="12547" width="52.85546875" style="17" customWidth="1"/>
    <col min="12548" max="12548" width="13" style="17" customWidth="1"/>
    <col min="12549" max="12549" width="15.42578125" style="17" customWidth="1"/>
    <col min="12550" max="12550" width="16.7109375" style="17" customWidth="1"/>
    <col min="12551" max="12800" width="9.140625" style="17"/>
    <col min="12801" max="12801" width="30.7109375" style="17" customWidth="1"/>
    <col min="12802" max="12802" width="30.140625" style="17" customWidth="1"/>
    <col min="12803" max="12803" width="52.85546875" style="17" customWidth="1"/>
    <col min="12804" max="12804" width="13" style="17" customWidth="1"/>
    <col min="12805" max="12805" width="15.42578125" style="17" customWidth="1"/>
    <col min="12806" max="12806" width="16.7109375" style="17" customWidth="1"/>
    <col min="12807" max="13056" width="9.140625" style="17"/>
    <col min="13057" max="13057" width="30.7109375" style="17" customWidth="1"/>
    <col min="13058" max="13058" width="30.140625" style="17" customWidth="1"/>
    <col min="13059" max="13059" width="52.85546875" style="17" customWidth="1"/>
    <col min="13060" max="13060" width="13" style="17" customWidth="1"/>
    <col min="13061" max="13061" width="15.42578125" style="17" customWidth="1"/>
    <col min="13062" max="13062" width="16.7109375" style="17" customWidth="1"/>
    <col min="13063" max="13312" width="9.140625" style="17"/>
    <col min="13313" max="13313" width="30.7109375" style="17" customWidth="1"/>
    <col min="13314" max="13314" width="30.140625" style="17" customWidth="1"/>
    <col min="13315" max="13315" width="52.85546875" style="17" customWidth="1"/>
    <col min="13316" max="13316" width="13" style="17" customWidth="1"/>
    <col min="13317" max="13317" width="15.42578125" style="17" customWidth="1"/>
    <col min="13318" max="13318" width="16.7109375" style="17" customWidth="1"/>
    <col min="13319" max="13568" width="9.140625" style="17"/>
    <col min="13569" max="13569" width="30.7109375" style="17" customWidth="1"/>
    <col min="13570" max="13570" width="30.140625" style="17" customWidth="1"/>
    <col min="13571" max="13571" width="52.85546875" style="17" customWidth="1"/>
    <col min="13572" max="13572" width="13" style="17" customWidth="1"/>
    <col min="13573" max="13573" width="15.42578125" style="17" customWidth="1"/>
    <col min="13574" max="13574" width="16.7109375" style="17" customWidth="1"/>
    <col min="13575" max="13824" width="9.140625" style="17"/>
    <col min="13825" max="13825" width="30.7109375" style="17" customWidth="1"/>
    <col min="13826" max="13826" width="30.140625" style="17" customWidth="1"/>
    <col min="13827" max="13827" width="52.85546875" style="17" customWidth="1"/>
    <col min="13828" max="13828" width="13" style="17" customWidth="1"/>
    <col min="13829" max="13829" width="15.42578125" style="17" customWidth="1"/>
    <col min="13830" max="13830" width="16.7109375" style="17" customWidth="1"/>
    <col min="13831" max="14080" width="9.140625" style="17"/>
    <col min="14081" max="14081" width="30.7109375" style="17" customWidth="1"/>
    <col min="14082" max="14082" width="30.140625" style="17" customWidth="1"/>
    <col min="14083" max="14083" width="52.85546875" style="17" customWidth="1"/>
    <col min="14084" max="14084" width="13" style="17" customWidth="1"/>
    <col min="14085" max="14085" width="15.42578125" style="17" customWidth="1"/>
    <col min="14086" max="14086" width="16.7109375" style="17" customWidth="1"/>
    <col min="14087" max="14336" width="9.140625" style="17"/>
    <col min="14337" max="14337" width="30.7109375" style="17" customWidth="1"/>
    <col min="14338" max="14338" width="30.140625" style="17" customWidth="1"/>
    <col min="14339" max="14339" width="52.85546875" style="17" customWidth="1"/>
    <col min="14340" max="14340" width="13" style="17" customWidth="1"/>
    <col min="14341" max="14341" width="15.42578125" style="17" customWidth="1"/>
    <col min="14342" max="14342" width="16.7109375" style="17" customWidth="1"/>
    <col min="14343" max="14592" width="9.140625" style="17"/>
    <col min="14593" max="14593" width="30.7109375" style="17" customWidth="1"/>
    <col min="14594" max="14594" width="30.140625" style="17" customWidth="1"/>
    <col min="14595" max="14595" width="52.85546875" style="17" customWidth="1"/>
    <col min="14596" max="14596" width="13" style="17" customWidth="1"/>
    <col min="14597" max="14597" width="15.42578125" style="17" customWidth="1"/>
    <col min="14598" max="14598" width="16.7109375" style="17" customWidth="1"/>
    <col min="14599" max="14848" width="9.140625" style="17"/>
    <col min="14849" max="14849" width="30.7109375" style="17" customWidth="1"/>
    <col min="14850" max="14850" width="30.140625" style="17" customWidth="1"/>
    <col min="14851" max="14851" width="52.85546875" style="17" customWidth="1"/>
    <col min="14852" max="14852" width="13" style="17" customWidth="1"/>
    <col min="14853" max="14853" width="15.42578125" style="17" customWidth="1"/>
    <col min="14854" max="14854" width="16.7109375" style="17" customWidth="1"/>
    <col min="14855" max="15104" width="9.140625" style="17"/>
    <col min="15105" max="15105" width="30.7109375" style="17" customWidth="1"/>
    <col min="15106" max="15106" width="30.140625" style="17" customWidth="1"/>
    <col min="15107" max="15107" width="52.85546875" style="17" customWidth="1"/>
    <col min="15108" max="15108" width="13" style="17" customWidth="1"/>
    <col min="15109" max="15109" width="15.42578125" style="17" customWidth="1"/>
    <col min="15110" max="15110" width="16.7109375" style="17" customWidth="1"/>
    <col min="15111" max="15360" width="9.140625" style="17"/>
    <col min="15361" max="15361" width="30.7109375" style="17" customWidth="1"/>
    <col min="15362" max="15362" width="30.140625" style="17" customWidth="1"/>
    <col min="15363" max="15363" width="52.85546875" style="17" customWidth="1"/>
    <col min="15364" max="15364" width="13" style="17" customWidth="1"/>
    <col min="15365" max="15365" width="15.42578125" style="17" customWidth="1"/>
    <col min="15366" max="15366" width="16.7109375" style="17" customWidth="1"/>
    <col min="15367" max="15616" width="9.140625" style="17"/>
    <col min="15617" max="15617" width="30.7109375" style="17" customWidth="1"/>
    <col min="15618" max="15618" width="30.140625" style="17" customWidth="1"/>
    <col min="15619" max="15619" width="52.85546875" style="17" customWidth="1"/>
    <col min="15620" max="15620" width="13" style="17" customWidth="1"/>
    <col min="15621" max="15621" width="15.42578125" style="17" customWidth="1"/>
    <col min="15622" max="15622" width="16.7109375" style="17" customWidth="1"/>
    <col min="15623" max="15872" width="9.140625" style="17"/>
    <col min="15873" max="15873" width="30.7109375" style="17" customWidth="1"/>
    <col min="15874" max="15874" width="30.140625" style="17" customWidth="1"/>
    <col min="15875" max="15875" width="52.85546875" style="17" customWidth="1"/>
    <col min="15876" max="15876" width="13" style="17" customWidth="1"/>
    <col min="15877" max="15877" width="15.42578125" style="17" customWidth="1"/>
    <col min="15878" max="15878" width="16.7109375" style="17" customWidth="1"/>
    <col min="15879" max="16128" width="9.140625" style="17"/>
    <col min="16129" max="16129" width="30.7109375" style="17" customWidth="1"/>
    <col min="16130" max="16130" width="30.140625" style="17" customWidth="1"/>
    <col min="16131" max="16131" width="52.85546875" style="17" customWidth="1"/>
    <col min="16132" max="16132" width="13" style="17" customWidth="1"/>
    <col min="16133" max="16133" width="15.42578125" style="17" customWidth="1"/>
    <col min="16134" max="16134" width="16.7109375" style="17" customWidth="1"/>
    <col min="16135" max="16384" width="9.140625" style="17"/>
  </cols>
  <sheetData>
    <row r="1" spans="1:6" s="11" customFormat="1" ht="36" x14ac:dyDescent="0.2">
      <c r="A1" s="7" t="s">
        <v>476</v>
      </c>
      <c r="B1" s="7" t="s">
        <v>477</v>
      </c>
      <c r="C1" s="8" t="s">
        <v>478</v>
      </c>
      <c r="D1" s="8" t="s">
        <v>1</v>
      </c>
      <c r="E1" s="9" t="s">
        <v>2</v>
      </c>
      <c r="F1" s="10" t="s">
        <v>479</v>
      </c>
    </row>
    <row r="2" spans="1:6" ht="20.100000000000001" customHeight="1" x14ac:dyDescent="0.2">
      <c r="A2" s="12" t="s">
        <v>191</v>
      </c>
      <c r="B2" s="12" t="s">
        <v>480</v>
      </c>
      <c r="C2" s="13" t="s">
        <v>481</v>
      </c>
      <c r="D2" s="14" t="s">
        <v>482</v>
      </c>
      <c r="E2" s="15">
        <v>944</v>
      </c>
      <c r="F2" s="16" t="s">
        <v>483</v>
      </c>
    </row>
    <row r="3" spans="1:6" ht="24" x14ac:dyDescent="0.2">
      <c r="A3" s="12" t="s">
        <v>191</v>
      </c>
      <c r="B3" s="12" t="s">
        <v>480</v>
      </c>
      <c r="C3" s="13" t="s">
        <v>484</v>
      </c>
      <c r="D3" s="14" t="s">
        <v>482</v>
      </c>
      <c r="E3" s="15">
        <v>590</v>
      </c>
      <c r="F3" s="16" t="s">
        <v>483</v>
      </c>
    </row>
    <row r="4" spans="1:6" ht="36" x14ac:dyDescent="0.2">
      <c r="A4" s="18" t="s">
        <v>182</v>
      </c>
      <c r="B4" s="18" t="s">
        <v>485</v>
      </c>
      <c r="C4" s="18" t="s">
        <v>486</v>
      </c>
      <c r="D4" s="19" t="s">
        <v>482</v>
      </c>
      <c r="E4" s="20">
        <v>5000.5</v>
      </c>
      <c r="F4" s="21" t="s">
        <v>487</v>
      </c>
    </row>
    <row r="5" spans="1:6" ht="36" x14ac:dyDescent="0.2">
      <c r="A5" s="18" t="s">
        <v>182</v>
      </c>
      <c r="B5" s="18" t="s">
        <v>485</v>
      </c>
      <c r="C5" s="18" t="s">
        <v>488</v>
      </c>
      <c r="D5" s="19" t="s">
        <v>482</v>
      </c>
      <c r="E5" s="20">
        <v>10133.5</v>
      </c>
      <c r="F5" s="21" t="s">
        <v>487</v>
      </c>
    </row>
    <row r="6" spans="1:6" ht="36" x14ac:dyDescent="0.2">
      <c r="A6" s="18" t="s">
        <v>182</v>
      </c>
      <c r="B6" s="18" t="s">
        <v>485</v>
      </c>
      <c r="C6" s="18" t="s">
        <v>489</v>
      </c>
      <c r="D6" s="19" t="s">
        <v>482</v>
      </c>
      <c r="E6" s="20">
        <v>25488</v>
      </c>
      <c r="F6" s="21" t="s">
        <v>487</v>
      </c>
    </row>
    <row r="7" spans="1:6" ht="36" x14ac:dyDescent="0.2">
      <c r="A7" s="18" t="s">
        <v>182</v>
      </c>
      <c r="B7" s="18" t="s">
        <v>485</v>
      </c>
      <c r="C7" s="18" t="s">
        <v>490</v>
      </c>
      <c r="D7" s="19" t="s">
        <v>482</v>
      </c>
      <c r="E7" s="20">
        <v>61419</v>
      </c>
      <c r="F7" s="21" t="s">
        <v>487</v>
      </c>
    </row>
    <row r="8" spans="1:6" ht="21.95" customHeight="1" x14ac:dyDescent="0.2">
      <c r="A8" s="18" t="s">
        <v>182</v>
      </c>
      <c r="B8" s="18" t="s">
        <v>485</v>
      </c>
      <c r="C8" s="18" t="s">
        <v>491</v>
      </c>
      <c r="D8" s="19" t="s">
        <v>482</v>
      </c>
      <c r="E8" s="20">
        <v>33435.300000000003</v>
      </c>
      <c r="F8" s="21" t="s">
        <v>487</v>
      </c>
    </row>
    <row r="9" spans="1:6" ht="17.100000000000001" customHeight="1" x14ac:dyDescent="0.2">
      <c r="A9" s="18" t="s">
        <v>182</v>
      </c>
      <c r="B9" s="18" t="s">
        <v>485</v>
      </c>
      <c r="C9" s="18" t="s">
        <v>492</v>
      </c>
      <c r="D9" s="19" t="s">
        <v>482</v>
      </c>
      <c r="E9" s="20">
        <v>9410.5</v>
      </c>
      <c r="F9" s="21" t="s">
        <v>487</v>
      </c>
    </row>
    <row r="10" spans="1:6" ht="18.95" customHeight="1" x14ac:dyDescent="0.2">
      <c r="A10" s="18" t="s">
        <v>182</v>
      </c>
      <c r="B10" s="18" t="s">
        <v>485</v>
      </c>
      <c r="C10" s="18" t="s">
        <v>493</v>
      </c>
      <c r="D10" s="19" t="s">
        <v>482</v>
      </c>
      <c r="E10" s="20">
        <v>5929.5</v>
      </c>
      <c r="F10" s="21" t="s">
        <v>487</v>
      </c>
    </row>
    <row r="11" spans="1:6" ht="17.100000000000001" customHeight="1" x14ac:dyDescent="0.2">
      <c r="A11" s="18" t="s">
        <v>182</v>
      </c>
      <c r="B11" s="18" t="s">
        <v>485</v>
      </c>
      <c r="C11" s="18" t="s">
        <v>494</v>
      </c>
      <c r="D11" s="19" t="s">
        <v>482</v>
      </c>
      <c r="E11" s="20">
        <v>65844</v>
      </c>
      <c r="F11" s="21" t="s">
        <v>487</v>
      </c>
    </row>
    <row r="12" spans="1:6" ht="18" customHeight="1" x14ac:dyDescent="0.2">
      <c r="A12" s="18" t="s">
        <v>182</v>
      </c>
      <c r="B12" s="18" t="s">
        <v>485</v>
      </c>
      <c r="C12" s="18" t="s">
        <v>495</v>
      </c>
      <c r="D12" s="19" t="s">
        <v>482</v>
      </c>
      <c r="E12" s="20">
        <v>29393.8</v>
      </c>
      <c r="F12" s="21" t="s">
        <v>487</v>
      </c>
    </row>
    <row r="13" spans="1:6" ht="18" customHeight="1" x14ac:dyDescent="0.2">
      <c r="A13" s="18" t="s">
        <v>182</v>
      </c>
      <c r="B13" s="18" t="s">
        <v>485</v>
      </c>
      <c r="C13" s="18" t="s">
        <v>496</v>
      </c>
      <c r="D13" s="19" t="s">
        <v>482</v>
      </c>
      <c r="E13" s="20">
        <v>27193.1</v>
      </c>
      <c r="F13" s="21" t="s">
        <v>487</v>
      </c>
    </row>
    <row r="14" spans="1:6" ht="48" x14ac:dyDescent="0.2">
      <c r="A14" s="18" t="s">
        <v>182</v>
      </c>
      <c r="B14" s="18" t="s">
        <v>485</v>
      </c>
      <c r="C14" s="18" t="s">
        <v>497</v>
      </c>
      <c r="D14" s="19" t="s">
        <v>482</v>
      </c>
      <c r="E14" s="20">
        <v>50380.1</v>
      </c>
      <c r="F14" s="21" t="s">
        <v>487</v>
      </c>
    </row>
    <row r="15" spans="1:6" ht="48" x14ac:dyDescent="0.2">
      <c r="A15" s="18" t="s">
        <v>182</v>
      </c>
      <c r="B15" s="18" t="s">
        <v>485</v>
      </c>
      <c r="C15" s="18" t="s">
        <v>498</v>
      </c>
      <c r="D15" s="19" t="s">
        <v>482</v>
      </c>
      <c r="E15" s="20">
        <v>29323</v>
      </c>
      <c r="F15" s="21" t="s">
        <v>487</v>
      </c>
    </row>
    <row r="16" spans="1:6" ht="48" x14ac:dyDescent="0.2">
      <c r="A16" s="18" t="s">
        <v>182</v>
      </c>
      <c r="B16" s="18" t="s">
        <v>485</v>
      </c>
      <c r="C16" s="18" t="s">
        <v>499</v>
      </c>
      <c r="D16" s="19" t="s">
        <v>482</v>
      </c>
      <c r="E16" s="20">
        <v>32833.5</v>
      </c>
      <c r="F16" s="21" t="s">
        <v>487</v>
      </c>
    </row>
    <row r="17" spans="1:6" ht="48" x14ac:dyDescent="0.2">
      <c r="A17" s="18" t="s">
        <v>182</v>
      </c>
      <c r="B17" s="18" t="s">
        <v>485</v>
      </c>
      <c r="C17" s="18" t="s">
        <v>500</v>
      </c>
      <c r="D17" s="19" t="s">
        <v>482</v>
      </c>
      <c r="E17" s="20">
        <v>12537.5</v>
      </c>
      <c r="F17" s="21" t="s">
        <v>487</v>
      </c>
    </row>
    <row r="18" spans="1:6" ht="48" x14ac:dyDescent="0.2">
      <c r="A18" s="18" t="s">
        <v>182</v>
      </c>
      <c r="B18" s="18" t="s">
        <v>485</v>
      </c>
      <c r="C18" s="18" t="s">
        <v>501</v>
      </c>
      <c r="D18" s="19" t="s">
        <v>482</v>
      </c>
      <c r="E18" s="20">
        <v>12626</v>
      </c>
      <c r="F18" s="21" t="s">
        <v>487</v>
      </c>
    </row>
    <row r="19" spans="1:6" ht="48" x14ac:dyDescent="0.2">
      <c r="A19" s="18" t="s">
        <v>182</v>
      </c>
      <c r="B19" s="18" t="s">
        <v>485</v>
      </c>
      <c r="C19" s="18" t="s">
        <v>502</v>
      </c>
      <c r="D19" s="19" t="s">
        <v>482</v>
      </c>
      <c r="E19" s="20">
        <v>95892.7</v>
      </c>
      <c r="F19" s="21" t="s">
        <v>487</v>
      </c>
    </row>
    <row r="20" spans="1:6" ht="22.5" customHeight="1" x14ac:dyDescent="0.2">
      <c r="A20" s="18" t="s">
        <v>182</v>
      </c>
      <c r="B20" s="18" t="s">
        <v>485</v>
      </c>
      <c r="C20" s="18" t="s">
        <v>503</v>
      </c>
      <c r="D20" s="19" t="s">
        <v>482</v>
      </c>
      <c r="E20" s="20">
        <v>19706</v>
      </c>
      <c r="F20" s="21" t="s">
        <v>487</v>
      </c>
    </row>
    <row r="21" spans="1:6" ht="22.5" customHeight="1" x14ac:dyDescent="0.2">
      <c r="A21" s="18" t="s">
        <v>182</v>
      </c>
      <c r="B21" s="18" t="s">
        <v>485</v>
      </c>
      <c r="C21" s="18" t="s">
        <v>504</v>
      </c>
      <c r="D21" s="19" t="s">
        <v>482</v>
      </c>
      <c r="E21" s="20">
        <v>30975</v>
      </c>
      <c r="F21" s="21" t="s">
        <v>487</v>
      </c>
    </row>
    <row r="22" spans="1:6" ht="24" x14ac:dyDescent="0.2">
      <c r="A22" s="18" t="s">
        <v>182</v>
      </c>
      <c r="B22" s="18" t="s">
        <v>485</v>
      </c>
      <c r="C22" s="18" t="s">
        <v>505</v>
      </c>
      <c r="D22" s="19" t="s">
        <v>482</v>
      </c>
      <c r="E22" s="20">
        <v>15251.5</v>
      </c>
      <c r="F22" s="21" t="s">
        <v>487</v>
      </c>
    </row>
    <row r="23" spans="1:6" ht="24" x14ac:dyDescent="0.2">
      <c r="A23" s="18" t="s">
        <v>182</v>
      </c>
      <c r="B23" s="18" t="s">
        <v>485</v>
      </c>
      <c r="C23" s="18" t="s">
        <v>506</v>
      </c>
      <c r="D23" s="19" t="s">
        <v>482</v>
      </c>
      <c r="E23" s="20">
        <v>24225.4</v>
      </c>
      <c r="F23" s="21" t="s">
        <v>487</v>
      </c>
    </row>
    <row r="24" spans="1:6" ht="22.5" customHeight="1" x14ac:dyDescent="0.2">
      <c r="A24" s="22" t="s">
        <v>206</v>
      </c>
      <c r="B24" s="22" t="s">
        <v>507</v>
      </c>
      <c r="C24" s="23" t="s">
        <v>508</v>
      </c>
      <c r="D24" s="24" t="s">
        <v>509</v>
      </c>
      <c r="E24" s="25">
        <v>1003</v>
      </c>
      <c r="F24" s="26" t="s">
        <v>510</v>
      </c>
    </row>
    <row r="25" spans="1:6" x14ac:dyDescent="0.2">
      <c r="A25" s="22" t="s">
        <v>206</v>
      </c>
      <c r="B25" s="22" t="s">
        <v>507</v>
      </c>
      <c r="C25" s="23" t="s">
        <v>511</v>
      </c>
      <c r="D25" s="24" t="s">
        <v>509</v>
      </c>
      <c r="E25" s="25">
        <v>1003</v>
      </c>
      <c r="F25" s="26" t="s">
        <v>510</v>
      </c>
    </row>
    <row r="26" spans="1:6" ht="24" customHeight="1" x14ac:dyDescent="0.2">
      <c r="A26" s="22" t="s">
        <v>206</v>
      </c>
      <c r="B26" s="22" t="s">
        <v>507</v>
      </c>
      <c r="C26" s="23" t="s">
        <v>512</v>
      </c>
      <c r="D26" s="24" t="s">
        <v>509</v>
      </c>
      <c r="E26" s="25">
        <v>3009</v>
      </c>
      <c r="F26" s="26" t="s">
        <v>510</v>
      </c>
    </row>
    <row r="27" spans="1:6" x14ac:dyDescent="0.2">
      <c r="A27" s="22" t="s">
        <v>206</v>
      </c>
      <c r="B27" s="22" t="s">
        <v>507</v>
      </c>
      <c r="C27" s="23" t="s">
        <v>513</v>
      </c>
      <c r="D27" s="24" t="s">
        <v>509</v>
      </c>
      <c r="E27" s="25">
        <v>1882.1</v>
      </c>
      <c r="F27" s="26" t="s">
        <v>510</v>
      </c>
    </row>
    <row r="28" spans="1:6" x14ac:dyDescent="0.2">
      <c r="A28" s="22" t="s">
        <v>206</v>
      </c>
      <c r="B28" s="22" t="s">
        <v>507</v>
      </c>
      <c r="C28" s="23" t="s">
        <v>514</v>
      </c>
      <c r="D28" s="24" t="s">
        <v>482</v>
      </c>
      <c r="E28" s="25">
        <v>83.78</v>
      </c>
      <c r="F28" s="26" t="s">
        <v>510</v>
      </c>
    </row>
    <row r="29" spans="1:6" x14ac:dyDescent="0.2">
      <c r="A29" s="22" t="s">
        <v>206</v>
      </c>
      <c r="B29" s="22" t="s">
        <v>507</v>
      </c>
      <c r="C29" s="23" t="s">
        <v>515</v>
      </c>
      <c r="D29" s="24" t="s">
        <v>482</v>
      </c>
      <c r="E29" s="25">
        <v>192.34</v>
      </c>
      <c r="F29" s="26" t="s">
        <v>510</v>
      </c>
    </row>
    <row r="30" spans="1:6" x14ac:dyDescent="0.2">
      <c r="A30" s="22" t="s">
        <v>206</v>
      </c>
      <c r="B30" s="22" t="s">
        <v>507</v>
      </c>
      <c r="C30" s="23" t="s">
        <v>516</v>
      </c>
      <c r="D30" s="24" t="s">
        <v>482</v>
      </c>
      <c r="E30" s="25">
        <v>421.26</v>
      </c>
      <c r="F30" s="26" t="s">
        <v>510</v>
      </c>
    </row>
    <row r="31" spans="1:6" x14ac:dyDescent="0.2">
      <c r="A31" s="27" t="s">
        <v>517</v>
      </c>
      <c r="B31" s="27" t="s">
        <v>518</v>
      </c>
      <c r="C31" s="28" t="s">
        <v>519</v>
      </c>
      <c r="D31" s="29" t="s">
        <v>482</v>
      </c>
      <c r="E31" s="30">
        <v>6500</v>
      </c>
      <c r="F31" s="31" t="s">
        <v>520</v>
      </c>
    </row>
    <row r="32" spans="1:6" x14ac:dyDescent="0.2">
      <c r="A32" s="27" t="s">
        <v>517</v>
      </c>
      <c r="B32" s="27" t="s">
        <v>518</v>
      </c>
      <c r="C32" s="28" t="s">
        <v>521</v>
      </c>
      <c r="D32" s="29" t="s">
        <v>482</v>
      </c>
      <c r="E32" s="30">
        <v>7265.26</v>
      </c>
      <c r="F32" s="31" t="s">
        <v>520</v>
      </c>
    </row>
    <row r="33" spans="1:6" x14ac:dyDescent="0.2">
      <c r="A33" s="27" t="s">
        <v>517</v>
      </c>
      <c r="B33" s="27" t="s">
        <v>518</v>
      </c>
      <c r="C33" s="28" t="s">
        <v>522</v>
      </c>
      <c r="D33" s="29" t="s">
        <v>482</v>
      </c>
      <c r="E33" s="30">
        <v>4675.2539999999999</v>
      </c>
      <c r="F33" s="31" t="s">
        <v>520</v>
      </c>
    </row>
    <row r="34" spans="1:6" x14ac:dyDescent="0.2">
      <c r="A34" s="27" t="s">
        <v>517</v>
      </c>
      <c r="B34" s="27" t="s">
        <v>518</v>
      </c>
      <c r="C34" s="28" t="s">
        <v>523</v>
      </c>
      <c r="D34" s="29" t="s">
        <v>482</v>
      </c>
      <c r="E34" s="30">
        <v>16785.5</v>
      </c>
      <c r="F34" s="31" t="s">
        <v>520</v>
      </c>
    </row>
    <row r="35" spans="1:6" x14ac:dyDescent="0.2">
      <c r="A35" s="27" t="s">
        <v>517</v>
      </c>
      <c r="B35" s="27" t="s">
        <v>518</v>
      </c>
      <c r="C35" s="28" t="s">
        <v>524</v>
      </c>
      <c r="D35" s="29" t="s">
        <v>482</v>
      </c>
      <c r="E35" s="30">
        <v>15163</v>
      </c>
      <c r="F35" s="31" t="s">
        <v>520</v>
      </c>
    </row>
    <row r="36" spans="1:6" x14ac:dyDescent="0.2">
      <c r="A36" s="32" t="s">
        <v>275</v>
      </c>
      <c r="B36" s="32" t="s">
        <v>525</v>
      </c>
      <c r="C36" s="33" t="s">
        <v>526</v>
      </c>
      <c r="D36" s="34" t="s">
        <v>482</v>
      </c>
      <c r="E36" s="35">
        <v>2330.5</v>
      </c>
      <c r="F36" s="36" t="s">
        <v>527</v>
      </c>
    </row>
    <row r="37" spans="1:6" x14ac:dyDescent="0.2">
      <c r="A37" s="32" t="s">
        <v>275</v>
      </c>
      <c r="B37" s="32" t="s">
        <v>525</v>
      </c>
      <c r="C37" s="33" t="s">
        <v>528</v>
      </c>
      <c r="D37" s="34"/>
      <c r="E37" s="35">
        <v>1150</v>
      </c>
      <c r="F37" s="36" t="s">
        <v>527</v>
      </c>
    </row>
    <row r="38" spans="1:6" ht="24" x14ac:dyDescent="0.2">
      <c r="A38" s="32" t="s">
        <v>275</v>
      </c>
      <c r="B38" s="32" t="s">
        <v>525</v>
      </c>
      <c r="C38" s="33" t="s">
        <v>529</v>
      </c>
      <c r="D38" s="34" t="s">
        <v>482</v>
      </c>
      <c r="E38" s="35">
        <v>2330.5</v>
      </c>
      <c r="F38" s="36" t="s">
        <v>527</v>
      </c>
    </row>
    <row r="39" spans="1:6" ht="36" x14ac:dyDescent="0.2">
      <c r="A39" s="32" t="s">
        <v>275</v>
      </c>
      <c r="B39" s="32" t="s">
        <v>525</v>
      </c>
      <c r="C39" s="33" t="s">
        <v>530</v>
      </c>
      <c r="D39" s="34" t="s">
        <v>482</v>
      </c>
      <c r="E39" s="35">
        <v>3009</v>
      </c>
      <c r="F39" s="36" t="s">
        <v>527</v>
      </c>
    </row>
    <row r="40" spans="1:6" ht="36" x14ac:dyDescent="0.2">
      <c r="A40" s="32" t="s">
        <v>275</v>
      </c>
      <c r="B40" s="32" t="s">
        <v>525</v>
      </c>
      <c r="C40" s="33" t="s">
        <v>531</v>
      </c>
      <c r="D40" s="34" t="s">
        <v>482</v>
      </c>
      <c r="E40" s="35">
        <v>1150.5</v>
      </c>
      <c r="F40" s="36" t="s">
        <v>527</v>
      </c>
    </row>
    <row r="41" spans="1:6" ht="36" x14ac:dyDescent="0.2">
      <c r="A41" s="32" t="s">
        <v>275</v>
      </c>
      <c r="B41" s="32" t="s">
        <v>525</v>
      </c>
      <c r="C41" s="33" t="s">
        <v>532</v>
      </c>
      <c r="D41" s="34" t="s">
        <v>482</v>
      </c>
      <c r="E41" s="35">
        <v>1150.5</v>
      </c>
      <c r="F41" s="36" t="s">
        <v>527</v>
      </c>
    </row>
    <row r="42" spans="1:6" ht="24" x14ac:dyDescent="0.2">
      <c r="A42" s="32" t="s">
        <v>275</v>
      </c>
      <c r="B42" s="32" t="s">
        <v>525</v>
      </c>
      <c r="C42" s="33" t="s">
        <v>533</v>
      </c>
      <c r="D42" s="34" t="s">
        <v>482</v>
      </c>
      <c r="E42" s="35">
        <v>1947</v>
      </c>
      <c r="F42" s="36" t="s">
        <v>527</v>
      </c>
    </row>
    <row r="43" spans="1:6" ht="22.5" customHeight="1" x14ac:dyDescent="0.2">
      <c r="A43" s="32" t="s">
        <v>275</v>
      </c>
      <c r="B43" s="32" t="s">
        <v>525</v>
      </c>
      <c r="C43" s="33" t="s">
        <v>534</v>
      </c>
      <c r="D43" s="34" t="s">
        <v>482</v>
      </c>
      <c r="E43" s="35">
        <v>2212.5</v>
      </c>
      <c r="F43" s="36" t="s">
        <v>527</v>
      </c>
    </row>
    <row r="44" spans="1:6" ht="18.95" customHeight="1" x14ac:dyDescent="0.2">
      <c r="A44" s="37" t="s">
        <v>535</v>
      </c>
      <c r="B44" s="37" t="s">
        <v>536</v>
      </c>
      <c r="C44" s="38" t="s">
        <v>537</v>
      </c>
      <c r="D44" s="39" t="s">
        <v>482</v>
      </c>
      <c r="E44" s="40">
        <v>11210</v>
      </c>
      <c r="F44" s="41" t="s">
        <v>538</v>
      </c>
    </row>
    <row r="45" spans="1:6" ht="17.100000000000001" customHeight="1" x14ac:dyDescent="0.2">
      <c r="A45" s="37" t="s">
        <v>535</v>
      </c>
      <c r="B45" s="37" t="s">
        <v>536</v>
      </c>
      <c r="C45" s="38" t="s">
        <v>539</v>
      </c>
      <c r="D45" s="39" t="s">
        <v>482</v>
      </c>
      <c r="E45" s="40">
        <v>15692.82</v>
      </c>
      <c r="F45" s="41" t="s">
        <v>538</v>
      </c>
    </row>
    <row r="46" spans="1:6" x14ac:dyDescent="0.2">
      <c r="A46" s="37" t="s">
        <v>535</v>
      </c>
      <c r="B46" s="37" t="s">
        <v>536</v>
      </c>
      <c r="C46" s="38" t="s">
        <v>540</v>
      </c>
      <c r="D46" s="39" t="s">
        <v>482</v>
      </c>
      <c r="E46" s="40">
        <v>342200</v>
      </c>
      <c r="F46" s="41" t="s">
        <v>538</v>
      </c>
    </row>
    <row r="47" spans="1:6" ht="21" customHeight="1" x14ac:dyDescent="0.2">
      <c r="A47" s="37" t="s">
        <v>535</v>
      </c>
      <c r="B47" s="37" t="s">
        <v>536</v>
      </c>
      <c r="C47" s="38" t="s">
        <v>541</v>
      </c>
      <c r="D47" s="39" t="s">
        <v>482</v>
      </c>
      <c r="E47" s="40">
        <v>6254</v>
      </c>
      <c r="F47" s="41" t="s">
        <v>538</v>
      </c>
    </row>
    <row r="48" spans="1:6" ht="14.1" customHeight="1" x14ac:dyDescent="0.2">
      <c r="A48" s="37" t="s">
        <v>535</v>
      </c>
      <c r="B48" s="37" t="s">
        <v>536</v>
      </c>
      <c r="C48" s="38" t="s">
        <v>542</v>
      </c>
      <c r="D48" s="39" t="s">
        <v>482</v>
      </c>
      <c r="E48" s="40">
        <v>531000</v>
      </c>
      <c r="F48" s="41" t="s">
        <v>538</v>
      </c>
    </row>
    <row r="49" spans="1:6" ht="24" x14ac:dyDescent="0.2">
      <c r="A49" s="37" t="s">
        <v>535</v>
      </c>
      <c r="B49" s="37" t="s">
        <v>536</v>
      </c>
      <c r="C49" s="38" t="s">
        <v>543</v>
      </c>
      <c r="D49" s="39" t="s">
        <v>482</v>
      </c>
      <c r="E49" s="40">
        <v>49794.525000000001</v>
      </c>
      <c r="F49" s="41" t="s">
        <v>538</v>
      </c>
    </row>
    <row r="50" spans="1:6" x14ac:dyDescent="0.2">
      <c r="A50" s="37" t="s">
        <v>535</v>
      </c>
      <c r="B50" s="37" t="s">
        <v>536</v>
      </c>
      <c r="C50" s="38" t="s">
        <v>544</v>
      </c>
      <c r="D50" s="39" t="s">
        <v>482</v>
      </c>
      <c r="E50" s="40">
        <v>275000</v>
      </c>
      <c r="F50" s="41" t="s">
        <v>538</v>
      </c>
    </row>
    <row r="51" spans="1:6" ht="24" x14ac:dyDescent="0.2">
      <c r="A51" s="37" t="s">
        <v>535</v>
      </c>
      <c r="B51" s="37" t="s">
        <v>536</v>
      </c>
      <c r="C51" s="38" t="s">
        <v>545</v>
      </c>
      <c r="D51" s="39" t="s">
        <v>482</v>
      </c>
      <c r="E51" s="40">
        <v>8407.5</v>
      </c>
      <c r="F51" s="41" t="s">
        <v>538</v>
      </c>
    </row>
    <row r="52" spans="1:6" ht="15.95" customHeight="1" x14ac:dyDescent="0.2">
      <c r="A52" s="37" t="s">
        <v>535</v>
      </c>
      <c r="B52" s="37" t="s">
        <v>536</v>
      </c>
      <c r="C52" s="38" t="s">
        <v>546</v>
      </c>
      <c r="D52" s="39" t="s">
        <v>482</v>
      </c>
      <c r="E52" s="40">
        <v>96885.151100000003</v>
      </c>
      <c r="F52" s="41" t="s">
        <v>538</v>
      </c>
    </row>
    <row r="53" spans="1:6" ht="15" customHeight="1" x14ac:dyDescent="0.2">
      <c r="A53" s="37" t="s">
        <v>535</v>
      </c>
      <c r="B53" s="37" t="s">
        <v>536</v>
      </c>
      <c r="C53" s="38" t="s">
        <v>547</v>
      </c>
      <c r="D53" s="39" t="s">
        <v>482</v>
      </c>
      <c r="E53" s="40">
        <v>250160</v>
      </c>
      <c r="F53" s="41" t="s">
        <v>538</v>
      </c>
    </row>
    <row r="54" spans="1:6" ht="24" x14ac:dyDescent="0.2">
      <c r="A54" s="37" t="s">
        <v>535</v>
      </c>
      <c r="B54" s="37" t="s">
        <v>536</v>
      </c>
      <c r="C54" s="38" t="s">
        <v>548</v>
      </c>
      <c r="D54" s="39" t="s">
        <v>482</v>
      </c>
      <c r="E54" s="40">
        <v>2950</v>
      </c>
      <c r="F54" s="41" t="s">
        <v>538</v>
      </c>
    </row>
    <row r="55" spans="1:6" ht="14.1" customHeight="1" x14ac:dyDescent="0.2">
      <c r="A55" s="37" t="s">
        <v>535</v>
      </c>
      <c r="B55" s="37" t="s">
        <v>536</v>
      </c>
      <c r="C55" s="38" t="s">
        <v>549</v>
      </c>
      <c r="D55" s="39" t="s">
        <v>482</v>
      </c>
      <c r="E55" s="40">
        <v>226560</v>
      </c>
      <c r="F55" s="41" t="s">
        <v>538</v>
      </c>
    </row>
    <row r="56" spans="1:6" ht="30.75" customHeight="1" x14ac:dyDescent="0.2">
      <c r="A56" s="37" t="s">
        <v>535</v>
      </c>
      <c r="B56" s="37" t="s">
        <v>536</v>
      </c>
      <c r="C56" s="38" t="s">
        <v>550</v>
      </c>
      <c r="D56" s="39" t="s">
        <v>482</v>
      </c>
      <c r="E56" s="40">
        <v>501500</v>
      </c>
      <c r="F56" s="41" t="s">
        <v>538</v>
      </c>
    </row>
    <row r="57" spans="1:6" ht="15" customHeight="1" x14ac:dyDescent="0.2">
      <c r="A57" s="37" t="s">
        <v>535</v>
      </c>
      <c r="B57" s="37" t="s">
        <v>536</v>
      </c>
      <c r="C57" s="38" t="s">
        <v>551</v>
      </c>
      <c r="D57" s="39" t="s">
        <v>482</v>
      </c>
      <c r="E57" s="40">
        <v>41300</v>
      </c>
      <c r="F57" s="41" t="s">
        <v>538</v>
      </c>
    </row>
    <row r="58" spans="1:6" ht="24" customHeight="1" x14ac:dyDescent="0.2">
      <c r="A58" s="37" t="s">
        <v>535</v>
      </c>
      <c r="B58" s="37" t="s">
        <v>536</v>
      </c>
      <c r="C58" s="38" t="s">
        <v>552</v>
      </c>
      <c r="D58" s="39" t="s">
        <v>482</v>
      </c>
      <c r="E58" s="40">
        <v>49560</v>
      </c>
      <c r="F58" s="41" t="s">
        <v>538</v>
      </c>
    </row>
    <row r="59" spans="1:6" ht="14.1" customHeight="1" x14ac:dyDescent="0.2">
      <c r="A59" s="37" t="s">
        <v>535</v>
      </c>
      <c r="B59" s="37" t="s">
        <v>536</v>
      </c>
      <c r="C59" s="38" t="s">
        <v>553</v>
      </c>
      <c r="D59" s="39" t="s">
        <v>482</v>
      </c>
      <c r="E59" s="40">
        <v>188800</v>
      </c>
      <c r="F59" s="41" t="s">
        <v>538</v>
      </c>
    </row>
    <row r="60" spans="1:6" ht="15" customHeight="1" x14ac:dyDescent="0.2">
      <c r="A60" s="37" t="s">
        <v>535</v>
      </c>
      <c r="B60" s="37" t="s">
        <v>536</v>
      </c>
      <c r="C60" s="38" t="s">
        <v>554</v>
      </c>
      <c r="D60" s="39" t="s">
        <v>482</v>
      </c>
      <c r="E60" s="40">
        <v>27140</v>
      </c>
      <c r="F60" s="41" t="s">
        <v>538</v>
      </c>
    </row>
    <row r="61" spans="1:6" ht="15.95" customHeight="1" x14ac:dyDescent="0.2">
      <c r="A61" s="37" t="s">
        <v>535</v>
      </c>
      <c r="B61" s="37" t="s">
        <v>536</v>
      </c>
      <c r="C61" s="38" t="s">
        <v>555</v>
      </c>
      <c r="D61" s="39" t="s">
        <v>482</v>
      </c>
      <c r="E61" s="40">
        <v>49219.1806</v>
      </c>
      <c r="F61" s="41" t="s">
        <v>538</v>
      </c>
    </row>
    <row r="62" spans="1:6" ht="18.95" customHeight="1" x14ac:dyDescent="0.2">
      <c r="A62" s="37" t="s">
        <v>535</v>
      </c>
      <c r="B62" s="37" t="s">
        <v>536</v>
      </c>
      <c r="C62" s="38" t="s">
        <v>556</v>
      </c>
      <c r="D62" s="39" t="s">
        <v>482</v>
      </c>
      <c r="E62" s="40">
        <v>26137.0707</v>
      </c>
      <c r="F62" s="41" t="s">
        <v>538</v>
      </c>
    </row>
    <row r="63" spans="1:6" ht="20.100000000000001" customHeight="1" x14ac:dyDescent="0.2">
      <c r="A63" s="37" t="s">
        <v>535</v>
      </c>
      <c r="B63" s="37" t="s">
        <v>536</v>
      </c>
      <c r="C63" s="38" t="s">
        <v>557</v>
      </c>
      <c r="D63" s="39" t="s">
        <v>482</v>
      </c>
      <c r="E63" s="40">
        <v>105563.74400000001</v>
      </c>
      <c r="F63" s="41" t="s">
        <v>538</v>
      </c>
    </row>
    <row r="64" spans="1:6" ht="18.95" customHeight="1" x14ac:dyDescent="0.2">
      <c r="A64" s="37" t="s">
        <v>535</v>
      </c>
      <c r="B64" s="37" t="s">
        <v>536</v>
      </c>
      <c r="C64" s="38" t="s">
        <v>558</v>
      </c>
      <c r="D64" s="39" t="s">
        <v>482</v>
      </c>
      <c r="E64" s="40">
        <v>6490</v>
      </c>
      <c r="F64" s="41" t="s">
        <v>538</v>
      </c>
    </row>
    <row r="65" spans="1:6" ht="15" customHeight="1" x14ac:dyDescent="0.2">
      <c r="A65" s="37" t="s">
        <v>535</v>
      </c>
      <c r="B65" s="37" t="s">
        <v>536</v>
      </c>
      <c r="C65" s="38" t="s">
        <v>559</v>
      </c>
      <c r="D65" s="39" t="s">
        <v>482</v>
      </c>
      <c r="E65" s="40">
        <v>30335.3338</v>
      </c>
      <c r="F65" s="41" t="s">
        <v>538</v>
      </c>
    </row>
    <row r="66" spans="1:6" ht="24" x14ac:dyDescent="0.2">
      <c r="A66" s="37" t="s">
        <v>535</v>
      </c>
      <c r="B66" s="37" t="s">
        <v>536</v>
      </c>
      <c r="C66" s="38" t="s">
        <v>560</v>
      </c>
      <c r="D66" s="39" t="s">
        <v>482</v>
      </c>
      <c r="E66" s="40">
        <v>72981.654699999999</v>
      </c>
      <c r="F66" s="41" t="s">
        <v>538</v>
      </c>
    </row>
    <row r="67" spans="1:6" x14ac:dyDescent="0.2">
      <c r="A67" s="37" t="s">
        <v>535</v>
      </c>
      <c r="B67" s="37" t="s">
        <v>536</v>
      </c>
      <c r="C67" s="38" t="s">
        <v>561</v>
      </c>
      <c r="D67" s="39" t="s">
        <v>482</v>
      </c>
      <c r="E67" s="40">
        <v>172048.60250000001</v>
      </c>
      <c r="F67" s="41" t="s">
        <v>538</v>
      </c>
    </row>
    <row r="68" spans="1:6" x14ac:dyDescent="0.2">
      <c r="A68" s="37" t="s">
        <v>535</v>
      </c>
      <c r="B68" s="37" t="s">
        <v>536</v>
      </c>
      <c r="C68" s="38" t="s">
        <v>562</v>
      </c>
      <c r="D68" s="39" t="s">
        <v>482</v>
      </c>
      <c r="E68" s="40">
        <v>104465.4</v>
      </c>
      <c r="F68" s="41" t="s">
        <v>538</v>
      </c>
    </row>
    <row r="69" spans="1:6" x14ac:dyDescent="0.2">
      <c r="A69" s="37" t="s">
        <v>535</v>
      </c>
      <c r="B69" s="37" t="s">
        <v>536</v>
      </c>
      <c r="C69" s="38" t="s">
        <v>563</v>
      </c>
      <c r="D69" s="39" t="s">
        <v>482</v>
      </c>
      <c r="E69" s="40">
        <v>8314.2916999999998</v>
      </c>
      <c r="F69" s="41" t="s">
        <v>538</v>
      </c>
    </row>
    <row r="70" spans="1:6" x14ac:dyDescent="0.2">
      <c r="A70" s="37" t="s">
        <v>535</v>
      </c>
      <c r="B70" s="37" t="s">
        <v>536</v>
      </c>
      <c r="C70" s="38" t="s">
        <v>564</v>
      </c>
      <c r="D70" s="39" t="s">
        <v>482</v>
      </c>
      <c r="E70" s="40">
        <v>198806.39999999999</v>
      </c>
      <c r="F70" s="41" t="s">
        <v>538</v>
      </c>
    </row>
    <row r="71" spans="1:6" x14ac:dyDescent="0.2">
      <c r="A71" s="37" t="s">
        <v>535</v>
      </c>
      <c r="B71" s="37" t="s">
        <v>536</v>
      </c>
      <c r="C71" s="38" t="s">
        <v>565</v>
      </c>
      <c r="D71" s="39" t="s">
        <v>482</v>
      </c>
      <c r="E71" s="40">
        <v>11313.84</v>
      </c>
      <c r="F71" s="41" t="s">
        <v>538</v>
      </c>
    </row>
    <row r="72" spans="1:6" x14ac:dyDescent="0.2">
      <c r="A72" s="37" t="s">
        <v>535</v>
      </c>
      <c r="B72" s="37" t="s">
        <v>536</v>
      </c>
      <c r="C72" s="38" t="s">
        <v>566</v>
      </c>
      <c r="D72" s="39" t="s">
        <v>482</v>
      </c>
      <c r="E72" s="40">
        <v>469017.40850000002</v>
      </c>
      <c r="F72" s="41" t="s">
        <v>538</v>
      </c>
    </row>
    <row r="73" spans="1:6" ht="24" x14ac:dyDescent="0.2">
      <c r="A73" s="37" t="s">
        <v>535</v>
      </c>
      <c r="B73" s="37" t="s">
        <v>536</v>
      </c>
      <c r="C73" s="38" t="s">
        <v>567</v>
      </c>
      <c r="D73" s="39" t="s">
        <v>482</v>
      </c>
      <c r="E73" s="40">
        <v>4501.7</v>
      </c>
      <c r="F73" s="41" t="s">
        <v>538</v>
      </c>
    </row>
    <row r="74" spans="1:6" x14ac:dyDescent="0.2">
      <c r="A74" s="37" t="s">
        <v>535</v>
      </c>
      <c r="B74" s="37" t="s">
        <v>536</v>
      </c>
      <c r="C74" s="38" t="s">
        <v>568</v>
      </c>
      <c r="D74" s="39" t="s">
        <v>482</v>
      </c>
      <c r="E74" s="40">
        <v>161582.93400000001</v>
      </c>
      <c r="F74" s="41" t="s">
        <v>538</v>
      </c>
    </row>
    <row r="75" spans="1:6" ht="24" x14ac:dyDescent="0.2">
      <c r="A75" s="37" t="s">
        <v>535</v>
      </c>
      <c r="B75" s="37" t="s">
        <v>536</v>
      </c>
      <c r="C75" s="38" t="s">
        <v>569</v>
      </c>
      <c r="D75" s="39" t="s">
        <v>482</v>
      </c>
      <c r="E75" s="40">
        <v>344224.6911</v>
      </c>
      <c r="F75" s="41" t="s">
        <v>538</v>
      </c>
    </row>
    <row r="76" spans="1:6" x14ac:dyDescent="0.2">
      <c r="A76" s="37" t="s">
        <v>535</v>
      </c>
      <c r="B76" s="37" t="s">
        <v>536</v>
      </c>
      <c r="C76" s="38" t="s">
        <v>570</v>
      </c>
      <c r="D76" s="39" t="s">
        <v>482</v>
      </c>
      <c r="E76" s="40">
        <v>24151.661800000002</v>
      </c>
      <c r="F76" s="41" t="s">
        <v>538</v>
      </c>
    </row>
    <row r="77" spans="1:6" x14ac:dyDescent="0.2">
      <c r="A77" s="37" t="s">
        <v>535</v>
      </c>
      <c r="B77" s="37" t="s">
        <v>536</v>
      </c>
      <c r="C77" s="38" t="s">
        <v>571</v>
      </c>
      <c r="D77" s="39" t="s">
        <v>482</v>
      </c>
      <c r="E77" s="40">
        <v>12836.04</v>
      </c>
      <c r="F77" s="41" t="s">
        <v>538</v>
      </c>
    </row>
    <row r="78" spans="1:6" ht="24" x14ac:dyDescent="0.2">
      <c r="A78" s="37" t="s">
        <v>535</v>
      </c>
      <c r="B78" s="37" t="s">
        <v>536</v>
      </c>
      <c r="C78" s="38" t="s">
        <v>572</v>
      </c>
      <c r="D78" s="39" t="s">
        <v>482</v>
      </c>
      <c r="E78" s="40">
        <v>45994.842499999999</v>
      </c>
      <c r="F78" s="41" t="s">
        <v>538</v>
      </c>
    </row>
    <row r="79" spans="1:6" x14ac:dyDescent="0.2">
      <c r="A79" s="37" t="s">
        <v>535</v>
      </c>
      <c r="B79" s="37" t="s">
        <v>536</v>
      </c>
      <c r="C79" s="38" t="s">
        <v>573</v>
      </c>
      <c r="D79" s="39" t="s">
        <v>482</v>
      </c>
      <c r="E79" s="40">
        <v>111029.4216</v>
      </c>
      <c r="F79" s="41" t="s">
        <v>538</v>
      </c>
    </row>
    <row r="80" spans="1:6" x14ac:dyDescent="0.2">
      <c r="A80" s="37" t="s">
        <v>535</v>
      </c>
      <c r="B80" s="37" t="s">
        <v>536</v>
      </c>
      <c r="C80" s="38" t="s">
        <v>574</v>
      </c>
      <c r="D80" s="39" t="s">
        <v>482</v>
      </c>
      <c r="E80" s="40">
        <v>1770</v>
      </c>
      <c r="F80" s="41" t="s">
        <v>538</v>
      </c>
    </row>
    <row r="81" spans="1:6" ht="24" x14ac:dyDescent="0.2">
      <c r="A81" s="37" t="s">
        <v>535</v>
      </c>
      <c r="B81" s="37" t="s">
        <v>536</v>
      </c>
      <c r="C81" s="38" t="s">
        <v>575</v>
      </c>
      <c r="D81" s="39" t="s">
        <v>482</v>
      </c>
      <c r="E81" s="40">
        <v>4524.9931999999999</v>
      </c>
      <c r="F81" s="41" t="s">
        <v>538</v>
      </c>
    </row>
    <row r="82" spans="1:6" ht="18.75" customHeight="1" x14ac:dyDescent="0.2">
      <c r="A82" s="37" t="s">
        <v>535</v>
      </c>
      <c r="B82" s="37" t="s">
        <v>536</v>
      </c>
      <c r="C82" s="38" t="s">
        <v>576</v>
      </c>
      <c r="D82" s="39" t="s">
        <v>482</v>
      </c>
      <c r="E82" s="40">
        <v>3299.87</v>
      </c>
      <c r="F82" s="41" t="s">
        <v>538</v>
      </c>
    </row>
    <row r="83" spans="1:6" ht="20.25" customHeight="1" x14ac:dyDescent="0.2">
      <c r="A83" s="37" t="s">
        <v>535</v>
      </c>
      <c r="B83" s="37" t="s">
        <v>536</v>
      </c>
      <c r="C83" s="38" t="s">
        <v>577</v>
      </c>
      <c r="D83" s="39" t="s">
        <v>482</v>
      </c>
      <c r="E83" s="40">
        <v>4242.6899999999996</v>
      </c>
      <c r="F83" s="41" t="s">
        <v>538</v>
      </c>
    </row>
    <row r="84" spans="1:6" ht="21.95" customHeight="1" x14ac:dyDescent="0.2">
      <c r="A84" s="37" t="s">
        <v>535</v>
      </c>
      <c r="B84" s="37" t="s">
        <v>536</v>
      </c>
      <c r="C84" s="38" t="s">
        <v>578</v>
      </c>
      <c r="D84" s="39" t="s">
        <v>482</v>
      </c>
      <c r="E84" s="40">
        <v>11859.991</v>
      </c>
      <c r="F84" s="41" t="s">
        <v>538</v>
      </c>
    </row>
    <row r="85" spans="1:6" ht="18" customHeight="1" x14ac:dyDescent="0.2">
      <c r="A85" s="37" t="s">
        <v>535</v>
      </c>
      <c r="B85" s="37" t="s">
        <v>536</v>
      </c>
      <c r="C85" s="38" t="s">
        <v>579</v>
      </c>
      <c r="D85" s="39" t="s">
        <v>482</v>
      </c>
      <c r="E85" s="40">
        <v>1479.9914000000001</v>
      </c>
      <c r="F85" s="41" t="s">
        <v>538</v>
      </c>
    </row>
    <row r="86" spans="1:6" ht="24" x14ac:dyDescent="0.2">
      <c r="A86" s="37" t="s">
        <v>535</v>
      </c>
      <c r="B86" s="37" t="s">
        <v>536</v>
      </c>
      <c r="C86" s="38" t="s">
        <v>580</v>
      </c>
      <c r="D86" s="39" t="s">
        <v>482</v>
      </c>
      <c r="E86" s="40">
        <v>1999.9938</v>
      </c>
      <c r="F86" s="41" t="s">
        <v>538</v>
      </c>
    </row>
    <row r="87" spans="1:6" ht="24" x14ac:dyDescent="0.2">
      <c r="A87" s="37" t="s">
        <v>535</v>
      </c>
      <c r="B87" s="37" t="s">
        <v>536</v>
      </c>
      <c r="C87" s="38" t="s">
        <v>581</v>
      </c>
      <c r="D87" s="39" t="s">
        <v>482</v>
      </c>
      <c r="E87" s="40">
        <v>6938.4</v>
      </c>
      <c r="F87" s="41" t="s">
        <v>538</v>
      </c>
    </row>
    <row r="88" spans="1:6" x14ac:dyDescent="0.2">
      <c r="A88" s="37" t="s">
        <v>535</v>
      </c>
      <c r="B88" s="37" t="s">
        <v>536</v>
      </c>
      <c r="C88" s="38" t="s">
        <v>582</v>
      </c>
      <c r="D88" s="39" t="s">
        <v>482</v>
      </c>
      <c r="E88" s="40">
        <v>938.18259999999998</v>
      </c>
      <c r="F88" s="41" t="s">
        <v>538</v>
      </c>
    </row>
    <row r="89" spans="1:6" x14ac:dyDescent="0.2">
      <c r="A89" s="37" t="s">
        <v>535</v>
      </c>
      <c r="B89" s="37" t="s">
        <v>536</v>
      </c>
      <c r="C89" s="38" t="s">
        <v>583</v>
      </c>
      <c r="D89" s="39" t="s">
        <v>482</v>
      </c>
      <c r="E89" s="40">
        <v>3519.94</v>
      </c>
      <c r="F89" s="41" t="s">
        <v>538</v>
      </c>
    </row>
    <row r="90" spans="1:6" ht="20.100000000000001" customHeight="1" x14ac:dyDescent="0.2">
      <c r="A90" s="37" t="s">
        <v>535</v>
      </c>
      <c r="B90" s="37" t="s">
        <v>536</v>
      </c>
      <c r="C90" s="38" t="s">
        <v>584</v>
      </c>
      <c r="D90" s="39" t="s">
        <v>482</v>
      </c>
      <c r="E90" s="40">
        <v>9</v>
      </c>
      <c r="F90" s="41" t="s">
        <v>538</v>
      </c>
    </row>
    <row r="91" spans="1:6" ht="20.100000000000001" customHeight="1" x14ac:dyDescent="0.2">
      <c r="A91" s="37" t="s">
        <v>535</v>
      </c>
      <c r="B91" s="37" t="s">
        <v>536</v>
      </c>
      <c r="C91" s="38" t="s">
        <v>585</v>
      </c>
      <c r="D91" s="39" t="s">
        <v>482</v>
      </c>
      <c r="E91" s="40">
        <v>63229.120000000003</v>
      </c>
      <c r="F91" s="41" t="s">
        <v>538</v>
      </c>
    </row>
    <row r="92" spans="1:6" ht="24.75" customHeight="1" x14ac:dyDescent="0.2">
      <c r="A92" s="37" t="s">
        <v>535</v>
      </c>
      <c r="B92" s="37" t="s">
        <v>536</v>
      </c>
      <c r="C92" s="38" t="s">
        <v>586</v>
      </c>
      <c r="D92" s="39" t="s">
        <v>482</v>
      </c>
      <c r="E92" s="40">
        <v>475540</v>
      </c>
      <c r="F92" s="41" t="s">
        <v>538</v>
      </c>
    </row>
    <row r="93" spans="1:6" x14ac:dyDescent="0.2">
      <c r="A93" s="37" t="s">
        <v>535</v>
      </c>
      <c r="B93" s="37" t="s">
        <v>536</v>
      </c>
      <c r="C93" s="38" t="s">
        <v>587</v>
      </c>
      <c r="D93" s="39" t="s">
        <v>482</v>
      </c>
      <c r="E93" s="40">
        <v>490481.16</v>
      </c>
      <c r="F93" s="41" t="s">
        <v>538</v>
      </c>
    </row>
    <row r="94" spans="1:6" ht="24" x14ac:dyDescent="0.2">
      <c r="A94" s="37" t="s">
        <v>535</v>
      </c>
      <c r="B94" s="37" t="s">
        <v>536</v>
      </c>
      <c r="C94" s="38" t="s">
        <v>588</v>
      </c>
      <c r="D94" s="39" t="s">
        <v>482</v>
      </c>
      <c r="E94" s="40">
        <v>74340</v>
      </c>
      <c r="F94" s="41" t="s">
        <v>538</v>
      </c>
    </row>
    <row r="95" spans="1:6" ht="15" customHeight="1" x14ac:dyDescent="0.2">
      <c r="A95" s="37" t="s">
        <v>535</v>
      </c>
      <c r="B95" s="37" t="s">
        <v>536</v>
      </c>
      <c r="C95" s="38" t="s">
        <v>589</v>
      </c>
      <c r="D95" s="39" t="s">
        <v>482</v>
      </c>
      <c r="E95" s="40">
        <v>40101.792600000001</v>
      </c>
      <c r="F95" s="41" t="s">
        <v>538</v>
      </c>
    </row>
    <row r="96" spans="1:6" ht="14.1" customHeight="1" x14ac:dyDescent="0.2">
      <c r="A96" s="37" t="s">
        <v>535</v>
      </c>
      <c r="B96" s="37" t="s">
        <v>536</v>
      </c>
      <c r="C96" s="38" t="s">
        <v>590</v>
      </c>
      <c r="D96" s="39" t="s">
        <v>482</v>
      </c>
      <c r="E96" s="40">
        <v>386697.033</v>
      </c>
      <c r="F96" s="41" t="s">
        <v>538</v>
      </c>
    </row>
    <row r="97" spans="1:6" x14ac:dyDescent="0.2">
      <c r="A97" s="37" t="s">
        <v>535</v>
      </c>
      <c r="B97" s="37" t="s">
        <v>536</v>
      </c>
      <c r="C97" s="38" t="s">
        <v>591</v>
      </c>
      <c r="D97" s="39" t="s">
        <v>482</v>
      </c>
      <c r="E97" s="40">
        <v>142177.25599999999</v>
      </c>
      <c r="F97" s="41" t="s">
        <v>538</v>
      </c>
    </row>
    <row r="98" spans="1:6" x14ac:dyDescent="0.2">
      <c r="A98" s="37" t="s">
        <v>535</v>
      </c>
      <c r="B98" s="37" t="s">
        <v>536</v>
      </c>
      <c r="C98" s="38" t="s">
        <v>592</v>
      </c>
      <c r="D98" s="39" t="s">
        <v>482</v>
      </c>
      <c r="E98" s="40">
        <v>26868.6</v>
      </c>
      <c r="F98" s="41" t="s">
        <v>538</v>
      </c>
    </row>
    <row r="99" spans="1:6" ht="24" x14ac:dyDescent="0.2">
      <c r="A99" s="37" t="s">
        <v>535</v>
      </c>
      <c r="B99" s="37" t="s">
        <v>536</v>
      </c>
      <c r="C99" s="38" t="s">
        <v>593</v>
      </c>
      <c r="D99" s="39" t="s">
        <v>482</v>
      </c>
      <c r="E99" s="40">
        <v>1897493.1</v>
      </c>
      <c r="F99" s="41" t="s">
        <v>538</v>
      </c>
    </row>
    <row r="100" spans="1:6" x14ac:dyDescent="0.2">
      <c r="A100" s="37" t="s">
        <v>535</v>
      </c>
      <c r="B100" s="37" t="s">
        <v>536</v>
      </c>
      <c r="C100" s="38" t="s">
        <v>594</v>
      </c>
      <c r="D100" s="39" t="s">
        <v>482</v>
      </c>
      <c r="E100" s="40">
        <v>232041.1</v>
      </c>
      <c r="F100" s="41" t="s">
        <v>538</v>
      </c>
    </row>
    <row r="101" spans="1:6" ht="24" x14ac:dyDescent="0.2">
      <c r="A101" s="37" t="s">
        <v>535</v>
      </c>
      <c r="B101" s="37" t="s">
        <v>536</v>
      </c>
      <c r="C101" s="38" t="s">
        <v>595</v>
      </c>
      <c r="D101" s="39" t="s">
        <v>482</v>
      </c>
      <c r="E101" s="40">
        <v>34703.800000000003</v>
      </c>
      <c r="F101" s="41" t="s">
        <v>538</v>
      </c>
    </row>
    <row r="102" spans="1:6" ht="24" x14ac:dyDescent="0.2">
      <c r="A102" s="37" t="s">
        <v>535</v>
      </c>
      <c r="B102" s="37" t="s">
        <v>536</v>
      </c>
      <c r="C102" s="38" t="s">
        <v>596</v>
      </c>
      <c r="D102" s="39" t="s">
        <v>482</v>
      </c>
      <c r="E102" s="40">
        <v>8903.1</v>
      </c>
      <c r="F102" s="41" t="s">
        <v>538</v>
      </c>
    </row>
    <row r="103" spans="1:6" ht="15.95" customHeight="1" x14ac:dyDescent="0.2">
      <c r="A103" s="37" t="s">
        <v>535</v>
      </c>
      <c r="B103" s="37" t="s">
        <v>536</v>
      </c>
      <c r="C103" s="38" t="s">
        <v>597</v>
      </c>
      <c r="D103" s="39" t="s">
        <v>482</v>
      </c>
      <c r="E103" s="40">
        <v>130316.25</v>
      </c>
      <c r="F103" s="38" t="s">
        <v>538</v>
      </c>
    </row>
    <row r="104" spans="1:6" x14ac:dyDescent="0.2">
      <c r="A104" s="37" t="s">
        <v>535</v>
      </c>
      <c r="B104" s="37" t="s">
        <v>536</v>
      </c>
      <c r="C104" s="38" t="s">
        <v>598</v>
      </c>
      <c r="D104" s="39" t="s">
        <v>482</v>
      </c>
      <c r="E104" s="40">
        <v>22139.75</v>
      </c>
      <c r="F104" s="41" t="s">
        <v>538</v>
      </c>
    </row>
    <row r="105" spans="1:6" ht="24" x14ac:dyDescent="0.2">
      <c r="A105" s="37" t="s">
        <v>535</v>
      </c>
      <c r="B105" s="37" t="s">
        <v>536</v>
      </c>
      <c r="C105" s="38" t="s">
        <v>599</v>
      </c>
      <c r="D105" s="39" t="s">
        <v>482</v>
      </c>
      <c r="E105" s="40">
        <v>62932.232000000004</v>
      </c>
      <c r="F105" s="41" t="s">
        <v>538</v>
      </c>
    </row>
    <row r="106" spans="1:6" ht="24" x14ac:dyDescent="0.2">
      <c r="A106" s="37" t="s">
        <v>535</v>
      </c>
      <c r="B106" s="37" t="s">
        <v>536</v>
      </c>
      <c r="C106" s="38" t="s">
        <v>600</v>
      </c>
      <c r="D106" s="39" t="s">
        <v>482</v>
      </c>
      <c r="E106" s="40">
        <v>62932.232199999999</v>
      </c>
      <c r="F106" s="41" t="s">
        <v>538</v>
      </c>
    </row>
    <row r="107" spans="1:6" ht="24" x14ac:dyDescent="0.2">
      <c r="A107" s="37" t="s">
        <v>535</v>
      </c>
      <c r="B107" s="37" t="s">
        <v>536</v>
      </c>
      <c r="C107" s="38" t="s">
        <v>601</v>
      </c>
      <c r="D107" s="39" t="s">
        <v>482</v>
      </c>
      <c r="E107" s="40">
        <v>57230</v>
      </c>
      <c r="F107" s="41" t="s">
        <v>538</v>
      </c>
    </row>
    <row r="108" spans="1:6" x14ac:dyDescent="0.2">
      <c r="A108" s="37" t="s">
        <v>535</v>
      </c>
      <c r="B108" s="37" t="s">
        <v>536</v>
      </c>
      <c r="C108" s="38" t="s">
        <v>602</v>
      </c>
      <c r="D108" s="39" t="s">
        <v>482</v>
      </c>
      <c r="E108" s="40">
        <v>2549.9917</v>
      </c>
      <c r="F108" s="41" t="s">
        <v>538</v>
      </c>
    </row>
    <row r="109" spans="1:6" x14ac:dyDescent="0.2">
      <c r="A109" s="37" t="s">
        <v>535</v>
      </c>
      <c r="B109" s="37" t="s">
        <v>536</v>
      </c>
      <c r="C109" s="38" t="s">
        <v>603</v>
      </c>
      <c r="D109" s="39" t="s">
        <v>482</v>
      </c>
      <c r="E109" s="40">
        <v>13999.992</v>
      </c>
      <c r="F109" s="41" t="s">
        <v>538</v>
      </c>
    </row>
    <row r="110" spans="1:6" x14ac:dyDescent="0.2">
      <c r="A110" s="37" t="s">
        <v>535</v>
      </c>
      <c r="B110" s="37" t="s">
        <v>536</v>
      </c>
      <c r="C110" s="38" t="s">
        <v>604</v>
      </c>
      <c r="D110" s="39" t="s">
        <v>482</v>
      </c>
      <c r="E110" s="40">
        <v>19383.86</v>
      </c>
      <c r="F110" s="41" t="s">
        <v>538</v>
      </c>
    </row>
    <row r="111" spans="1:6" x14ac:dyDescent="0.2">
      <c r="A111" s="37" t="s">
        <v>535</v>
      </c>
      <c r="B111" s="37" t="s">
        <v>536</v>
      </c>
      <c r="C111" s="38" t="s">
        <v>605</v>
      </c>
      <c r="D111" s="39" t="s">
        <v>482</v>
      </c>
      <c r="E111" s="40">
        <v>250971.84</v>
      </c>
      <c r="F111" s="41" t="s">
        <v>538</v>
      </c>
    </row>
    <row r="112" spans="1:6" x14ac:dyDescent="0.2">
      <c r="A112" s="37" t="s">
        <v>535</v>
      </c>
      <c r="B112" s="37" t="s">
        <v>536</v>
      </c>
      <c r="C112" s="38" t="s">
        <v>606</v>
      </c>
      <c r="D112" s="39" t="s">
        <v>482</v>
      </c>
      <c r="E112" s="40">
        <v>257712</v>
      </c>
      <c r="F112" s="41" t="s">
        <v>538</v>
      </c>
    </row>
    <row r="113" spans="1:6" x14ac:dyDescent="0.2">
      <c r="A113" s="37" t="s">
        <v>535</v>
      </c>
      <c r="B113" s="37" t="s">
        <v>536</v>
      </c>
      <c r="C113" s="38" t="s">
        <v>607</v>
      </c>
      <c r="D113" s="39" t="s">
        <v>482</v>
      </c>
      <c r="E113" s="40">
        <v>3613.16</v>
      </c>
      <c r="F113" s="41" t="s">
        <v>538</v>
      </c>
    </row>
    <row r="114" spans="1:6" x14ac:dyDescent="0.2">
      <c r="A114" s="37" t="s">
        <v>535</v>
      </c>
      <c r="B114" s="37" t="s">
        <v>536</v>
      </c>
      <c r="C114" s="38" t="s">
        <v>608</v>
      </c>
      <c r="D114" s="39" t="s">
        <v>482</v>
      </c>
      <c r="E114" s="40">
        <v>34202.300000000003</v>
      </c>
      <c r="F114" s="41" t="s">
        <v>538</v>
      </c>
    </row>
    <row r="115" spans="1:6" x14ac:dyDescent="0.2">
      <c r="A115" s="37" t="s">
        <v>535</v>
      </c>
      <c r="B115" s="37" t="s">
        <v>536</v>
      </c>
      <c r="C115" s="38" t="s">
        <v>609</v>
      </c>
      <c r="D115" s="39" t="s">
        <v>482</v>
      </c>
      <c r="E115" s="40">
        <v>30336.03</v>
      </c>
      <c r="F115" s="41" t="s">
        <v>538</v>
      </c>
    </row>
    <row r="116" spans="1:6" x14ac:dyDescent="0.2">
      <c r="A116" s="37" t="s">
        <v>535</v>
      </c>
      <c r="B116" s="37" t="s">
        <v>536</v>
      </c>
      <c r="C116" s="38" t="s">
        <v>610</v>
      </c>
      <c r="D116" s="39" t="s">
        <v>482</v>
      </c>
      <c r="E116" s="40">
        <v>1250.8</v>
      </c>
      <c r="F116" s="41" t="s">
        <v>538</v>
      </c>
    </row>
    <row r="117" spans="1:6" x14ac:dyDescent="0.2">
      <c r="A117" s="37" t="s">
        <v>535</v>
      </c>
      <c r="B117" s="37" t="s">
        <v>536</v>
      </c>
      <c r="C117" s="38" t="s">
        <v>611</v>
      </c>
      <c r="D117" s="39" t="s">
        <v>482</v>
      </c>
      <c r="E117" s="40">
        <v>1250.8</v>
      </c>
      <c r="F117" s="41" t="s">
        <v>538</v>
      </c>
    </row>
    <row r="118" spans="1:6" x14ac:dyDescent="0.2">
      <c r="A118" s="37" t="s">
        <v>535</v>
      </c>
      <c r="B118" s="37" t="s">
        <v>536</v>
      </c>
      <c r="C118" s="38" t="s">
        <v>612</v>
      </c>
      <c r="D118" s="39" t="s">
        <v>482</v>
      </c>
      <c r="E118" s="40">
        <v>1250.8</v>
      </c>
      <c r="F118" s="41" t="s">
        <v>538</v>
      </c>
    </row>
    <row r="119" spans="1:6" x14ac:dyDescent="0.2">
      <c r="A119" s="37" t="s">
        <v>535</v>
      </c>
      <c r="B119" s="37" t="s">
        <v>536</v>
      </c>
      <c r="C119" s="38" t="s">
        <v>613</v>
      </c>
      <c r="D119" s="39" t="s">
        <v>482</v>
      </c>
      <c r="E119" s="40">
        <v>21240</v>
      </c>
      <c r="F119" s="41" t="s">
        <v>538</v>
      </c>
    </row>
    <row r="120" spans="1:6" x14ac:dyDescent="0.2">
      <c r="A120" s="37" t="s">
        <v>535</v>
      </c>
      <c r="B120" s="37" t="s">
        <v>536</v>
      </c>
      <c r="C120" s="38" t="s">
        <v>614</v>
      </c>
      <c r="D120" s="39" t="s">
        <v>482</v>
      </c>
      <c r="E120" s="40">
        <v>43960.9</v>
      </c>
      <c r="F120" s="41" t="s">
        <v>538</v>
      </c>
    </row>
    <row r="121" spans="1:6" x14ac:dyDescent="0.2">
      <c r="A121" s="37" t="s">
        <v>535</v>
      </c>
      <c r="B121" s="37" t="s">
        <v>536</v>
      </c>
      <c r="C121" s="38" t="s">
        <v>615</v>
      </c>
      <c r="D121" s="39" t="s">
        <v>482</v>
      </c>
      <c r="E121" s="40">
        <v>13749.996999999999</v>
      </c>
      <c r="F121" s="41" t="s">
        <v>538</v>
      </c>
    </row>
    <row r="122" spans="1:6" x14ac:dyDescent="0.2">
      <c r="A122" s="37" t="s">
        <v>535</v>
      </c>
      <c r="B122" s="37" t="s">
        <v>536</v>
      </c>
      <c r="C122" s="38" t="s">
        <v>616</v>
      </c>
      <c r="D122" s="39" t="s">
        <v>482</v>
      </c>
      <c r="E122" s="40">
        <v>13570</v>
      </c>
      <c r="F122" s="41" t="s">
        <v>538</v>
      </c>
    </row>
    <row r="123" spans="1:6" x14ac:dyDescent="0.2">
      <c r="A123" s="37" t="s">
        <v>535</v>
      </c>
      <c r="B123" s="37" t="s">
        <v>536</v>
      </c>
      <c r="C123" s="38" t="s">
        <v>617</v>
      </c>
      <c r="D123" s="39" t="s">
        <v>482</v>
      </c>
      <c r="E123" s="40">
        <v>4284.71</v>
      </c>
      <c r="F123" s="41" t="s">
        <v>538</v>
      </c>
    </row>
    <row r="124" spans="1:6" x14ac:dyDescent="0.2">
      <c r="A124" s="37" t="s">
        <v>535</v>
      </c>
      <c r="B124" s="37" t="s">
        <v>536</v>
      </c>
      <c r="C124" s="38" t="s">
        <v>618</v>
      </c>
      <c r="D124" s="39" t="s">
        <v>482</v>
      </c>
      <c r="E124" s="40">
        <v>5726.64</v>
      </c>
      <c r="F124" s="41" t="s">
        <v>538</v>
      </c>
    </row>
    <row r="125" spans="1:6" x14ac:dyDescent="0.2">
      <c r="A125" s="37" t="s">
        <v>535</v>
      </c>
      <c r="B125" s="37" t="s">
        <v>536</v>
      </c>
      <c r="C125" s="38" t="s">
        <v>619</v>
      </c>
      <c r="D125" s="39" t="s">
        <v>482</v>
      </c>
      <c r="E125" s="40">
        <v>20650</v>
      </c>
      <c r="F125" s="41" t="s">
        <v>538</v>
      </c>
    </row>
    <row r="126" spans="1:6" ht="12.95" customHeight="1" x14ac:dyDescent="0.2">
      <c r="A126" s="37" t="s">
        <v>535</v>
      </c>
      <c r="B126" s="37" t="s">
        <v>536</v>
      </c>
      <c r="C126" s="38" t="s">
        <v>620</v>
      </c>
      <c r="D126" s="39" t="s">
        <v>482</v>
      </c>
      <c r="E126" s="40">
        <v>575000.01</v>
      </c>
      <c r="F126" s="41" t="s">
        <v>538</v>
      </c>
    </row>
    <row r="127" spans="1:6" ht="24" x14ac:dyDescent="0.2">
      <c r="A127" s="37" t="s">
        <v>535</v>
      </c>
      <c r="B127" s="37" t="s">
        <v>536</v>
      </c>
      <c r="C127" s="38" t="s">
        <v>621</v>
      </c>
      <c r="D127" s="39" t="s">
        <v>482</v>
      </c>
      <c r="E127" s="40">
        <v>2542900</v>
      </c>
      <c r="F127" s="41" t="s">
        <v>538</v>
      </c>
    </row>
    <row r="128" spans="1:6" x14ac:dyDescent="0.2">
      <c r="A128" s="37" t="s">
        <v>535</v>
      </c>
      <c r="B128" s="37" t="s">
        <v>536</v>
      </c>
      <c r="C128" s="38" t="s">
        <v>622</v>
      </c>
      <c r="D128" s="39" t="s">
        <v>482</v>
      </c>
      <c r="E128" s="40">
        <v>172556.12</v>
      </c>
      <c r="F128" s="41" t="s">
        <v>538</v>
      </c>
    </row>
    <row r="129" spans="1:6" ht="24" x14ac:dyDescent="0.2">
      <c r="A129" s="37" t="s">
        <v>535</v>
      </c>
      <c r="B129" s="37" t="s">
        <v>536</v>
      </c>
      <c r="C129" s="38" t="s">
        <v>623</v>
      </c>
      <c r="D129" s="39" t="s">
        <v>482</v>
      </c>
      <c r="E129" s="40">
        <v>44250</v>
      </c>
      <c r="F129" s="41" t="s">
        <v>538</v>
      </c>
    </row>
    <row r="130" spans="1:6" x14ac:dyDescent="0.2">
      <c r="A130" s="37" t="s">
        <v>535</v>
      </c>
      <c r="B130" s="37" t="s">
        <v>536</v>
      </c>
      <c r="C130" s="38" t="s">
        <v>624</v>
      </c>
      <c r="D130" s="39" t="s">
        <v>482</v>
      </c>
      <c r="E130" s="40">
        <v>719492.56279999996</v>
      </c>
      <c r="F130" s="41" t="s">
        <v>538</v>
      </c>
    </row>
    <row r="131" spans="1:6" x14ac:dyDescent="0.2">
      <c r="A131" s="37" t="s">
        <v>535</v>
      </c>
      <c r="B131" s="37" t="s">
        <v>536</v>
      </c>
      <c r="C131" s="38" t="s">
        <v>625</v>
      </c>
      <c r="D131" s="39" t="s">
        <v>482</v>
      </c>
      <c r="E131" s="40">
        <v>816192.43</v>
      </c>
      <c r="F131" s="41" t="s">
        <v>538</v>
      </c>
    </row>
    <row r="132" spans="1:6" x14ac:dyDescent="0.2">
      <c r="A132" s="42" t="s">
        <v>626</v>
      </c>
      <c r="B132" s="42" t="s">
        <v>627</v>
      </c>
      <c r="C132" s="43" t="s">
        <v>628</v>
      </c>
      <c r="D132" s="44" t="s">
        <v>482</v>
      </c>
      <c r="E132" s="45">
        <v>36954.32</v>
      </c>
      <c r="F132" s="46" t="s">
        <v>629</v>
      </c>
    </row>
    <row r="133" spans="1:6" ht="14.1" customHeight="1" x14ac:dyDescent="0.2">
      <c r="A133" s="42" t="s">
        <v>626</v>
      </c>
      <c r="B133" s="42" t="s">
        <v>627</v>
      </c>
      <c r="C133" s="43" t="s">
        <v>630</v>
      </c>
      <c r="D133" s="44" t="s">
        <v>482</v>
      </c>
      <c r="E133" s="45">
        <v>3776</v>
      </c>
      <c r="F133" s="46" t="s">
        <v>629</v>
      </c>
    </row>
    <row r="134" spans="1:6" ht="15.95" customHeight="1" x14ac:dyDescent="0.2">
      <c r="A134" s="42" t="s">
        <v>626</v>
      </c>
      <c r="B134" s="42" t="s">
        <v>627</v>
      </c>
      <c r="C134" s="43" t="s">
        <v>631</v>
      </c>
      <c r="D134" s="44" t="s">
        <v>482</v>
      </c>
      <c r="E134" s="45">
        <v>12390</v>
      </c>
      <c r="F134" s="46" t="s">
        <v>629</v>
      </c>
    </row>
    <row r="135" spans="1:6" ht="15" customHeight="1" x14ac:dyDescent="0.2">
      <c r="A135" s="42" t="s">
        <v>626</v>
      </c>
      <c r="B135" s="42" t="s">
        <v>627</v>
      </c>
      <c r="C135" s="43" t="s">
        <v>632</v>
      </c>
      <c r="D135" s="44" t="s">
        <v>482</v>
      </c>
      <c r="E135" s="45">
        <v>6293.7049999999999</v>
      </c>
      <c r="F135" s="46" t="s">
        <v>629</v>
      </c>
    </row>
    <row r="136" spans="1:6" ht="14.1" customHeight="1" x14ac:dyDescent="0.2">
      <c r="A136" s="42" t="s">
        <v>626</v>
      </c>
      <c r="B136" s="42" t="s">
        <v>627</v>
      </c>
      <c r="C136" s="43" t="s">
        <v>633</v>
      </c>
      <c r="D136" s="44" t="s">
        <v>482</v>
      </c>
      <c r="E136" s="45">
        <v>27200</v>
      </c>
      <c r="F136" s="46" t="s">
        <v>629</v>
      </c>
    </row>
    <row r="137" spans="1:6" ht="24" x14ac:dyDescent="0.2">
      <c r="A137" s="47" t="s">
        <v>452</v>
      </c>
      <c r="B137" s="47" t="s">
        <v>634</v>
      </c>
      <c r="C137" s="48" t="s">
        <v>635</v>
      </c>
      <c r="D137" s="49" t="s">
        <v>482</v>
      </c>
      <c r="E137" s="50">
        <v>109504</v>
      </c>
      <c r="F137" s="51" t="s">
        <v>636</v>
      </c>
    </row>
    <row r="138" spans="1:6" ht="24" x14ac:dyDescent="0.2">
      <c r="A138" s="47" t="s">
        <v>452</v>
      </c>
      <c r="B138" s="47" t="s">
        <v>634</v>
      </c>
      <c r="C138" s="48" t="s">
        <v>637</v>
      </c>
      <c r="D138" s="49" t="s">
        <v>482</v>
      </c>
      <c r="E138" s="50">
        <v>5723</v>
      </c>
      <c r="F138" s="51" t="s">
        <v>636</v>
      </c>
    </row>
    <row r="139" spans="1:6" ht="24" x14ac:dyDescent="0.2">
      <c r="A139" s="12" t="s">
        <v>638</v>
      </c>
      <c r="B139" s="12" t="s">
        <v>639</v>
      </c>
      <c r="C139" s="13" t="s">
        <v>640</v>
      </c>
      <c r="D139" s="14" t="s">
        <v>482</v>
      </c>
      <c r="E139" s="15">
        <v>6200</v>
      </c>
      <c r="F139" s="52" t="s">
        <v>641</v>
      </c>
    </row>
    <row r="140" spans="1:6" ht="36" x14ac:dyDescent="0.2">
      <c r="A140" s="12" t="s">
        <v>638</v>
      </c>
      <c r="B140" s="12" t="s">
        <v>639</v>
      </c>
      <c r="C140" s="13" t="s">
        <v>642</v>
      </c>
      <c r="D140" s="14" t="s">
        <v>482</v>
      </c>
      <c r="E140" s="15">
        <v>86568.53</v>
      </c>
      <c r="F140" s="52" t="s">
        <v>641</v>
      </c>
    </row>
    <row r="141" spans="1:6" ht="36" x14ac:dyDescent="0.2">
      <c r="A141" s="12" t="s">
        <v>638</v>
      </c>
      <c r="B141" s="12" t="s">
        <v>639</v>
      </c>
      <c r="C141" s="13" t="s">
        <v>643</v>
      </c>
      <c r="D141" s="14" t="s">
        <v>482</v>
      </c>
      <c r="E141" s="15">
        <v>100917.38</v>
      </c>
      <c r="F141" s="52" t="s">
        <v>641</v>
      </c>
    </row>
    <row r="142" spans="1:6" ht="15.95" customHeight="1" x14ac:dyDescent="0.2">
      <c r="A142" s="53" t="s">
        <v>235</v>
      </c>
      <c r="B142" s="53" t="s">
        <v>644</v>
      </c>
      <c r="C142" s="54" t="s">
        <v>645</v>
      </c>
      <c r="D142" s="55" t="s">
        <v>482</v>
      </c>
      <c r="E142" s="56">
        <v>1000</v>
      </c>
      <c r="F142" s="57" t="s">
        <v>646</v>
      </c>
    </row>
    <row r="143" spans="1:6" x14ac:dyDescent="0.2">
      <c r="A143" s="53" t="s">
        <v>235</v>
      </c>
      <c r="B143" s="53" t="s">
        <v>644</v>
      </c>
      <c r="C143" s="54" t="s">
        <v>647</v>
      </c>
      <c r="D143" s="55" t="s">
        <v>482</v>
      </c>
      <c r="E143" s="56">
        <v>200</v>
      </c>
      <c r="F143" s="57" t="s">
        <v>646</v>
      </c>
    </row>
    <row r="144" spans="1:6" ht="18" customHeight="1" x14ac:dyDescent="0.2">
      <c r="A144" s="53" t="s">
        <v>235</v>
      </c>
      <c r="B144" s="53" t="s">
        <v>644</v>
      </c>
      <c r="C144" s="54" t="s">
        <v>648</v>
      </c>
      <c r="D144" s="55" t="s">
        <v>482</v>
      </c>
      <c r="E144" s="56">
        <v>500</v>
      </c>
      <c r="F144" s="57" t="s">
        <v>646</v>
      </c>
    </row>
    <row r="145" spans="1:6" ht="17.25" customHeight="1" x14ac:dyDescent="0.2">
      <c r="A145" s="53" t="s">
        <v>235</v>
      </c>
      <c r="B145" s="53" t="s">
        <v>644</v>
      </c>
      <c r="C145" s="54" t="s">
        <v>649</v>
      </c>
      <c r="D145" s="55" t="s">
        <v>650</v>
      </c>
      <c r="E145" s="56">
        <v>197</v>
      </c>
      <c r="F145" s="58" t="s">
        <v>651</v>
      </c>
    </row>
    <row r="146" spans="1:6" x14ac:dyDescent="0.2">
      <c r="A146" s="53" t="s">
        <v>235</v>
      </c>
      <c r="B146" s="53" t="s">
        <v>644</v>
      </c>
      <c r="C146" s="54" t="s">
        <v>652</v>
      </c>
      <c r="D146" s="55" t="s">
        <v>650</v>
      </c>
      <c r="E146" s="56">
        <v>181</v>
      </c>
      <c r="F146" s="58" t="s">
        <v>651</v>
      </c>
    </row>
    <row r="147" spans="1:6" x14ac:dyDescent="0.2">
      <c r="A147" s="53" t="s">
        <v>235</v>
      </c>
      <c r="B147" s="53" t="s">
        <v>644</v>
      </c>
      <c r="C147" s="54" t="s">
        <v>653</v>
      </c>
      <c r="D147" s="55" t="s">
        <v>650</v>
      </c>
      <c r="E147" s="56">
        <v>251</v>
      </c>
      <c r="F147" s="57" t="s">
        <v>651</v>
      </c>
    </row>
    <row r="148" spans="1:6" x14ac:dyDescent="0.2">
      <c r="A148" s="53" t="s">
        <v>235</v>
      </c>
      <c r="B148" s="53" t="s">
        <v>644</v>
      </c>
      <c r="C148" s="54" t="s">
        <v>654</v>
      </c>
      <c r="D148" s="55" t="s">
        <v>650</v>
      </c>
      <c r="E148" s="56">
        <v>230</v>
      </c>
      <c r="F148" s="58" t="s">
        <v>651</v>
      </c>
    </row>
    <row r="149" spans="1:6" x14ac:dyDescent="0.2">
      <c r="A149" s="53" t="s">
        <v>235</v>
      </c>
      <c r="B149" s="53" t="s">
        <v>644</v>
      </c>
      <c r="C149" s="54" t="s">
        <v>655</v>
      </c>
      <c r="D149" s="55" t="s">
        <v>650</v>
      </c>
      <c r="E149" s="56">
        <v>110</v>
      </c>
      <c r="F149" s="57" t="s">
        <v>651</v>
      </c>
    </row>
    <row r="150" spans="1:6" x14ac:dyDescent="0.2">
      <c r="A150" s="12" t="s">
        <v>222</v>
      </c>
      <c r="B150" s="12" t="s">
        <v>656</v>
      </c>
      <c r="C150" s="13" t="s">
        <v>657</v>
      </c>
      <c r="D150" s="14" t="s">
        <v>658</v>
      </c>
      <c r="E150" s="15">
        <v>28.32</v>
      </c>
      <c r="F150" s="52" t="s">
        <v>659</v>
      </c>
    </row>
    <row r="151" spans="1:6" ht="24" x14ac:dyDescent="0.2">
      <c r="A151" s="12" t="s">
        <v>222</v>
      </c>
      <c r="B151" s="12" t="s">
        <v>656</v>
      </c>
      <c r="C151" s="13" t="s">
        <v>660</v>
      </c>
      <c r="D151" s="14" t="s">
        <v>482</v>
      </c>
      <c r="E151" s="15">
        <v>8500</v>
      </c>
      <c r="F151" s="52" t="s">
        <v>659</v>
      </c>
    </row>
    <row r="152" spans="1:6" x14ac:dyDescent="0.2">
      <c r="A152" s="12" t="s">
        <v>222</v>
      </c>
      <c r="B152" s="12" t="s">
        <v>656</v>
      </c>
      <c r="C152" s="13" t="s">
        <v>661</v>
      </c>
      <c r="D152" s="14" t="s">
        <v>482</v>
      </c>
      <c r="E152" s="15">
        <v>81.171999999999997</v>
      </c>
      <c r="F152" s="52" t="s">
        <v>659</v>
      </c>
    </row>
    <row r="153" spans="1:6" x14ac:dyDescent="0.2">
      <c r="A153" s="12" t="s">
        <v>222</v>
      </c>
      <c r="B153" s="12" t="s">
        <v>656</v>
      </c>
      <c r="C153" s="13" t="s">
        <v>662</v>
      </c>
      <c r="D153" s="14" t="s">
        <v>482</v>
      </c>
      <c r="E153" s="15">
        <v>103.3567</v>
      </c>
      <c r="F153" s="52" t="s">
        <v>659</v>
      </c>
    </row>
    <row r="154" spans="1:6" x14ac:dyDescent="0.2">
      <c r="A154" s="12" t="s">
        <v>222</v>
      </c>
      <c r="B154" s="12" t="s">
        <v>656</v>
      </c>
      <c r="C154" s="13" t="s">
        <v>663</v>
      </c>
      <c r="D154" s="14" t="s">
        <v>482</v>
      </c>
      <c r="E154" s="15">
        <v>20.059999999999999</v>
      </c>
      <c r="F154" s="52" t="s">
        <v>659</v>
      </c>
    </row>
    <row r="155" spans="1:6" ht="12.95" customHeight="1" x14ac:dyDescent="0.2">
      <c r="A155" s="12" t="s">
        <v>222</v>
      </c>
      <c r="B155" s="12" t="s">
        <v>656</v>
      </c>
      <c r="C155" s="13" t="s">
        <v>664</v>
      </c>
      <c r="D155" s="14" t="s">
        <v>482</v>
      </c>
      <c r="E155" s="15">
        <v>208.86</v>
      </c>
      <c r="F155" s="52" t="s">
        <v>659</v>
      </c>
    </row>
    <row r="156" spans="1:6" ht="15" customHeight="1" x14ac:dyDescent="0.2">
      <c r="A156" s="12" t="s">
        <v>222</v>
      </c>
      <c r="B156" s="12" t="s">
        <v>656</v>
      </c>
      <c r="C156" s="13" t="s">
        <v>665</v>
      </c>
      <c r="D156" s="14" t="s">
        <v>482</v>
      </c>
      <c r="E156" s="15">
        <v>206.73500000000001</v>
      </c>
      <c r="F156" s="52" t="s">
        <v>659</v>
      </c>
    </row>
    <row r="157" spans="1:6" ht="15" customHeight="1" x14ac:dyDescent="0.2">
      <c r="A157" s="12" t="s">
        <v>222</v>
      </c>
      <c r="B157" s="12" t="s">
        <v>656</v>
      </c>
      <c r="C157" s="13" t="s">
        <v>666</v>
      </c>
      <c r="D157" s="14" t="s">
        <v>482</v>
      </c>
      <c r="E157" s="15">
        <v>43.293999999999997</v>
      </c>
      <c r="F157" s="52" t="s">
        <v>659</v>
      </c>
    </row>
    <row r="158" spans="1:6" ht="15" customHeight="1" x14ac:dyDescent="0.2">
      <c r="A158" s="12" t="s">
        <v>222</v>
      </c>
      <c r="B158" s="12" t="s">
        <v>656</v>
      </c>
      <c r="C158" s="13" t="s">
        <v>667</v>
      </c>
      <c r="D158" s="14" t="s">
        <v>482</v>
      </c>
      <c r="E158" s="15">
        <v>5.9</v>
      </c>
      <c r="F158" s="52" t="s">
        <v>659</v>
      </c>
    </row>
    <row r="159" spans="1:6" ht="15" customHeight="1" x14ac:dyDescent="0.2">
      <c r="A159" s="12" t="s">
        <v>222</v>
      </c>
      <c r="B159" s="12" t="s">
        <v>656</v>
      </c>
      <c r="C159" s="13" t="s">
        <v>668</v>
      </c>
      <c r="D159" s="14" t="s">
        <v>482</v>
      </c>
      <c r="E159" s="15">
        <v>944</v>
      </c>
      <c r="F159" s="52" t="s">
        <v>659</v>
      </c>
    </row>
    <row r="160" spans="1:6" ht="15" customHeight="1" x14ac:dyDescent="0.2">
      <c r="A160" s="12" t="s">
        <v>222</v>
      </c>
      <c r="B160" s="12" t="s">
        <v>656</v>
      </c>
      <c r="C160" s="13" t="s">
        <v>669</v>
      </c>
      <c r="D160" s="14" t="s">
        <v>482</v>
      </c>
      <c r="E160" s="15">
        <v>571.12</v>
      </c>
      <c r="F160" s="52" t="s">
        <v>659</v>
      </c>
    </row>
    <row r="161" spans="1:6" ht="15" customHeight="1" x14ac:dyDescent="0.2">
      <c r="A161" s="12" t="s">
        <v>222</v>
      </c>
      <c r="B161" s="12" t="s">
        <v>656</v>
      </c>
      <c r="C161" s="13" t="s">
        <v>670</v>
      </c>
      <c r="D161" s="14" t="s">
        <v>482</v>
      </c>
      <c r="E161" s="15">
        <v>619.5</v>
      </c>
      <c r="F161" s="52" t="s">
        <v>659</v>
      </c>
    </row>
    <row r="162" spans="1:6" ht="15" customHeight="1" x14ac:dyDescent="0.2">
      <c r="A162" s="12" t="s">
        <v>222</v>
      </c>
      <c r="B162" s="12" t="s">
        <v>656</v>
      </c>
      <c r="C162" s="13" t="s">
        <v>671</v>
      </c>
      <c r="D162" s="14" t="s">
        <v>482</v>
      </c>
      <c r="E162" s="15">
        <v>100.3</v>
      </c>
      <c r="F162" s="52" t="s">
        <v>659</v>
      </c>
    </row>
    <row r="163" spans="1:6" ht="14.1" customHeight="1" x14ac:dyDescent="0.2">
      <c r="A163" s="12" t="s">
        <v>222</v>
      </c>
      <c r="B163" s="12" t="s">
        <v>656</v>
      </c>
      <c r="C163" s="13" t="s">
        <v>672</v>
      </c>
      <c r="D163" s="14" t="s">
        <v>482</v>
      </c>
      <c r="E163" s="15">
        <v>33.630000000000003</v>
      </c>
      <c r="F163" s="52" t="s">
        <v>659</v>
      </c>
    </row>
    <row r="164" spans="1:6" x14ac:dyDescent="0.2">
      <c r="A164" s="12" t="s">
        <v>222</v>
      </c>
      <c r="B164" s="12" t="s">
        <v>656</v>
      </c>
      <c r="C164" s="13" t="s">
        <v>673</v>
      </c>
      <c r="D164" s="14" t="s">
        <v>482</v>
      </c>
      <c r="E164" s="15">
        <v>44.25</v>
      </c>
      <c r="F164" s="52" t="s">
        <v>659</v>
      </c>
    </row>
    <row r="165" spans="1:6" x14ac:dyDescent="0.2">
      <c r="A165" s="12" t="s">
        <v>222</v>
      </c>
      <c r="B165" s="12" t="s">
        <v>656</v>
      </c>
      <c r="C165" s="13" t="s">
        <v>674</v>
      </c>
      <c r="D165" s="14" t="s">
        <v>482</v>
      </c>
      <c r="E165" s="15">
        <v>855.5</v>
      </c>
      <c r="F165" s="52" t="s">
        <v>659</v>
      </c>
    </row>
    <row r="166" spans="1:6" x14ac:dyDescent="0.2">
      <c r="A166" s="12" t="s">
        <v>222</v>
      </c>
      <c r="B166" s="12" t="s">
        <v>656</v>
      </c>
      <c r="C166" s="13" t="s">
        <v>675</v>
      </c>
      <c r="D166" s="14" t="s">
        <v>482</v>
      </c>
      <c r="E166" s="15">
        <v>60.2273</v>
      </c>
      <c r="F166" s="52" t="s">
        <v>659</v>
      </c>
    </row>
    <row r="167" spans="1:6" x14ac:dyDescent="0.2">
      <c r="A167" s="12" t="s">
        <v>222</v>
      </c>
      <c r="B167" s="12" t="s">
        <v>656</v>
      </c>
      <c r="C167" s="13" t="s">
        <v>676</v>
      </c>
      <c r="D167" s="14" t="s">
        <v>482</v>
      </c>
      <c r="E167" s="15">
        <v>102.8133</v>
      </c>
      <c r="F167" s="52" t="s">
        <v>659</v>
      </c>
    </row>
    <row r="168" spans="1:6" x14ac:dyDescent="0.2">
      <c r="A168" s="12" t="s">
        <v>222</v>
      </c>
      <c r="B168" s="12" t="s">
        <v>656</v>
      </c>
      <c r="C168" s="13" t="s">
        <v>677</v>
      </c>
      <c r="D168" s="14" t="s">
        <v>482</v>
      </c>
      <c r="E168" s="15">
        <v>3030.43</v>
      </c>
      <c r="F168" s="52" t="s">
        <v>659</v>
      </c>
    </row>
    <row r="169" spans="1:6" x14ac:dyDescent="0.2">
      <c r="A169" s="12" t="s">
        <v>222</v>
      </c>
      <c r="B169" s="12" t="s">
        <v>656</v>
      </c>
      <c r="C169" s="13" t="s">
        <v>678</v>
      </c>
      <c r="D169" s="14" t="s">
        <v>482</v>
      </c>
      <c r="E169" s="15">
        <v>858.45</v>
      </c>
      <c r="F169" s="52" t="s">
        <v>659</v>
      </c>
    </row>
    <row r="170" spans="1:6" x14ac:dyDescent="0.2">
      <c r="A170" s="12" t="s">
        <v>222</v>
      </c>
      <c r="B170" s="12" t="s">
        <v>656</v>
      </c>
      <c r="C170" s="13" t="s">
        <v>679</v>
      </c>
      <c r="D170" s="14" t="s">
        <v>482</v>
      </c>
      <c r="E170" s="15">
        <v>206.72329999999999</v>
      </c>
      <c r="F170" s="52" t="s">
        <v>659</v>
      </c>
    </row>
    <row r="171" spans="1:6" ht="15.95" customHeight="1" x14ac:dyDescent="0.2">
      <c r="A171" s="12" t="s">
        <v>222</v>
      </c>
      <c r="B171" s="12" t="s">
        <v>656</v>
      </c>
      <c r="C171" s="13" t="s">
        <v>680</v>
      </c>
      <c r="D171" s="14" t="s">
        <v>482</v>
      </c>
      <c r="E171" s="15">
        <v>4425</v>
      </c>
      <c r="F171" s="52" t="s">
        <v>659</v>
      </c>
    </row>
    <row r="172" spans="1:6" ht="24" x14ac:dyDescent="0.2">
      <c r="A172" s="12" t="s">
        <v>222</v>
      </c>
      <c r="B172" s="12" t="s">
        <v>656</v>
      </c>
      <c r="C172" s="13" t="s">
        <v>681</v>
      </c>
      <c r="D172" s="14" t="s">
        <v>482</v>
      </c>
      <c r="E172" s="15">
        <v>13500.0026</v>
      </c>
      <c r="F172" s="52" t="s">
        <v>659</v>
      </c>
    </row>
    <row r="173" spans="1:6" ht="20.25" customHeight="1" x14ac:dyDescent="0.2">
      <c r="A173" s="12" t="s">
        <v>222</v>
      </c>
      <c r="B173" s="12" t="s">
        <v>656</v>
      </c>
      <c r="C173" s="13" t="s">
        <v>682</v>
      </c>
      <c r="D173" s="14" t="s">
        <v>482</v>
      </c>
      <c r="E173" s="15">
        <v>1416</v>
      </c>
      <c r="F173" s="52" t="s">
        <v>659</v>
      </c>
    </row>
    <row r="174" spans="1:6" ht="21" customHeight="1" x14ac:dyDescent="0.2">
      <c r="A174" s="12" t="s">
        <v>222</v>
      </c>
      <c r="B174" s="12" t="s">
        <v>656</v>
      </c>
      <c r="C174" s="13" t="s">
        <v>683</v>
      </c>
      <c r="D174" s="14" t="s">
        <v>482</v>
      </c>
      <c r="E174" s="15">
        <v>3.54</v>
      </c>
      <c r="F174" s="59" t="s">
        <v>659</v>
      </c>
    </row>
    <row r="175" spans="1:6" ht="18" customHeight="1" x14ac:dyDescent="0.2">
      <c r="A175" s="12" t="s">
        <v>222</v>
      </c>
      <c r="B175" s="12" t="s">
        <v>656</v>
      </c>
      <c r="C175" s="13" t="s">
        <v>684</v>
      </c>
      <c r="D175" s="14" t="s">
        <v>482</v>
      </c>
      <c r="E175" s="15">
        <v>73.16</v>
      </c>
      <c r="F175" s="52" t="s">
        <v>659</v>
      </c>
    </row>
    <row r="176" spans="1:6" ht="20.25" customHeight="1" x14ac:dyDescent="0.2">
      <c r="A176" s="12" t="s">
        <v>222</v>
      </c>
      <c r="B176" s="12" t="s">
        <v>656</v>
      </c>
      <c r="C176" s="13" t="s">
        <v>685</v>
      </c>
      <c r="D176" s="14" t="s">
        <v>482</v>
      </c>
      <c r="E176" s="15">
        <v>548.26499999999999</v>
      </c>
      <c r="F176" s="52" t="s">
        <v>659</v>
      </c>
    </row>
    <row r="177" spans="1:6" ht="25.5" customHeight="1" x14ac:dyDescent="0.2">
      <c r="A177" s="12" t="s">
        <v>222</v>
      </c>
      <c r="B177" s="12" t="s">
        <v>656</v>
      </c>
      <c r="C177" s="13" t="s">
        <v>686</v>
      </c>
      <c r="D177" s="14" t="s">
        <v>482</v>
      </c>
      <c r="E177" s="15">
        <v>526.32500000000005</v>
      </c>
      <c r="F177" s="52" t="s">
        <v>659</v>
      </c>
    </row>
    <row r="178" spans="1:6" ht="19.5" customHeight="1" x14ac:dyDescent="0.2">
      <c r="A178" s="12" t="s">
        <v>222</v>
      </c>
      <c r="B178" s="12" t="s">
        <v>656</v>
      </c>
      <c r="C178" s="13" t="s">
        <v>687</v>
      </c>
      <c r="D178" s="14" t="s">
        <v>482</v>
      </c>
      <c r="E178" s="15">
        <v>3.54</v>
      </c>
      <c r="F178" s="59" t="s">
        <v>659</v>
      </c>
    </row>
    <row r="179" spans="1:6" ht="27.75" customHeight="1" x14ac:dyDescent="0.2">
      <c r="A179" s="12" t="s">
        <v>222</v>
      </c>
      <c r="B179" s="12" t="s">
        <v>656</v>
      </c>
      <c r="C179" s="13" t="s">
        <v>688</v>
      </c>
      <c r="D179" s="14" t="s">
        <v>482</v>
      </c>
      <c r="E179" s="15">
        <v>265.5</v>
      </c>
      <c r="F179" s="52" t="s">
        <v>659</v>
      </c>
    </row>
    <row r="180" spans="1:6" ht="21.75" customHeight="1" x14ac:dyDescent="0.2">
      <c r="A180" s="60" t="s">
        <v>127</v>
      </c>
      <c r="B180" s="60" t="s">
        <v>689</v>
      </c>
      <c r="C180" s="61" t="s">
        <v>690</v>
      </c>
      <c r="D180" s="62" t="s">
        <v>482</v>
      </c>
      <c r="E180" s="63">
        <v>1.9823999999999999</v>
      </c>
      <c r="F180" s="64" t="s">
        <v>691</v>
      </c>
    </row>
    <row r="181" spans="1:6" ht="22.5" customHeight="1" x14ac:dyDescent="0.2">
      <c r="A181" s="12" t="s">
        <v>203</v>
      </c>
      <c r="B181" s="12" t="s">
        <v>692</v>
      </c>
      <c r="C181" s="13" t="s">
        <v>693</v>
      </c>
      <c r="D181" s="14" t="s">
        <v>482</v>
      </c>
      <c r="E181" s="15">
        <v>7773.84</v>
      </c>
      <c r="F181" s="52" t="s">
        <v>694</v>
      </c>
    </row>
    <row r="182" spans="1:6" ht="24" x14ac:dyDescent="0.2">
      <c r="A182" s="12" t="s">
        <v>203</v>
      </c>
      <c r="B182" s="12" t="s">
        <v>692</v>
      </c>
      <c r="C182" s="13" t="s">
        <v>695</v>
      </c>
      <c r="D182" s="14" t="s">
        <v>482</v>
      </c>
      <c r="E182" s="15">
        <v>9343.24</v>
      </c>
      <c r="F182" s="52" t="s">
        <v>694</v>
      </c>
    </row>
    <row r="183" spans="1:6" ht="23.25" customHeight="1" x14ac:dyDescent="0.2">
      <c r="A183" s="12" t="s">
        <v>203</v>
      </c>
      <c r="B183" s="12" t="s">
        <v>692</v>
      </c>
      <c r="C183" s="13" t="s">
        <v>696</v>
      </c>
      <c r="D183" s="14" t="s">
        <v>482</v>
      </c>
      <c r="E183" s="15">
        <v>10915</v>
      </c>
      <c r="F183" s="52" t="s">
        <v>694</v>
      </c>
    </row>
    <row r="184" spans="1:6" ht="20.25" customHeight="1" x14ac:dyDescent="0.2">
      <c r="A184" s="12" t="s">
        <v>203</v>
      </c>
      <c r="B184" s="12" t="s">
        <v>692</v>
      </c>
      <c r="C184" s="13" t="s">
        <v>697</v>
      </c>
      <c r="D184" s="14" t="s">
        <v>482</v>
      </c>
      <c r="E184" s="15">
        <v>3923.5</v>
      </c>
      <c r="F184" s="52" t="s">
        <v>694</v>
      </c>
    </row>
    <row r="185" spans="1:6" ht="14.1" customHeight="1" x14ac:dyDescent="0.2">
      <c r="A185" s="12" t="s">
        <v>203</v>
      </c>
      <c r="B185" s="12" t="s">
        <v>692</v>
      </c>
      <c r="C185" s="13" t="s">
        <v>698</v>
      </c>
      <c r="D185" s="14" t="s">
        <v>482</v>
      </c>
      <c r="E185" s="15">
        <v>4543</v>
      </c>
      <c r="F185" s="52" t="s">
        <v>694</v>
      </c>
    </row>
    <row r="186" spans="1:6" ht="17.100000000000001" customHeight="1" x14ac:dyDescent="0.2">
      <c r="A186" s="12" t="s">
        <v>203</v>
      </c>
      <c r="B186" s="12" t="s">
        <v>692</v>
      </c>
      <c r="C186" s="13" t="s">
        <v>699</v>
      </c>
      <c r="D186" s="14" t="s">
        <v>482</v>
      </c>
      <c r="E186" s="15">
        <v>9204</v>
      </c>
      <c r="F186" s="52" t="s">
        <v>694</v>
      </c>
    </row>
    <row r="187" spans="1:6" ht="15.95" customHeight="1" x14ac:dyDescent="0.2">
      <c r="A187" s="12" t="s">
        <v>203</v>
      </c>
      <c r="B187" s="12" t="s">
        <v>692</v>
      </c>
      <c r="C187" s="13" t="s">
        <v>700</v>
      </c>
      <c r="D187" s="14" t="s">
        <v>482</v>
      </c>
      <c r="E187" s="15">
        <v>1239</v>
      </c>
      <c r="F187" s="52" t="s">
        <v>694</v>
      </c>
    </row>
    <row r="188" spans="1:6" ht="15.95" customHeight="1" x14ac:dyDescent="0.2">
      <c r="A188" s="12" t="s">
        <v>203</v>
      </c>
      <c r="B188" s="12" t="s">
        <v>692</v>
      </c>
      <c r="C188" s="13" t="s">
        <v>701</v>
      </c>
      <c r="D188" s="14" t="s">
        <v>482</v>
      </c>
      <c r="E188" s="15">
        <v>1239</v>
      </c>
      <c r="F188" s="52" t="s">
        <v>694</v>
      </c>
    </row>
    <row r="189" spans="1:6" ht="32.25" customHeight="1" x14ac:dyDescent="0.2">
      <c r="A189" s="65" t="s">
        <v>157</v>
      </c>
      <c r="B189" s="65" t="s">
        <v>702</v>
      </c>
      <c r="C189" s="65" t="s">
        <v>703</v>
      </c>
      <c r="D189" s="66" t="s">
        <v>482</v>
      </c>
      <c r="E189" s="67">
        <v>54999.99</v>
      </c>
      <c r="F189" s="68" t="s">
        <v>704</v>
      </c>
    </row>
    <row r="190" spans="1:6" ht="30.75" customHeight="1" x14ac:dyDescent="0.2">
      <c r="A190" s="65" t="s">
        <v>157</v>
      </c>
      <c r="B190" s="65" t="s">
        <v>702</v>
      </c>
      <c r="C190" s="65" t="s">
        <v>705</v>
      </c>
      <c r="D190" s="66" t="s">
        <v>482</v>
      </c>
      <c r="E190" s="67">
        <v>17023.8</v>
      </c>
      <c r="F190" s="68" t="s">
        <v>704</v>
      </c>
    </row>
    <row r="191" spans="1:6" ht="25.5" customHeight="1" x14ac:dyDescent="0.2">
      <c r="A191" s="69" t="s">
        <v>706</v>
      </c>
      <c r="B191" s="65" t="s">
        <v>702</v>
      </c>
      <c r="C191" s="70" t="s">
        <v>707</v>
      </c>
      <c r="D191" s="71" t="s">
        <v>482</v>
      </c>
      <c r="E191" s="72">
        <v>4130</v>
      </c>
      <c r="F191" s="73" t="s">
        <v>708</v>
      </c>
    </row>
    <row r="192" spans="1:6" ht="15.95" customHeight="1" x14ac:dyDescent="0.2">
      <c r="A192" s="69" t="s">
        <v>706</v>
      </c>
      <c r="B192" s="65" t="s">
        <v>702</v>
      </c>
      <c r="C192" s="70" t="s">
        <v>709</v>
      </c>
      <c r="D192" s="71" t="s">
        <v>482</v>
      </c>
      <c r="E192" s="72">
        <v>16048</v>
      </c>
      <c r="F192" s="73" t="s">
        <v>708</v>
      </c>
    </row>
    <row r="193" spans="1:6" ht="27.75" customHeight="1" x14ac:dyDescent="0.2">
      <c r="A193" s="69" t="s">
        <v>706</v>
      </c>
      <c r="B193" s="65" t="s">
        <v>702</v>
      </c>
      <c r="C193" s="70" t="s">
        <v>710</v>
      </c>
      <c r="D193" s="74" t="s">
        <v>482</v>
      </c>
      <c r="E193" s="72">
        <v>24502.7</v>
      </c>
      <c r="F193" s="73" t="s">
        <v>708</v>
      </c>
    </row>
    <row r="194" spans="1:6" ht="34.5" customHeight="1" x14ac:dyDescent="0.2">
      <c r="A194" s="65" t="s">
        <v>156</v>
      </c>
      <c r="B194" s="65" t="s">
        <v>702</v>
      </c>
      <c r="C194" s="65" t="s">
        <v>711</v>
      </c>
      <c r="D194" s="66" t="s">
        <v>482</v>
      </c>
      <c r="E194" s="67">
        <v>715000</v>
      </c>
      <c r="F194" s="68" t="s">
        <v>712</v>
      </c>
    </row>
    <row r="195" spans="1:6" ht="23.25" customHeight="1" x14ac:dyDescent="0.2">
      <c r="A195" s="65" t="s">
        <v>713</v>
      </c>
      <c r="B195" s="65" t="s">
        <v>702</v>
      </c>
      <c r="C195" s="65" t="s">
        <v>714</v>
      </c>
      <c r="D195" s="66" t="s">
        <v>482</v>
      </c>
      <c r="E195" s="67">
        <v>60742.81</v>
      </c>
      <c r="F195" s="68" t="s">
        <v>704</v>
      </c>
    </row>
    <row r="196" spans="1:6" ht="25.5" customHeight="1" x14ac:dyDescent="0.2">
      <c r="A196" s="37" t="s">
        <v>713</v>
      </c>
      <c r="B196" s="65" t="s">
        <v>702</v>
      </c>
      <c r="C196" s="65" t="s">
        <v>715</v>
      </c>
      <c r="D196" s="66" t="s">
        <v>482</v>
      </c>
      <c r="E196" s="67">
        <v>30385</v>
      </c>
      <c r="F196" s="68" t="s">
        <v>704</v>
      </c>
    </row>
    <row r="197" spans="1:6" ht="24" x14ac:dyDescent="0.2">
      <c r="A197" s="65" t="s">
        <v>713</v>
      </c>
      <c r="B197" s="65" t="s">
        <v>702</v>
      </c>
      <c r="C197" s="65" t="s">
        <v>716</v>
      </c>
      <c r="D197" s="66" t="s">
        <v>482</v>
      </c>
      <c r="E197" s="67">
        <v>79818.740000000005</v>
      </c>
      <c r="F197" s="68" t="s">
        <v>704</v>
      </c>
    </row>
    <row r="198" spans="1:6" ht="24" x14ac:dyDescent="0.2">
      <c r="A198" s="37" t="s">
        <v>713</v>
      </c>
      <c r="B198" s="65" t="s">
        <v>702</v>
      </c>
      <c r="C198" s="65" t="s">
        <v>717</v>
      </c>
      <c r="D198" s="66" t="s">
        <v>482</v>
      </c>
      <c r="E198" s="67">
        <v>4500</v>
      </c>
      <c r="F198" s="68" t="s">
        <v>718</v>
      </c>
    </row>
    <row r="199" spans="1:6" ht="24" x14ac:dyDescent="0.2">
      <c r="A199" s="37" t="s">
        <v>713</v>
      </c>
      <c r="B199" s="65" t="s">
        <v>702</v>
      </c>
      <c r="C199" s="38" t="s">
        <v>719</v>
      </c>
      <c r="D199" s="39" t="s">
        <v>482</v>
      </c>
      <c r="E199" s="40">
        <v>44840</v>
      </c>
      <c r="F199" s="41" t="s">
        <v>720</v>
      </c>
    </row>
    <row r="200" spans="1:6" ht="14.1" customHeight="1" x14ac:dyDescent="0.2">
      <c r="A200" s="65" t="s">
        <v>713</v>
      </c>
      <c r="B200" s="65" t="s">
        <v>702</v>
      </c>
      <c r="C200" s="65" t="s">
        <v>721</v>
      </c>
      <c r="D200" s="66" t="s">
        <v>482</v>
      </c>
      <c r="E200" s="67">
        <v>8850</v>
      </c>
      <c r="F200" s="68" t="s">
        <v>704</v>
      </c>
    </row>
    <row r="201" spans="1:6" ht="14.1" customHeight="1" x14ac:dyDescent="0.2">
      <c r="A201" s="37" t="s">
        <v>722</v>
      </c>
      <c r="B201" s="65" t="s">
        <v>702</v>
      </c>
      <c r="C201" s="75" t="s">
        <v>723</v>
      </c>
      <c r="D201" s="76" t="s">
        <v>482</v>
      </c>
      <c r="E201" s="77">
        <v>45459.5</v>
      </c>
      <c r="F201" s="78" t="s">
        <v>724</v>
      </c>
    </row>
    <row r="202" spans="1:6" ht="15.95" customHeight="1" x14ac:dyDescent="0.2">
      <c r="A202" s="37" t="s">
        <v>722</v>
      </c>
      <c r="B202" s="65" t="s">
        <v>702</v>
      </c>
      <c r="C202" s="75" t="s">
        <v>725</v>
      </c>
      <c r="D202" s="76" t="s">
        <v>482</v>
      </c>
      <c r="E202" s="77">
        <v>7500</v>
      </c>
      <c r="F202" s="78" t="s">
        <v>726</v>
      </c>
    </row>
    <row r="203" spans="1:6" ht="15" customHeight="1" x14ac:dyDescent="0.2">
      <c r="A203" s="79" t="s">
        <v>246</v>
      </c>
      <c r="B203" s="79" t="s">
        <v>727</v>
      </c>
      <c r="C203" s="80" t="s">
        <v>728</v>
      </c>
      <c r="D203" s="81" t="s">
        <v>482</v>
      </c>
      <c r="E203" s="82">
        <v>68.44</v>
      </c>
      <c r="F203" s="83" t="s">
        <v>729</v>
      </c>
    </row>
    <row r="204" spans="1:6" ht="15" customHeight="1" x14ac:dyDescent="0.2">
      <c r="A204" s="79" t="s">
        <v>246</v>
      </c>
      <c r="B204" s="79" t="s">
        <v>727</v>
      </c>
      <c r="C204" s="80" t="s">
        <v>730</v>
      </c>
      <c r="D204" s="81" t="s">
        <v>482</v>
      </c>
      <c r="E204" s="82">
        <v>3935.3</v>
      </c>
      <c r="F204" s="83" t="s">
        <v>729</v>
      </c>
    </row>
    <row r="205" spans="1:6" ht="14.1" customHeight="1" x14ac:dyDescent="0.2">
      <c r="A205" s="79" t="s">
        <v>246</v>
      </c>
      <c r="B205" s="79" t="s">
        <v>727</v>
      </c>
      <c r="C205" s="80" t="s">
        <v>731</v>
      </c>
      <c r="D205" s="81" t="s">
        <v>482</v>
      </c>
      <c r="E205" s="82">
        <v>1548</v>
      </c>
      <c r="F205" s="83" t="s">
        <v>729</v>
      </c>
    </row>
    <row r="206" spans="1:6" ht="12.95" customHeight="1" x14ac:dyDescent="0.2">
      <c r="A206" s="79" t="s">
        <v>246</v>
      </c>
      <c r="B206" s="79" t="s">
        <v>727</v>
      </c>
      <c r="C206" s="80" t="s">
        <v>732</v>
      </c>
      <c r="D206" s="81" t="s">
        <v>482</v>
      </c>
      <c r="E206" s="82">
        <v>130</v>
      </c>
      <c r="F206" s="83" t="s">
        <v>729</v>
      </c>
    </row>
    <row r="207" spans="1:6" x14ac:dyDescent="0.2">
      <c r="A207" s="79" t="s">
        <v>246</v>
      </c>
      <c r="B207" s="79" t="s">
        <v>727</v>
      </c>
      <c r="C207" s="80" t="s">
        <v>733</v>
      </c>
      <c r="D207" s="81" t="s">
        <v>482</v>
      </c>
      <c r="E207" s="82">
        <v>341.02</v>
      </c>
      <c r="F207" s="83" t="s">
        <v>729</v>
      </c>
    </row>
    <row r="208" spans="1:6" x14ac:dyDescent="0.2">
      <c r="A208" s="79" t="s">
        <v>246</v>
      </c>
      <c r="B208" s="79" t="s">
        <v>727</v>
      </c>
      <c r="C208" s="80" t="s">
        <v>734</v>
      </c>
      <c r="D208" s="81" t="s">
        <v>482</v>
      </c>
      <c r="E208" s="82">
        <v>120</v>
      </c>
      <c r="F208" s="83" t="s">
        <v>729</v>
      </c>
    </row>
    <row r="209" spans="1:6" x14ac:dyDescent="0.2">
      <c r="A209" s="79" t="s">
        <v>246</v>
      </c>
      <c r="B209" s="79" t="s">
        <v>727</v>
      </c>
      <c r="C209" s="80" t="s">
        <v>735</v>
      </c>
      <c r="D209" s="81" t="s">
        <v>650</v>
      </c>
      <c r="E209" s="82">
        <v>57.784999999999997</v>
      </c>
      <c r="F209" s="83" t="s">
        <v>729</v>
      </c>
    </row>
    <row r="210" spans="1:6" x14ac:dyDescent="0.2">
      <c r="A210" s="79" t="s">
        <v>246</v>
      </c>
      <c r="B210" s="79" t="s">
        <v>727</v>
      </c>
      <c r="C210" s="80" t="s">
        <v>736</v>
      </c>
      <c r="D210" s="81" t="s">
        <v>650</v>
      </c>
      <c r="E210" s="82">
        <v>118</v>
      </c>
      <c r="F210" s="83" t="s">
        <v>729</v>
      </c>
    </row>
    <row r="211" spans="1:6" x14ac:dyDescent="0.2">
      <c r="A211" s="79" t="s">
        <v>246</v>
      </c>
      <c r="B211" s="79" t="s">
        <v>727</v>
      </c>
      <c r="C211" s="80" t="s">
        <v>737</v>
      </c>
      <c r="D211" s="81" t="s">
        <v>650</v>
      </c>
      <c r="E211" s="82">
        <v>138.06</v>
      </c>
      <c r="F211" s="83" t="s">
        <v>729</v>
      </c>
    </row>
    <row r="212" spans="1:6" x14ac:dyDescent="0.2">
      <c r="A212" s="79" t="s">
        <v>246</v>
      </c>
      <c r="B212" s="79" t="s">
        <v>727</v>
      </c>
      <c r="C212" s="80" t="s">
        <v>738</v>
      </c>
      <c r="D212" s="81" t="s">
        <v>650</v>
      </c>
      <c r="E212" s="82">
        <v>136.88</v>
      </c>
      <c r="F212" s="83" t="s">
        <v>729</v>
      </c>
    </row>
    <row r="213" spans="1:6" ht="14.1" customHeight="1" x14ac:dyDescent="0.2">
      <c r="A213" s="79" t="s">
        <v>246</v>
      </c>
      <c r="B213" s="79" t="s">
        <v>727</v>
      </c>
      <c r="C213" s="80" t="s">
        <v>739</v>
      </c>
      <c r="D213" s="81" t="s">
        <v>482</v>
      </c>
      <c r="E213" s="82">
        <v>270</v>
      </c>
      <c r="F213" s="83" t="s">
        <v>729</v>
      </c>
    </row>
    <row r="214" spans="1:6" ht="15" customHeight="1" x14ac:dyDescent="0.2">
      <c r="A214" s="79" t="s">
        <v>246</v>
      </c>
      <c r="B214" s="79" t="s">
        <v>727</v>
      </c>
      <c r="C214" s="80" t="s">
        <v>740</v>
      </c>
      <c r="D214" s="81" t="s">
        <v>482</v>
      </c>
      <c r="E214" s="82">
        <v>300</v>
      </c>
      <c r="F214" s="83" t="s">
        <v>729</v>
      </c>
    </row>
    <row r="215" spans="1:6" x14ac:dyDescent="0.2">
      <c r="A215" s="79" t="s">
        <v>246</v>
      </c>
      <c r="B215" s="79" t="s">
        <v>727</v>
      </c>
      <c r="C215" s="80" t="s">
        <v>741</v>
      </c>
      <c r="D215" s="81" t="s">
        <v>482</v>
      </c>
      <c r="E215" s="82">
        <v>160</v>
      </c>
      <c r="F215" s="83" t="s">
        <v>729</v>
      </c>
    </row>
    <row r="216" spans="1:6" x14ac:dyDescent="0.2">
      <c r="A216" s="79" t="s">
        <v>246</v>
      </c>
      <c r="B216" s="79" t="s">
        <v>727</v>
      </c>
      <c r="C216" s="80" t="s">
        <v>742</v>
      </c>
      <c r="D216" s="81" t="s">
        <v>482</v>
      </c>
      <c r="E216" s="82">
        <v>728.06</v>
      </c>
      <c r="F216" s="83" t="s">
        <v>729</v>
      </c>
    </row>
    <row r="217" spans="1:6" x14ac:dyDescent="0.2">
      <c r="A217" s="79" t="s">
        <v>246</v>
      </c>
      <c r="B217" s="79" t="s">
        <v>727</v>
      </c>
      <c r="C217" s="80" t="s">
        <v>743</v>
      </c>
      <c r="D217" s="81" t="s">
        <v>482</v>
      </c>
      <c r="E217" s="82">
        <v>125</v>
      </c>
      <c r="F217" s="83" t="s">
        <v>729</v>
      </c>
    </row>
    <row r="218" spans="1:6" x14ac:dyDescent="0.2">
      <c r="A218" s="84" t="s">
        <v>744</v>
      </c>
      <c r="B218" s="84" t="s">
        <v>745</v>
      </c>
      <c r="C218" s="85" t="s">
        <v>746</v>
      </c>
      <c r="D218" s="86" t="s">
        <v>482</v>
      </c>
      <c r="E218" s="87">
        <v>7123.8959999999997</v>
      </c>
      <c r="F218" s="88" t="s">
        <v>747</v>
      </c>
    </row>
    <row r="219" spans="1:6" x14ac:dyDescent="0.2">
      <c r="A219" s="84" t="s">
        <v>744</v>
      </c>
      <c r="B219" s="84" t="s">
        <v>745</v>
      </c>
      <c r="C219" s="85" t="s">
        <v>748</v>
      </c>
      <c r="D219" s="89" t="s">
        <v>482</v>
      </c>
      <c r="E219" s="90">
        <v>13570</v>
      </c>
      <c r="F219" s="91" t="s">
        <v>747</v>
      </c>
    </row>
    <row r="220" spans="1:6" ht="19.5" customHeight="1" x14ac:dyDescent="0.2">
      <c r="A220" s="92" t="s">
        <v>256</v>
      </c>
      <c r="B220" s="92" t="s">
        <v>749</v>
      </c>
      <c r="C220" s="93" t="s">
        <v>750</v>
      </c>
      <c r="D220" s="94" t="s">
        <v>482</v>
      </c>
      <c r="E220" s="95">
        <v>6938.4</v>
      </c>
      <c r="F220" s="96" t="s">
        <v>751</v>
      </c>
    </row>
    <row r="221" spans="1:6" ht="15.95" customHeight="1" x14ac:dyDescent="0.2">
      <c r="A221" s="97" t="s">
        <v>256</v>
      </c>
      <c r="B221" s="92" t="s">
        <v>749</v>
      </c>
      <c r="C221" s="98" t="s">
        <v>752</v>
      </c>
      <c r="D221" s="99" t="s">
        <v>482</v>
      </c>
      <c r="E221" s="100">
        <v>11800</v>
      </c>
      <c r="F221" s="101" t="s">
        <v>753</v>
      </c>
    </row>
    <row r="222" spans="1:6" ht="15.95" customHeight="1" x14ac:dyDescent="0.2">
      <c r="A222" s="97" t="s">
        <v>256</v>
      </c>
      <c r="B222" s="92" t="s">
        <v>749</v>
      </c>
      <c r="C222" s="98" t="s">
        <v>754</v>
      </c>
      <c r="D222" s="99" t="s">
        <v>482</v>
      </c>
      <c r="E222" s="100">
        <v>10620</v>
      </c>
      <c r="F222" s="101" t="s">
        <v>753</v>
      </c>
    </row>
    <row r="223" spans="1:6" x14ac:dyDescent="0.2">
      <c r="A223" s="92" t="s">
        <v>256</v>
      </c>
      <c r="B223" s="92" t="s">
        <v>749</v>
      </c>
      <c r="C223" s="93" t="s">
        <v>755</v>
      </c>
      <c r="D223" s="94" t="s">
        <v>482</v>
      </c>
      <c r="E223" s="95">
        <v>8142</v>
      </c>
      <c r="F223" s="96" t="s">
        <v>751</v>
      </c>
    </row>
    <row r="224" spans="1:6" x14ac:dyDescent="0.2">
      <c r="A224" s="97" t="s">
        <v>256</v>
      </c>
      <c r="B224" s="92" t="s">
        <v>749</v>
      </c>
      <c r="C224" s="98" t="s">
        <v>756</v>
      </c>
      <c r="D224" s="99" t="s">
        <v>482</v>
      </c>
      <c r="E224" s="100">
        <v>11227.8771</v>
      </c>
      <c r="F224" s="102" t="s">
        <v>753</v>
      </c>
    </row>
    <row r="225" spans="1:6" ht="21.75" customHeight="1" x14ac:dyDescent="0.2">
      <c r="A225" s="92" t="s">
        <v>256</v>
      </c>
      <c r="B225" s="92" t="s">
        <v>749</v>
      </c>
      <c r="C225" s="93" t="s">
        <v>757</v>
      </c>
      <c r="D225" s="94" t="s">
        <v>482</v>
      </c>
      <c r="E225" s="95">
        <v>8496</v>
      </c>
      <c r="F225" s="96" t="s">
        <v>751</v>
      </c>
    </row>
    <row r="226" spans="1:6" ht="23.25" customHeight="1" x14ac:dyDescent="0.2">
      <c r="A226" s="92" t="s">
        <v>256</v>
      </c>
      <c r="B226" s="92" t="s">
        <v>749</v>
      </c>
      <c r="C226" s="93" t="s">
        <v>758</v>
      </c>
      <c r="D226" s="103" t="s">
        <v>482</v>
      </c>
      <c r="E226" s="104">
        <v>5605</v>
      </c>
      <c r="F226" s="105" t="s">
        <v>751</v>
      </c>
    </row>
    <row r="227" spans="1:6" ht="23.25" customHeight="1" x14ac:dyDescent="0.2">
      <c r="A227" s="97" t="s">
        <v>256</v>
      </c>
      <c r="B227" s="92" t="s">
        <v>749</v>
      </c>
      <c r="C227" s="98" t="s">
        <v>759</v>
      </c>
      <c r="D227" s="99" t="s">
        <v>482</v>
      </c>
      <c r="E227" s="100">
        <v>14160</v>
      </c>
      <c r="F227" s="102" t="s">
        <v>753</v>
      </c>
    </row>
    <row r="228" spans="1:6" ht="24" x14ac:dyDescent="0.2">
      <c r="A228" s="92" t="s">
        <v>256</v>
      </c>
      <c r="B228" s="92" t="s">
        <v>749</v>
      </c>
      <c r="C228" s="93" t="s">
        <v>760</v>
      </c>
      <c r="D228" s="94" t="s">
        <v>482</v>
      </c>
      <c r="E228" s="95">
        <v>1121</v>
      </c>
      <c r="F228" s="96" t="s">
        <v>751</v>
      </c>
    </row>
    <row r="229" spans="1:6" ht="24" x14ac:dyDescent="0.2">
      <c r="A229" s="97" t="s">
        <v>256</v>
      </c>
      <c r="B229" s="92" t="s">
        <v>749</v>
      </c>
      <c r="C229" s="98" t="s">
        <v>761</v>
      </c>
      <c r="D229" s="99" t="s">
        <v>482</v>
      </c>
      <c r="E229" s="100">
        <v>450</v>
      </c>
      <c r="F229" s="102" t="s">
        <v>753</v>
      </c>
    </row>
    <row r="230" spans="1:6" ht="24" x14ac:dyDescent="0.2">
      <c r="A230" s="92" t="s">
        <v>256</v>
      </c>
      <c r="B230" s="92" t="s">
        <v>749</v>
      </c>
      <c r="C230" s="93" t="s">
        <v>762</v>
      </c>
      <c r="D230" s="94" t="s">
        <v>482</v>
      </c>
      <c r="E230" s="95">
        <v>5900</v>
      </c>
      <c r="F230" s="96" t="s">
        <v>751</v>
      </c>
    </row>
    <row r="231" spans="1:6" ht="24" x14ac:dyDescent="0.2">
      <c r="A231" s="97" t="s">
        <v>256</v>
      </c>
      <c r="B231" s="92" t="s">
        <v>749</v>
      </c>
      <c r="C231" s="98" t="s">
        <v>763</v>
      </c>
      <c r="D231" s="99" t="s">
        <v>482</v>
      </c>
      <c r="E231" s="100">
        <v>14160</v>
      </c>
      <c r="F231" s="102" t="s">
        <v>753</v>
      </c>
    </row>
    <row r="232" spans="1:6" x14ac:dyDescent="0.2">
      <c r="A232" s="92" t="s">
        <v>256</v>
      </c>
      <c r="B232" s="92" t="s">
        <v>749</v>
      </c>
      <c r="C232" s="93" t="s">
        <v>764</v>
      </c>
      <c r="D232" s="94" t="s">
        <v>482</v>
      </c>
      <c r="E232" s="95">
        <v>18880</v>
      </c>
      <c r="F232" s="105" t="s">
        <v>751</v>
      </c>
    </row>
    <row r="233" spans="1:6" ht="24" x14ac:dyDescent="0.2">
      <c r="A233" s="92" t="s">
        <v>256</v>
      </c>
      <c r="B233" s="92" t="s">
        <v>749</v>
      </c>
      <c r="C233" s="93" t="s">
        <v>765</v>
      </c>
      <c r="D233" s="94" t="s">
        <v>482</v>
      </c>
      <c r="E233" s="95">
        <v>4130</v>
      </c>
      <c r="F233" s="105" t="s">
        <v>751</v>
      </c>
    </row>
    <row r="234" spans="1:6" x14ac:dyDescent="0.2">
      <c r="A234" s="92" t="s">
        <v>256</v>
      </c>
      <c r="B234" s="92" t="s">
        <v>749</v>
      </c>
      <c r="C234" s="93" t="s">
        <v>766</v>
      </c>
      <c r="D234" s="94" t="s">
        <v>482</v>
      </c>
      <c r="E234" s="95">
        <v>2950</v>
      </c>
      <c r="F234" s="105" t="s">
        <v>751</v>
      </c>
    </row>
    <row r="235" spans="1:6" ht="24" x14ac:dyDescent="0.2">
      <c r="A235" s="97" t="s">
        <v>256</v>
      </c>
      <c r="B235" s="92" t="s">
        <v>749</v>
      </c>
      <c r="C235" s="98" t="s">
        <v>767</v>
      </c>
      <c r="D235" s="99" t="s">
        <v>482</v>
      </c>
      <c r="E235" s="100">
        <v>7949.66</v>
      </c>
      <c r="F235" s="102" t="s">
        <v>753</v>
      </c>
    </row>
    <row r="236" spans="1:6" x14ac:dyDescent="0.2">
      <c r="A236" s="97" t="s">
        <v>256</v>
      </c>
      <c r="B236" s="92" t="s">
        <v>749</v>
      </c>
      <c r="C236" s="98" t="s">
        <v>768</v>
      </c>
      <c r="D236" s="99" t="s">
        <v>482</v>
      </c>
      <c r="E236" s="100">
        <v>1303.9000000000001</v>
      </c>
      <c r="F236" s="102" t="s">
        <v>753</v>
      </c>
    </row>
    <row r="237" spans="1:6" ht="24" x14ac:dyDescent="0.2">
      <c r="A237" s="97" t="s">
        <v>256</v>
      </c>
      <c r="B237" s="92" t="s">
        <v>749</v>
      </c>
      <c r="C237" s="98" t="s">
        <v>769</v>
      </c>
      <c r="D237" s="99" t="s">
        <v>482</v>
      </c>
      <c r="E237" s="100">
        <v>7949.66</v>
      </c>
      <c r="F237" s="102" t="s">
        <v>753</v>
      </c>
    </row>
    <row r="238" spans="1:6" ht="24" x14ac:dyDescent="0.2">
      <c r="A238" s="97" t="s">
        <v>256</v>
      </c>
      <c r="B238" s="92" t="s">
        <v>749</v>
      </c>
      <c r="C238" s="98" t="s">
        <v>770</v>
      </c>
      <c r="D238" s="99" t="s">
        <v>482</v>
      </c>
      <c r="E238" s="100">
        <v>9912</v>
      </c>
      <c r="F238" s="102" t="s">
        <v>753</v>
      </c>
    </row>
    <row r="239" spans="1:6" ht="19.5" customHeight="1" x14ac:dyDescent="0.2">
      <c r="A239" s="92" t="s">
        <v>256</v>
      </c>
      <c r="B239" s="92" t="s">
        <v>749</v>
      </c>
      <c r="C239" s="106" t="s">
        <v>771</v>
      </c>
      <c r="D239" s="103" t="s">
        <v>482</v>
      </c>
      <c r="E239" s="104">
        <v>14004.83</v>
      </c>
      <c r="F239" s="105" t="s">
        <v>751</v>
      </c>
    </row>
    <row r="240" spans="1:6" ht="20.25" customHeight="1" x14ac:dyDescent="0.2">
      <c r="A240" s="92" t="s">
        <v>256</v>
      </c>
      <c r="B240" s="92" t="s">
        <v>749</v>
      </c>
      <c r="C240" s="93" t="s">
        <v>772</v>
      </c>
      <c r="D240" s="94" t="s">
        <v>482</v>
      </c>
      <c r="E240" s="95">
        <v>12019.008</v>
      </c>
      <c r="F240" s="105" t="s">
        <v>751</v>
      </c>
    </row>
    <row r="241" spans="1:6" ht="24" x14ac:dyDescent="0.2">
      <c r="A241" s="92" t="s">
        <v>256</v>
      </c>
      <c r="B241" s="92" t="s">
        <v>749</v>
      </c>
      <c r="C241" s="93" t="s">
        <v>773</v>
      </c>
      <c r="D241" s="103" t="s">
        <v>482</v>
      </c>
      <c r="E241" s="104">
        <v>4378.9799999999996</v>
      </c>
      <c r="F241" s="105" t="s">
        <v>753</v>
      </c>
    </row>
    <row r="242" spans="1:6" ht="24" x14ac:dyDescent="0.2">
      <c r="A242" s="92" t="s">
        <v>256</v>
      </c>
      <c r="B242" s="92" t="s">
        <v>749</v>
      </c>
      <c r="C242" s="93" t="s">
        <v>774</v>
      </c>
      <c r="D242" s="94" t="s">
        <v>482</v>
      </c>
      <c r="E242" s="95">
        <v>3482.18</v>
      </c>
      <c r="F242" s="96" t="s">
        <v>751</v>
      </c>
    </row>
    <row r="243" spans="1:6" ht="24" x14ac:dyDescent="0.2">
      <c r="A243" s="92" t="s">
        <v>256</v>
      </c>
      <c r="B243" s="92" t="s">
        <v>749</v>
      </c>
      <c r="C243" s="93" t="s">
        <v>775</v>
      </c>
      <c r="D243" s="94" t="s">
        <v>482</v>
      </c>
      <c r="E243" s="95">
        <v>6755.7359999999999</v>
      </c>
      <c r="F243" s="105" t="s">
        <v>751</v>
      </c>
    </row>
    <row r="244" spans="1:6" ht="12.95" customHeight="1" x14ac:dyDescent="0.2">
      <c r="A244" s="107" t="s">
        <v>148</v>
      </c>
      <c r="B244" s="107" t="s">
        <v>776</v>
      </c>
      <c r="C244" s="108" t="s">
        <v>777</v>
      </c>
      <c r="D244" s="109" t="s">
        <v>482</v>
      </c>
      <c r="E244" s="110"/>
      <c r="F244" s="111" t="s">
        <v>778</v>
      </c>
    </row>
    <row r="245" spans="1:6" ht="24" x14ac:dyDescent="0.2">
      <c r="A245" s="112" t="s">
        <v>278</v>
      </c>
      <c r="B245" s="112" t="s">
        <v>779</v>
      </c>
      <c r="C245" s="113" t="s">
        <v>780</v>
      </c>
      <c r="D245" s="114" t="s">
        <v>482</v>
      </c>
      <c r="E245" s="115">
        <v>36028.94</v>
      </c>
      <c r="F245" s="116" t="s">
        <v>781</v>
      </c>
    </row>
    <row r="246" spans="1:6" x14ac:dyDescent="0.2">
      <c r="A246" s="112" t="s">
        <v>278</v>
      </c>
      <c r="B246" s="112" t="s">
        <v>779</v>
      </c>
      <c r="C246" s="113" t="s">
        <v>782</v>
      </c>
      <c r="D246" s="114" t="s">
        <v>482</v>
      </c>
      <c r="E246" s="115">
        <v>30591.5</v>
      </c>
      <c r="F246" s="116" t="s">
        <v>781</v>
      </c>
    </row>
    <row r="247" spans="1:6" x14ac:dyDescent="0.2">
      <c r="A247" s="112" t="s">
        <v>278</v>
      </c>
      <c r="B247" s="112" t="s">
        <v>779</v>
      </c>
      <c r="C247" s="113" t="s">
        <v>783</v>
      </c>
      <c r="D247" s="114" t="s">
        <v>482</v>
      </c>
      <c r="E247" s="115">
        <v>626.58000000000004</v>
      </c>
      <c r="F247" s="116" t="s">
        <v>781</v>
      </c>
    </row>
    <row r="248" spans="1:6" ht="24" x14ac:dyDescent="0.2">
      <c r="A248" s="112" t="s">
        <v>278</v>
      </c>
      <c r="B248" s="112" t="s">
        <v>779</v>
      </c>
      <c r="C248" s="113" t="s">
        <v>784</v>
      </c>
      <c r="D248" s="114" t="s">
        <v>482</v>
      </c>
      <c r="E248" s="115">
        <v>62031.42</v>
      </c>
      <c r="F248" s="116" t="s">
        <v>781</v>
      </c>
    </row>
    <row r="249" spans="1:6" x14ac:dyDescent="0.2">
      <c r="A249" s="12" t="s">
        <v>131</v>
      </c>
      <c r="B249" s="12" t="s">
        <v>785</v>
      </c>
      <c r="C249" s="13" t="s">
        <v>786</v>
      </c>
      <c r="D249" s="14" t="s">
        <v>482</v>
      </c>
      <c r="E249" s="15">
        <v>60</v>
      </c>
      <c r="F249" s="52" t="s">
        <v>787</v>
      </c>
    </row>
    <row r="250" spans="1:6" x14ac:dyDescent="0.2">
      <c r="A250" s="117" t="s">
        <v>788</v>
      </c>
      <c r="B250" s="117" t="s">
        <v>789</v>
      </c>
      <c r="C250" s="118" t="s">
        <v>790</v>
      </c>
      <c r="D250" s="119" t="s">
        <v>482</v>
      </c>
      <c r="E250" s="120">
        <v>487.34</v>
      </c>
      <c r="F250" s="121" t="s">
        <v>791</v>
      </c>
    </row>
    <row r="251" spans="1:6" x14ac:dyDescent="0.2">
      <c r="A251" s="117" t="s">
        <v>788</v>
      </c>
      <c r="B251" s="117" t="s">
        <v>789</v>
      </c>
      <c r="C251" s="118" t="s">
        <v>792</v>
      </c>
      <c r="D251" s="119" t="s">
        <v>482</v>
      </c>
      <c r="E251" s="120">
        <v>88.5</v>
      </c>
      <c r="F251" s="121" t="s">
        <v>791</v>
      </c>
    </row>
    <row r="252" spans="1:6" x14ac:dyDescent="0.2">
      <c r="A252" s="122" t="s">
        <v>195</v>
      </c>
      <c r="B252" s="122" t="s">
        <v>793</v>
      </c>
      <c r="C252" s="123" t="s">
        <v>794</v>
      </c>
      <c r="D252" s="124" t="s">
        <v>482</v>
      </c>
      <c r="E252" s="125">
        <v>177</v>
      </c>
      <c r="F252" s="126" t="s">
        <v>795</v>
      </c>
    </row>
    <row r="253" spans="1:6" ht="36" x14ac:dyDescent="0.2">
      <c r="A253" s="122" t="s">
        <v>195</v>
      </c>
      <c r="B253" s="122" t="s">
        <v>793</v>
      </c>
      <c r="C253" s="123" t="s">
        <v>796</v>
      </c>
      <c r="D253" s="124" t="s">
        <v>482</v>
      </c>
      <c r="E253" s="125">
        <v>5959</v>
      </c>
      <c r="F253" s="126" t="s">
        <v>795</v>
      </c>
    </row>
    <row r="254" spans="1:6" x14ac:dyDescent="0.2">
      <c r="A254" s="12" t="s">
        <v>209</v>
      </c>
      <c r="B254" s="12" t="s">
        <v>797</v>
      </c>
      <c r="C254" s="13" t="s">
        <v>798</v>
      </c>
      <c r="D254" s="14" t="s">
        <v>799</v>
      </c>
      <c r="E254" s="15">
        <v>18.88</v>
      </c>
      <c r="F254" s="16" t="s">
        <v>800</v>
      </c>
    </row>
    <row r="255" spans="1:6" x14ac:dyDescent="0.2">
      <c r="A255" s="12" t="s">
        <v>216</v>
      </c>
      <c r="B255" s="12" t="s">
        <v>801</v>
      </c>
      <c r="C255" s="13" t="s">
        <v>802</v>
      </c>
      <c r="D255" s="14" t="s">
        <v>482</v>
      </c>
      <c r="E255" s="15">
        <v>4124.1000000000004</v>
      </c>
      <c r="F255" s="16" t="s">
        <v>803</v>
      </c>
    </row>
    <row r="256" spans="1:6" ht="19.5" customHeight="1" x14ac:dyDescent="0.2">
      <c r="A256" s="12" t="s">
        <v>216</v>
      </c>
      <c r="B256" s="12" t="s">
        <v>801</v>
      </c>
      <c r="C256" s="13" t="s">
        <v>804</v>
      </c>
      <c r="D256" s="14" t="s">
        <v>482</v>
      </c>
      <c r="E256" s="15">
        <v>4737.7</v>
      </c>
      <c r="F256" s="16" t="s">
        <v>803</v>
      </c>
    </row>
    <row r="257" spans="1:6" x14ac:dyDescent="0.2">
      <c r="A257" s="12" t="s">
        <v>216</v>
      </c>
      <c r="B257" s="12" t="s">
        <v>801</v>
      </c>
      <c r="C257" s="13" t="s">
        <v>805</v>
      </c>
      <c r="D257" s="14" t="s">
        <v>482</v>
      </c>
      <c r="E257" s="15">
        <v>1239</v>
      </c>
      <c r="F257" s="16" t="s">
        <v>803</v>
      </c>
    </row>
    <row r="258" spans="1:6" ht="24" x14ac:dyDescent="0.2">
      <c r="A258" s="122" t="s">
        <v>383</v>
      </c>
      <c r="B258" s="122" t="s">
        <v>806</v>
      </c>
      <c r="C258" s="123" t="s">
        <v>807</v>
      </c>
      <c r="D258" s="124" t="s">
        <v>482</v>
      </c>
      <c r="E258" s="125">
        <v>711.54</v>
      </c>
      <c r="F258" s="126" t="s">
        <v>795</v>
      </c>
    </row>
    <row r="259" spans="1:6" ht="23.25" customHeight="1" x14ac:dyDescent="0.2">
      <c r="A259" s="122" t="s">
        <v>383</v>
      </c>
      <c r="B259" s="122" t="s">
        <v>806</v>
      </c>
      <c r="C259" s="123" t="s">
        <v>808</v>
      </c>
      <c r="D259" s="124" t="s">
        <v>482</v>
      </c>
      <c r="E259" s="125">
        <v>30.68</v>
      </c>
      <c r="F259" s="126" t="s">
        <v>795</v>
      </c>
    </row>
    <row r="260" spans="1:6" ht="17.25" customHeight="1" x14ac:dyDescent="0.2">
      <c r="A260" s="122" t="s">
        <v>383</v>
      </c>
      <c r="B260" s="122" t="s">
        <v>806</v>
      </c>
      <c r="C260" s="123" t="s">
        <v>809</v>
      </c>
      <c r="D260" s="124" t="s">
        <v>482</v>
      </c>
      <c r="E260" s="125">
        <v>93.22</v>
      </c>
      <c r="F260" s="126" t="s">
        <v>810</v>
      </c>
    </row>
    <row r="261" spans="1:6" ht="15" customHeight="1" x14ac:dyDescent="0.2">
      <c r="A261" s="122" t="s">
        <v>383</v>
      </c>
      <c r="B261" s="122" t="s">
        <v>806</v>
      </c>
      <c r="C261" s="123" t="s">
        <v>811</v>
      </c>
      <c r="D261" s="124" t="s">
        <v>482</v>
      </c>
      <c r="E261" s="125">
        <v>140.125</v>
      </c>
      <c r="F261" s="126" t="s">
        <v>810</v>
      </c>
    </row>
    <row r="262" spans="1:6" x14ac:dyDescent="0.2">
      <c r="A262" s="122" t="s">
        <v>383</v>
      </c>
      <c r="B262" s="122" t="s">
        <v>806</v>
      </c>
      <c r="C262" s="123" t="s">
        <v>812</v>
      </c>
      <c r="D262" s="124" t="s">
        <v>482</v>
      </c>
      <c r="E262" s="125">
        <v>194.7</v>
      </c>
      <c r="F262" s="126" t="s">
        <v>810</v>
      </c>
    </row>
    <row r="263" spans="1:6" x14ac:dyDescent="0.2">
      <c r="A263" s="122" t="s">
        <v>383</v>
      </c>
      <c r="B263" s="122" t="s">
        <v>806</v>
      </c>
      <c r="C263" s="123" t="s">
        <v>813</v>
      </c>
      <c r="D263" s="124" t="s">
        <v>482</v>
      </c>
      <c r="E263" s="125">
        <v>334.82499999999999</v>
      </c>
      <c r="F263" s="126" t="s">
        <v>810</v>
      </c>
    </row>
    <row r="264" spans="1:6" x14ac:dyDescent="0.2">
      <c r="A264" s="122" t="s">
        <v>383</v>
      </c>
      <c r="B264" s="122" t="s">
        <v>806</v>
      </c>
      <c r="C264" s="123" t="s">
        <v>814</v>
      </c>
      <c r="D264" s="124" t="s">
        <v>482</v>
      </c>
      <c r="E264" s="125">
        <v>474.36</v>
      </c>
      <c r="F264" s="126" t="s">
        <v>810</v>
      </c>
    </row>
    <row r="265" spans="1:6" x14ac:dyDescent="0.2">
      <c r="A265" s="122" t="s">
        <v>383</v>
      </c>
      <c r="B265" s="122" t="s">
        <v>806</v>
      </c>
      <c r="C265" s="123" t="s">
        <v>815</v>
      </c>
      <c r="D265" s="124" t="s">
        <v>482</v>
      </c>
      <c r="E265" s="125">
        <v>548.70000000000005</v>
      </c>
      <c r="F265" s="126" t="s">
        <v>810</v>
      </c>
    </row>
    <row r="266" spans="1:6" x14ac:dyDescent="0.2">
      <c r="A266" s="122" t="s">
        <v>383</v>
      </c>
      <c r="B266" s="122" t="s">
        <v>806</v>
      </c>
      <c r="C266" s="123" t="s">
        <v>816</v>
      </c>
      <c r="D266" s="124" t="s">
        <v>482</v>
      </c>
      <c r="E266" s="125">
        <v>628.94000000000005</v>
      </c>
      <c r="F266" s="126" t="s">
        <v>810</v>
      </c>
    </row>
    <row r="267" spans="1:6" x14ac:dyDescent="0.2">
      <c r="A267" s="122" t="s">
        <v>383</v>
      </c>
      <c r="B267" s="122" t="s">
        <v>806</v>
      </c>
      <c r="C267" s="123" t="s">
        <v>817</v>
      </c>
      <c r="D267" s="124" t="s">
        <v>482</v>
      </c>
      <c r="E267" s="125">
        <v>401.2</v>
      </c>
      <c r="F267" s="126" t="s">
        <v>810</v>
      </c>
    </row>
    <row r="268" spans="1:6" x14ac:dyDescent="0.2">
      <c r="A268" s="122" t="s">
        <v>383</v>
      </c>
      <c r="B268" s="122" t="s">
        <v>806</v>
      </c>
      <c r="C268" s="123" t="s">
        <v>818</v>
      </c>
      <c r="D268" s="124" t="s">
        <v>482</v>
      </c>
      <c r="E268" s="125">
        <v>526.57500000000005</v>
      </c>
      <c r="F268" s="126" t="s">
        <v>810</v>
      </c>
    </row>
    <row r="269" spans="1:6" x14ac:dyDescent="0.2">
      <c r="A269" s="122" t="s">
        <v>383</v>
      </c>
      <c r="B269" s="122" t="s">
        <v>806</v>
      </c>
      <c r="C269" s="123" t="s">
        <v>819</v>
      </c>
      <c r="D269" s="124" t="s">
        <v>509</v>
      </c>
      <c r="E269" s="125">
        <v>175.82</v>
      </c>
      <c r="F269" s="126" t="s">
        <v>810</v>
      </c>
    </row>
    <row r="270" spans="1:6" x14ac:dyDescent="0.2">
      <c r="A270" s="122" t="s">
        <v>383</v>
      </c>
      <c r="B270" s="122" t="s">
        <v>806</v>
      </c>
      <c r="C270" s="123" t="s">
        <v>820</v>
      </c>
      <c r="D270" s="124" t="s">
        <v>509</v>
      </c>
      <c r="E270" s="125">
        <v>531</v>
      </c>
      <c r="F270" s="126" t="s">
        <v>810</v>
      </c>
    </row>
    <row r="271" spans="1:6" x14ac:dyDescent="0.2">
      <c r="A271" s="122" t="s">
        <v>383</v>
      </c>
      <c r="B271" s="122" t="s">
        <v>806</v>
      </c>
      <c r="C271" s="123" t="s">
        <v>821</v>
      </c>
      <c r="D271" s="124" t="s">
        <v>509</v>
      </c>
      <c r="E271" s="125">
        <v>233.64</v>
      </c>
      <c r="F271" s="126" t="s">
        <v>810</v>
      </c>
    </row>
    <row r="272" spans="1:6" x14ac:dyDescent="0.2">
      <c r="A272" s="122" t="s">
        <v>383</v>
      </c>
      <c r="B272" s="122" t="s">
        <v>806</v>
      </c>
      <c r="C272" s="123" t="s">
        <v>822</v>
      </c>
      <c r="D272" s="124" t="s">
        <v>509</v>
      </c>
      <c r="E272" s="125">
        <v>260.00110000000001</v>
      </c>
      <c r="F272" s="126" t="s">
        <v>810</v>
      </c>
    </row>
    <row r="273" spans="1:6" ht="36" x14ac:dyDescent="0.2">
      <c r="A273" s="122" t="s">
        <v>383</v>
      </c>
      <c r="B273" s="122" t="s">
        <v>806</v>
      </c>
      <c r="C273" s="123" t="s">
        <v>823</v>
      </c>
      <c r="D273" s="124" t="s">
        <v>482</v>
      </c>
      <c r="E273" s="125">
        <v>283.2</v>
      </c>
      <c r="F273" s="126" t="s">
        <v>795</v>
      </c>
    </row>
    <row r="274" spans="1:6" x14ac:dyDescent="0.2">
      <c r="A274" s="122" t="s">
        <v>383</v>
      </c>
      <c r="B274" s="122" t="s">
        <v>806</v>
      </c>
      <c r="C274" s="123" t="s">
        <v>824</v>
      </c>
      <c r="D274" s="124" t="s">
        <v>482</v>
      </c>
      <c r="E274" s="125">
        <v>132.75</v>
      </c>
      <c r="F274" s="126" t="s">
        <v>810</v>
      </c>
    </row>
    <row r="275" spans="1:6" x14ac:dyDescent="0.2">
      <c r="A275" s="122" t="s">
        <v>383</v>
      </c>
      <c r="B275" s="122" t="s">
        <v>806</v>
      </c>
      <c r="C275" s="123" t="s">
        <v>825</v>
      </c>
      <c r="D275" s="124" t="s">
        <v>482</v>
      </c>
      <c r="E275" s="125">
        <v>368.75</v>
      </c>
      <c r="F275" s="126" t="s">
        <v>810</v>
      </c>
    </row>
    <row r="276" spans="1:6" x14ac:dyDescent="0.2">
      <c r="A276" s="122" t="s">
        <v>383</v>
      </c>
      <c r="B276" s="122" t="s">
        <v>806</v>
      </c>
      <c r="C276" s="123" t="s">
        <v>826</v>
      </c>
      <c r="D276" s="124" t="s">
        <v>482</v>
      </c>
      <c r="E276" s="125">
        <v>5546</v>
      </c>
      <c r="F276" s="126" t="s">
        <v>795</v>
      </c>
    </row>
    <row r="277" spans="1:6" ht="24" x14ac:dyDescent="0.2">
      <c r="A277" s="122" t="s">
        <v>383</v>
      </c>
      <c r="B277" s="122" t="s">
        <v>806</v>
      </c>
      <c r="C277" s="123" t="s">
        <v>827</v>
      </c>
      <c r="D277" s="124" t="s">
        <v>482</v>
      </c>
      <c r="E277" s="125">
        <v>1215.4000000000001</v>
      </c>
      <c r="F277" s="126" t="s">
        <v>795</v>
      </c>
    </row>
    <row r="278" spans="1:6" x14ac:dyDescent="0.2">
      <c r="A278" s="122" t="s">
        <v>383</v>
      </c>
      <c r="B278" s="122" t="s">
        <v>806</v>
      </c>
      <c r="C278" s="123" t="s">
        <v>828</v>
      </c>
      <c r="D278" s="124" t="s">
        <v>829</v>
      </c>
      <c r="E278" s="125">
        <v>139.24</v>
      </c>
      <c r="F278" s="126" t="s">
        <v>830</v>
      </c>
    </row>
    <row r="279" spans="1:6" x14ac:dyDescent="0.2">
      <c r="A279" s="122" t="s">
        <v>383</v>
      </c>
      <c r="B279" s="122" t="s">
        <v>806</v>
      </c>
      <c r="C279" s="123" t="s">
        <v>831</v>
      </c>
      <c r="D279" s="124" t="s">
        <v>829</v>
      </c>
      <c r="E279" s="125">
        <v>194.7</v>
      </c>
      <c r="F279" s="126" t="s">
        <v>830</v>
      </c>
    </row>
    <row r="280" spans="1:6" ht="24" x14ac:dyDescent="0.2">
      <c r="A280" s="122" t="s">
        <v>383</v>
      </c>
      <c r="B280" s="122" t="s">
        <v>806</v>
      </c>
      <c r="C280" s="123" t="s">
        <v>832</v>
      </c>
      <c r="D280" s="124" t="s">
        <v>482</v>
      </c>
      <c r="E280" s="125">
        <v>12.803000000000001</v>
      </c>
      <c r="F280" s="126" t="s">
        <v>810</v>
      </c>
    </row>
    <row r="281" spans="1:6" x14ac:dyDescent="0.2">
      <c r="A281" s="122" t="s">
        <v>383</v>
      </c>
      <c r="B281" s="122" t="s">
        <v>806</v>
      </c>
      <c r="C281" s="123" t="s">
        <v>833</v>
      </c>
      <c r="D281" s="124" t="s">
        <v>482</v>
      </c>
      <c r="E281" s="125">
        <v>663.75</v>
      </c>
      <c r="F281" s="126" t="s">
        <v>810</v>
      </c>
    </row>
    <row r="282" spans="1:6" x14ac:dyDescent="0.2">
      <c r="A282" s="122" t="s">
        <v>383</v>
      </c>
      <c r="B282" s="122" t="s">
        <v>806</v>
      </c>
      <c r="C282" s="123" t="s">
        <v>834</v>
      </c>
      <c r="D282" s="124" t="s">
        <v>482</v>
      </c>
      <c r="E282" s="125">
        <v>6149.9943000000003</v>
      </c>
      <c r="F282" s="126" t="s">
        <v>795</v>
      </c>
    </row>
    <row r="283" spans="1:6" x14ac:dyDescent="0.2">
      <c r="A283" s="12" t="s">
        <v>215</v>
      </c>
      <c r="B283" s="12" t="s">
        <v>835</v>
      </c>
      <c r="C283" s="13" t="s">
        <v>836</v>
      </c>
      <c r="D283" s="14" t="s">
        <v>482</v>
      </c>
      <c r="E283" s="15">
        <v>6490</v>
      </c>
      <c r="F283" s="52" t="s">
        <v>837</v>
      </c>
    </row>
    <row r="284" spans="1:6" x14ac:dyDescent="0.2">
      <c r="A284" s="12" t="s">
        <v>215</v>
      </c>
      <c r="B284" s="12" t="s">
        <v>835</v>
      </c>
      <c r="C284" s="13" t="s">
        <v>838</v>
      </c>
      <c r="D284" s="14" t="s">
        <v>482</v>
      </c>
      <c r="E284" s="15">
        <v>6490</v>
      </c>
      <c r="F284" s="52" t="s">
        <v>837</v>
      </c>
    </row>
    <row r="285" spans="1:6" x14ac:dyDescent="0.2">
      <c r="A285" s="12" t="s">
        <v>215</v>
      </c>
      <c r="B285" s="12" t="s">
        <v>835</v>
      </c>
      <c r="C285" s="13" t="s">
        <v>839</v>
      </c>
      <c r="D285" s="14" t="s">
        <v>482</v>
      </c>
      <c r="E285" s="15">
        <v>6490</v>
      </c>
      <c r="F285" s="52" t="s">
        <v>837</v>
      </c>
    </row>
    <row r="286" spans="1:6" ht="14.1" customHeight="1" x14ac:dyDescent="0.2">
      <c r="A286" s="12" t="s">
        <v>215</v>
      </c>
      <c r="B286" s="12" t="s">
        <v>835</v>
      </c>
      <c r="C286" s="13" t="s">
        <v>840</v>
      </c>
      <c r="D286" s="14" t="s">
        <v>482</v>
      </c>
      <c r="E286" s="15">
        <v>6490</v>
      </c>
      <c r="F286" s="52" t="s">
        <v>837</v>
      </c>
    </row>
    <row r="287" spans="1:6" ht="15" customHeight="1" x14ac:dyDescent="0.2">
      <c r="A287" s="12" t="s">
        <v>215</v>
      </c>
      <c r="B287" s="12" t="s">
        <v>835</v>
      </c>
      <c r="C287" s="13" t="s">
        <v>841</v>
      </c>
      <c r="D287" s="14" t="s">
        <v>482</v>
      </c>
      <c r="E287" s="15">
        <v>6490</v>
      </c>
      <c r="F287" s="52" t="s">
        <v>837</v>
      </c>
    </row>
    <row r="288" spans="1:6" ht="21.75" customHeight="1" x14ac:dyDescent="0.2">
      <c r="A288" s="127" t="s">
        <v>250</v>
      </c>
      <c r="B288" s="127" t="s">
        <v>842</v>
      </c>
      <c r="C288" s="128" t="s">
        <v>843</v>
      </c>
      <c r="D288" s="129" t="s">
        <v>482</v>
      </c>
      <c r="E288" s="130">
        <v>2205.7732999999998</v>
      </c>
      <c r="F288" s="131" t="s">
        <v>844</v>
      </c>
    </row>
    <row r="289" spans="1:6" ht="15.95" customHeight="1" x14ac:dyDescent="0.2">
      <c r="A289" s="127" t="s">
        <v>250</v>
      </c>
      <c r="B289" s="127" t="s">
        <v>842</v>
      </c>
      <c r="C289" s="128" t="s">
        <v>845</v>
      </c>
      <c r="D289" s="129" t="s">
        <v>482</v>
      </c>
      <c r="E289" s="130">
        <v>501.5</v>
      </c>
      <c r="F289" s="131" t="s">
        <v>844</v>
      </c>
    </row>
    <row r="290" spans="1:6" x14ac:dyDescent="0.2">
      <c r="A290" s="127" t="s">
        <v>250</v>
      </c>
      <c r="B290" s="127" t="s">
        <v>842</v>
      </c>
      <c r="C290" s="128" t="s">
        <v>846</v>
      </c>
      <c r="D290" s="129" t="s">
        <v>482</v>
      </c>
      <c r="E290" s="130">
        <v>442.5</v>
      </c>
      <c r="F290" s="131" t="s">
        <v>844</v>
      </c>
    </row>
    <row r="291" spans="1:6" ht="14.1" customHeight="1" x14ac:dyDescent="0.2">
      <c r="A291" s="127" t="s">
        <v>250</v>
      </c>
      <c r="B291" s="127" t="s">
        <v>842</v>
      </c>
      <c r="C291" s="128" t="s">
        <v>847</v>
      </c>
      <c r="D291" s="129" t="s">
        <v>482</v>
      </c>
      <c r="E291" s="130">
        <v>531</v>
      </c>
      <c r="F291" s="131" t="s">
        <v>844</v>
      </c>
    </row>
    <row r="292" spans="1:6" x14ac:dyDescent="0.2">
      <c r="A292" s="127" t="s">
        <v>250</v>
      </c>
      <c r="B292" s="127" t="s">
        <v>842</v>
      </c>
      <c r="C292" s="128" t="s">
        <v>848</v>
      </c>
      <c r="D292" s="129" t="s">
        <v>482</v>
      </c>
      <c r="E292" s="130">
        <v>796.5</v>
      </c>
      <c r="F292" s="131" t="s">
        <v>844</v>
      </c>
    </row>
    <row r="293" spans="1:6" ht="17.25" customHeight="1" x14ac:dyDescent="0.2">
      <c r="A293" s="127" t="s">
        <v>250</v>
      </c>
      <c r="B293" s="127" t="s">
        <v>842</v>
      </c>
      <c r="C293" s="128" t="s">
        <v>849</v>
      </c>
      <c r="D293" s="129" t="s">
        <v>482</v>
      </c>
      <c r="E293" s="130">
        <v>5640.4</v>
      </c>
      <c r="F293" s="131" t="s">
        <v>844</v>
      </c>
    </row>
    <row r="294" spans="1:6" ht="30.75" customHeight="1" x14ac:dyDescent="0.2">
      <c r="A294" s="127" t="s">
        <v>250</v>
      </c>
      <c r="B294" s="127" t="s">
        <v>842</v>
      </c>
      <c r="C294" s="128" t="s">
        <v>850</v>
      </c>
      <c r="D294" s="129" t="s">
        <v>482</v>
      </c>
      <c r="E294" s="130">
        <v>5640.4</v>
      </c>
      <c r="F294" s="131" t="s">
        <v>844</v>
      </c>
    </row>
    <row r="295" spans="1:6" ht="24" x14ac:dyDescent="0.2">
      <c r="A295" s="127" t="s">
        <v>250</v>
      </c>
      <c r="B295" s="127" t="s">
        <v>842</v>
      </c>
      <c r="C295" s="128" t="s">
        <v>851</v>
      </c>
      <c r="D295" s="129" t="s">
        <v>482</v>
      </c>
      <c r="E295" s="130">
        <v>5640.4</v>
      </c>
      <c r="F295" s="131" t="s">
        <v>844</v>
      </c>
    </row>
    <row r="296" spans="1:6" ht="29.25" customHeight="1" x14ac:dyDescent="0.2">
      <c r="A296" s="127" t="s">
        <v>250</v>
      </c>
      <c r="B296" s="127" t="s">
        <v>842</v>
      </c>
      <c r="C296" s="128" t="s">
        <v>852</v>
      </c>
      <c r="D296" s="129" t="s">
        <v>482</v>
      </c>
      <c r="E296" s="130">
        <v>4366</v>
      </c>
      <c r="F296" s="131" t="s">
        <v>844</v>
      </c>
    </row>
    <row r="297" spans="1:6" ht="28.5" customHeight="1" x14ac:dyDescent="0.2">
      <c r="A297" s="127" t="s">
        <v>250</v>
      </c>
      <c r="B297" s="127" t="s">
        <v>842</v>
      </c>
      <c r="C297" s="128" t="s">
        <v>853</v>
      </c>
      <c r="D297" s="129" t="s">
        <v>482</v>
      </c>
      <c r="E297" s="130">
        <v>15611.4</v>
      </c>
      <c r="F297" s="131" t="s">
        <v>844</v>
      </c>
    </row>
    <row r="298" spans="1:6" ht="28.5" customHeight="1" x14ac:dyDescent="0.2">
      <c r="A298" s="127" t="s">
        <v>250</v>
      </c>
      <c r="B298" s="127" t="s">
        <v>842</v>
      </c>
      <c r="C298" s="128" t="s">
        <v>854</v>
      </c>
      <c r="D298" s="129" t="s">
        <v>482</v>
      </c>
      <c r="E298" s="130">
        <v>179.15</v>
      </c>
      <c r="F298" s="131" t="s">
        <v>844</v>
      </c>
    </row>
    <row r="299" spans="1:6" ht="22.5" customHeight="1" x14ac:dyDescent="0.2">
      <c r="A299" s="127" t="s">
        <v>250</v>
      </c>
      <c r="B299" s="127" t="s">
        <v>842</v>
      </c>
      <c r="C299" s="128" t="s">
        <v>855</v>
      </c>
      <c r="D299" s="129" t="s">
        <v>482</v>
      </c>
      <c r="E299" s="130">
        <v>194.7</v>
      </c>
      <c r="F299" s="131" t="s">
        <v>844</v>
      </c>
    </row>
    <row r="300" spans="1:6" x14ac:dyDescent="0.2">
      <c r="A300" s="127" t="s">
        <v>250</v>
      </c>
      <c r="B300" s="127" t="s">
        <v>842</v>
      </c>
      <c r="C300" s="128" t="s">
        <v>856</v>
      </c>
      <c r="D300" s="129" t="s">
        <v>482</v>
      </c>
      <c r="E300" s="130">
        <v>672.6</v>
      </c>
      <c r="F300" s="131" t="s">
        <v>844</v>
      </c>
    </row>
    <row r="301" spans="1:6" x14ac:dyDescent="0.2">
      <c r="A301" s="127" t="s">
        <v>250</v>
      </c>
      <c r="B301" s="127" t="s">
        <v>842</v>
      </c>
      <c r="C301" s="128" t="s">
        <v>857</v>
      </c>
      <c r="D301" s="129" t="s">
        <v>482</v>
      </c>
      <c r="E301" s="130">
        <v>20650</v>
      </c>
      <c r="F301" s="131" t="s">
        <v>844</v>
      </c>
    </row>
    <row r="302" spans="1:6" x14ac:dyDescent="0.2">
      <c r="A302" s="127" t="s">
        <v>250</v>
      </c>
      <c r="B302" s="127" t="s">
        <v>842</v>
      </c>
      <c r="C302" s="128" t="s">
        <v>858</v>
      </c>
      <c r="D302" s="129" t="s">
        <v>482</v>
      </c>
      <c r="E302" s="130">
        <v>4661</v>
      </c>
      <c r="F302" s="131" t="s">
        <v>844</v>
      </c>
    </row>
    <row r="303" spans="1:6" x14ac:dyDescent="0.2">
      <c r="A303" s="127" t="s">
        <v>250</v>
      </c>
      <c r="B303" s="127" t="s">
        <v>842</v>
      </c>
      <c r="C303" s="128" t="s">
        <v>859</v>
      </c>
      <c r="D303" s="129" t="s">
        <v>482</v>
      </c>
      <c r="E303" s="130">
        <v>525.1</v>
      </c>
      <c r="F303" s="131" t="s">
        <v>844</v>
      </c>
    </row>
    <row r="304" spans="1:6" x14ac:dyDescent="0.2">
      <c r="A304" s="127" t="s">
        <v>250</v>
      </c>
      <c r="B304" s="127" t="s">
        <v>842</v>
      </c>
      <c r="C304" s="128" t="s">
        <v>860</v>
      </c>
      <c r="D304" s="129" t="s">
        <v>482</v>
      </c>
      <c r="E304" s="130">
        <v>6384.19</v>
      </c>
      <c r="F304" s="131" t="s">
        <v>844</v>
      </c>
    </row>
    <row r="305" spans="1:6" ht="21" customHeight="1" x14ac:dyDescent="0.2">
      <c r="A305" s="127" t="s">
        <v>250</v>
      </c>
      <c r="B305" s="127" t="s">
        <v>842</v>
      </c>
      <c r="C305" s="128" t="s">
        <v>861</v>
      </c>
      <c r="D305" s="129" t="s">
        <v>482</v>
      </c>
      <c r="E305" s="130">
        <v>899.04330000000004</v>
      </c>
      <c r="F305" s="131" t="s">
        <v>844</v>
      </c>
    </row>
    <row r="306" spans="1:6" ht="29.25" customHeight="1" x14ac:dyDescent="0.2">
      <c r="A306" s="127" t="s">
        <v>250</v>
      </c>
      <c r="B306" s="127" t="s">
        <v>842</v>
      </c>
      <c r="C306" s="128" t="s">
        <v>862</v>
      </c>
      <c r="D306" s="129" t="s">
        <v>482</v>
      </c>
      <c r="E306" s="130">
        <v>348.1</v>
      </c>
      <c r="F306" s="131" t="s">
        <v>844</v>
      </c>
    </row>
    <row r="307" spans="1:6" ht="28.5" customHeight="1" x14ac:dyDescent="0.2">
      <c r="A307" s="127" t="s">
        <v>250</v>
      </c>
      <c r="B307" s="127" t="s">
        <v>842</v>
      </c>
      <c r="C307" s="128" t="s">
        <v>863</v>
      </c>
      <c r="D307" s="129" t="s">
        <v>482</v>
      </c>
      <c r="E307" s="130">
        <v>147.5</v>
      </c>
      <c r="F307" s="131" t="s">
        <v>844</v>
      </c>
    </row>
    <row r="308" spans="1:6" ht="32.25" customHeight="1" x14ac:dyDescent="0.2">
      <c r="A308" s="127" t="s">
        <v>250</v>
      </c>
      <c r="B308" s="127" t="s">
        <v>842</v>
      </c>
      <c r="C308" s="128" t="s">
        <v>864</v>
      </c>
      <c r="D308" s="129" t="s">
        <v>482</v>
      </c>
      <c r="E308" s="130">
        <v>11210</v>
      </c>
      <c r="F308" s="131" t="s">
        <v>844</v>
      </c>
    </row>
    <row r="309" spans="1:6" ht="24" x14ac:dyDescent="0.2">
      <c r="A309" s="127" t="s">
        <v>250</v>
      </c>
      <c r="B309" s="127" t="s">
        <v>842</v>
      </c>
      <c r="C309" s="128" t="s">
        <v>865</v>
      </c>
      <c r="D309" s="129" t="s">
        <v>482</v>
      </c>
      <c r="E309" s="130">
        <v>1333.4</v>
      </c>
      <c r="F309" s="131" t="s">
        <v>844</v>
      </c>
    </row>
    <row r="310" spans="1:6" x14ac:dyDescent="0.2">
      <c r="A310" s="132" t="s">
        <v>199</v>
      </c>
      <c r="B310" s="132" t="s">
        <v>866</v>
      </c>
      <c r="C310" s="133" t="s">
        <v>867</v>
      </c>
      <c r="D310" s="134" t="s">
        <v>482</v>
      </c>
      <c r="E310" s="135">
        <v>939.75</v>
      </c>
      <c r="F310" s="136" t="s">
        <v>868</v>
      </c>
    </row>
    <row r="311" spans="1:6" ht="22.5" customHeight="1" x14ac:dyDescent="0.2">
      <c r="A311" s="132" t="s">
        <v>199</v>
      </c>
      <c r="B311" s="132" t="s">
        <v>866</v>
      </c>
      <c r="C311" s="133" t="s">
        <v>869</v>
      </c>
      <c r="D311" s="134" t="s">
        <v>482</v>
      </c>
      <c r="E311" s="135">
        <v>590</v>
      </c>
      <c r="F311" s="136" t="s">
        <v>868</v>
      </c>
    </row>
    <row r="312" spans="1:6" x14ac:dyDescent="0.2">
      <c r="A312" s="132" t="s">
        <v>199</v>
      </c>
      <c r="B312" s="132" t="s">
        <v>866</v>
      </c>
      <c r="C312" s="133" t="s">
        <v>870</v>
      </c>
      <c r="D312" s="134" t="s">
        <v>482</v>
      </c>
      <c r="E312" s="135">
        <v>761.25</v>
      </c>
      <c r="F312" s="136" t="s">
        <v>868</v>
      </c>
    </row>
    <row r="313" spans="1:6" x14ac:dyDescent="0.2">
      <c r="A313" s="132" t="s">
        <v>199</v>
      </c>
      <c r="B313" s="132" t="s">
        <v>866</v>
      </c>
      <c r="C313" s="137" t="s">
        <v>870</v>
      </c>
      <c r="D313" s="138" t="s">
        <v>482</v>
      </c>
      <c r="E313" s="139">
        <v>761.25</v>
      </c>
      <c r="F313" s="140" t="s">
        <v>871</v>
      </c>
    </row>
    <row r="314" spans="1:6" ht="26.25" customHeight="1" x14ac:dyDescent="0.2">
      <c r="A314" s="132" t="s">
        <v>199</v>
      </c>
      <c r="B314" s="132" t="s">
        <v>866</v>
      </c>
      <c r="C314" s="137" t="s">
        <v>872</v>
      </c>
      <c r="D314" s="138" t="s">
        <v>482</v>
      </c>
      <c r="E314" s="139">
        <v>309.75</v>
      </c>
      <c r="F314" s="140" t="s">
        <v>871</v>
      </c>
    </row>
    <row r="315" spans="1:6" ht="18" customHeight="1" x14ac:dyDescent="0.2">
      <c r="A315" s="132" t="s">
        <v>199</v>
      </c>
      <c r="B315" s="132" t="s">
        <v>866</v>
      </c>
      <c r="C315" s="133" t="s">
        <v>873</v>
      </c>
      <c r="D315" s="134" t="s">
        <v>482</v>
      </c>
      <c r="E315" s="135">
        <v>270.48</v>
      </c>
      <c r="F315" s="140" t="s">
        <v>871</v>
      </c>
    </row>
    <row r="316" spans="1:6" x14ac:dyDescent="0.2">
      <c r="A316" s="132" t="s">
        <v>199</v>
      </c>
      <c r="B316" s="132" t="s">
        <v>866</v>
      </c>
      <c r="C316" s="133" t="s">
        <v>874</v>
      </c>
      <c r="D316" s="134" t="s">
        <v>482</v>
      </c>
      <c r="E316" s="135">
        <v>229.21530000000001</v>
      </c>
      <c r="F316" s="136" t="s">
        <v>868</v>
      </c>
    </row>
    <row r="317" spans="1:6" x14ac:dyDescent="0.2">
      <c r="A317" s="132" t="s">
        <v>199</v>
      </c>
      <c r="B317" s="132" t="s">
        <v>866</v>
      </c>
      <c r="C317" s="133" t="s">
        <v>875</v>
      </c>
      <c r="D317" s="134" t="s">
        <v>482</v>
      </c>
      <c r="E317" s="135">
        <v>194.25</v>
      </c>
      <c r="F317" s="140" t="s">
        <v>871</v>
      </c>
    </row>
    <row r="318" spans="1:6" ht="24" x14ac:dyDescent="0.2">
      <c r="A318" s="132" t="s">
        <v>199</v>
      </c>
      <c r="B318" s="132" t="s">
        <v>866</v>
      </c>
      <c r="C318" s="133" t="s">
        <v>876</v>
      </c>
      <c r="D318" s="134" t="s">
        <v>482</v>
      </c>
      <c r="E318" s="135">
        <v>414.75</v>
      </c>
      <c r="F318" s="136" t="s">
        <v>868</v>
      </c>
    </row>
    <row r="319" spans="1:6" x14ac:dyDescent="0.2">
      <c r="A319" s="132" t="s">
        <v>199</v>
      </c>
      <c r="B319" s="132" t="s">
        <v>866</v>
      </c>
      <c r="C319" s="133" t="s">
        <v>877</v>
      </c>
      <c r="D319" s="134" t="s">
        <v>482</v>
      </c>
      <c r="E319" s="135">
        <v>414.75</v>
      </c>
      <c r="F319" s="140" t="s">
        <v>871</v>
      </c>
    </row>
    <row r="320" spans="1:6" x14ac:dyDescent="0.2">
      <c r="A320" s="132" t="s">
        <v>199</v>
      </c>
      <c r="B320" s="132" t="s">
        <v>866</v>
      </c>
      <c r="C320" s="137" t="s">
        <v>878</v>
      </c>
      <c r="D320" s="138" t="s">
        <v>482</v>
      </c>
      <c r="E320" s="139">
        <v>3669.75</v>
      </c>
      <c r="F320" s="140" t="s">
        <v>871</v>
      </c>
    </row>
    <row r="321" spans="1:6" x14ac:dyDescent="0.2">
      <c r="A321" s="132" t="s">
        <v>199</v>
      </c>
      <c r="B321" s="132" t="s">
        <v>866</v>
      </c>
      <c r="C321" s="133" t="s">
        <v>879</v>
      </c>
      <c r="D321" s="134" t="s">
        <v>880</v>
      </c>
      <c r="E321" s="135">
        <v>866.25</v>
      </c>
      <c r="F321" s="140" t="s">
        <v>871</v>
      </c>
    </row>
    <row r="322" spans="1:6" ht="24" x14ac:dyDescent="0.2">
      <c r="A322" s="132" t="s">
        <v>199</v>
      </c>
      <c r="B322" s="132" t="s">
        <v>866</v>
      </c>
      <c r="C322" s="133" t="s">
        <v>881</v>
      </c>
      <c r="D322" s="134" t="s">
        <v>482</v>
      </c>
      <c r="E322" s="135">
        <v>8096</v>
      </c>
      <c r="F322" s="140" t="s">
        <v>871</v>
      </c>
    </row>
    <row r="323" spans="1:6" ht="24" x14ac:dyDescent="0.2">
      <c r="A323" s="132" t="s">
        <v>199</v>
      </c>
      <c r="B323" s="132" t="s">
        <v>866</v>
      </c>
      <c r="C323" s="133" t="s">
        <v>882</v>
      </c>
      <c r="D323" s="134" t="s">
        <v>482</v>
      </c>
      <c r="E323" s="135">
        <v>8000</v>
      </c>
      <c r="F323" s="140" t="s">
        <v>871</v>
      </c>
    </row>
    <row r="324" spans="1:6" x14ac:dyDescent="0.2">
      <c r="A324" s="132" t="s">
        <v>199</v>
      </c>
      <c r="B324" s="132" t="s">
        <v>866</v>
      </c>
      <c r="C324" s="137" t="s">
        <v>883</v>
      </c>
      <c r="D324" s="138" t="s">
        <v>482</v>
      </c>
      <c r="E324" s="139">
        <v>167.27</v>
      </c>
      <c r="F324" s="140" t="s">
        <v>871</v>
      </c>
    </row>
    <row r="325" spans="1:6" ht="30.75" customHeight="1" x14ac:dyDescent="0.2">
      <c r="A325" s="132" t="s">
        <v>199</v>
      </c>
      <c r="B325" s="132" t="s">
        <v>866</v>
      </c>
      <c r="C325" s="133" t="s">
        <v>884</v>
      </c>
      <c r="D325" s="134" t="s">
        <v>482</v>
      </c>
      <c r="E325" s="135">
        <v>402.67669999999998</v>
      </c>
      <c r="F325" s="136" t="s">
        <v>868</v>
      </c>
    </row>
    <row r="326" spans="1:6" x14ac:dyDescent="0.2">
      <c r="A326" s="132" t="s">
        <v>199</v>
      </c>
      <c r="B326" s="132" t="s">
        <v>866</v>
      </c>
      <c r="C326" s="133" t="s">
        <v>885</v>
      </c>
      <c r="D326" s="134" t="s">
        <v>482</v>
      </c>
      <c r="E326" s="135">
        <v>600.9153</v>
      </c>
      <c r="F326" s="136" t="s">
        <v>868</v>
      </c>
    </row>
    <row r="327" spans="1:6" x14ac:dyDescent="0.2">
      <c r="A327" s="132" t="s">
        <v>199</v>
      </c>
      <c r="B327" s="132" t="s">
        <v>866</v>
      </c>
      <c r="C327" s="133" t="s">
        <v>886</v>
      </c>
      <c r="D327" s="134" t="s">
        <v>880</v>
      </c>
      <c r="E327" s="135">
        <v>489.40600000000001</v>
      </c>
      <c r="F327" s="140" t="s">
        <v>871</v>
      </c>
    </row>
    <row r="328" spans="1:6" ht="24.75" customHeight="1" x14ac:dyDescent="0.2">
      <c r="A328" s="132" t="s">
        <v>199</v>
      </c>
      <c r="B328" s="132" t="s">
        <v>866</v>
      </c>
      <c r="C328" s="133" t="s">
        <v>887</v>
      </c>
      <c r="D328" s="134" t="s">
        <v>482</v>
      </c>
      <c r="E328" s="135">
        <v>455.48</v>
      </c>
      <c r="F328" s="136" t="s">
        <v>868</v>
      </c>
    </row>
    <row r="329" spans="1:6" ht="24" x14ac:dyDescent="0.2">
      <c r="A329" s="12" t="s">
        <v>218</v>
      </c>
      <c r="B329" s="12" t="s">
        <v>888</v>
      </c>
      <c r="C329" s="13" t="s">
        <v>889</v>
      </c>
      <c r="D329" s="14" t="s">
        <v>482</v>
      </c>
      <c r="E329" s="15">
        <v>6490</v>
      </c>
      <c r="F329" s="52" t="s">
        <v>890</v>
      </c>
    </row>
    <row r="330" spans="1:6" ht="24" x14ac:dyDescent="0.2">
      <c r="A330" s="12" t="s">
        <v>891</v>
      </c>
      <c r="B330" s="12" t="s">
        <v>892</v>
      </c>
      <c r="C330" s="13" t="s">
        <v>893</v>
      </c>
      <c r="D330" s="14" t="s">
        <v>650</v>
      </c>
      <c r="E330" s="15">
        <v>460.2</v>
      </c>
      <c r="F330" s="52" t="s">
        <v>894</v>
      </c>
    </row>
    <row r="331" spans="1:6" ht="36" x14ac:dyDescent="0.2">
      <c r="A331" s="12" t="s">
        <v>126</v>
      </c>
      <c r="B331" s="12" t="s">
        <v>895</v>
      </c>
      <c r="C331" s="13" t="s">
        <v>896</v>
      </c>
      <c r="D331" s="14" t="s">
        <v>897</v>
      </c>
      <c r="E331" s="15">
        <v>44877.760000000002</v>
      </c>
      <c r="F331" s="52" t="s">
        <v>898</v>
      </c>
    </row>
    <row r="332" spans="1:6" x14ac:dyDescent="0.2">
      <c r="A332" s="16" t="s">
        <v>899</v>
      </c>
      <c r="B332" s="16" t="s">
        <v>900</v>
      </c>
      <c r="C332" s="13" t="s">
        <v>901</v>
      </c>
      <c r="D332" s="14" t="s">
        <v>902</v>
      </c>
      <c r="E332" s="15">
        <v>3000</v>
      </c>
      <c r="F332" s="52" t="s">
        <v>903</v>
      </c>
    </row>
    <row r="333" spans="1:6" ht="24" x14ac:dyDescent="0.2">
      <c r="A333" s="141" t="s">
        <v>904</v>
      </c>
      <c r="B333" s="141" t="s">
        <v>905</v>
      </c>
      <c r="C333" s="142" t="s">
        <v>906</v>
      </c>
      <c r="D333" s="143" t="s">
        <v>482</v>
      </c>
      <c r="E333" s="144">
        <v>23562.5</v>
      </c>
      <c r="F333" s="145" t="s">
        <v>907</v>
      </c>
    </row>
    <row r="334" spans="1:6" ht="24" x14ac:dyDescent="0.2">
      <c r="A334" s="141" t="s">
        <v>904</v>
      </c>
      <c r="B334" s="141" t="s">
        <v>905</v>
      </c>
      <c r="C334" s="142" t="s">
        <v>908</v>
      </c>
      <c r="D334" s="143" t="s">
        <v>482</v>
      </c>
      <c r="E334" s="144">
        <v>102660</v>
      </c>
      <c r="F334" s="145" t="s">
        <v>907</v>
      </c>
    </row>
    <row r="335" spans="1:6" ht="20.25" customHeight="1" x14ac:dyDescent="0.2">
      <c r="A335" s="146" t="s">
        <v>909</v>
      </c>
      <c r="B335" s="146" t="s">
        <v>910</v>
      </c>
      <c r="C335" s="147" t="s">
        <v>911</v>
      </c>
      <c r="D335" s="148" t="s">
        <v>482</v>
      </c>
      <c r="E335" s="149">
        <v>590</v>
      </c>
      <c r="F335" s="150" t="s">
        <v>912</v>
      </c>
    </row>
    <row r="336" spans="1:6" ht="15" customHeight="1" x14ac:dyDescent="0.2">
      <c r="A336" s="146" t="s">
        <v>909</v>
      </c>
      <c r="B336" s="146" t="s">
        <v>910</v>
      </c>
      <c r="C336" s="147" t="s">
        <v>913</v>
      </c>
      <c r="D336" s="148" t="s">
        <v>482</v>
      </c>
      <c r="E336" s="149">
        <v>2124</v>
      </c>
      <c r="F336" s="150" t="s">
        <v>912</v>
      </c>
    </row>
    <row r="337" spans="1:6" ht="14.1" customHeight="1" x14ac:dyDescent="0.2">
      <c r="A337" s="146" t="s">
        <v>909</v>
      </c>
      <c r="B337" s="146" t="s">
        <v>910</v>
      </c>
      <c r="C337" s="147" t="s">
        <v>914</v>
      </c>
      <c r="D337" s="148" t="s">
        <v>915</v>
      </c>
      <c r="E337" s="149">
        <v>2832</v>
      </c>
      <c r="F337" s="150" t="s">
        <v>912</v>
      </c>
    </row>
    <row r="338" spans="1:6" x14ac:dyDescent="0.2">
      <c r="A338" s="146" t="s">
        <v>909</v>
      </c>
      <c r="B338" s="146" t="s">
        <v>910</v>
      </c>
      <c r="C338" s="147" t="s">
        <v>916</v>
      </c>
      <c r="D338" s="148" t="s">
        <v>915</v>
      </c>
      <c r="E338" s="149">
        <v>2548.8000000000002</v>
      </c>
      <c r="F338" s="150" t="s">
        <v>912</v>
      </c>
    </row>
    <row r="339" spans="1:6" ht="15" customHeight="1" x14ac:dyDescent="0.2">
      <c r="A339" s="146" t="s">
        <v>909</v>
      </c>
      <c r="B339" s="146" t="s">
        <v>910</v>
      </c>
      <c r="C339" s="147" t="s">
        <v>917</v>
      </c>
      <c r="D339" s="148" t="s">
        <v>915</v>
      </c>
      <c r="E339" s="149">
        <v>2360</v>
      </c>
      <c r="F339" s="150" t="s">
        <v>912</v>
      </c>
    </row>
    <row r="340" spans="1:6" ht="24" x14ac:dyDescent="0.2">
      <c r="A340" s="146" t="s">
        <v>909</v>
      </c>
      <c r="B340" s="146" t="s">
        <v>910</v>
      </c>
      <c r="C340" s="147" t="s">
        <v>918</v>
      </c>
      <c r="D340" s="148" t="s">
        <v>915</v>
      </c>
      <c r="E340" s="149">
        <v>2360</v>
      </c>
      <c r="F340" s="150" t="s">
        <v>912</v>
      </c>
    </row>
    <row r="341" spans="1:6" x14ac:dyDescent="0.2">
      <c r="A341" s="146" t="s">
        <v>909</v>
      </c>
      <c r="B341" s="146" t="s">
        <v>910</v>
      </c>
      <c r="C341" s="147" t="s">
        <v>919</v>
      </c>
      <c r="D341" s="148" t="s">
        <v>915</v>
      </c>
      <c r="E341" s="149">
        <v>708</v>
      </c>
      <c r="F341" s="150" t="s">
        <v>912</v>
      </c>
    </row>
    <row r="342" spans="1:6" x14ac:dyDescent="0.2">
      <c r="A342" s="146" t="s">
        <v>909</v>
      </c>
      <c r="B342" s="146" t="s">
        <v>910</v>
      </c>
      <c r="C342" s="147" t="s">
        <v>920</v>
      </c>
      <c r="D342" s="148" t="s">
        <v>482</v>
      </c>
      <c r="E342" s="149">
        <v>7670</v>
      </c>
      <c r="F342" s="150" t="s">
        <v>912</v>
      </c>
    </row>
    <row r="343" spans="1:6" ht="24" x14ac:dyDescent="0.2">
      <c r="A343" s="146" t="s">
        <v>909</v>
      </c>
      <c r="B343" s="146" t="s">
        <v>910</v>
      </c>
      <c r="C343" s="147" t="s">
        <v>921</v>
      </c>
      <c r="D343" s="148" t="s">
        <v>915</v>
      </c>
      <c r="E343" s="149">
        <v>2548.8000000000002</v>
      </c>
      <c r="F343" s="150" t="s">
        <v>912</v>
      </c>
    </row>
    <row r="344" spans="1:6" ht="24" x14ac:dyDescent="0.2">
      <c r="A344" s="146" t="s">
        <v>909</v>
      </c>
      <c r="B344" s="146" t="s">
        <v>910</v>
      </c>
      <c r="C344" s="147" t="s">
        <v>922</v>
      </c>
      <c r="D344" s="148" t="s">
        <v>482</v>
      </c>
      <c r="E344" s="149">
        <v>2360</v>
      </c>
      <c r="F344" s="150" t="s">
        <v>912</v>
      </c>
    </row>
    <row r="345" spans="1:6" ht="24" x14ac:dyDescent="0.2">
      <c r="A345" s="146" t="s">
        <v>909</v>
      </c>
      <c r="B345" s="146" t="s">
        <v>910</v>
      </c>
      <c r="C345" s="147" t="s">
        <v>923</v>
      </c>
      <c r="D345" s="148" t="s">
        <v>482</v>
      </c>
      <c r="E345" s="149">
        <v>1770</v>
      </c>
      <c r="F345" s="150" t="s">
        <v>912</v>
      </c>
    </row>
    <row r="346" spans="1:6" x14ac:dyDescent="0.2">
      <c r="A346" s="146" t="s">
        <v>909</v>
      </c>
      <c r="B346" s="146" t="s">
        <v>910</v>
      </c>
      <c r="C346" s="147" t="s">
        <v>924</v>
      </c>
      <c r="D346" s="148" t="s">
        <v>482</v>
      </c>
      <c r="E346" s="149">
        <v>1121</v>
      </c>
      <c r="F346" s="150" t="s">
        <v>912</v>
      </c>
    </row>
    <row r="347" spans="1:6" x14ac:dyDescent="0.2">
      <c r="A347" s="151" t="s">
        <v>925</v>
      </c>
      <c r="B347" s="151" t="s">
        <v>926</v>
      </c>
      <c r="C347" s="152" t="s">
        <v>927</v>
      </c>
      <c r="D347" s="153" t="s">
        <v>482</v>
      </c>
      <c r="E347" s="154">
        <v>1770</v>
      </c>
      <c r="F347" s="155" t="s">
        <v>928</v>
      </c>
    </row>
    <row r="348" spans="1:6" ht="24" x14ac:dyDescent="0.2">
      <c r="A348" s="151" t="s">
        <v>925</v>
      </c>
      <c r="B348" s="151" t="s">
        <v>926</v>
      </c>
      <c r="C348" s="152" t="s">
        <v>929</v>
      </c>
      <c r="D348" s="153" t="s">
        <v>482</v>
      </c>
      <c r="E348" s="154">
        <v>1062</v>
      </c>
      <c r="F348" s="155" t="s">
        <v>928</v>
      </c>
    </row>
    <row r="349" spans="1:6" ht="24" x14ac:dyDescent="0.2">
      <c r="A349" s="151" t="s">
        <v>925</v>
      </c>
      <c r="B349" s="151" t="s">
        <v>926</v>
      </c>
      <c r="C349" s="152" t="s">
        <v>930</v>
      </c>
      <c r="D349" s="153" t="s">
        <v>482</v>
      </c>
      <c r="E349" s="154">
        <v>420.55200000000002</v>
      </c>
      <c r="F349" s="155" t="s">
        <v>928</v>
      </c>
    </row>
    <row r="350" spans="1:6" ht="24" x14ac:dyDescent="0.2">
      <c r="A350" s="151" t="s">
        <v>925</v>
      </c>
      <c r="B350" s="151" t="s">
        <v>926</v>
      </c>
      <c r="C350" s="152" t="s">
        <v>931</v>
      </c>
      <c r="D350" s="153" t="s">
        <v>482</v>
      </c>
      <c r="E350" s="154">
        <v>420.73</v>
      </c>
      <c r="F350" s="155" t="s">
        <v>928</v>
      </c>
    </row>
    <row r="351" spans="1:6" ht="24" x14ac:dyDescent="0.2">
      <c r="A351" s="151" t="s">
        <v>925</v>
      </c>
      <c r="B351" s="151" t="s">
        <v>926</v>
      </c>
      <c r="C351" s="152" t="s">
        <v>932</v>
      </c>
      <c r="D351" s="153" t="s">
        <v>482</v>
      </c>
      <c r="E351" s="154">
        <v>1379.48</v>
      </c>
      <c r="F351" s="155" t="s">
        <v>928</v>
      </c>
    </row>
    <row r="352" spans="1:6" ht="24" x14ac:dyDescent="0.2">
      <c r="A352" s="151" t="s">
        <v>925</v>
      </c>
      <c r="B352" s="151" t="s">
        <v>926</v>
      </c>
      <c r="C352" s="152" t="s">
        <v>932</v>
      </c>
      <c r="D352" s="153" t="s">
        <v>482</v>
      </c>
      <c r="E352" s="154">
        <v>486.69200000000001</v>
      </c>
      <c r="F352" s="155" t="s">
        <v>928</v>
      </c>
    </row>
    <row r="353" spans="1:6" ht="24" x14ac:dyDescent="0.2">
      <c r="A353" s="151" t="s">
        <v>925</v>
      </c>
      <c r="B353" s="151" t="s">
        <v>926</v>
      </c>
      <c r="C353" s="152" t="s">
        <v>933</v>
      </c>
      <c r="D353" s="153" t="s">
        <v>482</v>
      </c>
      <c r="E353" s="154">
        <v>420.09199999999998</v>
      </c>
      <c r="F353" s="155" t="s">
        <v>928</v>
      </c>
    </row>
    <row r="354" spans="1:6" ht="24" x14ac:dyDescent="0.2">
      <c r="A354" s="151" t="s">
        <v>925</v>
      </c>
      <c r="B354" s="151" t="s">
        <v>926</v>
      </c>
      <c r="C354" s="152" t="s">
        <v>934</v>
      </c>
      <c r="D354" s="153" t="s">
        <v>482</v>
      </c>
      <c r="E354" s="154">
        <v>422.358</v>
      </c>
      <c r="F354" s="155" t="s">
        <v>928</v>
      </c>
    </row>
    <row r="355" spans="1:6" ht="15" customHeight="1" x14ac:dyDescent="0.2">
      <c r="A355" s="151" t="s">
        <v>925</v>
      </c>
      <c r="B355" s="151" t="s">
        <v>926</v>
      </c>
      <c r="C355" s="152" t="s">
        <v>935</v>
      </c>
      <c r="D355" s="153" t="s">
        <v>482</v>
      </c>
      <c r="E355" s="154">
        <v>422.44</v>
      </c>
      <c r="F355" s="155" t="s">
        <v>928</v>
      </c>
    </row>
    <row r="356" spans="1:6" ht="24" x14ac:dyDescent="0.2">
      <c r="A356" s="151" t="s">
        <v>925</v>
      </c>
      <c r="B356" s="151" t="s">
        <v>926</v>
      </c>
      <c r="C356" s="152" t="s">
        <v>936</v>
      </c>
      <c r="D356" s="153" t="s">
        <v>482</v>
      </c>
      <c r="E356" s="154">
        <v>422.62799999999999</v>
      </c>
      <c r="F356" s="155" t="s">
        <v>928</v>
      </c>
    </row>
    <row r="357" spans="1:6" ht="14.1" customHeight="1" x14ac:dyDescent="0.2">
      <c r="A357" s="151" t="s">
        <v>925</v>
      </c>
      <c r="B357" s="151" t="s">
        <v>926</v>
      </c>
      <c r="C357" s="152" t="s">
        <v>937</v>
      </c>
      <c r="D357" s="153" t="s">
        <v>482</v>
      </c>
      <c r="E357" s="154">
        <v>810.41200000000003</v>
      </c>
      <c r="F357" s="155" t="s">
        <v>928</v>
      </c>
    </row>
    <row r="358" spans="1:6" x14ac:dyDescent="0.2">
      <c r="A358" s="151" t="s">
        <v>925</v>
      </c>
      <c r="B358" s="151" t="s">
        <v>926</v>
      </c>
      <c r="C358" s="152" t="s">
        <v>938</v>
      </c>
      <c r="D358" s="153" t="s">
        <v>482</v>
      </c>
      <c r="E358" s="154">
        <v>1069.47</v>
      </c>
      <c r="F358" s="155" t="s">
        <v>928</v>
      </c>
    </row>
    <row r="359" spans="1:6" ht="18" customHeight="1" x14ac:dyDescent="0.2">
      <c r="A359" s="151" t="s">
        <v>925</v>
      </c>
      <c r="B359" s="151" t="s">
        <v>926</v>
      </c>
      <c r="C359" s="152" t="s">
        <v>939</v>
      </c>
      <c r="D359" s="153" t="s">
        <v>482</v>
      </c>
      <c r="E359" s="154">
        <v>3499.9967000000001</v>
      </c>
      <c r="F359" s="155" t="s">
        <v>928</v>
      </c>
    </row>
    <row r="360" spans="1:6" ht="18.95" customHeight="1" x14ac:dyDescent="0.2">
      <c r="A360" s="151" t="s">
        <v>925</v>
      </c>
      <c r="B360" s="151" t="s">
        <v>926</v>
      </c>
      <c r="C360" s="152" t="s">
        <v>940</v>
      </c>
      <c r="D360" s="153" t="s">
        <v>482</v>
      </c>
      <c r="E360" s="154">
        <v>200.6</v>
      </c>
      <c r="F360" s="155" t="s">
        <v>928</v>
      </c>
    </row>
    <row r="361" spans="1:6" ht="15.95" customHeight="1" x14ac:dyDescent="0.2">
      <c r="A361" s="151" t="s">
        <v>925</v>
      </c>
      <c r="B361" s="151" t="s">
        <v>926</v>
      </c>
      <c r="C361" s="152" t="s">
        <v>941</v>
      </c>
      <c r="D361" s="153" t="s">
        <v>482</v>
      </c>
      <c r="E361" s="154">
        <v>17.405000000000001</v>
      </c>
      <c r="F361" s="155" t="s">
        <v>928</v>
      </c>
    </row>
    <row r="362" spans="1:6" ht="21" customHeight="1" x14ac:dyDescent="0.2">
      <c r="A362" s="151" t="s">
        <v>925</v>
      </c>
      <c r="B362" s="151" t="s">
        <v>926</v>
      </c>
      <c r="C362" s="152" t="s">
        <v>942</v>
      </c>
      <c r="D362" s="153" t="s">
        <v>482</v>
      </c>
      <c r="E362" s="154">
        <v>101.48</v>
      </c>
      <c r="F362" s="155" t="s">
        <v>928</v>
      </c>
    </row>
    <row r="363" spans="1:6" x14ac:dyDescent="0.2">
      <c r="A363" s="151" t="s">
        <v>925</v>
      </c>
      <c r="B363" s="151" t="s">
        <v>926</v>
      </c>
      <c r="C363" s="152" t="s">
        <v>943</v>
      </c>
      <c r="D363" s="153" t="s">
        <v>482</v>
      </c>
      <c r="E363" s="154">
        <v>15.281000000000001</v>
      </c>
      <c r="F363" s="155" t="s">
        <v>928</v>
      </c>
    </row>
    <row r="364" spans="1:6" x14ac:dyDescent="0.2">
      <c r="A364" s="151" t="s">
        <v>925</v>
      </c>
      <c r="B364" s="151" t="s">
        <v>926</v>
      </c>
      <c r="C364" s="152" t="s">
        <v>944</v>
      </c>
      <c r="D364" s="153" t="s">
        <v>482</v>
      </c>
      <c r="E364" s="154">
        <v>34.81</v>
      </c>
      <c r="F364" s="155" t="s">
        <v>928</v>
      </c>
    </row>
    <row r="365" spans="1:6" x14ac:dyDescent="0.2">
      <c r="A365" s="151" t="s">
        <v>925</v>
      </c>
      <c r="B365" s="151" t="s">
        <v>926</v>
      </c>
      <c r="C365" s="152" t="s">
        <v>945</v>
      </c>
      <c r="D365" s="153" t="s">
        <v>482</v>
      </c>
      <c r="E365" s="154">
        <v>77.88</v>
      </c>
      <c r="F365" s="155" t="s">
        <v>928</v>
      </c>
    </row>
    <row r="366" spans="1:6" x14ac:dyDescent="0.2">
      <c r="A366" s="151" t="s">
        <v>925</v>
      </c>
      <c r="B366" s="151" t="s">
        <v>926</v>
      </c>
      <c r="C366" s="152" t="s">
        <v>946</v>
      </c>
      <c r="D366" s="153" t="s">
        <v>509</v>
      </c>
      <c r="E366" s="154">
        <v>403.79669999999999</v>
      </c>
      <c r="F366" s="155" t="s">
        <v>928</v>
      </c>
    </row>
    <row r="367" spans="1:6" x14ac:dyDescent="0.2">
      <c r="A367" s="151" t="s">
        <v>925</v>
      </c>
      <c r="B367" s="151" t="s">
        <v>926</v>
      </c>
      <c r="C367" s="152" t="s">
        <v>947</v>
      </c>
      <c r="D367" s="153" t="s">
        <v>509</v>
      </c>
      <c r="E367" s="154">
        <v>36</v>
      </c>
      <c r="F367" s="155" t="s">
        <v>928</v>
      </c>
    </row>
    <row r="368" spans="1:6" x14ac:dyDescent="0.2">
      <c r="A368" s="151" t="s">
        <v>925</v>
      </c>
      <c r="B368" s="151" t="s">
        <v>926</v>
      </c>
      <c r="C368" s="152" t="s">
        <v>948</v>
      </c>
      <c r="D368" s="153" t="s">
        <v>509</v>
      </c>
      <c r="E368" s="154">
        <v>154.875</v>
      </c>
      <c r="F368" s="155" t="s">
        <v>928</v>
      </c>
    </row>
    <row r="369" spans="1:6" x14ac:dyDescent="0.2">
      <c r="A369" s="151" t="s">
        <v>925</v>
      </c>
      <c r="B369" s="151" t="s">
        <v>926</v>
      </c>
      <c r="C369" s="151" t="s">
        <v>949</v>
      </c>
      <c r="D369" s="153" t="s">
        <v>482</v>
      </c>
      <c r="E369" s="156">
        <v>121.54</v>
      </c>
      <c r="F369" s="157" t="s">
        <v>928</v>
      </c>
    </row>
    <row r="370" spans="1:6" ht="18" customHeight="1" x14ac:dyDescent="0.2">
      <c r="A370" s="151" t="s">
        <v>925</v>
      </c>
      <c r="B370" s="151" t="s">
        <v>926</v>
      </c>
      <c r="C370" s="152" t="s">
        <v>950</v>
      </c>
      <c r="D370" s="153" t="s">
        <v>482</v>
      </c>
      <c r="E370" s="154">
        <v>510.04250000000002</v>
      </c>
      <c r="F370" s="155" t="s">
        <v>928</v>
      </c>
    </row>
    <row r="371" spans="1:6" ht="24" x14ac:dyDescent="0.2">
      <c r="A371" s="151" t="s">
        <v>925</v>
      </c>
      <c r="B371" s="151" t="s">
        <v>926</v>
      </c>
      <c r="C371" s="152" t="s">
        <v>951</v>
      </c>
      <c r="D371" s="153" t="s">
        <v>482</v>
      </c>
      <c r="E371" s="154">
        <v>510.04250000000002</v>
      </c>
      <c r="F371" s="155" t="s">
        <v>928</v>
      </c>
    </row>
    <row r="372" spans="1:6" ht="24" x14ac:dyDescent="0.2">
      <c r="A372" s="151" t="s">
        <v>925</v>
      </c>
      <c r="B372" s="151" t="s">
        <v>926</v>
      </c>
      <c r="C372" s="152" t="s">
        <v>952</v>
      </c>
      <c r="D372" s="153" t="s">
        <v>482</v>
      </c>
      <c r="E372" s="154">
        <v>445.214</v>
      </c>
      <c r="F372" s="155" t="s">
        <v>928</v>
      </c>
    </row>
    <row r="373" spans="1:6" ht="24" x14ac:dyDescent="0.2">
      <c r="A373" s="151" t="s">
        <v>925</v>
      </c>
      <c r="B373" s="151" t="s">
        <v>926</v>
      </c>
      <c r="C373" s="152" t="s">
        <v>953</v>
      </c>
      <c r="D373" s="153" t="s">
        <v>482</v>
      </c>
      <c r="E373" s="154">
        <v>445.21409999999997</v>
      </c>
      <c r="F373" s="155" t="s">
        <v>928</v>
      </c>
    </row>
    <row r="374" spans="1:6" ht="21.75" customHeight="1" x14ac:dyDescent="0.2">
      <c r="A374" s="151" t="s">
        <v>925</v>
      </c>
      <c r="B374" s="151" t="s">
        <v>926</v>
      </c>
      <c r="C374" s="152" t="s">
        <v>953</v>
      </c>
      <c r="D374" s="153" t="s">
        <v>482</v>
      </c>
      <c r="E374" s="154">
        <v>437.91</v>
      </c>
      <c r="F374" s="155" t="s">
        <v>928</v>
      </c>
    </row>
    <row r="375" spans="1:6" ht="24" x14ac:dyDescent="0.2">
      <c r="A375" s="151" t="s">
        <v>925</v>
      </c>
      <c r="B375" s="151" t="s">
        <v>926</v>
      </c>
      <c r="C375" s="152" t="s">
        <v>954</v>
      </c>
      <c r="D375" s="153" t="s">
        <v>482</v>
      </c>
      <c r="E375" s="154">
        <v>440.16329999999999</v>
      </c>
      <c r="F375" s="155" t="s">
        <v>928</v>
      </c>
    </row>
    <row r="376" spans="1:6" ht="24" x14ac:dyDescent="0.2">
      <c r="A376" s="151" t="s">
        <v>925</v>
      </c>
      <c r="B376" s="151" t="s">
        <v>926</v>
      </c>
      <c r="C376" s="152" t="s">
        <v>955</v>
      </c>
      <c r="D376" s="153" t="s">
        <v>482</v>
      </c>
      <c r="E376" s="154">
        <v>439.49</v>
      </c>
      <c r="F376" s="155" t="s">
        <v>928</v>
      </c>
    </row>
    <row r="377" spans="1:6" ht="24" x14ac:dyDescent="0.2">
      <c r="A377" s="151" t="s">
        <v>925</v>
      </c>
      <c r="B377" s="151" t="s">
        <v>926</v>
      </c>
      <c r="C377" s="152" t="s">
        <v>956</v>
      </c>
      <c r="D377" s="153" t="s">
        <v>482</v>
      </c>
      <c r="E377" s="154">
        <v>442.005</v>
      </c>
      <c r="F377" s="155" t="s">
        <v>928</v>
      </c>
    </row>
    <row r="378" spans="1:6" ht="24" x14ac:dyDescent="0.2">
      <c r="A378" s="151" t="s">
        <v>925</v>
      </c>
      <c r="B378" s="151" t="s">
        <v>926</v>
      </c>
      <c r="C378" s="152" t="s">
        <v>957</v>
      </c>
      <c r="D378" s="153" t="s">
        <v>482</v>
      </c>
      <c r="E378" s="154">
        <v>439.49</v>
      </c>
      <c r="F378" s="155" t="s">
        <v>928</v>
      </c>
    </row>
    <row r="379" spans="1:6" ht="24" x14ac:dyDescent="0.2">
      <c r="A379" s="151" t="s">
        <v>925</v>
      </c>
      <c r="B379" s="151" t="s">
        <v>926</v>
      </c>
      <c r="C379" s="152" t="s">
        <v>958</v>
      </c>
      <c r="D379" s="153" t="s">
        <v>482</v>
      </c>
      <c r="E379" s="154">
        <v>835.00300000000004</v>
      </c>
      <c r="F379" s="155" t="s">
        <v>928</v>
      </c>
    </row>
    <row r="380" spans="1:6" ht="24" x14ac:dyDescent="0.2">
      <c r="A380" s="151" t="s">
        <v>925</v>
      </c>
      <c r="B380" s="151" t="s">
        <v>926</v>
      </c>
      <c r="C380" s="152" t="s">
        <v>959</v>
      </c>
      <c r="D380" s="153" t="s">
        <v>482</v>
      </c>
      <c r="E380" s="154">
        <v>1110</v>
      </c>
      <c r="F380" s="155" t="s">
        <v>928</v>
      </c>
    </row>
    <row r="381" spans="1:6" ht="24" x14ac:dyDescent="0.2">
      <c r="A381" s="151" t="s">
        <v>925</v>
      </c>
      <c r="B381" s="151" t="s">
        <v>926</v>
      </c>
      <c r="C381" s="152" t="s">
        <v>960</v>
      </c>
      <c r="D381" s="153" t="s">
        <v>482</v>
      </c>
      <c r="E381" s="154">
        <v>932.61249999999995</v>
      </c>
      <c r="F381" s="155" t="s">
        <v>928</v>
      </c>
    </row>
    <row r="382" spans="1:6" ht="24" x14ac:dyDescent="0.2">
      <c r="A382" s="151" t="s">
        <v>925</v>
      </c>
      <c r="B382" s="151" t="s">
        <v>926</v>
      </c>
      <c r="C382" s="152" t="s">
        <v>961</v>
      </c>
      <c r="D382" s="153" t="s">
        <v>482</v>
      </c>
      <c r="E382" s="154">
        <v>932.39</v>
      </c>
      <c r="F382" s="155" t="s">
        <v>928</v>
      </c>
    </row>
    <row r="383" spans="1:6" ht="24" x14ac:dyDescent="0.2">
      <c r="A383" s="151" t="s">
        <v>925</v>
      </c>
      <c r="B383" s="151" t="s">
        <v>926</v>
      </c>
      <c r="C383" s="152" t="s">
        <v>962</v>
      </c>
      <c r="D383" s="153" t="s">
        <v>482</v>
      </c>
      <c r="E383" s="154">
        <v>932.39</v>
      </c>
      <c r="F383" s="155" t="s">
        <v>928</v>
      </c>
    </row>
    <row r="384" spans="1:6" ht="24" x14ac:dyDescent="0.2">
      <c r="A384" s="151" t="s">
        <v>925</v>
      </c>
      <c r="B384" s="151" t="s">
        <v>926</v>
      </c>
      <c r="C384" s="152" t="s">
        <v>963</v>
      </c>
      <c r="D384" s="153" t="s">
        <v>482</v>
      </c>
      <c r="E384" s="154">
        <v>1015</v>
      </c>
      <c r="F384" s="155" t="s">
        <v>928</v>
      </c>
    </row>
    <row r="385" spans="1:6" ht="24" x14ac:dyDescent="0.2">
      <c r="A385" s="151" t="s">
        <v>925</v>
      </c>
      <c r="B385" s="151" t="s">
        <v>926</v>
      </c>
      <c r="C385" s="152" t="s">
        <v>964</v>
      </c>
      <c r="D385" s="153" t="s">
        <v>482</v>
      </c>
      <c r="E385" s="154">
        <v>927.75</v>
      </c>
      <c r="F385" s="155" t="s">
        <v>928</v>
      </c>
    </row>
    <row r="386" spans="1:6" ht="24" x14ac:dyDescent="0.2">
      <c r="A386" s="151" t="s">
        <v>925</v>
      </c>
      <c r="B386" s="151" t="s">
        <v>926</v>
      </c>
      <c r="C386" s="152" t="s">
        <v>965</v>
      </c>
      <c r="D386" s="153" t="s">
        <v>482</v>
      </c>
      <c r="E386" s="154">
        <v>922.77329999999995</v>
      </c>
      <c r="F386" s="155" t="s">
        <v>928</v>
      </c>
    </row>
    <row r="387" spans="1:6" ht="24" x14ac:dyDescent="0.2">
      <c r="A387" s="151" t="s">
        <v>925</v>
      </c>
      <c r="B387" s="151" t="s">
        <v>926</v>
      </c>
      <c r="C387" s="152" t="s">
        <v>966</v>
      </c>
      <c r="D387" s="153" t="s">
        <v>482</v>
      </c>
      <c r="E387" s="154">
        <v>929.53330000000005</v>
      </c>
      <c r="F387" s="155" t="s">
        <v>928</v>
      </c>
    </row>
    <row r="388" spans="1:6" ht="24" x14ac:dyDescent="0.2">
      <c r="A388" s="151" t="s">
        <v>925</v>
      </c>
      <c r="B388" s="151" t="s">
        <v>926</v>
      </c>
      <c r="C388" s="152" t="s">
        <v>967</v>
      </c>
      <c r="D388" s="153" t="s">
        <v>482</v>
      </c>
      <c r="E388" s="154">
        <v>885</v>
      </c>
      <c r="F388" s="155" t="s">
        <v>928</v>
      </c>
    </row>
    <row r="389" spans="1:6" ht="24" x14ac:dyDescent="0.2">
      <c r="A389" s="151" t="s">
        <v>925</v>
      </c>
      <c r="B389" s="151" t="s">
        <v>926</v>
      </c>
      <c r="C389" s="152" t="s">
        <v>968</v>
      </c>
      <c r="D389" s="153" t="s">
        <v>482</v>
      </c>
      <c r="E389" s="154">
        <v>1017.5025000000001</v>
      </c>
      <c r="F389" s="155" t="s">
        <v>928</v>
      </c>
    </row>
    <row r="390" spans="1:6" ht="24" x14ac:dyDescent="0.2">
      <c r="A390" s="151" t="s">
        <v>925</v>
      </c>
      <c r="B390" s="151" t="s">
        <v>926</v>
      </c>
      <c r="C390" s="152" t="s">
        <v>969</v>
      </c>
      <c r="D390" s="153" t="s">
        <v>482</v>
      </c>
      <c r="E390" s="154">
        <v>2700.0052000000001</v>
      </c>
      <c r="F390" s="155" t="s">
        <v>928</v>
      </c>
    </row>
    <row r="391" spans="1:6" ht="24" x14ac:dyDescent="0.2">
      <c r="A391" s="151" t="s">
        <v>925</v>
      </c>
      <c r="B391" s="151" t="s">
        <v>926</v>
      </c>
      <c r="C391" s="152" t="s">
        <v>970</v>
      </c>
      <c r="D391" s="153" t="s">
        <v>482</v>
      </c>
      <c r="E391" s="154">
        <v>2799.9985000000001</v>
      </c>
      <c r="F391" s="155" t="s">
        <v>928</v>
      </c>
    </row>
    <row r="392" spans="1:6" ht="24" x14ac:dyDescent="0.2">
      <c r="A392" s="151" t="s">
        <v>925</v>
      </c>
      <c r="B392" s="151" t="s">
        <v>926</v>
      </c>
      <c r="C392" s="152" t="s">
        <v>971</v>
      </c>
      <c r="D392" s="153" t="s">
        <v>482</v>
      </c>
      <c r="E392" s="154">
        <v>2149.9960000000001</v>
      </c>
      <c r="F392" s="155" t="s">
        <v>928</v>
      </c>
    </row>
    <row r="393" spans="1:6" ht="24" x14ac:dyDescent="0.2">
      <c r="A393" s="151" t="s">
        <v>925</v>
      </c>
      <c r="B393" s="151" t="s">
        <v>926</v>
      </c>
      <c r="C393" s="152" t="s">
        <v>972</v>
      </c>
      <c r="D393" s="153" t="s">
        <v>482</v>
      </c>
      <c r="E393" s="154">
        <v>3650</v>
      </c>
      <c r="F393" s="155" t="s">
        <v>928</v>
      </c>
    </row>
    <row r="394" spans="1:6" ht="14.1" customHeight="1" x14ac:dyDescent="0.2">
      <c r="A394" s="151" t="s">
        <v>925</v>
      </c>
      <c r="B394" s="151" t="s">
        <v>926</v>
      </c>
      <c r="C394" s="152" t="s">
        <v>973</v>
      </c>
      <c r="D394" s="153" t="s">
        <v>482</v>
      </c>
      <c r="E394" s="154">
        <v>30.68</v>
      </c>
      <c r="F394" s="155" t="s">
        <v>928</v>
      </c>
    </row>
    <row r="395" spans="1:6" ht="24" x14ac:dyDescent="0.2">
      <c r="A395" s="151" t="s">
        <v>925</v>
      </c>
      <c r="B395" s="151" t="s">
        <v>926</v>
      </c>
      <c r="C395" s="152" t="s">
        <v>974</v>
      </c>
      <c r="D395" s="153" t="s">
        <v>482</v>
      </c>
      <c r="E395" s="154">
        <v>5039.8509999999997</v>
      </c>
      <c r="F395" s="155" t="s">
        <v>928</v>
      </c>
    </row>
    <row r="396" spans="1:6" ht="24" x14ac:dyDescent="0.2">
      <c r="A396" s="151" t="s">
        <v>925</v>
      </c>
      <c r="B396" s="151" t="s">
        <v>926</v>
      </c>
      <c r="C396" s="152" t="s">
        <v>975</v>
      </c>
      <c r="D396" s="153" t="s">
        <v>482</v>
      </c>
      <c r="E396" s="154">
        <v>2700.0050000000001</v>
      </c>
      <c r="F396" s="155" t="s">
        <v>928</v>
      </c>
    </row>
    <row r="397" spans="1:6" x14ac:dyDescent="0.2">
      <c r="A397" s="151" t="s">
        <v>925</v>
      </c>
      <c r="B397" s="151" t="s">
        <v>926</v>
      </c>
      <c r="C397" s="152" t="s">
        <v>976</v>
      </c>
      <c r="D397" s="153" t="s">
        <v>482</v>
      </c>
      <c r="E397" s="154">
        <v>9.9946000000000002</v>
      </c>
      <c r="F397" s="155" t="s">
        <v>928</v>
      </c>
    </row>
    <row r="398" spans="1:6" ht="24.75" customHeight="1" x14ac:dyDescent="0.2">
      <c r="A398" s="151" t="s">
        <v>925</v>
      </c>
      <c r="B398" s="151" t="s">
        <v>926</v>
      </c>
      <c r="C398" s="152" t="s">
        <v>977</v>
      </c>
      <c r="D398" s="153" t="s">
        <v>482</v>
      </c>
      <c r="E398" s="154">
        <v>35.4</v>
      </c>
      <c r="F398" s="155" t="s">
        <v>928</v>
      </c>
    </row>
    <row r="399" spans="1:6" ht="24" x14ac:dyDescent="0.2">
      <c r="A399" s="151" t="s">
        <v>925</v>
      </c>
      <c r="B399" s="151" t="s">
        <v>926</v>
      </c>
      <c r="C399" s="152" t="s">
        <v>978</v>
      </c>
      <c r="D399" s="153" t="s">
        <v>482</v>
      </c>
      <c r="E399" s="154">
        <v>1184.72</v>
      </c>
      <c r="F399" s="155" t="s">
        <v>928</v>
      </c>
    </row>
    <row r="400" spans="1:6" ht="24" x14ac:dyDescent="0.2">
      <c r="A400" s="151" t="s">
        <v>925</v>
      </c>
      <c r="B400" s="151" t="s">
        <v>926</v>
      </c>
      <c r="C400" s="152" t="s">
        <v>979</v>
      </c>
      <c r="D400" s="153" t="s">
        <v>482</v>
      </c>
      <c r="E400" s="154">
        <v>2265.6</v>
      </c>
      <c r="F400" s="155" t="s">
        <v>928</v>
      </c>
    </row>
    <row r="401" spans="1:6" x14ac:dyDescent="0.2">
      <c r="A401" s="151" t="s">
        <v>925</v>
      </c>
      <c r="B401" s="151" t="s">
        <v>926</v>
      </c>
      <c r="C401" s="152" t="s">
        <v>980</v>
      </c>
      <c r="D401" s="153" t="s">
        <v>482</v>
      </c>
      <c r="E401" s="154">
        <v>13.3222</v>
      </c>
      <c r="F401" s="155" t="s">
        <v>928</v>
      </c>
    </row>
    <row r="402" spans="1:6" x14ac:dyDescent="0.2">
      <c r="A402" s="151" t="s">
        <v>925</v>
      </c>
      <c r="B402" s="151" t="s">
        <v>926</v>
      </c>
      <c r="C402" s="152" t="s">
        <v>981</v>
      </c>
      <c r="D402" s="153" t="s">
        <v>482</v>
      </c>
      <c r="E402" s="154">
        <v>107.675</v>
      </c>
      <c r="F402" s="155" t="s">
        <v>928</v>
      </c>
    </row>
    <row r="403" spans="1:6" ht="21.75" customHeight="1" x14ac:dyDescent="0.2">
      <c r="A403" s="151" t="s">
        <v>925</v>
      </c>
      <c r="B403" s="151" t="s">
        <v>926</v>
      </c>
      <c r="C403" s="152" t="s">
        <v>982</v>
      </c>
      <c r="D403" s="153" t="s">
        <v>482</v>
      </c>
      <c r="E403" s="154">
        <v>21.771000000000001</v>
      </c>
      <c r="F403" s="155" t="s">
        <v>928</v>
      </c>
    </row>
    <row r="404" spans="1:6" x14ac:dyDescent="0.2">
      <c r="A404" s="151" t="s">
        <v>925</v>
      </c>
      <c r="B404" s="151" t="s">
        <v>926</v>
      </c>
      <c r="C404" s="152" t="s">
        <v>983</v>
      </c>
      <c r="D404" s="153" t="s">
        <v>482</v>
      </c>
      <c r="E404" s="154">
        <v>7.8470000000000004</v>
      </c>
      <c r="F404" s="155" t="s">
        <v>928</v>
      </c>
    </row>
    <row r="405" spans="1:6" ht="24" x14ac:dyDescent="0.2">
      <c r="A405" s="151" t="s">
        <v>925</v>
      </c>
      <c r="B405" s="151" t="s">
        <v>926</v>
      </c>
      <c r="C405" s="152" t="s">
        <v>984</v>
      </c>
      <c r="D405" s="153" t="s">
        <v>482</v>
      </c>
      <c r="E405" s="154">
        <v>885.4</v>
      </c>
      <c r="F405" s="155" t="s">
        <v>928</v>
      </c>
    </row>
    <row r="406" spans="1:6" ht="24" x14ac:dyDescent="0.2">
      <c r="A406" s="151" t="s">
        <v>925</v>
      </c>
      <c r="B406" s="151" t="s">
        <v>926</v>
      </c>
      <c r="C406" s="152" t="s">
        <v>985</v>
      </c>
      <c r="D406" s="153" t="s">
        <v>482</v>
      </c>
      <c r="E406" s="154">
        <v>880.95249999999999</v>
      </c>
      <c r="F406" s="155" t="s">
        <v>928</v>
      </c>
    </row>
    <row r="407" spans="1:6" ht="24" x14ac:dyDescent="0.2">
      <c r="A407" s="151" t="s">
        <v>925</v>
      </c>
      <c r="B407" s="151" t="s">
        <v>926</v>
      </c>
      <c r="C407" s="152" t="s">
        <v>986</v>
      </c>
      <c r="D407" s="153" t="s">
        <v>482</v>
      </c>
      <c r="E407" s="154">
        <v>889.42600000000004</v>
      </c>
      <c r="F407" s="155" t="s">
        <v>928</v>
      </c>
    </row>
    <row r="408" spans="1:6" x14ac:dyDescent="0.2">
      <c r="A408" s="151" t="s">
        <v>925</v>
      </c>
      <c r="B408" s="151" t="s">
        <v>926</v>
      </c>
      <c r="C408" s="152" t="s">
        <v>987</v>
      </c>
      <c r="D408" s="153" t="s">
        <v>482</v>
      </c>
      <c r="E408" s="154">
        <v>20.001000000000001</v>
      </c>
      <c r="F408" s="155" t="s">
        <v>928</v>
      </c>
    </row>
    <row r="409" spans="1:6" ht="15.95" customHeight="1" x14ac:dyDescent="0.2">
      <c r="A409" s="151" t="s">
        <v>925</v>
      </c>
      <c r="B409" s="151" t="s">
        <v>926</v>
      </c>
      <c r="C409" s="155" t="s">
        <v>988</v>
      </c>
      <c r="D409" s="153" t="s">
        <v>482</v>
      </c>
      <c r="E409" s="158">
        <v>5750.01</v>
      </c>
      <c r="F409" s="155" t="s">
        <v>928</v>
      </c>
    </row>
    <row r="410" spans="1:6" ht="24" x14ac:dyDescent="0.2">
      <c r="A410" s="151" t="s">
        <v>925</v>
      </c>
      <c r="B410" s="151" t="s">
        <v>926</v>
      </c>
      <c r="C410" s="152" t="s">
        <v>989</v>
      </c>
      <c r="D410" s="153" t="s">
        <v>482</v>
      </c>
      <c r="E410" s="154">
        <v>4500.0006000000003</v>
      </c>
      <c r="F410" s="155" t="s">
        <v>928</v>
      </c>
    </row>
    <row r="411" spans="1:6" x14ac:dyDescent="0.2">
      <c r="A411" s="151" t="s">
        <v>925</v>
      </c>
      <c r="B411" s="151" t="s">
        <v>926</v>
      </c>
      <c r="C411" s="152" t="s">
        <v>990</v>
      </c>
      <c r="D411" s="153" t="s">
        <v>880</v>
      </c>
      <c r="E411" s="154">
        <v>206.5</v>
      </c>
      <c r="F411" s="155" t="s">
        <v>928</v>
      </c>
    </row>
    <row r="412" spans="1:6" x14ac:dyDescent="0.2">
      <c r="A412" s="151" t="s">
        <v>925</v>
      </c>
      <c r="B412" s="151" t="s">
        <v>926</v>
      </c>
      <c r="C412" s="152" t="s">
        <v>991</v>
      </c>
      <c r="D412" s="153" t="s">
        <v>482</v>
      </c>
      <c r="E412" s="154">
        <v>144.9984</v>
      </c>
      <c r="F412" s="155" t="s">
        <v>928</v>
      </c>
    </row>
    <row r="413" spans="1:6" x14ac:dyDescent="0.2">
      <c r="A413" s="151" t="s">
        <v>925</v>
      </c>
      <c r="B413" s="151" t="s">
        <v>926</v>
      </c>
      <c r="C413" s="152" t="s">
        <v>992</v>
      </c>
      <c r="D413" s="153" t="s">
        <v>482</v>
      </c>
      <c r="E413" s="154">
        <v>1407.74</v>
      </c>
      <c r="F413" s="155" t="s">
        <v>928</v>
      </c>
    </row>
    <row r="414" spans="1:6" x14ac:dyDescent="0.2">
      <c r="A414" s="151" t="s">
        <v>925</v>
      </c>
      <c r="B414" s="151" t="s">
        <v>926</v>
      </c>
      <c r="C414" s="152" t="s">
        <v>993</v>
      </c>
      <c r="D414" s="153" t="s">
        <v>509</v>
      </c>
      <c r="E414" s="154">
        <v>71.98</v>
      </c>
      <c r="F414" s="155" t="s">
        <v>928</v>
      </c>
    </row>
    <row r="415" spans="1:6" x14ac:dyDescent="0.2">
      <c r="A415" s="151" t="s">
        <v>925</v>
      </c>
      <c r="B415" s="151" t="s">
        <v>926</v>
      </c>
      <c r="C415" s="152" t="s">
        <v>994</v>
      </c>
      <c r="D415" s="153" t="s">
        <v>482</v>
      </c>
      <c r="E415" s="154">
        <v>55</v>
      </c>
      <c r="F415" s="155" t="s">
        <v>928</v>
      </c>
    </row>
    <row r="416" spans="1:6" x14ac:dyDescent="0.2">
      <c r="A416" s="151" t="s">
        <v>925</v>
      </c>
      <c r="B416" s="151" t="s">
        <v>926</v>
      </c>
      <c r="C416" s="152" t="s">
        <v>995</v>
      </c>
      <c r="D416" s="153" t="s">
        <v>482</v>
      </c>
      <c r="E416" s="154">
        <v>55</v>
      </c>
      <c r="F416" s="155" t="s">
        <v>928</v>
      </c>
    </row>
    <row r="417" spans="1:6" x14ac:dyDescent="0.2">
      <c r="A417" s="151" t="s">
        <v>925</v>
      </c>
      <c r="B417" s="151" t="s">
        <v>926</v>
      </c>
      <c r="C417" s="152" t="s">
        <v>996</v>
      </c>
      <c r="D417" s="153" t="s">
        <v>880</v>
      </c>
      <c r="E417" s="154">
        <v>72.5</v>
      </c>
      <c r="F417" s="155" t="s">
        <v>928</v>
      </c>
    </row>
    <row r="418" spans="1:6" x14ac:dyDescent="0.2">
      <c r="A418" s="151" t="s">
        <v>925</v>
      </c>
      <c r="B418" s="151" t="s">
        <v>926</v>
      </c>
      <c r="C418" s="152" t="s">
        <v>997</v>
      </c>
      <c r="D418" s="153" t="s">
        <v>482</v>
      </c>
      <c r="E418" s="154">
        <v>50</v>
      </c>
      <c r="F418" s="155" t="s">
        <v>928</v>
      </c>
    </row>
    <row r="419" spans="1:6" x14ac:dyDescent="0.2">
      <c r="A419" s="151" t="s">
        <v>925</v>
      </c>
      <c r="B419" s="151" t="s">
        <v>926</v>
      </c>
      <c r="C419" s="152" t="s">
        <v>998</v>
      </c>
      <c r="D419" s="153" t="s">
        <v>482</v>
      </c>
      <c r="E419" s="154">
        <v>1121</v>
      </c>
      <c r="F419" s="155" t="s">
        <v>928</v>
      </c>
    </row>
    <row r="420" spans="1:6" x14ac:dyDescent="0.2">
      <c r="A420" s="151" t="s">
        <v>925</v>
      </c>
      <c r="B420" s="151" t="s">
        <v>926</v>
      </c>
      <c r="C420" s="152" t="s">
        <v>999</v>
      </c>
      <c r="D420" s="153" t="s">
        <v>482</v>
      </c>
      <c r="E420" s="154">
        <v>254.99799999999999</v>
      </c>
      <c r="F420" s="155" t="s">
        <v>928</v>
      </c>
    </row>
    <row r="421" spans="1:6" x14ac:dyDescent="0.2">
      <c r="A421" s="151" t="s">
        <v>925</v>
      </c>
      <c r="B421" s="151" t="s">
        <v>926</v>
      </c>
      <c r="C421" s="152" t="s">
        <v>999</v>
      </c>
      <c r="D421" s="153" t="s">
        <v>482</v>
      </c>
      <c r="E421" s="154">
        <v>365.8</v>
      </c>
      <c r="F421" s="155" t="s">
        <v>928</v>
      </c>
    </row>
    <row r="422" spans="1:6" x14ac:dyDescent="0.2">
      <c r="A422" s="151" t="s">
        <v>925</v>
      </c>
      <c r="B422" s="151" t="s">
        <v>926</v>
      </c>
      <c r="C422" s="155" t="s">
        <v>1000</v>
      </c>
      <c r="D422" s="153" t="s">
        <v>482</v>
      </c>
      <c r="E422" s="158">
        <v>498.99799999999999</v>
      </c>
      <c r="F422" s="155" t="s">
        <v>928</v>
      </c>
    </row>
    <row r="423" spans="1:6" ht="24" x14ac:dyDescent="0.2">
      <c r="A423" s="151" t="s">
        <v>925</v>
      </c>
      <c r="B423" s="151" t="s">
        <v>926</v>
      </c>
      <c r="C423" s="152" t="s">
        <v>1001</v>
      </c>
      <c r="D423" s="153" t="s">
        <v>482</v>
      </c>
      <c r="E423" s="154">
        <v>10.9976</v>
      </c>
      <c r="F423" s="155" t="s">
        <v>928</v>
      </c>
    </row>
    <row r="424" spans="1:6" ht="24" x14ac:dyDescent="0.2">
      <c r="A424" s="151" t="s">
        <v>925</v>
      </c>
      <c r="B424" s="151" t="s">
        <v>926</v>
      </c>
      <c r="C424" s="152" t="s">
        <v>1002</v>
      </c>
      <c r="D424" s="153" t="s">
        <v>482</v>
      </c>
      <c r="E424" s="154">
        <v>53.1</v>
      </c>
      <c r="F424" s="155" t="s">
        <v>928</v>
      </c>
    </row>
    <row r="425" spans="1:6" ht="24" x14ac:dyDescent="0.2">
      <c r="A425" s="151" t="s">
        <v>925</v>
      </c>
      <c r="B425" s="151" t="s">
        <v>926</v>
      </c>
      <c r="C425" s="152" t="s">
        <v>1003</v>
      </c>
      <c r="D425" s="153" t="s">
        <v>482</v>
      </c>
      <c r="E425" s="154">
        <v>916.505</v>
      </c>
      <c r="F425" s="155" t="s">
        <v>928</v>
      </c>
    </row>
    <row r="426" spans="1:6" ht="24" x14ac:dyDescent="0.2">
      <c r="A426" s="151" t="s">
        <v>925</v>
      </c>
      <c r="B426" s="151" t="s">
        <v>926</v>
      </c>
      <c r="C426" s="152" t="s">
        <v>1004</v>
      </c>
      <c r="D426" s="153" t="s">
        <v>482</v>
      </c>
      <c r="E426" s="154">
        <v>5015</v>
      </c>
      <c r="F426" s="155" t="s">
        <v>928</v>
      </c>
    </row>
    <row r="427" spans="1:6" ht="24" x14ac:dyDescent="0.2">
      <c r="A427" s="151" t="s">
        <v>925</v>
      </c>
      <c r="B427" s="151" t="s">
        <v>926</v>
      </c>
      <c r="C427" s="152" t="s">
        <v>1005</v>
      </c>
      <c r="D427" s="153" t="s">
        <v>482</v>
      </c>
      <c r="E427" s="154">
        <v>10584.6</v>
      </c>
      <c r="F427" s="155" t="s">
        <v>928</v>
      </c>
    </row>
    <row r="428" spans="1:6" x14ac:dyDescent="0.2">
      <c r="A428" s="151" t="s">
        <v>925</v>
      </c>
      <c r="B428" s="151" t="s">
        <v>926</v>
      </c>
      <c r="C428" s="152" t="s">
        <v>1006</v>
      </c>
      <c r="D428" s="153" t="s">
        <v>482</v>
      </c>
      <c r="E428" s="154">
        <v>8.85</v>
      </c>
      <c r="F428" s="155" t="s">
        <v>928</v>
      </c>
    </row>
    <row r="429" spans="1:6" x14ac:dyDescent="0.2">
      <c r="A429" s="151" t="s">
        <v>925</v>
      </c>
      <c r="B429" s="151" t="s">
        <v>926</v>
      </c>
      <c r="C429" s="152" t="s">
        <v>1007</v>
      </c>
      <c r="D429" s="153" t="s">
        <v>482</v>
      </c>
      <c r="E429" s="154">
        <v>26.55</v>
      </c>
      <c r="F429" s="155" t="s">
        <v>928</v>
      </c>
    </row>
    <row r="430" spans="1:6" x14ac:dyDescent="0.2">
      <c r="A430" s="151" t="s">
        <v>925</v>
      </c>
      <c r="B430" s="151" t="s">
        <v>926</v>
      </c>
      <c r="C430" s="152" t="s">
        <v>1008</v>
      </c>
      <c r="D430" s="153" t="s">
        <v>482</v>
      </c>
      <c r="E430" s="154">
        <v>71.98</v>
      </c>
      <c r="F430" s="155" t="s">
        <v>928</v>
      </c>
    </row>
    <row r="431" spans="1:6" x14ac:dyDescent="0.2">
      <c r="A431" s="151" t="s">
        <v>925</v>
      </c>
      <c r="B431" s="151" t="s">
        <v>926</v>
      </c>
      <c r="C431" s="152" t="s">
        <v>1009</v>
      </c>
      <c r="D431" s="153" t="s">
        <v>482</v>
      </c>
      <c r="E431" s="154">
        <v>278.77499999999998</v>
      </c>
      <c r="F431" s="155" t="s">
        <v>928</v>
      </c>
    </row>
    <row r="432" spans="1:6" x14ac:dyDescent="0.2">
      <c r="A432" s="151" t="s">
        <v>925</v>
      </c>
      <c r="B432" s="151" t="s">
        <v>926</v>
      </c>
      <c r="C432" s="152" t="s">
        <v>1010</v>
      </c>
      <c r="D432" s="153" t="s">
        <v>482</v>
      </c>
      <c r="E432" s="154">
        <v>32.001600000000003</v>
      </c>
      <c r="F432" s="155" t="s">
        <v>928</v>
      </c>
    </row>
    <row r="433" spans="1:6" x14ac:dyDescent="0.2">
      <c r="A433" s="151" t="s">
        <v>925</v>
      </c>
      <c r="B433" s="151" t="s">
        <v>926</v>
      </c>
      <c r="C433" s="152" t="s">
        <v>1011</v>
      </c>
      <c r="D433" s="153" t="s">
        <v>482</v>
      </c>
      <c r="E433" s="154">
        <v>33.04</v>
      </c>
      <c r="F433" s="155" t="s">
        <v>928</v>
      </c>
    </row>
    <row r="434" spans="1:6" x14ac:dyDescent="0.2">
      <c r="A434" s="151" t="s">
        <v>925</v>
      </c>
      <c r="B434" s="151" t="s">
        <v>926</v>
      </c>
      <c r="C434" s="152" t="s">
        <v>1012</v>
      </c>
      <c r="D434" s="153" t="s">
        <v>482</v>
      </c>
      <c r="E434" s="154">
        <v>24.78</v>
      </c>
      <c r="F434" s="155" t="s">
        <v>928</v>
      </c>
    </row>
    <row r="435" spans="1:6" x14ac:dyDescent="0.2">
      <c r="A435" s="151" t="s">
        <v>925</v>
      </c>
      <c r="B435" s="151" t="s">
        <v>926</v>
      </c>
      <c r="C435" s="152" t="s">
        <v>1013</v>
      </c>
      <c r="D435" s="153" t="s">
        <v>482</v>
      </c>
      <c r="E435" s="154">
        <v>21.24</v>
      </c>
      <c r="F435" s="155" t="s">
        <v>928</v>
      </c>
    </row>
    <row r="436" spans="1:6" ht="24" x14ac:dyDescent="0.2">
      <c r="A436" s="151" t="s">
        <v>925</v>
      </c>
      <c r="B436" s="151" t="s">
        <v>926</v>
      </c>
      <c r="C436" s="152" t="s">
        <v>1014</v>
      </c>
      <c r="D436" s="153" t="s">
        <v>482</v>
      </c>
      <c r="E436" s="154">
        <v>8379.4282999999996</v>
      </c>
      <c r="F436" s="155" t="s">
        <v>928</v>
      </c>
    </row>
    <row r="437" spans="1:6" ht="24" x14ac:dyDescent="0.2">
      <c r="A437" s="151" t="s">
        <v>925</v>
      </c>
      <c r="B437" s="151" t="s">
        <v>926</v>
      </c>
      <c r="C437" s="152" t="s">
        <v>1015</v>
      </c>
      <c r="D437" s="153" t="s">
        <v>482</v>
      </c>
      <c r="E437" s="154">
        <v>3100.0016999999998</v>
      </c>
      <c r="F437" s="155" t="s">
        <v>928</v>
      </c>
    </row>
    <row r="438" spans="1:6" ht="24" x14ac:dyDescent="0.2">
      <c r="A438" s="151" t="s">
        <v>925</v>
      </c>
      <c r="B438" s="151" t="s">
        <v>926</v>
      </c>
      <c r="C438" s="152" t="s">
        <v>1016</v>
      </c>
      <c r="D438" s="153" t="s">
        <v>482</v>
      </c>
      <c r="E438" s="154">
        <v>7601.18</v>
      </c>
      <c r="F438" s="155" t="s">
        <v>928</v>
      </c>
    </row>
    <row r="439" spans="1:6" x14ac:dyDescent="0.2">
      <c r="A439" s="151" t="s">
        <v>925</v>
      </c>
      <c r="B439" s="151" t="s">
        <v>926</v>
      </c>
      <c r="C439" s="152" t="s">
        <v>1017</v>
      </c>
      <c r="D439" s="153" t="s">
        <v>482</v>
      </c>
      <c r="E439" s="154">
        <v>5.31</v>
      </c>
      <c r="F439" s="155" t="s">
        <v>928</v>
      </c>
    </row>
    <row r="440" spans="1:6" x14ac:dyDescent="0.2">
      <c r="A440" s="151" t="s">
        <v>925</v>
      </c>
      <c r="B440" s="151" t="s">
        <v>926</v>
      </c>
      <c r="C440" s="152" t="s">
        <v>1018</v>
      </c>
      <c r="D440" s="153" t="s">
        <v>482</v>
      </c>
      <c r="E440" s="154">
        <v>9.6760000000000002</v>
      </c>
      <c r="F440" s="155" t="s">
        <v>928</v>
      </c>
    </row>
    <row r="441" spans="1:6" x14ac:dyDescent="0.2">
      <c r="A441" s="151" t="s">
        <v>925</v>
      </c>
      <c r="B441" s="151" t="s">
        <v>926</v>
      </c>
      <c r="C441" s="152" t="s">
        <v>1019</v>
      </c>
      <c r="D441" s="153" t="s">
        <v>482</v>
      </c>
      <c r="E441" s="154">
        <v>25.924600000000002</v>
      </c>
      <c r="F441" s="155" t="s">
        <v>928</v>
      </c>
    </row>
    <row r="442" spans="1:6" x14ac:dyDescent="0.2">
      <c r="A442" s="151" t="s">
        <v>925</v>
      </c>
      <c r="B442" s="151" t="s">
        <v>926</v>
      </c>
      <c r="C442" s="152" t="s">
        <v>1020</v>
      </c>
      <c r="D442" s="153" t="s">
        <v>482</v>
      </c>
      <c r="E442" s="154">
        <v>4163.9250000000002</v>
      </c>
      <c r="F442" s="155" t="s">
        <v>928</v>
      </c>
    </row>
    <row r="443" spans="1:6" x14ac:dyDescent="0.2">
      <c r="A443" s="151" t="s">
        <v>925</v>
      </c>
      <c r="B443" s="151" t="s">
        <v>926</v>
      </c>
      <c r="C443" s="152" t="s">
        <v>1021</v>
      </c>
      <c r="D443" s="153" t="s">
        <v>482</v>
      </c>
      <c r="E443" s="154">
        <v>15.34</v>
      </c>
      <c r="F443" s="155" t="s">
        <v>928</v>
      </c>
    </row>
    <row r="444" spans="1:6" x14ac:dyDescent="0.2">
      <c r="A444" s="151" t="s">
        <v>925</v>
      </c>
      <c r="B444" s="151" t="s">
        <v>926</v>
      </c>
      <c r="C444" s="152" t="s">
        <v>1022</v>
      </c>
      <c r="D444" s="153" t="s">
        <v>482</v>
      </c>
      <c r="E444" s="154">
        <v>788.24</v>
      </c>
      <c r="F444" s="155" t="s">
        <v>928</v>
      </c>
    </row>
    <row r="445" spans="1:6" x14ac:dyDescent="0.2">
      <c r="A445" s="151" t="s">
        <v>925</v>
      </c>
      <c r="B445" s="151" t="s">
        <v>926</v>
      </c>
      <c r="C445" s="151" t="s">
        <v>1023</v>
      </c>
      <c r="D445" s="153" t="s">
        <v>482</v>
      </c>
      <c r="E445" s="156">
        <v>1888</v>
      </c>
      <c r="F445" s="157" t="s">
        <v>928</v>
      </c>
    </row>
    <row r="446" spans="1:6" x14ac:dyDescent="0.2">
      <c r="A446" s="151" t="s">
        <v>925</v>
      </c>
      <c r="B446" s="151" t="s">
        <v>926</v>
      </c>
      <c r="C446" s="151" t="s">
        <v>1024</v>
      </c>
      <c r="D446" s="153" t="s">
        <v>482</v>
      </c>
      <c r="E446" s="156">
        <v>1888</v>
      </c>
      <c r="F446" s="157" t="s">
        <v>928</v>
      </c>
    </row>
    <row r="447" spans="1:6" x14ac:dyDescent="0.2">
      <c r="A447" s="151" t="s">
        <v>925</v>
      </c>
      <c r="B447" s="151" t="s">
        <v>926</v>
      </c>
      <c r="C447" s="151" t="s">
        <v>1025</v>
      </c>
      <c r="D447" s="153" t="s">
        <v>482</v>
      </c>
      <c r="E447" s="156">
        <v>1858.5</v>
      </c>
      <c r="F447" s="157" t="s">
        <v>928</v>
      </c>
    </row>
    <row r="448" spans="1:6" x14ac:dyDescent="0.2">
      <c r="A448" s="151" t="s">
        <v>925</v>
      </c>
      <c r="B448" s="151" t="s">
        <v>926</v>
      </c>
      <c r="C448" s="152" t="s">
        <v>1026</v>
      </c>
      <c r="D448" s="153" t="s">
        <v>509</v>
      </c>
      <c r="E448" s="154">
        <v>27.14</v>
      </c>
      <c r="F448" s="155" t="s">
        <v>928</v>
      </c>
    </row>
    <row r="449" spans="1:6" x14ac:dyDescent="0.2">
      <c r="A449" s="151" t="s">
        <v>925</v>
      </c>
      <c r="B449" s="151" t="s">
        <v>926</v>
      </c>
      <c r="C449" s="152" t="s">
        <v>1027</v>
      </c>
      <c r="D449" s="153" t="s">
        <v>482</v>
      </c>
      <c r="E449" s="154">
        <v>33.4176</v>
      </c>
      <c r="F449" s="155" t="s">
        <v>928</v>
      </c>
    </row>
    <row r="450" spans="1:6" x14ac:dyDescent="0.2">
      <c r="A450" s="151" t="s">
        <v>925</v>
      </c>
      <c r="B450" s="151" t="s">
        <v>926</v>
      </c>
      <c r="C450" s="152" t="s">
        <v>1028</v>
      </c>
      <c r="D450" s="153" t="s">
        <v>482</v>
      </c>
      <c r="E450" s="154">
        <v>46.999499999999998</v>
      </c>
      <c r="F450" s="155" t="s">
        <v>928</v>
      </c>
    </row>
    <row r="451" spans="1:6" x14ac:dyDescent="0.2">
      <c r="A451" s="151" t="s">
        <v>925</v>
      </c>
      <c r="B451" s="151" t="s">
        <v>926</v>
      </c>
      <c r="C451" s="152" t="s">
        <v>1029</v>
      </c>
      <c r="D451" s="153" t="s">
        <v>482</v>
      </c>
      <c r="E451" s="154">
        <v>49.206000000000003</v>
      </c>
      <c r="F451" s="155" t="s">
        <v>928</v>
      </c>
    </row>
    <row r="452" spans="1:6" x14ac:dyDescent="0.2">
      <c r="A452" s="151" t="s">
        <v>925</v>
      </c>
      <c r="B452" s="151" t="s">
        <v>926</v>
      </c>
      <c r="C452" s="152" t="s">
        <v>1030</v>
      </c>
      <c r="D452" s="153" t="s">
        <v>482</v>
      </c>
      <c r="E452" s="154">
        <v>619.5</v>
      </c>
      <c r="F452" s="155" t="s">
        <v>928</v>
      </c>
    </row>
    <row r="453" spans="1:6" ht="18" customHeight="1" x14ac:dyDescent="0.2">
      <c r="A453" s="151" t="s">
        <v>925</v>
      </c>
      <c r="B453" s="151" t="s">
        <v>926</v>
      </c>
      <c r="C453" s="152" t="s">
        <v>1031</v>
      </c>
      <c r="D453" s="153" t="s">
        <v>482</v>
      </c>
      <c r="E453" s="154">
        <v>49.607300000000002</v>
      </c>
      <c r="F453" s="155" t="s">
        <v>928</v>
      </c>
    </row>
    <row r="454" spans="1:6" x14ac:dyDescent="0.2">
      <c r="A454" s="151" t="s">
        <v>925</v>
      </c>
      <c r="B454" s="151" t="s">
        <v>926</v>
      </c>
      <c r="C454" s="152" t="s">
        <v>1032</v>
      </c>
      <c r="D454" s="153" t="s">
        <v>482</v>
      </c>
      <c r="E454" s="154">
        <v>1362.9</v>
      </c>
      <c r="F454" s="155" t="s">
        <v>928</v>
      </c>
    </row>
    <row r="455" spans="1:6" x14ac:dyDescent="0.2">
      <c r="A455" s="151" t="s">
        <v>925</v>
      </c>
      <c r="B455" s="151" t="s">
        <v>926</v>
      </c>
      <c r="C455" s="152" t="s">
        <v>1033</v>
      </c>
      <c r="D455" s="153" t="s">
        <v>482</v>
      </c>
      <c r="E455" s="154">
        <v>114.46</v>
      </c>
      <c r="F455" s="155" t="s">
        <v>928</v>
      </c>
    </row>
    <row r="456" spans="1:6" ht="18.95" customHeight="1" x14ac:dyDescent="0.2">
      <c r="A456" s="151" t="s">
        <v>925</v>
      </c>
      <c r="B456" s="151" t="s">
        <v>926</v>
      </c>
      <c r="C456" s="152" t="s">
        <v>1034</v>
      </c>
      <c r="D456" s="153" t="s">
        <v>482</v>
      </c>
      <c r="E456" s="154">
        <v>4399.9949999999999</v>
      </c>
      <c r="F456" s="155" t="s">
        <v>928</v>
      </c>
    </row>
    <row r="457" spans="1:6" ht="18.95" customHeight="1" x14ac:dyDescent="0.2">
      <c r="A457" s="151" t="s">
        <v>925</v>
      </c>
      <c r="B457" s="151" t="s">
        <v>926</v>
      </c>
      <c r="C457" s="152" t="s">
        <v>1035</v>
      </c>
      <c r="D457" s="153" t="s">
        <v>482</v>
      </c>
      <c r="E457" s="154">
        <v>2242</v>
      </c>
      <c r="F457" s="155" t="s">
        <v>928</v>
      </c>
    </row>
    <row r="458" spans="1:6" ht="18.95" customHeight="1" x14ac:dyDescent="0.2">
      <c r="A458" s="151" t="s">
        <v>925</v>
      </c>
      <c r="B458" s="151" t="s">
        <v>926</v>
      </c>
      <c r="C458" s="152" t="s">
        <v>1036</v>
      </c>
      <c r="D458" s="153" t="s">
        <v>482</v>
      </c>
      <c r="E458" s="154">
        <v>1982.4</v>
      </c>
      <c r="F458" s="155" t="s">
        <v>928</v>
      </c>
    </row>
    <row r="459" spans="1:6" ht="24" x14ac:dyDescent="0.2">
      <c r="A459" s="151" t="s">
        <v>925</v>
      </c>
      <c r="B459" s="151" t="s">
        <v>926</v>
      </c>
      <c r="C459" s="152" t="s">
        <v>1037</v>
      </c>
      <c r="D459" s="153" t="s">
        <v>482</v>
      </c>
      <c r="E459" s="154">
        <v>2006</v>
      </c>
      <c r="F459" s="155" t="s">
        <v>928</v>
      </c>
    </row>
    <row r="460" spans="1:6" ht="15" customHeight="1" x14ac:dyDescent="0.2">
      <c r="A460" s="151" t="s">
        <v>925</v>
      </c>
      <c r="B460" s="151" t="s">
        <v>926</v>
      </c>
      <c r="C460" s="152" t="s">
        <v>1038</v>
      </c>
      <c r="D460" s="153" t="s">
        <v>482</v>
      </c>
      <c r="E460" s="154">
        <v>3186</v>
      </c>
      <c r="F460" s="155" t="s">
        <v>928</v>
      </c>
    </row>
    <row r="461" spans="1:6" ht="24" x14ac:dyDescent="0.2">
      <c r="A461" s="151" t="s">
        <v>925</v>
      </c>
      <c r="B461" s="151" t="s">
        <v>926</v>
      </c>
      <c r="C461" s="152" t="s">
        <v>1039</v>
      </c>
      <c r="D461" s="153" t="s">
        <v>482</v>
      </c>
      <c r="E461" s="154">
        <v>2908.2525000000001</v>
      </c>
      <c r="F461" s="155" t="s">
        <v>928</v>
      </c>
    </row>
    <row r="462" spans="1:6" ht="20.25" customHeight="1" x14ac:dyDescent="0.2">
      <c r="A462" s="151" t="s">
        <v>925</v>
      </c>
      <c r="B462" s="151" t="s">
        <v>926</v>
      </c>
      <c r="C462" s="152" t="s">
        <v>1040</v>
      </c>
      <c r="D462" s="153" t="s">
        <v>482</v>
      </c>
      <c r="E462" s="154">
        <v>4979.6000000000004</v>
      </c>
      <c r="F462" s="155" t="s">
        <v>928</v>
      </c>
    </row>
    <row r="463" spans="1:6" ht="21.75" customHeight="1" x14ac:dyDescent="0.2">
      <c r="A463" s="151" t="s">
        <v>925</v>
      </c>
      <c r="B463" s="151" t="s">
        <v>926</v>
      </c>
      <c r="C463" s="152" t="s">
        <v>1041</v>
      </c>
      <c r="D463" s="153" t="s">
        <v>482</v>
      </c>
      <c r="E463" s="154">
        <v>4248</v>
      </c>
      <c r="F463" s="155" t="s">
        <v>928</v>
      </c>
    </row>
    <row r="464" spans="1:6" ht="21.75" customHeight="1" x14ac:dyDescent="0.2">
      <c r="A464" s="151" t="s">
        <v>925</v>
      </c>
      <c r="B464" s="151" t="s">
        <v>926</v>
      </c>
      <c r="C464" s="152" t="s">
        <v>1042</v>
      </c>
      <c r="D464" s="153" t="s">
        <v>482</v>
      </c>
      <c r="E464" s="154">
        <v>2419</v>
      </c>
      <c r="F464" s="155" t="s">
        <v>928</v>
      </c>
    </row>
    <row r="465" spans="1:6" ht="15" customHeight="1" x14ac:dyDescent="0.2">
      <c r="A465" s="151" t="s">
        <v>925</v>
      </c>
      <c r="B465" s="151" t="s">
        <v>926</v>
      </c>
      <c r="C465" s="152" t="s">
        <v>1043</v>
      </c>
      <c r="D465" s="153" t="s">
        <v>482</v>
      </c>
      <c r="E465" s="154">
        <v>5015</v>
      </c>
      <c r="F465" s="155" t="s">
        <v>928</v>
      </c>
    </row>
    <row r="466" spans="1:6" ht="17.100000000000001" customHeight="1" x14ac:dyDescent="0.2">
      <c r="A466" s="151" t="s">
        <v>925</v>
      </c>
      <c r="B466" s="151" t="s">
        <v>926</v>
      </c>
      <c r="C466" s="152" t="s">
        <v>1044</v>
      </c>
      <c r="D466" s="153" t="s">
        <v>482</v>
      </c>
      <c r="E466" s="154">
        <v>4398.45</v>
      </c>
      <c r="F466" s="155" t="s">
        <v>928</v>
      </c>
    </row>
    <row r="467" spans="1:6" ht="14.1" customHeight="1" x14ac:dyDescent="0.2">
      <c r="A467" s="151" t="s">
        <v>925</v>
      </c>
      <c r="B467" s="151" t="s">
        <v>926</v>
      </c>
      <c r="C467" s="152" t="s">
        <v>1045</v>
      </c>
      <c r="D467" s="153" t="s">
        <v>482</v>
      </c>
      <c r="E467" s="154">
        <v>8142</v>
      </c>
      <c r="F467" s="155" t="s">
        <v>928</v>
      </c>
    </row>
    <row r="468" spans="1:6" ht="14.1" customHeight="1" x14ac:dyDescent="0.2">
      <c r="A468" s="151" t="s">
        <v>925</v>
      </c>
      <c r="B468" s="151" t="s">
        <v>926</v>
      </c>
      <c r="C468" s="152" t="s">
        <v>1046</v>
      </c>
      <c r="D468" s="153" t="s">
        <v>482</v>
      </c>
      <c r="E468" s="154">
        <v>6608</v>
      </c>
      <c r="F468" s="155" t="s">
        <v>928</v>
      </c>
    </row>
    <row r="469" spans="1:6" ht="15" customHeight="1" x14ac:dyDescent="0.2">
      <c r="A469" s="151" t="s">
        <v>925</v>
      </c>
      <c r="B469" s="151" t="s">
        <v>926</v>
      </c>
      <c r="C469" s="152" t="s">
        <v>1047</v>
      </c>
      <c r="D469" s="153" t="s">
        <v>482</v>
      </c>
      <c r="E469" s="154">
        <v>1899.8</v>
      </c>
      <c r="F469" s="155" t="s">
        <v>928</v>
      </c>
    </row>
    <row r="470" spans="1:6" ht="24" x14ac:dyDescent="0.2">
      <c r="A470" s="151" t="s">
        <v>925</v>
      </c>
      <c r="B470" s="151" t="s">
        <v>926</v>
      </c>
      <c r="C470" s="152" t="s">
        <v>1048</v>
      </c>
      <c r="D470" s="153" t="s">
        <v>482</v>
      </c>
      <c r="E470" s="154">
        <v>7788</v>
      </c>
      <c r="F470" s="155" t="s">
        <v>928</v>
      </c>
    </row>
    <row r="471" spans="1:6" ht="24" x14ac:dyDescent="0.2">
      <c r="A471" s="151" t="s">
        <v>925</v>
      </c>
      <c r="B471" s="151" t="s">
        <v>926</v>
      </c>
      <c r="C471" s="152" t="s">
        <v>1049</v>
      </c>
      <c r="D471" s="153" t="s">
        <v>482</v>
      </c>
      <c r="E471" s="154">
        <v>8732</v>
      </c>
      <c r="F471" s="155" t="s">
        <v>928</v>
      </c>
    </row>
    <row r="472" spans="1:6" ht="14.1" customHeight="1" x14ac:dyDescent="0.2">
      <c r="A472" s="151" t="s">
        <v>925</v>
      </c>
      <c r="B472" s="151" t="s">
        <v>926</v>
      </c>
      <c r="C472" s="152" t="s">
        <v>1050</v>
      </c>
      <c r="D472" s="153" t="s">
        <v>482</v>
      </c>
      <c r="E472" s="154">
        <v>1911.01</v>
      </c>
      <c r="F472" s="155" t="s">
        <v>928</v>
      </c>
    </row>
    <row r="473" spans="1:6" ht="14.1" customHeight="1" x14ac:dyDescent="0.2">
      <c r="A473" s="151" t="s">
        <v>925</v>
      </c>
      <c r="B473" s="151" t="s">
        <v>926</v>
      </c>
      <c r="C473" s="152" t="s">
        <v>1051</v>
      </c>
      <c r="D473" s="153" t="s">
        <v>482</v>
      </c>
      <c r="E473" s="154">
        <v>7670</v>
      </c>
      <c r="F473" s="155" t="s">
        <v>928</v>
      </c>
    </row>
    <row r="474" spans="1:6" ht="15.95" customHeight="1" x14ac:dyDescent="0.2">
      <c r="A474" s="151" t="s">
        <v>925</v>
      </c>
      <c r="B474" s="151" t="s">
        <v>926</v>
      </c>
      <c r="C474" s="152" t="s">
        <v>1052</v>
      </c>
      <c r="D474" s="153" t="s">
        <v>482</v>
      </c>
      <c r="E474" s="154">
        <v>14.75</v>
      </c>
      <c r="F474" s="155" t="s">
        <v>928</v>
      </c>
    </row>
    <row r="475" spans="1:6" ht="15.95" customHeight="1" x14ac:dyDescent="0.2">
      <c r="A475" s="151" t="s">
        <v>925</v>
      </c>
      <c r="B475" s="151" t="s">
        <v>926</v>
      </c>
      <c r="C475" s="152" t="s">
        <v>1053</v>
      </c>
      <c r="D475" s="153" t="s">
        <v>482</v>
      </c>
      <c r="E475" s="154">
        <v>233.64</v>
      </c>
      <c r="F475" s="155" t="s">
        <v>928</v>
      </c>
    </row>
    <row r="476" spans="1:6" ht="15" customHeight="1" x14ac:dyDescent="0.2">
      <c r="A476" s="159" t="s">
        <v>1054</v>
      </c>
      <c r="B476" s="159" t="s">
        <v>1055</v>
      </c>
      <c r="C476" s="160" t="s">
        <v>1056</v>
      </c>
      <c r="D476" s="161" t="s">
        <v>880</v>
      </c>
      <c r="E476" s="162">
        <v>250</v>
      </c>
      <c r="F476" s="163" t="s">
        <v>1057</v>
      </c>
    </row>
    <row r="477" spans="1:6" x14ac:dyDescent="0.2">
      <c r="A477" s="159" t="s">
        <v>1054</v>
      </c>
      <c r="B477" s="159" t="s">
        <v>1055</v>
      </c>
      <c r="C477" s="160" t="s">
        <v>1058</v>
      </c>
      <c r="D477" s="161" t="s">
        <v>482</v>
      </c>
      <c r="E477" s="162">
        <v>362.25</v>
      </c>
      <c r="F477" s="163" t="s">
        <v>1059</v>
      </c>
    </row>
    <row r="478" spans="1:6" ht="15" customHeight="1" x14ac:dyDescent="0.2">
      <c r="A478" s="159" t="s">
        <v>1054</v>
      </c>
      <c r="B478" s="159" t="s">
        <v>1055</v>
      </c>
      <c r="C478" s="160" t="s">
        <v>1060</v>
      </c>
      <c r="D478" s="161" t="s">
        <v>482</v>
      </c>
      <c r="E478" s="162">
        <v>402.67669999999998</v>
      </c>
      <c r="F478" s="163" t="s">
        <v>1057</v>
      </c>
    </row>
    <row r="479" spans="1:6" x14ac:dyDescent="0.2">
      <c r="A479" s="159" t="s">
        <v>1054</v>
      </c>
      <c r="B479" s="159" t="s">
        <v>1055</v>
      </c>
      <c r="C479" s="164" t="s">
        <v>1061</v>
      </c>
      <c r="D479" s="165" t="s">
        <v>482</v>
      </c>
      <c r="E479" s="166">
        <v>475.16</v>
      </c>
      <c r="F479" s="163" t="s">
        <v>1059</v>
      </c>
    </row>
    <row r="480" spans="1:6" ht="15.95" customHeight="1" x14ac:dyDescent="0.2">
      <c r="A480" s="159" t="s">
        <v>1054</v>
      </c>
      <c r="B480" s="159" t="s">
        <v>1055</v>
      </c>
      <c r="C480" s="160" t="s">
        <v>1062</v>
      </c>
      <c r="D480" s="161" t="s">
        <v>482</v>
      </c>
      <c r="E480" s="162">
        <v>466.1</v>
      </c>
      <c r="F480" s="163" t="s">
        <v>1057</v>
      </c>
    </row>
    <row r="481" spans="1:6" x14ac:dyDescent="0.2">
      <c r="A481" s="159" t="s">
        <v>1054</v>
      </c>
      <c r="B481" s="159" t="s">
        <v>1055</v>
      </c>
      <c r="C481" s="160" t="s">
        <v>1063</v>
      </c>
      <c r="D481" s="161" t="s">
        <v>482</v>
      </c>
      <c r="E481" s="162">
        <v>475.16</v>
      </c>
      <c r="F481" s="163" t="s">
        <v>1059</v>
      </c>
    </row>
    <row r="482" spans="1:6" ht="17.100000000000001" customHeight="1" x14ac:dyDescent="0.2">
      <c r="A482" s="159" t="s">
        <v>1054</v>
      </c>
      <c r="B482" s="159" t="s">
        <v>1055</v>
      </c>
      <c r="C482" s="160" t="s">
        <v>1064</v>
      </c>
      <c r="D482" s="161" t="s">
        <v>799</v>
      </c>
      <c r="E482" s="162">
        <v>148</v>
      </c>
      <c r="F482" s="163" t="s">
        <v>1057</v>
      </c>
    </row>
    <row r="483" spans="1:6" x14ac:dyDescent="0.2">
      <c r="A483" s="159" t="s">
        <v>1054</v>
      </c>
      <c r="B483" s="159" t="s">
        <v>1055</v>
      </c>
      <c r="C483" s="160" t="s">
        <v>1065</v>
      </c>
      <c r="D483" s="161" t="s">
        <v>799</v>
      </c>
      <c r="E483" s="162">
        <v>393.75</v>
      </c>
      <c r="F483" s="163" t="s">
        <v>1059</v>
      </c>
    </row>
    <row r="484" spans="1:6" x14ac:dyDescent="0.2">
      <c r="A484" s="159" t="s">
        <v>1054</v>
      </c>
      <c r="B484" s="159" t="s">
        <v>1055</v>
      </c>
      <c r="C484" s="160" t="s">
        <v>1066</v>
      </c>
      <c r="D484" s="161" t="s">
        <v>482</v>
      </c>
      <c r="E484" s="162">
        <v>1535.12</v>
      </c>
      <c r="F484" s="163" t="s">
        <v>1059</v>
      </c>
    </row>
    <row r="485" spans="1:6" x14ac:dyDescent="0.2">
      <c r="A485" s="159" t="s">
        <v>1054</v>
      </c>
      <c r="B485" s="159" t="s">
        <v>1055</v>
      </c>
      <c r="C485" s="160" t="s">
        <v>1067</v>
      </c>
      <c r="D485" s="161" t="s">
        <v>482</v>
      </c>
      <c r="E485" s="162">
        <v>1300.95</v>
      </c>
      <c r="F485" s="163" t="s">
        <v>1057</v>
      </c>
    </row>
    <row r="486" spans="1:6" x14ac:dyDescent="0.2">
      <c r="A486" s="159" t="s">
        <v>1054</v>
      </c>
      <c r="B486" s="159" t="s">
        <v>1055</v>
      </c>
      <c r="C486" s="160" t="s">
        <v>1068</v>
      </c>
      <c r="D486" s="161" t="s">
        <v>482</v>
      </c>
      <c r="E486" s="162">
        <v>299.72000000000003</v>
      </c>
      <c r="F486" s="163" t="s">
        <v>1059</v>
      </c>
    </row>
    <row r="487" spans="1:6" x14ac:dyDescent="0.2">
      <c r="A487" s="159" t="s">
        <v>1054</v>
      </c>
      <c r="B487" s="159" t="s">
        <v>1055</v>
      </c>
      <c r="C487" s="160" t="s">
        <v>1069</v>
      </c>
      <c r="D487" s="161" t="s">
        <v>482</v>
      </c>
      <c r="E487" s="162">
        <v>236</v>
      </c>
      <c r="F487" s="163" t="s">
        <v>1057</v>
      </c>
    </row>
    <row r="488" spans="1:6" x14ac:dyDescent="0.2">
      <c r="A488" s="159" t="s">
        <v>1054</v>
      </c>
      <c r="B488" s="159" t="s">
        <v>1055</v>
      </c>
      <c r="C488" s="160" t="s">
        <v>1070</v>
      </c>
      <c r="D488" s="161" t="s">
        <v>482</v>
      </c>
      <c r="E488" s="162">
        <v>131.58000000000001</v>
      </c>
      <c r="F488" s="163" t="s">
        <v>1059</v>
      </c>
    </row>
    <row r="489" spans="1:6" ht="21.95" customHeight="1" x14ac:dyDescent="0.2">
      <c r="A489" s="159" t="s">
        <v>1054</v>
      </c>
      <c r="B489" s="159" t="s">
        <v>1055</v>
      </c>
      <c r="C489" s="160" t="s">
        <v>1071</v>
      </c>
      <c r="D489" s="161" t="s">
        <v>482</v>
      </c>
      <c r="E489" s="162">
        <v>136.29</v>
      </c>
      <c r="F489" s="163" t="s">
        <v>1057</v>
      </c>
    </row>
    <row r="490" spans="1:6" ht="24.75" customHeight="1" x14ac:dyDescent="0.2">
      <c r="A490" s="159" t="s">
        <v>1054</v>
      </c>
      <c r="B490" s="159" t="s">
        <v>1055</v>
      </c>
      <c r="C490" s="160" t="s">
        <v>1072</v>
      </c>
      <c r="D490" s="161" t="s">
        <v>482</v>
      </c>
      <c r="E490" s="162">
        <v>74.34</v>
      </c>
      <c r="F490" s="163" t="s">
        <v>1057</v>
      </c>
    </row>
    <row r="491" spans="1:6" ht="27.75" customHeight="1" x14ac:dyDescent="0.2">
      <c r="A491" s="159" t="s">
        <v>1054</v>
      </c>
      <c r="B491" s="159" t="s">
        <v>1055</v>
      </c>
      <c r="C491" s="160" t="s">
        <v>1073</v>
      </c>
      <c r="D491" s="161" t="s">
        <v>482</v>
      </c>
      <c r="E491" s="162">
        <v>52.4983</v>
      </c>
      <c r="F491" s="163" t="s">
        <v>1057</v>
      </c>
    </row>
    <row r="492" spans="1:6" ht="24.95" customHeight="1" x14ac:dyDescent="0.2">
      <c r="A492" s="159" t="s">
        <v>1054</v>
      </c>
      <c r="B492" s="159" t="s">
        <v>1055</v>
      </c>
      <c r="C492" s="160" t="s">
        <v>1074</v>
      </c>
      <c r="D492" s="161" t="s">
        <v>482</v>
      </c>
      <c r="E492" s="162">
        <v>61.95</v>
      </c>
      <c r="F492" s="163" t="s">
        <v>1059</v>
      </c>
    </row>
    <row r="493" spans="1:6" ht="20.100000000000001" customHeight="1" x14ac:dyDescent="0.2">
      <c r="A493" s="159" t="s">
        <v>1054</v>
      </c>
      <c r="B493" s="159" t="s">
        <v>1055</v>
      </c>
      <c r="C493" s="160" t="s">
        <v>1075</v>
      </c>
      <c r="D493" s="161" t="s">
        <v>482</v>
      </c>
      <c r="E493" s="162">
        <v>94.352699999999999</v>
      </c>
      <c r="F493" s="163" t="s">
        <v>1057</v>
      </c>
    </row>
    <row r="494" spans="1:6" ht="21" customHeight="1" x14ac:dyDescent="0.2">
      <c r="A494" s="159" t="s">
        <v>1054</v>
      </c>
      <c r="B494" s="159" t="s">
        <v>1055</v>
      </c>
      <c r="C494" s="160" t="s">
        <v>1076</v>
      </c>
      <c r="D494" s="161" t="s">
        <v>482</v>
      </c>
      <c r="E494" s="162">
        <v>131.58199999999999</v>
      </c>
      <c r="F494" s="163" t="s">
        <v>1059</v>
      </c>
    </row>
    <row r="495" spans="1:6" ht="22.5" customHeight="1" x14ac:dyDescent="0.2">
      <c r="A495" s="159" t="s">
        <v>1054</v>
      </c>
      <c r="B495" s="159" t="s">
        <v>1055</v>
      </c>
      <c r="C495" s="160" t="s">
        <v>1077</v>
      </c>
      <c r="D495" s="161" t="s">
        <v>482</v>
      </c>
      <c r="E495" s="162">
        <v>94.352699999999999</v>
      </c>
      <c r="F495" s="163" t="s">
        <v>1057</v>
      </c>
    </row>
    <row r="496" spans="1:6" ht="21" customHeight="1" x14ac:dyDescent="0.2">
      <c r="A496" s="159" t="s">
        <v>1054</v>
      </c>
      <c r="B496" s="159" t="s">
        <v>1055</v>
      </c>
      <c r="C496" s="160" t="s">
        <v>1078</v>
      </c>
      <c r="D496" s="161" t="s">
        <v>482</v>
      </c>
      <c r="E496" s="162">
        <v>131.58199999999999</v>
      </c>
      <c r="F496" s="163" t="s">
        <v>1059</v>
      </c>
    </row>
    <row r="497" spans="1:6" ht="21" customHeight="1" x14ac:dyDescent="0.2">
      <c r="A497" s="159" t="s">
        <v>1054</v>
      </c>
      <c r="B497" s="159" t="s">
        <v>1055</v>
      </c>
      <c r="C497" s="160" t="s">
        <v>1079</v>
      </c>
      <c r="D497" s="161" t="s">
        <v>482</v>
      </c>
      <c r="E497" s="162">
        <v>43.365299999999998</v>
      </c>
      <c r="F497" s="163" t="s">
        <v>1057</v>
      </c>
    </row>
    <row r="498" spans="1:6" ht="23.25" customHeight="1" x14ac:dyDescent="0.2">
      <c r="A498" s="159" t="s">
        <v>1054</v>
      </c>
      <c r="B498" s="159" t="s">
        <v>1055</v>
      </c>
      <c r="C498" s="160" t="s">
        <v>1080</v>
      </c>
      <c r="D498" s="161" t="s">
        <v>482</v>
      </c>
      <c r="E498" s="162">
        <v>78.75</v>
      </c>
      <c r="F498" s="163" t="s">
        <v>1059</v>
      </c>
    </row>
    <row r="499" spans="1:6" ht="23.25" customHeight="1" x14ac:dyDescent="0.2">
      <c r="A499" s="159" t="s">
        <v>1054</v>
      </c>
      <c r="B499" s="159" t="s">
        <v>1055</v>
      </c>
      <c r="C499" s="160" t="s">
        <v>1081</v>
      </c>
      <c r="D499" s="161" t="s">
        <v>482</v>
      </c>
      <c r="E499" s="162">
        <v>73</v>
      </c>
      <c r="F499" s="163" t="s">
        <v>1057</v>
      </c>
    </row>
    <row r="500" spans="1:6" ht="15" customHeight="1" x14ac:dyDescent="0.2">
      <c r="A500" s="159" t="s">
        <v>1054</v>
      </c>
      <c r="B500" s="159" t="s">
        <v>1055</v>
      </c>
      <c r="C500" s="160" t="s">
        <v>1082</v>
      </c>
      <c r="D500" s="161" t="s">
        <v>482</v>
      </c>
      <c r="E500" s="162">
        <v>723.70500000000004</v>
      </c>
      <c r="F500" s="163" t="s">
        <v>1059</v>
      </c>
    </row>
    <row r="501" spans="1:6" ht="22.5" customHeight="1" x14ac:dyDescent="0.2">
      <c r="A501" s="159" t="s">
        <v>1054</v>
      </c>
      <c r="B501" s="159" t="s">
        <v>1055</v>
      </c>
      <c r="C501" s="160" t="s">
        <v>1083</v>
      </c>
      <c r="D501" s="161" t="s">
        <v>482</v>
      </c>
      <c r="E501" s="162">
        <v>224.2</v>
      </c>
      <c r="F501" s="163" t="s">
        <v>1057</v>
      </c>
    </row>
    <row r="502" spans="1:6" ht="26.25" customHeight="1" x14ac:dyDescent="0.2">
      <c r="A502" s="159" t="s">
        <v>1054</v>
      </c>
      <c r="B502" s="159" t="s">
        <v>1055</v>
      </c>
      <c r="C502" s="160" t="s">
        <v>1084</v>
      </c>
      <c r="D502" s="161" t="s">
        <v>482</v>
      </c>
      <c r="E502" s="162">
        <v>433.65</v>
      </c>
      <c r="F502" s="163" t="s">
        <v>1059</v>
      </c>
    </row>
    <row r="503" spans="1:6" ht="18.95" customHeight="1" x14ac:dyDescent="0.2">
      <c r="A503" s="159" t="s">
        <v>1054</v>
      </c>
      <c r="B503" s="159" t="s">
        <v>1055</v>
      </c>
      <c r="C503" s="160" t="s">
        <v>1085</v>
      </c>
      <c r="D503" s="161" t="s">
        <v>482</v>
      </c>
      <c r="E503" s="162">
        <v>224.2</v>
      </c>
      <c r="F503" s="163" t="s">
        <v>1057</v>
      </c>
    </row>
    <row r="504" spans="1:6" ht="17.100000000000001" customHeight="1" x14ac:dyDescent="0.2">
      <c r="A504" s="159" t="s">
        <v>1054</v>
      </c>
      <c r="B504" s="159" t="s">
        <v>1055</v>
      </c>
      <c r="C504" s="160" t="s">
        <v>1086</v>
      </c>
      <c r="D504" s="161" t="s">
        <v>482</v>
      </c>
      <c r="E504" s="162">
        <v>433.65</v>
      </c>
      <c r="F504" s="163" t="s">
        <v>1059</v>
      </c>
    </row>
    <row r="505" spans="1:6" ht="29.25" customHeight="1" x14ac:dyDescent="0.2">
      <c r="A505" s="159" t="s">
        <v>1054</v>
      </c>
      <c r="B505" s="159" t="s">
        <v>1055</v>
      </c>
      <c r="C505" s="160" t="s">
        <v>1087</v>
      </c>
      <c r="D505" s="161" t="s">
        <v>482</v>
      </c>
      <c r="E505" s="162">
        <v>224.2</v>
      </c>
      <c r="F505" s="163" t="s">
        <v>1057</v>
      </c>
    </row>
    <row r="506" spans="1:6" ht="31.5" customHeight="1" x14ac:dyDescent="0.2">
      <c r="A506" s="159" t="s">
        <v>1054</v>
      </c>
      <c r="B506" s="159" t="s">
        <v>1055</v>
      </c>
      <c r="C506" s="160" t="s">
        <v>1088</v>
      </c>
      <c r="D506" s="161" t="s">
        <v>482</v>
      </c>
      <c r="E506" s="162">
        <v>433.65</v>
      </c>
      <c r="F506" s="163" t="s">
        <v>1059</v>
      </c>
    </row>
    <row r="507" spans="1:6" ht="24.75" customHeight="1" x14ac:dyDescent="0.2">
      <c r="A507" s="159" t="s">
        <v>1054</v>
      </c>
      <c r="B507" s="159" t="s">
        <v>1055</v>
      </c>
      <c r="C507" s="160" t="s">
        <v>1089</v>
      </c>
      <c r="D507" s="161" t="s">
        <v>482</v>
      </c>
      <c r="E507" s="162">
        <v>99.12</v>
      </c>
      <c r="F507" s="163" t="s">
        <v>1057</v>
      </c>
    </row>
    <row r="508" spans="1:6" x14ac:dyDescent="0.2">
      <c r="A508" s="159" t="s">
        <v>1054</v>
      </c>
      <c r="B508" s="159" t="s">
        <v>1055</v>
      </c>
      <c r="C508" s="160" t="s">
        <v>1090</v>
      </c>
      <c r="D508" s="161" t="s">
        <v>482</v>
      </c>
      <c r="E508" s="162">
        <v>384.09</v>
      </c>
      <c r="F508" s="163" t="s">
        <v>1057</v>
      </c>
    </row>
    <row r="509" spans="1:6" ht="36.75" customHeight="1" x14ac:dyDescent="0.2">
      <c r="A509" s="159" t="s">
        <v>1054</v>
      </c>
      <c r="B509" s="159" t="s">
        <v>1055</v>
      </c>
      <c r="C509" s="160" t="s">
        <v>1091</v>
      </c>
      <c r="D509" s="161" t="s">
        <v>482</v>
      </c>
      <c r="E509" s="162">
        <v>3669.75</v>
      </c>
      <c r="F509" s="163" t="s">
        <v>1057</v>
      </c>
    </row>
    <row r="510" spans="1:6" ht="37.5" customHeight="1" x14ac:dyDescent="0.2">
      <c r="A510" s="159" t="s">
        <v>1054</v>
      </c>
      <c r="B510" s="159" t="s">
        <v>1055</v>
      </c>
      <c r="C510" s="160" t="s">
        <v>1092</v>
      </c>
      <c r="D510" s="161" t="s">
        <v>880</v>
      </c>
      <c r="E510" s="162">
        <v>183.75</v>
      </c>
      <c r="F510" s="163" t="s">
        <v>1057</v>
      </c>
    </row>
    <row r="511" spans="1:6" ht="34.5" customHeight="1" x14ac:dyDescent="0.2">
      <c r="A511" s="159" t="s">
        <v>1054</v>
      </c>
      <c r="B511" s="159" t="s">
        <v>1055</v>
      </c>
      <c r="C511" s="160" t="s">
        <v>1093</v>
      </c>
      <c r="D511" s="161" t="s">
        <v>482</v>
      </c>
      <c r="E511" s="162">
        <v>255.86</v>
      </c>
      <c r="F511" s="163" t="s">
        <v>1059</v>
      </c>
    </row>
    <row r="512" spans="1:6" ht="30.75" customHeight="1" x14ac:dyDescent="0.2">
      <c r="A512" s="159" t="s">
        <v>1054</v>
      </c>
      <c r="B512" s="159" t="s">
        <v>1055</v>
      </c>
      <c r="C512" s="160" t="s">
        <v>1094</v>
      </c>
      <c r="D512" s="161" t="s">
        <v>482</v>
      </c>
      <c r="E512" s="162">
        <v>548.26</v>
      </c>
      <c r="F512" s="163" t="s">
        <v>1059</v>
      </c>
    </row>
    <row r="513" spans="1:6" ht="35.25" customHeight="1" x14ac:dyDescent="0.2">
      <c r="A513" s="159" t="s">
        <v>1054</v>
      </c>
      <c r="B513" s="159" t="s">
        <v>1055</v>
      </c>
      <c r="C513" s="160" t="s">
        <v>1095</v>
      </c>
      <c r="D513" s="161" t="s">
        <v>482</v>
      </c>
      <c r="E513" s="162">
        <v>3422</v>
      </c>
      <c r="F513" s="163" t="s">
        <v>1057</v>
      </c>
    </row>
    <row r="514" spans="1:6" ht="24.75" customHeight="1" x14ac:dyDescent="0.2">
      <c r="A514" s="12" t="s">
        <v>128</v>
      </c>
      <c r="B514" s="12" t="s">
        <v>1096</v>
      </c>
      <c r="C514" s="13" t="s">
        <v>1097</v>
      </c>
      <c r="D514" s="14" t="s">
        <v>902</v>
      </c>
      <c r="E514" s="15">
        <v>1500</v>
      </c>
      <c r="F514" s="52" t="s">
        <v>1098</v>
      </c>
    </row>
    <row r="515" spans="1:6" ht="27" customHeight="1" x14ac:dyDescent="0.2">
      <c r="A515" s="12" t="s">
        <v>128</v>
      </c>
      <c r="B515" s="12" t="s">
        <v>1096</v>
      </c>
      <c r="C515" s="13" t="s">
        <v>1097</v>
      </c>
      <c r="D515" s="14" t="s">
        <v>902</v>
      </c>
      <c r="E515" s="15">
        <v>2050</v>
      </c>
      <c r="F515" s="52" t="s">
        <v>1098</v>
      </c>
    </row>
    <row r="516" spans="1:6" ht="27.75" customHeight="1" x14ac:dyDescent="0.2">
      <c r="A516" s="12" t="s">
        <v>128</v>
      </c>
      <c r="B516" s="12" t="s">
        <v>1096</v>
      </c>
      <c r="C516" s="13" t="s">
        <v>1099</v>
      </c>
      <c r="D516" s="14" t="s">
        <v>902</v>
      </c>
      <c r="E516" s="15">
        <v>3500</v>
      </c>
      <c r="F516" s="52" t="s">
        <v>1098</v>
      </c>
    </row>
    <row r="517" spans="1:6" ht="32.25" customHeight="1" x14ac:dyDescent="0.2">
      <c r="A517" s="12" t="s">
        <v>128</v>
      </c>
      <c r="B517" s="12" t="s">
        <v>1096</v>
      </c>
      <c r="C517" s="13" t="s">
        <v>1100</v>
      </c>
      <c r="D517" s="14" t="s">
        <v>902</v>
      </c>
      <c r="E517" s="15">
        <v>2100</v>
      </c>
      <c r="F517" s="52" t="s">
        <v>1098</v>
      </c>
    </row>
    <row r="518" spans="1:6" x14ac:dyDescent="0.2">
      <c r="A518" s="12" t="s">
        <v>268</v>
      </c>
      <c r="B518" s="12" t="s">
        <v>1101</v>
      </c>
      <c r="C518" s="13" t="s">
        <v>268</v>
      </c>
      <c r="D518" s="14" t="s">
        <v>1102</v>
      </c>
      <c r="E518" s="15">
        <v>0</v>
      </c>
      <c r="F518" s="52" t="s">
        <v>1103</v>
      </c>
    </row>
    <row r="519" spans="1:6" x14ac:dyDescent="0.2">
      <c r="A519" s="12" t="s">
        <v>269</v>
      </c>
      <c r="B519" s="12" t="s">
        <v>1101</v>
      </c>
      <c r="C519" s="13" t="s">
        <v>269</v>
      </c>
      <c r="D519" s="14" t="s">
        <v>1102</v>
      </c>
      <c r="E519" s="15">
        <v>0</v>
      </c>
      <c r="F519" s="52" t="s">
        <v>1104</v>
      </c>
    </row>
    <row r="520" spans="1:6" x14ac:dyDescent="0.2">
      <c r="A520" s="12" t="s">
        <v>270</v>
      </c>
      <c r="B520" s="12" t="s">
        <v>1101</v>
      </c>
      <c r="C520" s="13" t="s">
        <v>270</v>
      </c>
      <c r="D520" s="14" t="s">
        <v>1102</v>
      </c>
      <c r="E520" s="15">
        <v>0</v>
      </c>
      <c r="F520" s="52" t="s">
        <v>1105</v>
      </c>
    </row>
    <row r="539" spans="1:4" ht="15" x14ac:dyDescent="0.25">
      <c r="A539" s="167" t="s">
        <v>0</v>
      </c>
      <c r="B539" s="168"/>
      <c r="C539" s="168"/>
      <c r="D539" s="168"/>
    </row>
    <row r="540" spans="1:4" ht="15" x14ac:dyDescent="0.25">
      <c r="A540" s="170" t="s">
        <v>191</v>
      </c>
      <c r="B540" s="168" t="s">
        <v>480</v>
      </c>
      <c r="C540" s="168"/>
      <c r="D540" s="168"/>
    </row>
    <row r="541" spans="1:4" ht="15" x14ac:dyDescent="0.25">
      <c r="A541" s="170" t="s">
        <v>182</v>
      </c>
      <c r="B541" s="168" t="s">
        <v>485</v>
      </c>
      <c r="C541" s="168"/>
      <c r="D541" s="168"/>
    </row>
    <row r="542" spans="1:4" ht="15" x14ac:dyDescent="0.25">
      <c r="A542" s="170" t="s">
        <v>206</v>
      </c>
      <c r="B542" s="168" t="s">
        <v>507</v>
      </c>
      <c r="C542" s="168"/>
      <c r="D542" s="168"/>
    </row>
    <row r="543" spans="1:4" ht="15" x14ac:dyDescent="0.25">
      <c r="A543" s="170" t="s">
        <v>268</v>
      </c>
      <c r="B543" s="168" t="s">
        <v>1101</v>
      </c>
      <c r="C543" s="168"/>
      <c r="D543" s="168"/>
    </row>
    <row r="544" spans="1:4" ht="15" x14ac:dyDescent="0.25">
      <c r="A544" s="170" t="s">
        <v>269</v>
      </c>
      <c r="B544" s="168" t="s">
        <v>1101</v>
      </c>
      <c r="C544" s="168"/>
      <c r="D544" s="168"/>
    </row>
    <row r="545" spans="1:4" ht="15" x14ac:dyDescent="0.25">
      <c r="A545" s="170" t="s">
        <v>517</v>
      </c>
      <c r="B545" s="168" t="s">
        <v>518</v>
      </c>
      <c r="C545" s="168"/>
      <c r="D545" s="168"/>
    </row>
    <row r="546" spans="1:4" ht="15" x14ac:dyDescent="0.25">
      <c r="A546" s="170" t="s">
        <v>275</v>
      </c>
      <c r="B546" s="168" t="s">
        <v>525</v>
      </c>
      <c r="C546" s="168"/>
      <c r="D546" s="168"/>
    </row>
    <row r="547" spans="1:4" ht="15" x14ac:dyDescent="0.25">
      <c r="A547" s="170" t="s">
        <v>263</v>
      </c>
      <c r="B547" s="168" t="s">
        <v>536</v>
      </c>
      <c r="C547" s="168"/>
      <c r="D547" s="168"/>
    </row>
    <row r="548" spans="1:4" ht="15" x14ac:dyDescent="0.25">
      <c r="A548" s="170" t="s">
        <v>626</v>
      </c>
      <c r="B548" s="168" t="s">
        <v>627</v>
      </c>
      <c r="C548" s="168"/>
      <c r="D548" s="168"/>
    </row>
    <row r="549" spans="1:4" ht="15" x14ac:dyDescent="0.25">
      <c r="A549" s="170" t="s">
        <v>452</v>
      </c>
      <c r="B549" s="168" t="s">
        <v>634</v>
      </c>
      <c r="C549" s="168"/>
      <c r="D549" s="168"/>
    </row>
    <row r="550" spans="1:4" ht="15" x14ac:dyDescent="0.25">
      <c r="A550" s="170" t="s">
        <v>638</v>
      </c>
      <c r="B550" s="168" t="s">
        <v>639</v>
      </c>
      <c r="C550" s="168"/>
      <c r="D550" s="168"/>
    </row>
    <row r="551" spans="1:4" ht="15" x14ac:dyDescent="0.25">
      <c r="A551" s="170" t="s">
        <v>235</v>
      </c>
      <c r="B551" s="168" t="s">
        <v>644</v>
      </c>
      <c r="C551" s="168"/>
      <c r="D551" s="168"/>
    </row>
    <row r="552" spans="1:4" ht="15" x14ac:dyDescent="0.25">
      <c r="A552" s="170" t="s">
        <v>222</v>
      </c>
      <c r="B552" s="168" t="s">
        <v>656</v>
      </c>
      <c r="C552" s="168"/>
      <c r="D552" s="168"/>
    </row>
    <row r="553" spans="1:4" ht="15" x14ac:dyDescent="0.25">
      <c r="A553" s="170" t="s">
        <v>127</v>
      </c>
      <c r="B553" s="168" t="s">
        <v>689</v>
      </c>
      <c r="C553" s="168"/>
      <c r="D553" s="168"/>
    </row>
    <row r="554" spans="1:4" ht="15" x14ac:dyDescent="0.25">
      <c r="A554" s="170" t="s">
        <v>203</v>
      </c>
      <c r="B554" s="168" t="s">
        <v>692</v>
      </c>
      <c r="C554" s="168"/>
      <c r="D554" s="168"/>
    </row>
    <row r="555" spans="1:4" ht="15" x14ac:dyDescent="0.25">
      <c r="A555" s="170" t="s">
        <v>157</v>
      </c>
      <c r="B555" s="168" t="s">
        <v>702</v>
      </c>
      <c r="C555" s="168"/>
      <c r="D555" s="168"/>
    </row>
    <row r="556" spans="1:4" ht="15" x14ac:dyDescent="0.25">
      <c r="A556" s="170" t="s">
        <v>706</v>
      </c>
      <c r="B556" s="168" t="s">
        <v>702</v>
      </c>
      <c r="C556" s="168"/>
      <c r="D556" s="168"/>
    </row>
    <row r="557" spans="1:4" ht="15" x14ac:dyDescent="0.25">
      <c r="A557" s="170" t="s">
        <v>156</v>
      </c>
      <c r="B557" s="168" t="s">
        <v>702</v>
      </c>
      <c r="C557" s="168"/>
    </row>
    <row r="558" spans="1:4" ht="15" x14ac:dyDescent="0.25">
      <c r="A558" s="170" t="s">
        <v>713</v>
      </c>
      <c r="B558" s="168" t="s">
        <v>702</v>
      </c>
      <c r="C558" s="168"/>
    </row>
    <row r="559" spans="1:4" ht="15" x14ac:dyDescent="0.25">
      <c r="A559" s="170" t="s">
        <v>722</v>
      </c>
      <c r="B559" s="168" t="s">
        <v>702</v>
      </c>
      <c r="C559" s="168"/>
    </row>
    <row r="560" spans="1:4" ht="15" x14ac:dyDescent="0.25">
      <c r="A560" s="170" t="s">
        <v>246</v>
      </c>
      <c r="B560" s="168" t="s">
        <v>727</v>
      </c>
      <c r="C560" s="168"/>
    </row>
    <row r="561" spans="1:3" ht="15" x14ac:dyDescent="0.25">
      <c r="A561" s="170" t="s">
        <v>744</v>
      </c>
      <c r="B561" s="168" t="s">
        <v>745</v>
      </c>
      <c r="C561" s="168"/>
    </row>
    <row r="562" spans="1:3" ht="15" x14ac:dyDescent="0.25">
      <c r="A562" s="170" t="s">
        <v>256</v>
      </c>
      <c r="B562" s="168" t="s">
        <v>749</v>
      </c>
      <c r="C562" s="168"/>
    </row>
    <row r="563" spans="1:3" ht="15" x14ac:dyDescent="0.25">
      <c r="A563" s="170" t="s">
        <v>148</v>
      </c>
      <c r="B563" s="168" t="s">
        <v>776</v>
      </c>
      <c r="C563" s="168"/>
    </row>
    <row r="564" spans="1:3" ht="15" x14ac:dyDescent="0.25">
      <c r="A564" s="170" t="s">
        <v>278</v>
      </c>
      <c r="B564" s="168" t="s">
        <v>779</v>
      </c>
      <c r="C564" s="168"/>
    </row>
    <row r="565" spans="1:3" ht="15" x14ac:dyDescent="0.25">
      <c r="A565" s="170" t="s">
        <v>270</v>
      </c>
      <c r="B565" s="168" t="s">
        <v>1101</v>
      </c>
      <c r="C565" s="168"/>
    </row>
    <row r="566" spans="1:3" ht="15" x14ac:dyDescent="0.25">
      <c r="A566" s="170" t="s">
        <v>131</v>
      </c>
      <c r="B566" s="168" t="s">
        <v>785</v>
      </c>
      <c r="C566" s="168"/>
    </row>
    <row r="567" spans="1:3" ht="15" x14ac:dyDescent="0.25">
      <c r="A567" s="170" t="s">
        <v>788</v>
      </c>
      <c r="B567" s="168" t="s">
        <v>789</v>
      </c>
      <c r="C567" s="168"/>
    </row>
    <row r="568" spans="1:3" ht="15" x14ac:dyDescent="0.25">
      <c r="A568" s="170" t="s">
        <v>195</v>
      </c>
      <c r="B568" s="168" t="s">
        <v>793</v>
      </c>
      <c r="C568" s="168"/>
    </row>
    <row r="569" spans="1:3" ht="15" x14ac:dyDescent="0.25">
      <c r="A569" s="170" t="s">
        <v>209</v>
      </c>
      <c r="B569" s="168" t="s">
        <v>797</v>
      </c>
      <c r="C569" s="168"/>
    </row>
    <row r="570" spans="1:3" ht="15" x14ac:dyDescent="0.25">
      <c r="A570" s="170" t="s">
        <v>216</v>
      </c>
      <c r="B570" s="168" t="s">
        <v>801</v>
      </c>
      <c r="C570" s="168"/>
    </row>
    <row r="571" spans="1:3" ht="15" x14ac:dyDescent="0.25">
      <c r="A571" s="170" t="s">
        <v>383</v>
      </c>
      <c r="B571" s="168" t="s">
        <v>806</v>
      </c>
      <c r="C571" s="168"/>
    </row>
    <row r="572" spans="1:3" ht="15" x14ac:dyDescent="0.25">
      <c r="A572" s="170" t="s">
        <v>215</v>
      </c>
      <c r="B572" s="168" t="s">
        <v>835</v>
      </c>
      <c r="C572" s="168"/>
    </row>
    <row r="573" spans="1:3" ht="15" x14ac:dyDescent="0.25">
      <c r="A573" s="170" t="s">
        <v>250</v>
      </c>
      <c r="B573" s="168" t="s">
        <v>842</v>
      </c>
      <c r="C573" s="168"/>
    </row>
    <row r="574" spans="1:3" ht="15" x14ac:dyDescent="0.25">
      <c r="A574" s="170" t="s">
        <v>199</v>
      </c>
      <c r="B574" s="168" t="s">
        <v>866</v>
      </c>
      <c r="C574" s="168"/>
    </row>
    <row r="575" spans="1:3" ht="15" x14ac:dyDescent="0.25">
      <c r="A575" s="170" t="s">
        <v>218</v>
      </c>
      <c r="B575" s="168" t="s">
        <v>888</v>
      </c>
      <c r="C575" s="168"/>
    </row>
    <row r="576" spans="1:3" ht="15" x14ac:dyDescent="0.25">
      <c r="A576" s="170" t="s">
        <v>891</v>
      </c>
      <c r="B576" s="168" t="s">
        <v>892</v>
      </c>
      <c r="C576" s="168"/>
    </row>
    <row r="577" spans="1:3" ht="15" x14ac:dyDescent="0.25">
      <c r="A577" s="170" t="s">
        <v>126</v>
      </c>
      <c r="B577" s="168" t="s">
        <v>895</v>
      </c>
      <c r="C577" s="168"/>
    </row>
    <row r="578" spans="1:3" ht="15" x14ac:dyDescent="0.25">
      <c r="A578" s="170" t="s">
        <v>899</v>
      </c>
      <c r="B578" s="168" t="s">
        <v>900</v>
      </c>
      <c r="C578" s="168"/>
    </row>
    <row r="579" spans="1:3" ht="15" x14ac:dyDescent="0.25">
      <c r="A579" s="170" t="s">
        <v>904</v>
      </c>
      <c r="B579" s="168" t="s">
        <v>905</v>
      </c>
      <c r="C579" s="168"/>
    </row>
    <row r="580" spans="1:3" ht="15" x14ac:dyDescent="0.25">
      <c r="A580" s="170" t="s">
        <v>909</v>
      </c>
      <c r="B580" s="168" t="s">
        <v>910</v>
      </c>
      <c r="C580" s="168"/>
    </row>
    <row r="581" spans="1:3" ht="15" x14ac:dyDescent="0.25">
      <c r="A581" s="170" t="s">
        <v>925</v>
      </c>
      <c r="B581" s="168" t="s">
        <v>926</v>
      </c>
      <c r="C581" s="168"/>
    </row>
    <row r="582" spans="1:3" ht="15" x14ac:dyDescent="0.25">
      <c r="A582" s="170" t="s">
        <v>1054</v>
      </c>
      <c r="B582" s="168" t="s">
        <v>1055</v>
      </c>
      <c r="C582" s="168"/>
    </row>
    <row r="583" spans="1:3" ht="15" x14ac:dyDescent="0.25">
      <c r="A583" s="170" t="s">
        <v>128</v>
      </c>
      <c r="B583" s="168" t="s">
        <v>1096</v>
      </c>
      <c r="C583" s="168"/>
    </row>
    <row r="584" spans="1:3" ht="15" x14ac:dyDescent="0.25">
      <c r="A584" s="170"/>
      <c r="B584" s="168"/>
      <c r="C584" s="168"/>
    </row>
    <row r="585" spans="1:3" ht="15" x14ac:dyDescent="0.25">
      <c r="B585" s="168"/>
    </row>
    <row r="586" spans="1:3" ht="15" x14ac:dyDescent="0.25">
      <c r="B586" s="168"/>
    </row>
    <row r="587" spans="1:3" ht="15" x14ac:dyDescent="0.25">
      <c r="B587" s="168"/>
    </row>
    <row r="588" spans="1:3" ht="15" x14ac:dyDescent="0.25">
      <c r="B588" s="168"/>
    </row>
    <row r="589" spans="1:3" ht="15" x14ac:dyDescent="0.25">
      <c r="B589" s="168"/>
    </row>
    <row r="590" spans="1:3" ht="15" x14ac:dyDescent="0.25">
      <c r="B590" s="168"/>
    </row>
    <row r="591" spans="1:3" ht="15" x14ac:dyDescent="0.25">
      <c r="B591" s="168"/>
    </row>
    <row r="592" spans="1:3" ht="15" x14ac:dyDescent="0.25">
      <c r="B592" s="168"/>
    </row>
    <row r="593" spans="2:2" ht="15" x14ac:dyDescent="0.25">
      <c r="B593" s="168"/>
    </row>
    <row r="594" spans="2:2" ht="15" x14ac:dyDescent="0.25">
      <c r="B594" s="168"/>
    </row>
    <row r="595" spans="2:2" ht="15" x14ac:dyDescent="0.25">
      <c r="B595" s="168"/>
    </row>
    <row r="596" spans="2:2" ht="15" x14ac:dyDescent="0.25">
      <c r="B596" s="168"/>
    </row>
    <row r="597" spans="2:2" ht="15" x14ac:dyDescent="0.25">
      <c r="B597" s="168"/>
    </row>
    <row r="598" spans="2:2" ht="15" x14ac:dyDescent="0.25">
      <c r="B598" s="168"/>
    </row>
    <row r="599" spans="2:2" ht="15" x14ac:dyDescent="0.25">
      <c r="B599" s="168"/>
    </row>
    <row r="600" spans="2:2" ht="15" x14ac:dyDescent="0.25">
      <c r="B600" s="168"/>
    </row>
    <row r="601" spans="2:2" ht="15" x14ac:dyDescent="0.25">
      <c r="B601" s="168"/>
    </row>
    <row r="602" spans="2:2" ht="15" x14ac:dyDescent="0.25">
      <c r="B602" s="168"/>
    </row>
    <row r="603" spans="2:2" ht="15" x14ac:dyDescent="0.25">
      <c r="B603" s="168"/>
    </row>
    <row r="604" spans="2:2" ht="15" x14ac:dyDescent="0.25">
      <c r="B604" s="168"/>
    </row>
    <row r="605" spans="2:2" ht="15" x14ac:dyDescent="0.25">
      <c r="B605" s="168"/>
    </row>
    <row r="606" spans="2:2" ht="15" x14ac:dyDescent="0.25">
      <c r="B606" s="168"/>
    </row>
    <row r="607" spans="2:2" ht="15" x14ac:dyDescent="0.25">
      <c r="B607" s="168"/>
    </row>
    <row r="608" spans="2:2" ht="15" x14ac:dyDescent="0.25">
      <c r="B608" s="168"/>
    </row>
    <row r="609" spans="2:2" ht="15" x14ac:dyDescent="0.25">
      <c r="B609" s="168"/>
    </row>
    <row r="610" spans="2:2" ht="15" x14ac:dyDescent="0.25">
      <c r="B610" s="168"/>
    </row>
    <row r="611" spans="2:2" ht="15" x14ac:dyDescent="0.25">
      <c r="B611" s="168"/>
    </row>
    <row r="612" spans="2:2" ht="15" x14ac:dyDescent="0.25">
      <c r="B612" s="168"/>
    </row>
    <row r="613" spans="2:2" ht="15" x14ac:dyDescent="0.25">
      <c r="B613" s="168"/>
    </row>
    <row r="614" spans="2:2" ht="15" x14ac:dyDescent="0.25">
      <c r="B614" s="168"/>
    </row>
    <row r="615" spans="2:2" ht="15" x14ac:dyDescent="0.25">
      <c r="B615" s="168"/>
    </row>
    <row r="616" spans="2:2" ht="15" x14ac:dyDescent="0.25">
      <c r="B616" s="168"/>
    </row>
    <row r="617" spans="2:2" ht="15" x14ac:dyDescent="0.25">
      <c r="B617" s="168"/>
    </row>
    <row r="618" spans="2:2" ht="15" x14ac:dyDescent="0.25">
      <c r="B618" s="168"/>
    </row>
    <row r="619" spans="2:2" ht="15" x14ac:dyDescent="0.25">
      <c r="B619" s="168"/>
    </row>
    <row r="620" spans="2:2" ht="15" x14ac:dyDescent="0.25">
      <c r="B620" s="168"/>
    </row>
    <row r="621" spans="2:2" ht="15" x14ac:dyDescent="0.25">
      <c r="B621" s="168"/>
    </row>
    <row r="622" spans="2:2" ht="15" x14ac:dyDescent="0.25">
      <c r="B622" s="168"/>
    </row>
    <row r="623" spans="2:2" ht="15" x14ac:dyDescent="0.25">
      <c r="B623" s="168"/>
    </row>
    <row r="624" spans="2:2" ht="15" x14ac:dyDescent="0.25">
      <c r="B624" s="168"/>
    </row>
    <row r="625" spans="2:2" ht="15" x14ac:dyDescent="0.25">
      <c r="B625" s="168"/>
    </row>
    <row r="626" spans="2:2" ht="15" x14ac:dyDescent="0.25">
      <c r="B626" s="168"/>
    </row>
    <row r="627" spans="2:2" ht="15" x14ac:dyDescent="0.25">
      <c r="B627" s="168"/>
    </row>
    <row r="628" spans="2:2" ht="15" x14ac:dyDescent="0.25">
      <c r="B628" s="168"/>
    </row>
  </sheetData>
  <autoFilter ref="A1:E517">
    <sortState ref="A2:E623">
      <sortCondition ref="A1:A623"/>
    </sortState>
  </autoFilter>
  <conditionalFormatting sqref="C135 C513 C449:C4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5 D4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2" footer="0.2"/>
  <pageSetup fitToHeight="1000" orientation="landscape" horizontalDpi="300" verticalDpi="300" r:id="rId1"/>
  <headerFooter alignWithMargins="0">
    <oddHeader>&amp;C
Reporte&amp;LSistema de Información de la Gestión Financiera
Periodo:2017&amp;RCC-003
27/06/2017 08:23:24
Página &amp;P de &amp;N
40222915072-SIGEF</oddHeader>
    <oddFooter>&amp;C&amp;L&amp;R 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293"/>
  <sheetViews>
    <sheetView showGridLines="0" topLeftCell="A10" zoomScaleNormal="100" workbookViewId="0">
      <selection activeCell="K29" sqref="K29"/>
    </sheetView>
  </sheetViews>
  <sheetFormatPr baseColWidth="10" defaultColWidth="11.42578125" defaultRowHeight="12.75" x14ac:dyDescent="0.2"/>
  <cols>
    <col min="1" max="1" width="33.42578125" style="193" customWidth="1"/>
    <col min="2" max="3" width="13.5703125" style="193" customWidth="1"/>
    <col min="4" max="4" width="16.140625" style="193" customWidth="1"/>
    <col min="5" max="5" width="15.28515625" style="193" customWidth="1"/>
    <col min="6" max="6" width="13.28515625" style="193" customWidth="1"/>
    <col min="7" max="8" width="13.7109375" style="193" customWidth="1"/>
    <col min="9" max="9" width="13.5703125" style="193" customWidth="1"/>
    <col min="10" max="10" width="11.42578125" style="197"/>
    <col min="11" max="11" width="13.85546875" style="197" customWidth="1"/>
    <col min="12" max="71" width="11.42578125" style="197"/>
    <col min="72" max="16384" width="11.42578125" style="1"/>
  </cols>
  <sheetData>
    <row r="1" spans="1:19" x14ac:dyDescent="0.2">
      <c r="B1" s="194" t="s">
        <v>1526</v>
      </c>
      <c r="C1" s="195"/>
      <c r="D1" s="195"/>
      <c r="E1" s="195"/>
      <c r="F1" s="195"/>
      <c r="G1" s="195"/>
      <c r="H1" s="195"/>
      <c r="I1" s="196"/>
    </row>
    <row r="2" spans="1:19" ht="15.75" x14ac:dyDescent="0.25">
      <c r="B2" s="198" t="s">
        <v>458</v>
      </c>
      <c r="C2" s="199"/>
      <c r="D2" s="199"/>
      <c r="E2" s="199"/>
      <c r="F2" s="199"/>
      <c r="G2" s="199"/>
      <c r="H2" s="199"/>
      <c r="I2" s="200"/>
    </row>
    <row r="3" spans="1:19" ht="15" x14ac:dyDescent="0.25">
      <c r="B3" s="201" t="s">
        <v>459</v>
      </c>
      <c r="C3" s="202"/>
      <c r="D3" s="202"/>
      <c r="E3" s="202"/>
      <c r="F3" s="202"/>
      <c r="G3" s="202"/>
      <c r="H3" s="202"/>
      <c r="I3" s="203"/>
      <c r="K3" s="197">
        <v>2018</v>
      </c>
      <c r="L3" s="197">
        <v>2019</v>
      </c>
      <c r="M3" s="197">
        <v>2020</v>
      </c>
    </row>
    <row r="4" spans="1:19" x14ac:dyDescent="0.2">
      <c r="B4" s="204" t="s">
        <v>1386</v>
      </c>
      <c r="C4" s="205"/>
      <c r="D4" s="205"/>
      <c r="E4" s="205"/>
      <c r="F4" s="205"/>
      <c r="G4" s="205"/>
      <c r="H4" s="205"/>
      <c r="I4" s="206"/>
      <c r="K4" s="197" t="s">
        <v>1387</v>
      </c>
      <c r="L4" s="197" t="s">
        <v>460</v>
      </c>
      <c r="M4" s="197" t="s">
        <v>461</v>
      </c>
      <c r="N4" s="197" t="s">
        <v>462</v>
      </c>
      <c r="O4" s="197" t="s">
        <v>463</v>
      </c>
      <c r="P4" s="197" t="s">
        <v>464</v>
      </c>
      <c r="Q4" s="197" t="s">
        <v>465</v>
      </c>
      <c r="R4" s="197" t="s">
        <v>466</v>
      </c>
      <c r="S4" s="197" t="s">
        <v>467</v>
      </c>
    </row>
    <row r="5" spans="1:19" x14ac:dyDescent="0.2">
      <c r="A5" s="207"/>
      <c r="B5" s="204" t="s">
        <v>1388</v>
      </c>
      <c r="C5" s="208">
        <v>2019</v>
      </c>
      <c r="D5" s="209"/>
      <c r="E5" s="210"/>
      <c r="F5" s="211"/>
      <c r="G5" s="212"/>
      <c r="H5" s="212"/>
      <c r="I5" s="213"/>
    </row>
    <row r="6" spans="1:19" x14ac:dyDescent="0.2">
      <c r="A6" s="214" t="s">
        <v>324</v>
      </c>
      <c r="B6" s="580" t="s">
        <v>460</v>
      </c>
      <c r="C6" s="580"/>
      <c r="D6" s="580"/>
      <c r="E6" s="580"/>
      <c r="F6" s="580"/>
      <c r="G6" s="580"/>
      <c r="H6" s="580"/>
      <c r="I6" s="581"/>
    </row>
    <row r="7" spans="1:19" x14ac:dyDescent="0.2">
      <c r="A7" s="215" t="s">
        <v>349</v>
      </c>
      <c r="B7" s="582"/>
      <c r="C7" s="582"/>
      <c r="D7" s="582"/>
      <c r="E7" s="582"/>
      <c r="F7" s="582"/>
      <c r="G7" s="582"/>
      <c r="H7" s="582"/>
      <c r="I7" s="583"/>
    </row>
    <row r="8" spans="1:19" x14ac:dyDescent="0.2">
      <c r="A8" s="216" t="s">
        <v>1389</v>
      </c>
      <c r="B8" s="584" t="s">
        <v>1411</v>
      </c>
      <c r="C8" s="584"/>
      <c r="D8" s="584"/>
      <c r="E8" s="584"/>
      <c r="F8" s="584"/>
      <c r="G8" s="584"/>
      <c r="H8" s="584"/>
      <c r="I8" s="585"/>
    </row>
    <row r="9" spans="1:19" ht="12.75" customHeight="1" x14ac:dyDescent="0.2">
      <c r="A9" s="586" t="s">
        <v>50</v>
      </c>
      <c r="B9" s="578" t="s">
        <v>1</v>
      </c>
      <c r="C9" s="578" t="s">
        <v>1111</v>
      </c>
      <c r="D9" s="578" t="s">
        <v>1110</v>
      </c>
      <c r="E9" s="578" t="s">
        <v>1109</v>
      </c>
      <c r="F9" s="588" t="s">
        <v>57</v>
      </c>
      <c r="G9" s="588"/>
      <c r="H9" s="588"/>
      <c r="I9" s="588"/>
      <c r="K9" s="578" t="s">
        <v>1112</v>
      </c>
    </row>
    <row r="10" spans="1:19" ht="31.5" customHeight="1" x14ac:dyDescent="0.2">
      <c r="A10" s="587"/>
      <c r="B10" s="579"/>
      <c r="C10" s="579"/>
      <c r="D10" s="579"/>
      <c r="E10" s="579"/>
      <c r="F10" s="217" t="s">
        <v>5</v>
      </c>
      <c r="G10" s="217" t="s">
        <v>6</v>
      </c>
      <c r="H10" s="217" t="s">
        <v>7</v>
      </c>
      <c r="I10" s="217" t="s">
        <v>8</v>
      </c>
      <c r="K10" s="579"/>
    </row>
    <row r="11" spans="1:19" x14ac:dyDescent="0.2">
      <c r="A11" s="218" t="s">
        <v>19</v>
      </c>
      <c r="B11" s="219" t="s">
        <v>20</v>
      </c>
      <c r="C11" s="220">
        <f>SUM(C12:C13)</f>
        <v>89330</v>
      </c>
      <c r="D11" s="221">
        <f t="shared" ref="D11:I11" si="0">SUM(D12:D13)</f>
        <v>85314.857142857145</v>
      </c>
      <c r="E11" s="221">
        <f t="shared" si="0"/>
        <v>96862.116101983149</v>
      </c>
      <c r="F11" s="221">
        <f t="shared" si="0"/>
        <v>23246.907864475954</v>
      </c>
      <c r="G11" s="221">
        <f t="shared" si="0"/>
        <v>22278.286703456128</v>
      </c>
      <c r="H11" s="221">
        <f t="shared" si="0"/>
        <v>31964.49831365444</v>
      </c>
      <c r="I11" s="221">
        <f t="shared" si="0"/>
        <v>19371</v>
      </c>
      <c r="K11" s="222">
        <f t="shared" ref="K11" si="1">SUM(K12:K13)</f>
        <v>49767</v>
      </c>
    </row>
    <row r="12" spans="1:19" x14ac:dyDescent="0.2">
      <c r="A12" s="223" t="s">
        <v>21</v>
      </c>
      <c r="B12" s="224"/>
      <c r="C12" s="225">
        <v>42973</v>
      </c>
      <c r="D12" s="226">
        <f>(K12/7)*12</f>
        <v>22520.571428571428</v>
      </c>
      <c r="E12" s="227">
        <f>IF(C12="",0,(D12/C12)*D12)</f>
        <v>11802.204581234442</v>
      </c>
      <c r="F12" s="228">
        <v>2832.5290994962661</v>
      </c>
      <c r="G12" s="228">
        <v>2714.5070536839216</v>
      </c>
      <c r="H12" s="228">
        <v>3894.7275118073662</v>
      </c>
      <c r="I12" s="228">
        <v>2360</v>
      </c>
      <c r="K12" s="225">
        <v>13137</v>
      </c>
    </row>
    <row r="13" spans="1:19" x14ac:dyDescent="0.2">
      <c r="A13" s="223" t="s">
        <v>22</v>
      </c>
      <c r="B13" s="224"/>
      <c r="C13" s="225">
        <v>46357</v>
      </c>
      <c r="D13" s="226">
        <f>(K13/7)*12</f>
        <v>62794.285714285717</v>
      </c>
      <c r="E13" s="227">
        <f>IF(C13="",0,(D13/C13)*D13)</f>
        <v>85059.911520748705</v>
      </c>
      <c r="F13" s="228">
        <v>20414.378764979687</v>
      </c>
      <c r="G13" s="228">
        <v>19563.779649772205</v>
      </c>
      <c r="H13" s="228">
        <v>28069.770801847073</v>
      </c>
      <c r="I13" s="228">
        <v>17011</v>
      </c>
      <c r="K13" s="229">
        <v>36630</v>
      </c>
    </row>
    <row r="14" spans="1:19" ht="15" customHeight="1" x14ac:dyDescent="0.2">
      <c r="A14" s="218" t="s">
        <v>23</v>
      </c>
      <c r="B14" s="219" t="s">
        <v>20</v>
      </c>
      <c r="C14" s="220">
        <f>SUM(C15)</f>
        <v>63722</v>
      </c>
      <c r="D14" s="230">
        <f t="shared" ref="D14:K14" si="2">D15</f>
        <v>56149.714285714283</v>
      </c>
      <c r="E14" s="221">
        <f t="shared" si="2"/>
        <v>49477.267103470491</v>
      </c>
      <c r="F14" s="230">
        <f t="shared" si="2"/>
        <v>11874.544104832918</v>
      </c>
      <c r="G14" s="230">
        <f t="shared" si="2"/>
        <v>11874.544104832918</v>
      </c>
      <c r="H14" s="230">
        <f t="shared" si="2"/>
        <v>11874.544104832918</v>
      </c>
      <c r="I14" s="221">
        <f t="shared" si="2"/>
        <v>13853</v>
      </c>
      <c r="K14" s="222">
        <f t="shared" si="2"/>
        <v>32754</v>
      </c>
    </row>
    <row r="15" spans="1:19" x14ac:dyDescent="0.2">
      <c r="A15" s="223" t="s">
        <v>70</v>
      </c>
      <c r="B15" s="224"/>
      <c r="C15" s="225">
        <v>63722</v>
      </c>
      <c r="D15" s="226">
        <f>(K15/7)*12</f>
        <v>56149.714285714283</v>
      </c>
      <c r="E15" s="227">
        <f>IF(C15="",0,(D15/C15)*D15)</f>
        <v>49477.267103470491</v>
      </c>
      <c r="F15" s="226">
        <v>11874.544104832918</v>
      </c>
      <c r="G15" s="226">
        <v>11874.544104832918</v>
      </c>
      <c r="H15" s="226">
        <v>11874.544104832918</v>
      </c>
      <c r="I15" s="226">
        <v>13853</v>
      </c>
      <c r="K15" s="226">
        <v>32754</v>
      </c>
    </row>
    <row r="16" spans="1:19" x14ac:dyDescent="0.2">
      <c r="A16" s="336" t="s">
        <v>9</v>
      </c>
      <c r="B16" s="337" t="s">
        <v>10</v>
      </c>
      <c r="C16" s="338">
        <f>SUM(C17:C24)</f>
        <v>7108</v>
      </c>
      <c r="D16" s="339">
        <f t="shared" ref="D16:I16" si="3">SUM(D17:D24)</f>
        <v>6022.2857142857138</v>
      </c>
      <c r="E16" s="221">
        <f t="shared" si="3"/>
        <v>5116.7504059294533</v>
      </c>
      <c r="F16" s="221">
        <f t="shared" si="3"/>
        <v>0</v>
      </c>
      <c r="G16" s="221">
        <f t="shared" si="3"/>
        <v>0</v>
      </c>
      <c r="H16" s="221">
        <f t="shared" si="3"/>
        <v>0</v>
      </c>
      <c r="I16" s="221">
        <f t="shared" si="3"/>
        <v>0</v>
      </c>
      <c r="K16" s="222">
        <f t="shared" ref="K16" si="4">SUM(K17:K24)</f>
        <v>3513</v>
      </c>
    </row>
    <row r="17" spans="1:11" x14ac:dyDescent="0.2">
      <c r="A17" s="231" t="s">
        <v>11</v>
      </c>
      <c r="B17" s="224"/>
      <c r="C17" s="225"/>
      <c r="D17" s="232">
        <f t="shared" ref="D17:D24" si="5">(K17/7)*12</f>
        <v>0</v>
      </c>
      <c r="E17" s="233">
        <f t="shared" ref="E17:E24" si="6">IF(C17="",0,(D17/C17)*D17)</f>
        <v>0</v>
      </c>
      <c r="F17" s="228"/>
      <c r="G17" s="228"/>
      <c r="H17" s="228"/>
      <c r="I17" s="228"/>
      <c r="K17" s="228"/>
    </row>
    <row r="18" spans="1:11" x14ac:dyDescent="0.2">
      <c r="A18" s="231" t="s">
        <v>12</v>
      </c>
      <c r="B18" s="224"/>
      <c r="C18" s="225">
        <v>3074</v>
      </c>
      <c r="D18" s="226">
        <f t="shared" si="5"/>
        <v>2446.2857142857142</v>
      </c>
      <c r="E18" s="227">
        <f t="shared" si="6"/>
        <v>1946.7513975010952</v>
      </c>
      <c r="F18" s="228"/>
      <c r="G18" s="228"/>
      <c r="H18" s="228"/>
      <c r="I18" s="228"/>
      <c r="K18" s="228">
        <v>1427</v>
      </c>
    </row>
    <row r="19" spans="1:11" x14ac:dyDescent="0.2">
      <c r="A19" s="231" t="s">
        <v>13</v>
      </c>
      <c r="B19" s="224"/>
      <c r="C19" s="225"/>
      <c r="D19" s="232">
        <f t="shared" si="5"/>
        <v>0</v>
      </c>
      <c r="E19" s="227">
        <f t="shared" si="6"/>
        <v>0</v>
      </c>
      <c r="F19" s="228"/>
      <c r="G19" s="228"/>
      <c r="H19" s="228"/>
      <c r="I19" s="228"/>
      <c r="K19" s="228"/>
    </row>
    <row r="20" spans="1:11" x14ac:dyDescent="0.2">
      <c r="A20" s="231" t="s">
        <v>14</v>
      </c>
      <c r="B20" s="224"/>
      <c r="C20" s="225"/>
      <c r="D20" s="232">
        <f t="shared" si="5"/>
        <v>0</v>
      </c>
      <c r="E20" s="227">
        <f t="shared" si="6"/>
        <v>0</v>
      </c>
      <c r="F20" s="228"/>
      <c r="G20" s="228"/>
      <c r="H20" s="228"/>
      <c r="I20" s="228"/>
      <c r="K20" s="228"/>
    </row>
    <row r="21" spans="1:11" x14ac:dyDescent="0.2">
      <c r="A21" s="231" t="s">
        <v>15</v>
      </c>
      <c r="B21" s="224"/>
      <c r="C21" s="225"/>
      <c r="D21" s="232">
        <f t="shared" si="5"/>
        <v>0</v>
      </c>
      <c r="E21" s="227">
        <f t="shared" si="6"/>
        <v>0</v>
      </c>
      <c r="F21" s="228"/>
      <c r="G21" s="228"/>
      <c r="H21" s="228"/>
      <c r="I21" s="228"/>
      <c r="K21" s="228"/>
    </row>
    <row r="22" spans="1:11" x14ac:dyDescent="0.2">
      <c r="A22" s="231" t="s">
        <v>16</v>
      </c>
      <c r="B22" s="224"/>
      <c r="C22" s="225"/>
      <c r="D22" s="232">
        <f t="shared" si="5"/>
        <v>0</v>
      </c>
      <c r="E22" s="227">
        <f t="shared" si="6"/>
        <v>0</v>
      </c>
      <c r="F22" s="228"/>
      <c r="G22" s="228"/>
      <c r="H22" s="228"/>
      <c r="I22" s="228"/>
      <c r="K22" s="228"/>
    </row>
    <row r="23" spans="1:11" x14ac:dyDescent="0.2">
      <c r="A23" s="231" t="s">
        <v>17</v>
      </c>
      <c r="B23" s="224"/>
      <c r="C23" s="225"/>
      <c r="D23" s="232">
        <f t="shared" si="5"/>
        <v>0</v>
      </c>
      <c r="E23" s="227">
        <f t="shared" si="6"/>
        <v>0</v>
      </c>
      <c r="F23" s="228"/>
      <c r="G23" s="228"/>
      <c r="H23" s="228"/>
      <c r="I23" s="228"/>
      <c r="K23" s="228"/>
    </row>
    <row r="24" spans="1:11" x14ac:dyDescent="0.2">
      <c r="A24" s="231" t="s">
        <v>18</v>
      </c>
      <c r="B24" s="224"/>
      <c r="C24" s="228">
        <v>4034</v>
      </c>
      <c r="D24" s="226">
        <f t="shared" si="5"/>
        <v>3576</v>
      </c>
      <c r="E24" s="227">
        <f t="shared" si="6"/>
        <v>3169.9990084283586</v>
      </c>
      <c r="F24" s="228"/>
      <c r="G24" s="228"/>
      <c r="H24" s="228"/>
      <c r="I24" s="228"/>
      <c r="K24" s="228">
        <v>2086</v>
      </c>
    </row>
    <row r="25" spans="1:11" x14ac:dyDescent="0.2">
      <c r="A25" s="218" t="s">
        <v>51</v>
      </c>
      <c r="B25" s="219"/>
      <c r="C25" s="221">
        <f>SUM(C26:C27)</f>
        <v>639430</v>
      </c>
      <c r="D25" s="221">
        <f t="shared" ref="D25:I25" si="7">SUM(D26:D27)</f>
        <v>620509.71428571432</v>
      </c>
      <c r="E25" s="221">
        <f t="shared" si="7"/>
        <v>602445.94695997389</v>
      </c>
      <c r="F25" s="221">
        <f t="shared" si="7"/>
        <v>118888.03282211561</v>
      </c>
      <c r="G25" s="221">
        <f t="shared" si="7"/>
        <v>124111.91400677577</v>
      </c>
      <c r="H25" s="221">
        <f t="shared" si="7"/>
        <v>151385.14843184385</v>
      </c>
      <c r="I25" s="221">
        <f t="shared" si="7"/>
        <v>208926.84146310564</v>
      </c>
      <c r="K25" s="222">
        <f t="shared" ref="K25" si="8">SUM(K26:K27)</f>
        <v>361964</v>
      </c>
    </row>
    <row r="26" spans="1:11" x14ac:dyDescent="0.2">
      <c r="A26" s="223" t="s">
        <v>52</v>
      </c>
      <c r="B26" s="223" t="s">
        <v>58</v>
      </c>
      <c r="C26" s="228">
        <v>544595</v>
      </c>
      <c r="D26" s="226">
        <f t="shared" ref="D26:D27" si="9">(K26/7)*12</f>
        <v>533376</v>
      </c>
      <c r="E26" s="227">
        <f t="shared" ref="E26:E27" si="10">IF(C26="",0,(D26/C26)*D26)</f>
        <v>522388.11846601602</v>
      </c>
      <c r="F26" s="228">
        <v>104477.6236932032</v>
      </c>
      <c r="G26" s="228">
        <v>109701.50487786336</v>
      </c>
      <c r="H26" s="228">
        <v>125373.14843184385</v>
      </c>
      <c r="I26" s="228">
        <v>182835.84146310564</v>
      </c>
      <c r="K26" s="228">
        <v>311136</v>
      </c>
    </row>
    <row r="27" spans="1:11" x14ac:dyDescent="0.2">
      <c r="A27" s="223" t="s">
        <v>24</v>
      </c>
      <c r="B27" s="223" t="s">
        <v>25</v>
      </c>
      <c r="C27" s="228">
        <v>94835</v>
      </c>
      <c r="D27" s="226">
        <f t="shared" si="9"/>
        <v>87133.71428571429</v>
      </c>
      <c r="E27" s="227">
        <f t="shared" si="10"/>
        <v>80057.82849395783</v>
      </c>
      <c r="F27" s="228">
        <v>14410.409128912408</v>
      </c>
      <c r="G27" s="228">
        <v>14410.409128912408</v>
      </c>
      <c r="H27" s="228">
        <v>26012</v>
      </c>
      <c r="I27" s="228">
        <v>26091</v>
      </c>
      <c r="K27" s="234">
        <v>50828</v>
      </c>
    </row>
    <row r="28" spans="1:11" x14ac:dyDescent="0.2">
      <c r="A28" s="235" t="s">
        <v>53</v>
      </c>
      <c r="B28" s="236"/>
      <c r="C28" s="236"/>
      <c r="D28" s="236"/>
      <c r="E28" s="236"/>
      <c r="F28" s="236"/>
      <c r="G28" s="236"/>
      <c r="H28" s="236"/>
      <c r="I28" s="236"/>
    </row>
    <row r="29" spans="1:11" ht="63.75" x14ac:dyDescent="0.2">
      <c r="A29" s="237" t="s">
        <v>330</v>
      </c>
      <c r="B29" s="238" t="s">
        <v>325</v>
      </c>
      <c r="C29" s="238" t="s">
        <v>329</v>
      </c>
      <c r="D29" s="238" t="s">
        <v>331</v>
      </c>
      <c r="E29" s="238" t="s">
        <v>326</v>
      </c>
      <c r="F29" s="238" t="s">
        <v>327</v>
      </c>
      <c r="G29" s="238" t="s">
        <v>328</v>
      </c>
      <c r="H29" s="238" t="s">
        <v>475</v>
      </c>
      <c r="I29" s="238" t="s">
        <v>474</v>
      </c>
    </row>
    <row r="30" spans="1:11" x14ac:dyDescent="0.2">
      <c r="A30" s="239">
        <v>2016</v>
      </c>
      <c r="B30" s="240">
        <v>178</v>
      </c>
      <c r="C30" s="240">
        <v>6</v>
      </c>
      <c r="D30" s="240">
        <v>64970</v>
      </c>
      <c r="E30" s="240">
        <v>40565</v>
      </c>
      <c r="F30" s="241">
        <v>6</v>
      </c>
      <c r="G30" s="240">
        <v>60</v>
      </c>
      <c r="H30" s="240" t="s">
        <v>1390</v>
      </c>
      <c r="I30" s="240" t="s">
        <v>1390</v>
      </c>
    </row>
    <row r="31" spans="1:11" x14ac:dyDescent="0.2">
      <c r="A31" s="239">
        <v>2017</v>
      </c>
      <c r="B31" s="240">
        <v>139</v>
      </c>
      <c r="C31" s="240">
        <v>5</v>
      </c>
      <c r="D31" s="240">
        <v>50735</v>
      </c>
      <c r="E31" s="240">
        <v>43209</v>
      </c>
      <c r="F31" s="241">
        <v>6</v>
      </c>
      <c r="G31" s="240">
        <v>80</v>
      </c>
      <c r="H31" s="240" t="s">
        <v>1390</v>
      </c>
      <c r="I31" s="240" t="s">
        <v>1390</v>
      </c>
    </row>
    <row r="32" spans="1:11" x14ac:dyDescent="0.2">
      <c r="A32" s="242">
        <v>2018</v>
      </c>
      <c r="B32" s="240">
        <v>139</v>
      </c>
      <c r="C32" s="240">
        <v>4</v>
      </c>
      <c r="D32" s="240">
        <v>50735</v>
      </c>
      <c r="E32" s="240">
        <v>25328</v>
      </c>
      <c r="F32" s="241">
        <v>8</v>
      </c>
      <c r="G32" s="240">
        <v>40</v>
      </c>
      <c r="H32" s="240" t="s">
        <v>1390</v>
      </c>
      <c r="I32" s="240" t="s">
        <v>1390</v>
      </c>
    </row>
    <row r="33" spans="1:9" s="197" customFormat="1" x14ac:dyDescent="0.2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s="197" customFormat="1" x14ac:dyDescent="0.2">
      <c r="A34" s="243"/>
      <c r="B34" s="243"/>
      <c r="C34" s="243"/>
      <c r="D34" s="243"/>
      <c r="E34" s="243"/>
      <c r="F34" s="243"/>
      <c r="G34" s="243"/>
      <c r="H34" s="243"/>
      <c r="I34" s="243"/>
    </row>
    <row r="35" spans="1:9" s="197" customFormat="1" x14ac:dyDescent="0.2">
      <c r="A35" s="243"/>
      <c r="B35" s="243"/>
      <c r="C35" s="243"/>
      <c r="D35" s="243"/>
      <c r="E35" s="243"/>
      <c r="F35" s="243"/>
      <c r="G35" s="243"/>
      <c r="H35" s="243"/>
      <c r="I35" s="243"/>
    </row>
    <row r="36" spans="1:9" s="197" customFormat="1" x14ac:dyDescent="0.2">
      <c r="A36" s="243"/>
      <c r="B36" s="243"/>
      <c r="C36" s="243"/>
      <c r="D36" s="243"/>
      <c r="E36" s="243"/>
      <c r="F36" s="243"/>
      <c r="G36" s="243"/>
      <c r="H36" s="243"/>
      <c r="I36" s="243"/>
    </row>
    <row r="37" spans="1:9" s="197" customFormat="1" x14ac:dyDescent="0.2">
      <c r="A37" s="243"/>
      <c r="B37" s="243"/>
      <c r="C37" s="243"/>
      <c r="D37" s="243"/>
      <c r="E37" s="243"/>
      <c r="F37" s="243"/>
      <c r="G37" s="243"/>
      <c r="H37" s="243"/>
      <c r="I37" s="243"/>
    </row>
    <row r="38" spans="1:9" s="197" customFormat="1" x14ac:dyDescent="0.2">
      <c r="A38" s="243"/>
      <c r="B38" s="243"/>
      <c r="C38" s="243"/>
      <c r="D38" s="243"/>
      <c r="E38" s="243"/>
      <c r="F38" s="243"/>
      <c r="G38" s="243"/>
      <c r="H38" s="243"/>
      <c r="I38" s="243"/>
    </row>
    <row r="39" spans="1:9" s="197" customFormat="1" x14ac:dyDescent="0.2">
      <c r="A39" s="243"/>
      <c r="B39" s="243"/>
      <c r="C39" s="243"/>
      <c r="D39" s="243"/>
      <c r="E39" s="243"/>
      <c r="F39" s="243"/>
      <c r="G39" s="243"/>
      <c r="H39" s="243"/>
      <c r="I39" s="243"/>
    </row>
    <row r="40" spans="1:9" s="197" customFormat="1" x14ac:dyDescent="0.2">
      <c r="A40" s="243"/>
      <c r="B40" s="243"/>
      <c r="C40" s="243"/>
      <c r="D40" s="243"/>
      <c r="E40" s="243"/>
      <c r="F40" s="243"/>
      <c r="G40" s="243"/>
      <c r="H40" s="243"/>
      <c r="I40" s="243"/>
    </row>
    <row r="41" spans="1:9" s="197" customFormat="1" x14ac:dyDescent="0.2">
      <c r="A41" s="243"/>
      <c r="B41" s="243"/>
      <c r="C41" s="243"/>
      <c r="D41" s="243"/>
      <c r="E41" s="243"/>
      <c r="F41" s="243"/>
      <c r="G41" s="243"/>
      <c r="H41" s="243"/>
      <c r="I41" s="243"/>
    </row>
    <row r="42" spans="1:9" s="197" customFormat="1" x14ac:dyDescent="0.2">
      <c r="A42" s="243"/>
      <c r="B42" s="243"/>
      <c r="C42" s="243"/>
      <c r="D42" s="243"/>
      <c r="E42" s="243"/>
      <c r="F42" s="243"/>
      <c r="G42" s="243"/>
      <c r="H42" s="243"/>
      <c r="I42" s="243"/>
    </row>
    <row r="43" spans="1:9" s="197" customFormat="1" x14ac:dyDescent="0.2">
      <c r="A43" s="243"/>
      <c r="B43" s="243"/>
      <c r="C43" s="243"/>
      <c r="D43" s="243"/>
      <c r="E43" s="243"/>
      <c r="F43" s="243"/>
      <c r="G43" s="243"/>
      <c r="H43" s="243"/>
      <c r="I43" s="243"/>
    </row>
    <row r="44" spans="1:9" s="197" customFormat="1" x14ac:dyDescent="0.2">
      <c r="A44" s="243"/>
      <c r="B44" s="243"/>
      <c r="C44" s="243"/>
      <c r="D44" s="243"/>
      <c r="E44" s="243"/>
      <c r="F44" s="243"/>
      <c r="G44" s="243"/>
      <c r="H44" s="243"/>
      <c r="I44" s="243"/>
    </row>
    <row r="45" spans="1:9" s="197" customFormat="1" x14ac:dyDescent="0.2">
      <c r="A45" s="243"/>
      <c r="B45" s="243"/>
      <c r="C45" s="243"/>
      <c r="D45" s="243"/>
      <c r="E45" s="243"/>
      <c r="F45" s="243"/>
      <c r="G45" s="243"/>
      <c r="H45" s="243"/>
      <c r="I45" s="243"/>
    </row>
    <row r="46" spans="1:9" s="197" customFormat="1" x14ac:dyDescent="0.2">
      <c r="A46" s="243"/>
      <c r="B46" s="243"/>
      <c r="C46" s="243"/>
      <c r="D46" s="243"/>
      <c r="E46" s="243"/>
      <c r="F46" s="243"/>
      <c r="G46" s="243"/>
      <c r="H46" s="243"/>
      <c r="I46" s="243"/>
    </row>
    <row r="47" spans="1:9" s="197" customFormat="1" x14ac:dyDescent="0.2">
      <c r="A47" s="243"/>
      <c r="B47" s="243"/>
      <c r="C47" s="243"/>
      <c r="D47" s="243"/>
      <c r="E47" s="243"/>
      <c r="F47" s="243"/>
      <c r="G47" s="243"/>
      <c r="H47" s="243"/>
      <c r="I47" s="243"/>
    </row>
    <row r="48" spans="1:9" s="197" customFormat="1" x14ac:dyDescent="0.2">
      <c r="A48" s="243"/>
      <c r="B48" s="243"/>
      <c r="C48" s="243"/>
      <c r="D48" s="243"/>
      <c r="E48" s="243"/>
      <c r="F48" s="243"/>
      <c r="G48" s="243"/>
      <c r="H48" s="243"/>
      <c r="I48" s="243"/>
    </row>
    <row r="49" spans="1:9" s="197" customFormat="1" x14ac:dyDescent="0.2">
      <c r="A49" s="243"/>
      <c r="B49" s="243"/>
      <c r="C49" s="243"/>
      <c r="D49" s="243"/>
      <c r="E49" s="243"/>
      <c r="F49" s="243"/>
      <c r="G49" s="243"/>
      <c r="H49" s="243"/>
      <c r="I49" s="243"/>
    </row>
    <row r="50" spans="1:9" s="197" customFormat="1" x14ac:dyDescent="0.2">
      <c r="A50" s="243"/>
      <c r="B50" s="243"/>
      <c r="C50" s="243"/>
      <c r="D50" s="243"/>
      <c r="E50" s="243"/>
      <c r="F50" s="243"/>
      <c r="G50" s="243"/>
      <c r="H50" s="243"/>
      <c r="I50" s="243"/>
    </row>
    <row r="51" spans="1:9" s="197" customFormat="1" x14ac:dyDescent="0.2">
      <c r="A51" s="243"/>
      <c r="B51" s="243"/>
      <c r="C51" s="243"/>
      <c r="D51" s="243"/>
      <c r="E51" s="243"/>
      <c r="F51" s="243"/>
      <c r="G51" s="243"/>
      <c r="H51" s="243"/>
      <c r="I51" s="243"/>
    </row>
    <row r="52" spans="1:9" s="197" customFormat="1" x14ac:dyDescent="0.2">
      <c r="A52" s="243"/>
      <c r="B52" s="243"/>
      <c r="C52" s="243"/>
      <c r="D52" s="243"/>
      <c r="E52" s="243"/>
      <c r="F52" s="243"/>
      <c r="G52" s="243"/>
      <c r="H52" s="243"/>
      <c r="I52" s="243"/>
    </row>
    <row r="53" spans="1:9" s="197" customFormat="1" x14ac:dyDescent="0.2">
      <c r="A53" s="243"/>
      <c r="B53" s="243"/>
      <c r="C53" s="243"/>
      <c r="D53" s="243"/>
      <c r="E53" s="243"/>
      <c r="F53" s="243"/>
      <c r="G53" s="243"/>
      <c r="H53" s="243"/>
      <c r="I53" s="243"/>
    </row>
    <row r="54" spans="1:9" s="197" customFormat="1" x14ac:dyDescent="0.2">
      <c r="A54" s="243"/>
      <c r="B54" s="243"/>
      <c r="C54" s="243"/>
      <c r="D54" s="243"/>
      <c r="E54" s="243"/>
      <c r="F54" s="243"/>
      <c r="G54" s="243"/>
      <c r="H54" s="243"/>
      <c r="I54" s="243"/>
    </row>
    <row r="55" spans="1:9" s="197" customFormat="1" x14ac:dyDescent="0.2">
      <c r="A55" s="243"/>
      <c r="B55" s="243"/>
      <c r="C55" s="243"/>
      <c r="D55" s="243"/>
      <c r="E55" s="243"/>
      <c r="F55" s="243"/>
      <c r="G55" s="243"/>
      <c r="H55" s="243"/>
      <c r="I55" s="243"/>
    </row>
    <row r="56" spans="1:9" s="197" customFormat="1" x14ac:dyDescent="0.2">
      <c r="A56" s="243"/>
      <c r="B56" s="243"/>
      <c r="C56" s="243"/>
      <c r="D56" s="243"/>
      <c r="E56" s="243"/>
      <c r="F56" s="243"/>
      <c r="G56" s="243"/>
      <c r="H56" s="243"/>
      <c r="I56" s="243"/>
    </row>
    <row r="57" spans="1:9" s="197" customFormat="1" x14ac:dyDescent="0.2">
      <c r="A57" s="243"/>
      <c r="B57" s="243"/>
      <c r="C57" s="243"/>
      <c r="D57" s="243"/>
      <c r="E57" s="243"/>
      <c r="F57" s="243"/>
      <c r="G57" s="243"/>
      <c r="H57" s="243"/>
      <c r="I57" s="243"/>
    </row>
    <row r="58" spans="1:9" s="197" customFormat="1" x14ac:dyDescent="0.2">
      <c r="A58" s="243"/>
      <c r="B58" s="243"/>
      <c r="C58" s="243"/>
      <c r="D58" s="243"/>
      <c r="E58" s="243"/>
      <c r="F58" s="243"/>
      <c r="G58" s="243"/>
      <c r="H58" s="243"/>
      <c r="I58" s="243"/>
    </row>
    <row r="59" spans="1:9" s="197" customFormat="1" x14ac:dyDescent="0.2">
      <c r="A59" s="243"/>
      <c r="B59" s="243"/>
      <c r="C59" s="243"/>
      <c r="D59" s="243"/>
      <c r="E59" s="243"/>
      <c r="F59" s="243"/>
      <c r="G59" s="243"/>
      <c r="H59" s="243"/>
      <c r="I59" s="243"/>
    </row>
    <row r="60" spans="1:9" s="197" customFormat="1" x14ac:dyDescent="0.2">
      <c r="A60" s="243"/>
      <c r="B60" s="243"/>
      <c r="C60" s="243"/>
      <c r="D60" s="243"/>
      <c r="E60" s="243"/>
      <c r="F60" s="243"/>
      <c r="G60" s="243"/>
      <c r="H60" s="243"/>
      <c r="I60" s="243"/>
    </row>
    <row r="61" spans="1:9" s="197" customFormat="1" x14ac:dyDescent="0.2">
      <c r="A61" s="243"/>
      <c r="B61" s="243"/>
      <c r="C61" s="243"/>
      <c r="D61" s="243"/>
      <c r="E61" s="243"/>
      <c r="F61" s="243"/>
      <c r="G61" s="243"/>
      <c r="H61" s="243"/>
      <c r="I61" s="243"/>
    </row>
    <row r="62" spans="1:9" s="197" customFormat="1" x14ac:dyDescent="0.2">
      <c r="A62" s="243"/>
      <c r="B62" s="243"/>
      <c r="C62" s="243"/>
      <c r="D62" s="243"/>
      <c r="E62" s="243"/>
      <c r="F62" s="243"/>
      <c r="G62" s="243"/>
      <c r="H62" s="243"/>
      <c r="I62" s="243"/>
    </row>
    <row r="63" spans="1:9" s="197" customFormat="1" x14ac:dyDescent="0.2">
      <c r="A63" s="243"/>
      <c r="B63" s="243"/>
      <c r="C63" s="243"/>
      <c r="D63" s="243"/>
      <c r="E63" s="243"/>
      <c r="F63" s="243"/>
      <c r="G63" s="243"/>
      <c r="H63" s="243"/>
      <c r="I63" s="243"/>
    </row>
    <row r="64" spans="1:9" s="197" customFormat="1" x14ac:dyDescent="0.2">
      <c r="A64" s="243"/>
      <c r="B64" s="243"/>
      <c r="C64" s="243"/>
      <c r="D64" s="243"/>
      <c r="E64" s="243"/>
      <c r="F64" s="243"/>
      <c r="G64" s="243"/>
      <c r="H64" s="243"/>
      <c r="I64" s="243"/>
    </row>
    <row r="65" spans="1:9" s="197" customFormat="1" x14ac:dyDescent="0.2">
      <c r="A65" s="243"/>
      <c r="B65" s="243"/>
      <c r="C65" s="243"/>
      <c r="D65" s="243"/>
      <c r="E65" s="243"/>
      <c r="F65" s="243"/>
      <c r="G65" s="243"/>
      <c r="H65" s="243"/>
      <c r="I65" s="243"/>
    </row>
    <row r="66" spans="1:9" s="197" customFormat="1" x14ac:dyDescent="0.2">
      <c r="A66" s="243"/>
      <c r="B66" s="243"/>
      <c r="C66" s="243"/>
      <c r="D66" s="243"/>
      <c r="E66" s="243"/>
      <c r="F66" s="243"/>
      <c r="G66" s="243"/>
      <c r="H66" s="243"/>
      <c r="I66" s="243"/>
    </row>
    <row r="67" spans="1:9" s="197" customFormat="1" x14ac:dyDescent="0.2">
      <c r="A67" s="243"/>
      <c r="B67" s="243"/>
      <c r="C67" s="243"/>
      <c r="D67" s="243"/>
      <c r="E67" s="243"/>
      <c r="F67" s="243"/>
      <c r="G67" s="243"/>
      <c r="H67" s="243"/>
      <c r="I67" s="243"/>
    </row>
    <row r="68" spans="1:9" s="197" customFormat="1" x14ac:dyDescent="0.2">
      <c r="A68" s="243"/>
      <c r="B68" s="243"/>
      <c r="C68" s="243"/>
      <c r="D68" s="243"/>
      <c r="E68" s="243"/>
      <c r="F68" s="243"/>
      <c r="G68" s="243"/>
      <c r="H68" s="243"/>
      <c r="I68" s="243"/>
    </row>
    <row r="69" spans="1:9" s="197" customFormat="1" x14ac:dyDescent="0.2">
      <c r="A69" s="243"/>
      <c r="B69" s="243"/>
      <c r="C69" s="243"/>
      <c r="D69" s="243"/>
      <c r="E69" s="243"/>
      <c r="F69" s="243"/>
      <c r="G69" s="243"/>
      <c r="H69" s="243"/>
      <c r="I69" s="243"/>
    </row>
    <row r="70" spans="1:9" s="197" customFormat="1" x14ac:dyDescent="0.2">
      <c r="A70" s="243"/>
      <c r="B70" s="243"/>
      <c r="C70" s="243"/>
      <c r="D70" s="243"/>
      <c r="E70" s="243"/>
      <c r="F70" s="243"/>
      <c r="G70" s="243"/>
      <c r="H70" s="243"/>
      <c r="I70" s="243"/>
    </row>
    <row r="71" spans="1:9" s="197" customFormat="1" x14ac:dyDescent="0.2">
      <c r="A71" s="243"/>
      <c r="B71" s="243"/>
      <c r="C71" s="243"/>
      <c r="D71" s="243"/>
      <c r="E71" s="243"/>
      <c r="F71" s="243"/>
      <c r="G71" s="243"/>
      <c r="H71" s="243"/>
      <c r="I71" s="243"/>
    </row>
    <row r="72" spans="1:9" s="197" customFormat="1" x14ac:dyDescent="0.2">
      <c r="A72" s="243"/>
      <c r="B72" s="243"/>
      <c r="C72" s="243"/>
      <c r="D72" s="243"/>
      <c r="E72" s="243"/>
      <c r="F72" s="243"/>
      <c r="G72" s="243"/>
      <c r="H72" s="243"/>
      <c r="I72" s="243"/>
    </row>
    <row r="73" spans="1:9" s="197" customFormat="1" x14ac:dyDescent="0.2">
      <c r="A73" s="243"/>
      <c r="B73" s="243"/>
      <c r="C73" s="243"/>
      <c r="D73" s="243"/>
      <c r="E73" s="243"/>
      <c r="F73" s="243"/>
      <c r="G73" s="243"/>
      <c r="H73" s="243"/>
      <c r="I73" s="243"/>
    </row>
    <row r="74" spans="1:9" s="197" customFormat="1" x14ac:dyDescent="0.2">
      <c r="A74" s="243"/>
      <c r="B74" s="243"/>
      <c r="C74" s="243"/>
      <c r="D74" s="243"/>
      <c r="E74" s="243"/>
      <c r="F74" s="243"/>
      <c r="G74" s="243"/>
      <c r="H74" s="243"/>
      <c r="I74" s="243"/>
    </row>
    <row r="75" spans="1:9" s="197" customFormat="1" x14ac:dyDescent="0.2">
      <c r="A75" s="243"/>
      <c r="B75" s="243"/>
      <c r="C75" s="243"/>
      <c r="D75" s="243"/>
      <c r="E75" s="243"/>
      <c r="F75" s="243"/>
      <c r="G75" s="243"/>
      <c r="H75" s="243"/>
      <c r="I75" s="243"/>
    </row>
    <row r="76" spans="1:9" s="197" customFormat="1" x14ac:dyDescent="0.2">
      <c r="A76" s="243"/>
      <c r="B76" s="243"/>
      <c r="C76" s="243"/>
      <c r="D76" s="243"/>
      <c r="E76" s="243"/>
      <c r="F76" s="243"/>
      <c r="G76" s="243"/>
      <c r="H76" s="243"/>
      <c r="I76" s="243"/>
    </row>
    <row r="77" spans="1:9" s="197" customFormat="1" x14ac:dyDescent="0.2">
      <c r="A77" s="243"/>
      <c r="B77" s="243"/>
      <c r="C77" s="243"/>
      <c r="D77" s="243"/>
      <c r="E77" s="243"/>
      <c r="F77" s="243"/>
      <c r="G77" s="243"/>
      <c r="H77" s="243"/>
      <c r="I77" s="243"/>
    </row>
    <row r="78" spans="1:9" s="197" customFormat="1" x14ac:dyDescent="0.2">
      <c r="A78" s="243"/>
      <c r="B78" s="243"/>
      <c r="C78" s="243"/>
      <c r="D78" s="243"/>
      <c r="E78" s="243"/>
      <c r="F78" s="243"/>
      <c r="G78" s="243"/>
      <c r="H78" s="243"/>
      <c r="I78" s="243"/>
    </row>
    <row r="79" spans="1:9" s="197" customFormat="1" x14ac:dyDescent="0.2">
      <c r="A79" s="243"/>
      <c r="B79" s="243"/>
      <c r="C79" s="243"/>
      <c r="D79" s="243"/>
      <c r="E79" s="243"/>
      <c r="F79" s="243"/>
      <c r="G79" s="243"/>
      <c r="H79" s="243"/>
      <c r="I79" s="243"/>
    </row>
    <row r="80" spans="1:9" s="197" customFormat="1" x14ac:dyDescent="0.2">
      <c r="A80" s="243"/>
      <c r="B80" s="243"/>
      <c r="C80" s="243"/>
      <c r="D80" s="243"/>
      <c r="E80" s="243"/>
      <c r="F80" s="243"/>
      <c r="G80" s="243"/>
      <c r="H80" s="243"/>
      <c r="I80" s="243"/>
    </row>
    <row r="81" spans="1:9" s="197" customFormat="1" x14ac:dyDescent="0.2">
      <c r="A81" s="243"/>
      <c r="B81" s="243"/>
      <c r="C81" s="243"/>
      <c r="D81" s="243"/>
      <c r="E81" s="243"/>
      <c r="F81" s="243"/>
      <c r="G81" s="243"/>
      <c r="H81" s="243"/>
      <c r="I81" s="243"/>
    </row>
    <row r="82" spans="1:9" s="197" customFormat="1" x14ac:dyDescent="0.2">
      <c r="A82" s="243"/>
      <c r="B82" s="243"/>
      <c r="C82" s="243"/>
      <c r="D82" s="243"/>
      <c r="E82" s="243"/>
      <c r="F82" s="243"/>
      <c r="G82" s="243"/>
      <c r="H82" s="243"/>
      <c r="I82" s="243"/>
    </row>
    <row r="83" spans="1:9" s="197" customFormat="1" x14ac:dyDescent="0.2">
      <c r="A83" s="243"/>
      <c r="B83" s="243"/>
      <c r="C83" s="243"/>
      <c r="D83" s="243"/>
      <c r="E83" s="243"/>
      <c r="F83" s="243"/>
      <c r="G83" s="243"/>
      <c r="H83" s="243"/>
      <c r="I83" s="243"/>
    </row>
    <row r="84" spans="1:9" s="197" customFormat="1" x14ac:dyDescent="0.2">
      <c r="A84" s="243"/>
      <c r="B84" s="243"/>
      <c r="C84" s="243"/>
      <c r="D84" s="243"/>
      <c r="E84" s="243"/>
      <c r="F84" s="243"/>
      <c r="G84" s="243"/>
      <c r="H84" s="243"/>
      <c r="I84" s="243"/>
    </row>
    <row r="85" spans="1:9" s="197" customFormat="1" x14ac:dyDescent="0.2">
      <c r="A85" s="243"/>
      <c r="B85" s="243"/>
      <c r="C85" s="243"/>
      <c r="D85" s="243"/>
      <c r="E85" s="243"/>
      <c r="F85" s="243"/>
      <c r="G85" s="243"/>
      <c r="H85" s="243"/>
      <c r="I85" s="243"/>
    </row>
    <row r="86" spans="1:9" s="197" customFormat="1" x14ac:dyDescent="0.2">
      <c r="A86" s="243"/>
      <c r="B86" s="243"/>
      <c r="C86" s="243"/>
      <c r="D86" s="243"/>
      <c r="E86" s="243"/>
      <c r="F86" s="243"/>
      <c r="G86" s="243"/>
      <c r="H86" s="243"/>
      <c r="I86" s="243"/>
    </row>
    <row r="87" spans="1:9" s="197" customFormat="1" x14ac:dyDescent="0.2">
      <c r="A87" s="243"/>
      <c r="B87" s="243"/>
      <c r="C87" s="243"/>
      <c r="D87" s="243"/>
      <c r="E87" s="243"/>
      <c r="F87" s="243"/>
      <c r="G87" s="243"/>
      <c r="H87" s="243"/>
      <c r="I87" s="243"/>
    </row>
    <row r="88" spans="1:9" s="197" customFormat="1" x14ac:dyDescent="0.2">
      <c r="A88" s="243"/>
      <c r="B88" s="243"/>
      <c r="C88" s="243"/>
      <c r="D88" s="243"/>
      <c r="E88" s="243"/>
      <c r="F88" s="243"/>
      <c r="G88" s="243"/>
      <c r="H88" s="243"/>
      <c r="I88" s="243"/>
    </row>
    <row r="89" spans="1:9" s="197" customFormat="1" x14ac:dyDescent="0.2">
      <c r="A89" s="243"/>
      <c r="B89" s="243"/>
      <c r="C89" s="243"/>
      <c r="D89" s="243"/>
      <c r="E89" s="243"/>
      <c r="F89" s="243"/>
      <c r="G89" s="243"/>
      <c r="H89" s="243"/>
      <c r="I89" s="243"/>
    </row>
    <row r="90" spans="1:9" s="197" customFormat="1" x14ac:dyDescent="0.2">
      <c r="A90" s="243"/>
      <c r="B90" s="243"/>
      <c r="C90" s="243"/>
      <c r="D90" s="243"/>
      <c r="E90" s="243"/>
      <c r="F90" s="243"/>
      <c r="G90" s="243"/>
      <c r="H90" s="243"/>
      <c r="I90" s="243"/>
    </row>
    <row r="91" spans="1:9" s="197" customFormat="1" x14ac:dyDescent="0.2">
      <c r="A91" s="243"/>
      <c r="B91" s="243"/>
      <c r="C91" s="243"/>
      <c r="D91" s="243"/>
      <c r="E91" s="243"/>
      <c r="F91" s="243"/>
      <c r="G91" s="243"/>
      <c r="H91" s="243"/>
      <c r="I91" s="243"/>
    </row>
    <row r="92" spans="1:9" s="197" customFormat="1" x14ac:dyDescent="0.2">
      <c r="A92" s="243"/>
      <c r="B92" s="243"/>
      <c r="C92" s="243"/>
      <c r="D92" s="243"/>
      <c r="E92" s="243"/>
      <c r="F92" s="243"/>
      <c r="G92" s="243"/>
      <c r="H92" s="243"/>
      <c r="I92" s="243"/>
    </row>
    <row r="93" spans="1:9" s="197" customFormat="1" x14ac:dyDescent="0.2">
      <c r="A93" s="243"/>
      <c r="B93" s="243"/>
      <c r="C93" s="243"/>
      <c r="D93" s="243"/>
      <c r="E93" s="243"/>
      <c r="F93" s="243"/>
      <c r="G93" s="243"/>
      <c r="H93" s="243"/>
      <c r="I93" s="243"/>
    </row>
    <row r="94" spans="1:9" s="197" customFormat="1" x14ac:dyDescent="0.2">
      <c r="A94" s="243"/>
      <c r="B94" s="243"/>
      <c r="C94" s="243"/>
      <c r="D94" s="243"/>
      <c r="E94" s="243"/>
      <c r="F94" s="243"/>
      <c r="G94" s="243"/>
      <c r="H94" s="243"/>
      <c r="I94" s="243"/>
    </row>
    <row r="95" spans="1:9" s="197" customFormat="1" x14ac:dyDescent="0.2">
      <c r="A95" s="243"/>
      <c r="B95" s="243"/>
      <c r="C95" s="243"/>
      <c r="D95" s="243"/>
      <c r="E95" s="243"/>
      <c r="F95" s="243"/>
      <c r="G95" s="243"/>
      <c r="H95" s="243"/>
      <c r="I95" s="243"/>
    </row>
    <row r="96" spans="1:9" s="197" customFormat="1" x14ac:dyDescent="0.2">
      <c r="A96" s="243"/>
      <c r="B96" s="243"/>
      <c r="C96" s="243"/>
      <c r="D96" s="243"/>
      <c r="E96" s="243"/>
      <c r="F96" s="243"/>
      <c r="G96" s="243"/>
      <c r="H96" s="243"/>
      <c r="I96" s="243"/>
    </row>
    <row r="97" spans="1:9" s="197" customFormat="1" x14ac:dyDescent="0.2">
      <c r="A97" s="243"/>
      <c r="B97" s="243"/>
      <c r="C97" s="243"/>
      <c r="D97" s="243"/>
      <c r="E97" s="243"/>
      <c r="F97" s="243"/>
      <c r="G97" s="243"/>
      <c r="H97" s="243"/>
      <c r="I97" s="243"/>
    </row>
    <row r="98" spans="1:9" s="197" customFormat="1" x14ac:dyDescent="0.2">
      <c r="A98" s="243"/>
      <c r="B98" s="243"/>
      <c r="C98" s="243"/>
      <c r="D98" s="243"/>
      <c r="E98" s="243"/>
      <c r="F98" s="243"/>
      <c r="G98" s="243"/>
      <c r="H98" s="243"/>
      <c r="I98" s="243"/>
    </row>
    <row r="99" spans="1:9" s="197" customFormat="1" x14ac:dyDescent="0.2">
      <c r="A99" s="243"/>
      <c r="B99" s="243"/>
      <c r="C99" s="243"/>
      <c r="D99" s="243"/>
      <c r="E99" s="243"/>
      <c r="F99" s="243"/>
      <c r="G99" s="243"/>
      <c r="H99" s="243"/>
      <c r="I99" s="243"/>
    </row>
    <row r="100" spans="1:9" s="197" customFormat="1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</row>
    <row r="101" spans="1:9" s="197" customFormat="1" x14ac:dyDescent="0.2">
      <c r="A101" s="243"/>
      <c r="B101" s="243"/>
      <c r="C101" s="243"/>
      <c r="D101" s="243"/>
      <c r="E101" s="243"/>
      <c r="F101" s="243"/>
      <c r="G101" s="243"/>
      <c r="H101" s="243"/>
      <c r="I101" s="243"/>
    </row>
    <row r="102" spans="1:9" s="197" customFormat="1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</row>
    <row r="103" spans="1:9" s="197" customFormat="1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</row>
    <row r="104" spans="1:9" s="197" customFormat="1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</row>
    <row r="105" spans="1:9" s="197" customFormat="1" x14ac:dyDescent="0.2">
      <c r="A105" s="243"/>
      <c r="B105" s="243"/>
      <c r="C105" s="243"/>
      <c r="D105" s="243"/>
      <c r="E105" s="243"/>
      <c r="F105" s="243"/>
      <c r="G105" s="243"/>
      <c r="H105" s="243"/>
      <c r="I105" s="243"/>
    </row>
    <row r="106" spans="1:9" s="197" customFormat="1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</row>
    <row r="107" spans="1:9" s="197" customFormat="1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</row>
    <row r="108" spans="1:9" s="197" customFormat="1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</row>
    <row r="109" spans="1:9" s="197" customFormat="1" x14ac:dyDescent="0.2">
      <c r="A109" s="243"/>
      <c r="B109" s="243"/>
      <c r="C109" s="243"/>
      <c r="D109" s="243"/>
      <c r="E109" s="243"/>
      <c r="F109" s="243"/>
      <c r="G109" s="243"/>
      <c r="H109" s="243"/>
      <c r="I109" s="243"/>
    </row>
    <row r="110" spans="1:9" s="197" customFormat="1" x14ac:dyDescent="0.2">
      <c r="A110" s="243"/>
      <c r="B110" s="243"/>
      <c r="C110" s="243"/>
      <c r="D110" s="243"/>
      <c r="E110" s="243"/>
      <c r="F110" s="243"/>
      <c r="G110" s="243"/>
      <c r="H110" s="243"/>
      <c r="I110" s="243"/>
    </row>
    <row r="111" spans="1:9" s="197" customFormat="1" x14ac:dyDescent="0.2">
      <c r="A111" s="243"/>
      <c r="B111" s="243"/>
      <c r="C111" s="243"/>
      <c r="D111" s="243"/>
      <c r="E111" s="243"/>
      <c r="F111" s="243"/>
      <c r="G111" s="243"/>
      <c r="H111" s="243"/>
      <c r="I111" s="243"/>
    </row>
    <row r="112" spans="1:9" s="197" customFormat="1" x14ac:dyDescent="0.2">
      <c r="A112" s="243"/>
      <c r="B112" s="243"/>
      <c r="C112" s="243"/>
      <c r="D112" s="243"/>
      <c r="E112" s="243"/>
      <c r="F112" s="243"/>
      <c r="G112" s="243"/>
      <c r="H112" s="243"/>
      <c r="I112" s="243"/>
    </row>
    <row r="113" spans="1:9" s="197" customFormat="1" x14ac:dyDescent="0.2">
      <c r="A113" s="243"/>
      <c r="B113" s="243"/>
      <c r="C113" s="243"/>
      <c r="D113" s="243"/>
      <c r="E113" s="243"/>
      <c r="F113" s="243"/>
      <c r="G113" s="243"/>
      <c r="H113" s="243"/>
      <c r="I113" s="243"/>
    </row>
    <row r="114" spans="1:9" s="197" customFormat="1" x14ac:dyDescent="0.2">
      <c r="A114" s="243"/>
      <c r="B114" s="243"/>
      <c r="C114" s="243"/>
      <c r="D114" s="243"/>
      <c r="E114" s="243"/>
      <c r="F114" s="243"/>
      <c r="G114" s="243"/>
      <c r="H114" s="243"/>
      <c r="I114" s="243"/>
    </row>
    <row r="115" spans="1:9" s="197" customFormat="1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</row>
    <row r="116" spans="1:9" s="197" customFormat="1" x14ac:dyDescent="0.2">
      <c r="A116" s="243"/>
      <c r="B116" s="243"/>
      <c r="C116" s="243"/>
      <c r="D116" s="243"/>
      <c r="E116" s="243"/>
      <c r="F116" s="243"/>
      <c r="G116" s="243"/>
      <c r="H116" s="243"/>
      <c r="I116" s="243"/>
    </row>
    <row r="117" spans="1:9" s="197" customFormat="1" x14ac:dyDescent="0.2">
      <c r="A117" s="243"/>
      <c r="B117" s="243"/>
      <c r="C117" s="243"/>
      <c r="D117" s="243"/>
      <c r="E117" s="243"/>
      <c r="F117" s="243"/>
      <c r="G117" s="243"/>
      <c r="H117" s="243"/>
      <c r="I117" s="243"/>
    </row>
    <row r="118" spans="1:9" s="197" customFormat="1" x14ac:dyDescent="0.2">
      <c r="A118" s="243"/>
      <c r="B118" s="243"/>
      <c r="C118" s="243"/>
      <c r="D118" s="243"/>
      <c r="E118" s="243"/>
      <c r="F118" s="243"/>
      <c r="G118" s="243"/>
      <c r="H118" s="243"/>
      <c r="I118" s="243"/>
    </row>
    <row r="119" spans="1:9" s="197" customFormat="1" x14ac:dyDescent="0.2">
      <c r="A119" s="243"/>
      <c r="B119" s="243"/>
      <c r="C119" s="243"/>
      <c r="D119" s="243"/>
      <c r="E119" s="243"/>
      <c r="F119" s="243"/>
      <c r="G119" s="243"/>
      <c r="H119" s="243"/>
      <c r="I119" s="243"/>
    </row>
    <row r="120" spans="1:9" s="197" customFormat="1" x14ac:dyDescent="0.2">
      <c r="A120" s="243"/>
      <c r="B120" s="243"/>
      <c r="C120" s="243"/>
      <c r="D120" s="243"/>
      <c r="E120" s="243"/>
      <c r="F120" s="243"/>
      <c r="G120" s="243"/>
      <c r="H120" s="243"/>
      <c r="I120" s="243"/>
    </row>
    <row r="121" spans="1:9" s="197" customFormat="1" x14ac:dyDescent="0.2">
      <c r="A121" s="243"/>
      <c r="B121" s="243"/>
      <c r="C121" s="243"/>
      <c r="D121" s="243"/>
      <c r="E121" s="243"/>
      <c r="F121" s="243"/>
      <c r="G121" s="243"/>
      <c r="H121" s="243"/>
      <c r="I121" s="243"/>
    </row>
    <row r="122" spans="1:9" s="197" customFormat="1" x14ac:dyDescent="0.2">
      <c r="A122" s="243"/>
      <c r="B122" s="243"/>
      <c r="C122" s="243"/>
      <c r="D122" s="243"/>
      <c r="E122" s="243"/>
      <c r="F122" s="243"/>
      <c r="G122" s="243"/>
      <c r="H122" s="243"/>
      <c r="I122" s="243"/>
    </row>
    <row r="123" spans="1:9" s="197" customFormat="1" x14ac:dyDescent="0.2">
      <c r="A123" s="243"/>
      <c r="B123" s="243"/>
      <c r="C123" s="243"/>
      <c r="D123" s="243"/>
      <c r="E123" s="243"/>
      <c r="F123" s="243"/>
      <c r="G123" s="243"/>
      <c r="H123" s="243"/>
      <c r="I123" s="243"/>
    </row>
    <row r="124" spans="1:9" s="197" customFormat="1" x14ac:dyDescent="0.2">
      <c r="A124" s="243"/>
      <c r="B124" s="243"/>
      <c r="C124" s="243"/>
      <c r="D124" s="243"/>
      <c r="E124" s="243"/>
      <c r="F124" s="243"/>
      <c r="G124" s="243"/>
      <c r="H124" s="243"/>
      <c r="I124" s="243"/>
    </row>
    <row r="125" spans="1:9" s="197" customFormat="1" x14ac:dyDescent="0.2">
      <c r="A125" s="243"/>
      <c r="B125" s="243"/>
      <c r="C125" s="243"/>
      <c r="D125" s="243"/>
      <c r="E125" s="243"/>
      <c r="F125" s="243"/>
      <c r="G125" s="243"/>
      <c r="H125" s="243"/>
      <c r="I125" s="243"/>
    </row>
    <row r="126" spans="1:9" s="197" customFormat="1" x14ac:dyDescent="0.2">
      <c r="A126" s="243"/>
      <c r="B126" s="243"/>
      <c r="C126" s="243"/>
      <c r="D126" s="243"/>
      <c r="E126" s="243"/>
      <c r="F126" s="243"/>
      <c r="G126" s="243"/>
      <c r="H126" s="243"/>
      <c r="I126" s="243"/>
    </row>
    <row r="127" spans="1:9" s="197" customFormat="1" x14ac:dyDescent="0.2">
      <c r="A127" s="243"/>
      <c r="B127" s="243"/>
      <c r="C127" s="243"/>
      <c r="D127" s="243"/>
      <c r="E127" s="243"/>
      <c r="F127" s="243"/>
      <c r="G127" s="243"/>
      <c r="H127" s="243"/>
      <c r="I127" s="243"/>
    </row>
    <row r="128" spans="1:9" s="197" customFormat="1" x14ac:dyDescent="0.2">
      <c r="A128" s="243"/>
      <c r="B128" s="243"/>
      <c r="C128" s="243"/>
      <c r="D128" s="243"/>
      <c r="E128" s="243"/>
      <c r="F128" s="243"/>
      <c r="G128" s="243"/>
      <c r="H128" s="243"/>
      <c r="I128" s="243"/>
    </row>
    <row r="129" spans="1:9" s="197" customFormat="1" x14ac:dyDescent="0.2">
      <c r="A129" s="243"/>
      <c r="B129" s="243"/>
      <c r="C129" s="243"/>
      <c r="D129" s="243"/>
      <c r="E129" s="243"/>
      <c r="F129" s="243"/>
      <c r="G129" s="243"/>
      <c r="H129" s="243"/>
      <c r="I129" s="243"/>
    </row>
    <row r="130" spans="1:9" s="197" customFormat="1" x14ac:dyDescent="0.2">
      <c r="A130" s="243"/>
      <c r="B130" s="243"/>
      <c r="C130" s="243"/>
      <c r="D130" s="243"/>
      <c r="E130" s="243"/>
      <c r="F130" s="243"/>
      <c r="G130" s="243"/>
      <c r="H130" s="243"/>
      <c r="I130" s="243"/>
    </row>
    <row r="131" spans="1:9" s="197" customFormat="1" x14ac:dyDescent="0.2">
      <c r="A131" s="243"/>
      <c r="B131" s="243"/>
      <c r="C131" s="243"/>
      <c r="D131" s="243"/>
      <c r="E131" s="243"/>
      <c r="F131" s="243"/>
      <c r="G131" s="243"/>
      <c r="H131" s="243"/>
      <c r="I131" s="243"/>
    </row>
    <row r="132" spans="1:9" s="197" customFormat="1" x14ac:dyDescent="0.2">
      <c r="A132" s="243"/>
      <c r="B132" s="243"/>
      <c r="C132" s="243"/>
      <c r="D132" s="243"/>
      <c r="E132" s="243"/>
      <c r="F132" s="243"/>
      <c r="G132" s="243"/>
      <c r="H132" s="243"/>
      <c r="I132" s="243"/>
    </row>
    <row r="133" spans="1:9" s="197" customFormat="1" x14ac:dyDescent="0.2">
      <c r="A133" s="243"/>
      <c r="B133" s="243"/>
      <c r="C133" s="243"/>
      <c r="D133" s="243"/>
      <c r="E133" s="243"/>
      <c r="F133" s="243"/>
      <c r="G133" s="243"/>
      <c r="H133" s="243"/>
      <c r="I133" s="243"/>
    </row>
    <row r="134" spans="1:9" s="197" customFormat="1" x14ac:dyDescent="0.2">
      <c r="A134" s="243"/>
      <c r="B134" s="243"/>
      <c r="C134" s="243"/>
      <c r="D134" s="243"/>
      <c r="E134" s="243"/>
      <c r="F134" s="243"/>
      <c r="G134" s="243"/>
      <c r="H134" s="243"/>
      <c r="I134" s="243"/>
    </row>
    <row r="135" spans="1:9" s="197" customFormat="1" x14ac:dyDescent="0.2">
      <c r="A135" s="243"/>
      <c r="B135" s="243"/>
      <c r="C135" s="243"/>
      <c r="D135" s="243"/>
      <c r="E135" s="243"/>
      <c r="F135" s="243"/>
      <c r="G135" s="243"/>
      <c r="H135" s="243"/>
      <c r="I135" s="243"/>
    </row>
    <row r="136" spans="1:9" s="197" customFormat="1" x14ac:dyDescent="0.2">
      <c r="A136" s="243"/>
      <c r="B136" s="243"/>
      <c r="C136" s="243"/>
      <c r="D136" s="243"/>
      <c r="E136" s="243"/>
      <c r="F136" s="243"/>
      <c r="G136" s="243"/>
      <c r="H136" s="243"/>
      <c r="I136" s="243"/>
    </row>
    <row r="137" spans="1:9" s="197" customFormat="1" x14ac:dyDescent="0.2">
      <c r="A137" s="243"/>
      <c r="B137" s="243"/>
      <c r="C137" s="243"/>
      <c r="D137" s="243"/>
      <c r="E137" s="243"/>
      <c r="F137" s="243"/>
      <c r="G137" s="243"/>
      <c r="H137" s="243"/>
      <c r="I137" s="243"/>
    </row>
    <row r="138" spans="1:9" s="197" customFormat="1" x14ac:dyDescent="0.2">
      <c r="A138" s="243"/>
      <c r="B138" s="243"/>
      <c r="C138" s="243"/>
      <c r="D138" s="243"/>
      <c r="E138" s="243"/>
      <c r="F138" s="243"/>
      <c r="G138" s="243"/>
      <c r="H138" s="243"/>
      <c r="I138" s="243"/>
    </row>
    <row r="139" spans="1:9" s="197" customFormat="1" x14ac:dyDescent="0.2">
      <c r="A139" s="243"/>
      <c r="B139" s="243"/>
      <c r="C139" s="243"/>
      <c r="D139" s="243"/>
      <c r="E139" s="243"/>
      <c r="F139" s="243"/>
      <c r="G139" s="243"/>
      <c r="H139" s="243"/>
      <c r="I139" s="243"/>
    </row>
    <row r="140" spans="1:9" s="197" customFormat="1" x14ac:dyDescent="0.2">
      <c r="A140" s="243"/>
      <c r="B140" s="243"/>
      <c r="C140" s="243"/>
      <c r="D140" s="243"/>
      <c r="E140" s="243"/>
      <c r="F140" s="243"/>
      <c r="G140" s="243"/>
      <c r="H140" s="243"/>
      <c r="I140" s="243"/>
    </row>
    <row r="141" spans="1:9" s="197" customFormat="1" x14ac:dyDescent="0.2">
      <c r="A141" s="243"/>
      <c r="B141" s="243"/>
      <c r="C141" s="243"/>
      <c r="D141" s="243"/>
      <c r="E141" s="243"/>
      <c r="F141" s="243"/>
      <c r="G141" s="243"/>
      <c r="H141" s="243"/>
      <c r="I141" s="243"/>
    </row>
    <row r="142" spans="1:9" s="197" customFormat="1" x14ac:dyDescent="0.2">
      <c r="A142" s="243"/>
      <c r="B142" s="243"/>
      <c r="C142" s="243"/>
      <c r="D142" s="243"/>
      <c r="E142" s="243"/>
      <c r="F142" s="243"/>
      <c r="G142" s="243"/>
      <c r="H142" s="243"/>
      <c r="I142" s="243"/>
    </row>
    <row r="143" spans="1:9" s="197" customFormat="1" x14ac:dyDescent="0.2">
      <c r="A143" s="243"/>
      <c r="B143" s="243"/>
      <c r="C143" s="243"/>
      <c r="D143" s="243"/>
      <c r="E143" s="243"/>
      <c r="F143" s="243"/>
      <c r="G143" s="243"/>
      <c r="H143" s="243"/>
      <c r="I143" s="243"/>
    </row>
    <row r="144" spans="1:9" s="197" customFormat="1" x14ac:dyDescent="0.2">
      <c r="A144" s="243"/>
      <c r="B144" s="243"/>
      <c r="C144" s="243"/>
      <c r="D144" s="243"/>
      <c r="E144" s="243"/>
      <c r="F144" s="243"/>
      <c r="G144" s="243"/>
      <c r="H144" s="243"/>
      <c r="I144" s="243"/>
    </row>
    <row r="145" spans="1:9" s="197" customFormat="1" x14ac:dyDescent="0.2">
      <c r="A145" s="243"/>
      <c r="B145" s="243"/>
      <c r="C145" s="243"/>
      <c r="D145" s="243"/>
      <c r="E145" s="243"/>
      <c r="F145" s="243"/>
      <c r="G145" s="243"/>
      <c r="H145" s="243"/>
      <c r="I145" s="243"/>
    </row>
    <row r="146" spans="1:9" s="197" customFormat="1" x14ac:dyDescent="0.2">
      <c r="A146" s="243"/>
      <c r="B146" s="243"/>
      <c r="C146" s="243"/>
      <c r="D146" s="243"/>
      <c r="E146" s="243"/>
      <c r="F146" s="243"/>
      <c r="G146" s="243"/>
      <c r="H146" s="243"/>
      <c r="I146" s="243"/>
    </row>
    <row r="147" spans="1:9" s="197" customFormat="1" x14ac:dyDescent="0.2">
      <c r="A147" s="243"/>
      <c r="B147" s="243"/>
      <c r="C147" s="243"/>
      <c r="D147" s="243"/>
      <c r="E147" s="243"/>
      <c r="F147" s="243"/>
      <c r="G147" s="243"/>
      <c r="H147" s="243"/>
      <c r="I147" s="243"/>
    </row>
    <row r="148" spans="1:9" s="197" customFormat="1" x14ac:dyDescent="0.2">
      <c r="A148" s="243"/>
      <c r="B148" s="243"/>
      <c r="C148" s="243"/>
      <c r="D148" s="243"/>
      <c r="E148" s="243"/>
      <c r="F148" s="243"/>
      <c r="G148" s="243"/>
      <c r="H148" s="243"/>
      <c r="I148" s="243"/>
    </row>
    <row r="149" spans="1:9" s="197" customFormat="1" x14ac:dyDescent="0.2">
      <c r="A149" s="243"/>
      <c r="B149" s="243"/>
      <c r="C149" s="243"/>
      <c r="D149" s="243"/>
      <c r="E149" s="243"/>
      <c r="F149" s="243"/>
      <c r="G149" s="243"/>
      <c r="H149" s="243"/>
      <c r="I149" s="243"/>
    </row>
    <row r="150" spans="1:9" s="197" customFormat="1" x14ac:dyDescent="0.2">
      <c r="A150" s="243"/>
      <c r="B150" s="243"/>
      <c r="C150" s="243"/>
      <c r="D150" s="243"/>
      <c r="E150" s="243"/>
      <c r="F150" s="243"/>
      <c r="G150" s="243"/>
      <c r="H150" s="243"/>
      <c r="I150" s="243"/>
    </row>
    <row r="151" spans="1:9" s="197" customFormat="1" x14ac:dyDescent="0.2">
      <c r="A151" s="243"/>
      <c r="B151" s="243"/>
      <c r="C151" s="243"/>
      <c r="D151" s="243"/>
      <c r="E151" s="243"/>
      <c r="F151" s="243"/>
      <c r="G151" s="243"/>
      <c r="H151" s="243"/>
      <c r="I151" s="243"/>
    </row>
    <row r="152" spans="1:9" s="197" customFormat="1" x14ac:dyDescent="0.2">
      <c r="A152" s="243"/>
      <c r="B152" s="243"/>
      <c r="C152" s="243"/>
      <c r="D152" s="243"/>
      <c r="E152" s="243"/>
      <c r="F152" s="243"/>
      <c r="G152" s="243"/>
      <c r="H152" s="243"/>
      <c r="I152" s="243"/>
    </row>
    <row r="153" spans="1:9" s="197" customFormat="1" x14ac:dyDescent="0.2">
      <c r="A153" s="243"/>
      <c r="B153" s="243"/>
      <c r="C153" s="243"/>
      <c r="D153" s="243"/>
      <c r="E153" s="243"/>
      <c r="F153" s="243"/>
      <c r="G153" s="243"/>
      <c r="H153" s="243"/>
      <c r="I153" s="243"/>
    </row>
    <row r="154" spans="1:9" s="197" customFormat="1" x14ac:dyDescent="0.2">
      <c r="A154" s="243"/>
      <c r="B154" s="243"/>
      <c r="C154" s="243"/>
      <c r="D154" s="243"/>
      <c r="E154" s="243"/>
      <c r="F154" s="243"/>
      <c r="G154" s="243"/>
      <c r="H154" s="243"/>
      <c r="I154" s="243"/>
    </row>
    <row r="155" spans="1:9" s="197" customFormat="1" x14ac:dyDescent="0.2">
      <c r="A155" s="243"/>
      <c r="B155" s="243"/>
      <c r="C155" s="243"/>
      <c r="D155" s="243"/>
      <c r="E155" s="243"/>
      <c r="F155" s="243"/>
      <c r="G155" s="243"/>
      <c r="H155" s="243"/>
      <c r="I155" s="243"/>
    </row>
    <row r="156" spans="1:9" s="197" customFormat="1" x14ac:dyDescent="0.2">
      <c r="A156" s="243"/>
      <c r="B156" s="243"/>
      <c r="C156" s="243"/>
      <c r="D156" s="243"/>
      <c r="E156" s="243"/>
      <c r="F156" s="243"/>
      <c r="G156" s="243"/>
      <c r="H156" s="243"/>
      <c r="I156" s="243"/>
    </row>
    <row r="157" spans="1:9" s="197" customFormat="1" x14ac:dyDescent="0.2">
      <c r="A157" s="243"/>
      <c r="B157" s="243"/>
      <c r="C157" s="243"/>
      <c r="D157" s="243"/>
      <c r="E157" s="243"/>
      <c r="F157" s="243"/>
      <c r="G157" s="243"/>
      <c r="H157" s="243"/>
      <c r="I157" s="243"/>
    </row>
    <row r="158" spans="1:9" s="197" customFormat="1" x14ac:dyDescent="0.2">
      <c r="A158" s="243"/>
      <c r="B158" s="243"/>
      <c r="C158" s="243"/>
      <c r="D158" s="243"/>
      <c r="E158" s="243"/>
      <c r="F158" s="243"/>
      <c r="G158" s="243"/>
      <c r="H158" s="243"/>
      <c r="I158" s="243"/>
    </row>
    <row r="159" spans="1:9" s="197" customFormat="1" x14ac:dyDescent="0.2">
      <c r="A159" s="243"/>
      <c r="B159" s="243"/>
      <c r="C159" s="243"/>
      <c r="D159" s="243"/>
      <c r="E159" s="243"/>
      <c r="F159" s="243"/>
      <c r="G159" s="243"/>
      <c r="H159" s="243"/>
      <c r="I159" s="243"/>
    </row>
    <row r="160" spans="1:9" s="197" customFormat="1" x14ac:dyDescent="0.2">
      <c r="A160" s="243"/>
      <c r="B160" s="243"/>
      <c r="C160" s="243"/>
      <c r="D160" s="243"/>
      <c r="E160" s="243"/>
      <c r="F160" s="243"/>
      <c r="G160" s="243"/>
      <c r="H160" s="243"/>
      <c r="I160" s="243"/>
    </row>
    <row r="161" spans="1:9" s="197" customFormat="1" x14ac:dyDescent="0.2">
      <c r="A161" s="243"/>
      <c r="B161" s="243"/>
      <c r="C161" s="243"/>
      <c r="D161" s="243"/>
      <c r="E161" s="243"/>
      <c r="F161" s="243"/>
      <c r="G161" s="243"/>
      <c r="H161" s="243"/>
      <c r="I161" s="243"/>
    </row>
    <row r="162" spans="1:9" s="197" customFormat="1" x14ac:dyDescent="0.2">
      <c r="A162" s="243"/>
      <c r="B162" s="243"/>
      <c r="C162" s="243"/>
      <c r="D162" s="243"/>
      <c r="E162" s="243"/>
      <c r="F162" s="243"/>
      <c r="G162" s="243"/>
      <c r="H162" s="243"/>
      <c r="I162" s="243"/>
    </row>
    <row r="163" spans="1:9" s="197" customFormat="1" x14ac:dyDescent="0.2">
      <c r="A163" s="243"/>
      <c r="B163" s="243"/>
      <c r="C163" s="243"/>
      <c r="D163" s="243"/>
      <c r="E163" s="243"/>
      <c r="F163" s="243"/>
      <c r="G163" s="243"/>
      <c r="H163" s="243"/>
      <c r="I163" s="243"/>
    </row>
    <row r="164" spans="1:9" s="197" customFormat="1" x14ac:dyDescent="0.2">
      <c r="A164" s="243"/>
      <c r="B164" s="243"/>
      <c r="C164" s="243"/>
      <c r="D164" s="243"/>
      <c r="E164" s="243"/>
      <c r="F164" s="243"/>
      <c r="G164" s="243"/>
      <c r="H164" s="243"/>
      <c r="I164" s="243"/>
    </row>
    <row r="165" spans="1:9" s="197" customFormat="1" x14ac:dyDescent="0.2">
      <c r="A165" s="243"/>
      <c r="B165" s="243"/>
      <c r="C165" s="243"/>
      <c r="D165" s="243"/>
      <c r="E165" s="243"/>
      <c r="F165" s="243"/>
      <c r="G165" s="243"/>
      <c r="H165" s="243"/>
      <c r="I165" s="243"/>
    </row>
    <row r="166" spans="1:9" s="197" customFormat="1" x14ac:dyDescent="0.2">
      <c r="A166" s="243"/>
      <c r="B166" s="243"/>
      <c r="C166" s="243"/>
      <c r="D166" s="243"/>
      <c r="E166" s="243"/>
      <c r="F166" s="243"/>
      <c r="G166" s="243"/>
      <c r="H166" s="243"/>
      <c r="I166" s="243"/>
    </row>
    <row r="167" spans="1:9" s="197" customFormat="1" x14ac:dyDescent="0.2">
      <c r="A167" s="243"/>
      <c r="B167" s="243"/>
      <c r="C167" s="243"/>
      <c r="D167" s="243"/>
      <c r="E167" s="243"/>
      <c r="F167" s="243"/>
      <c r="G167" s="243"/>
      <c r="H167" s="243"/>
      <c r="I167" s="243"/>
    </row>
    <row r="168" spans="1:9" s="197" customFormat="1" x14ac:dyDescent="0.2">
      <c r="A168" s="243"/>
      <c r="B168" s="243"/>
      <c r="C168" s="243"/>
      <c r="D168" s="243"/>
      <c r="E168" s="243"/>
      <c r="F168" s="243"/>
      <c r="G168" s="243"/>
      <c r="H168" s="243"/>
      <c r="I168" s="243"/>
    </row>
    <row r="169" spans="1:9" s="197" customFormat="1" x14ac:dyDescent="0.2">
      <c r="A169" s="243"/>
      <c r="B169" s="243"/>
      <c r="C169" s="243"/>
      <c r="D169" s="243"/>
      <c r="E169" s="243"/>
      <c r="F169" s="243"/>
      <c r="G169" s="243"/>
      <c r="H169" s="243"/>
      <c r="I169" s="243"/>
    </row>
    <row r="170" spans="1:9" s="197" customFormat="1" x14ac:dyDescent="0.2">
      <c r="A170" s="243"/>
      <c r="B170" s="243"/>
      <c r="C170" s="243"/>
      <c r="D170" s="243"/>
      <c r="E170" s="243"/>
      <c r="F170" s="243"/>
      <c r="G170" s="243"/>
      <c r="H170" s="243"/>
      <c r="I170" s="243"/>
    </row>
    <row r="171" spans="1:9" s="197" customFormat="1" x14ac:dyDescent="0.2">
      <c r="A171" s="243"/>
      <c r="B171" s="243"/>
      <c r="C171" s="243"/>
      <c r="D171" s="243"/>
      <c r="E171" s="243"/>
      <c r="F171" s="243"/>
      <c r="G171" s="243"/>
      <c r="H171" s="243"/>
      <c r="I171" s="243"/>
    </row>
    <row r="172" spans="1:9" s="197" customFormat="1" x14ac:dyDescent="0.2">
      <c r="A172" s="243"/>
      <c r="B172" s="243"/>
      <c r="C172" s="243"/>
      <c r="D172" s="243"/>
      <c r="E172" s="243"/>
      <c r="F172" s="243"/>
      <c r="G172" s="243"/>
      <c r="H172" s="243"/>
      <c r="I172" s="243"/>
    </row>
    <row r="173" spans="1:9" s="197" customFormat="1" x14ac:dyDescent="0.2">
      <c r="A173" s="243"/>
      <c r="B173" s="243"/>
      <c r="C173" s="243"/>
      <c r="D173" s="243"/>
      <c r="E173" s="243"/>
      <c r="F173" s="243"/>
      <c r="G173" s="243"/>
      <c r="H173" s="243"/>
      <c r="I173" s="243"/>
    </row>
    <row r="174" spans="1:9" s="197" customFormat="1" x14ac:dyDescent="0.2">
      <c r="A174" s="243"/>
      <c r="B174" s="243"/>
      <c r="C174" s="243"/>
      <c r="D174" s="243"/>
      <c r="E174" s="243"/>
      <c r="F174" s="243"/>
      <c r="G174" s="243"/>
      <c r="H174" s="243"/>
      <c r="I174" s="243"/>
    </row>
    <row r="175" spans="1:9" s="197" customFormat="1" x14ac:dyDescent="0.2">
      <c r="A175" s="243"/>
      <c r="B175" s="243"/>
      <c r="C175" s="243"/>
      <c r="D175" s="243"/>
      <c r="E175" s="243"/>
      <c r="F175" s="243"/>
      <c r="G175" s="243"/>
      <c r="H175" s="243"/>
      <c r="I175" s="243"/>
    </row>
    <row r="176" spans="1:9" s="197" customFormat="1" x14ac:dyDescent="0.2">
      <c r="A176" s="243"/>
      <c r="B176" s="243"/>
      <c r="C176" s="243"/>
      <c r="D176" s="243"/>
      <c r="E176" s="243"/>
      <c r="F176" s="243"/>
      <c r="G176" s="243"/>
      <c r="H176" s="243"/>
      <c r="I176" s="243"/>
    </row>
    <row r="177" spans="1:9" s="197" customFormat="1" x14ac:dyDescent="0.2">
      <c r="A177" s="243"/>
      <c r="B177" s="243"/>
      <c r="C177" s="243"/>
      <c r="D177" s="243"/>
      <c r="E177" s="243"/>
      <c r="F177" s="243"/>
      <c r="G177" s="243"/>
      <c r="H177" s="243"/>
      <c r="I177" s="243"/>
    </row>
    <row r="178" spans="1:9" s="197" customFormat="1" x14ac:dyDescent="0.2">
      <c r="A178" s="243"/>
      <c r="B178" s="243"/>
      <c r="C178" s="243"/>
      <c r="D178" s="243"/>
      <c r="E178" s="243"/>
      <c r="F178" s="243"/>
      <c r="G178" s="243"/>
      <c r="H178" s="243"/>
      <c r="I178" s="243"/>
    </row>
    <row r="179" spans="1:9" s="197" customFormat="1" x14ac:dyDescent="0.2">
      <c r="A179" s="243"/>
      <c r="B179" s="243"/>
      <c r="C179" s="243"/>
      <c r="D179" s="243"/>
      <c r="E179" s="243"/>
      <c r="F179" s="243"/>
      <c r="G179" s="243"/>
      <c r="H179" s="243"/>
      <c r="I179" s="243"/>
    </row>
    <row r="180" spans="1:9" s="197" customFormat="1" x14ac:dyDescent="0.2">
      <c r="A180" s="243"/>
      <c r="B180" s="243"/>
      <c r="C180" s="243"/>
      <c r="D180" s="243"/>
      <c r="E180" s="243"/>
      <c r="F180" s="243"/>
      <c r="G180" s="243"/>
      <c r="H180" s="243"/>
      <c r="I180" s="243"/>
    </row>
    <row r="181" spans="1:9" s="197" customFormat="1" x14ac:dyDescent="0.2">
      <c r="A181" s="243"/>
      <c r="B181" s="243"/>
      <c r="C181" s="243"/>
      <c r="D181" s="243"/>
      <c r="E181" s="243"/>
      <c r="F181" s="243"/>
      <c r="G181" s="243"/>
      <c r="H181" s="243"/>
      <c r="I181" s="243"/>
    </row>
    <row r="182" spans="1:9" s="197" customFormat="1" x14ac:dyDescent="0.2">
      <c r="A182" s="243"/>
      <c r="B182" s="243"/>
      <c r="C182" s="243"/>
      <c r="D182" s="243"/>
      <c r="E182" s="243"/>
      <c r="F182" s="243"/>
      <c r="G182" s="243"/>
      <c r="H182" s="243"/>
      <c r="I182" s="243"/>
    </row>
    <row r="183" spans="1:9" s="197" customFormat="1" x14ac:dyDescent="0.2">
      <c r="A183" s="243"/>
      <c r="B183" s="243"/>
      <c r="C183" s="243"/>
      <c r="D183" s="243"/>
      <c r="E183" s="243"/>
      <c r="F183" s="243"/>
      <c r="G183" s="243"/>
      <c r="H183" s="243"/>
      <c r="I183" s="243"/>
    </row>
    <row r="184" spans="1:9" s="197" customFormat="1" x14ac:dyDescent="0.2">
      <c r="A184" s="243"/>
      <c r="B184" s="243"/>
      <c r="C184" s="243"/>
      <c r="D184" s="243"/>
      <c r="E184" s="243"/>
      <c r="F184" s="243"/>
      <c r="G184" s="243"/>
      <c r="H184" s="243"/>
      <c r="I184" s="243"/>
    </row>
    <row r="185" spans="1:9" s="197" customFormat="1" x14ac:dyDescent="0.2">
      <c r="A185" s="243"/>
      <c r="B185" s="243"/>
      <c r="C185" s="243"/>
      <c r="D185" s="243"/>
      <c r="E185" s="243"/>
      <c r="F185" s="243"/>
      <c r="G185" s="243"/>
      <c r="H185" s="243"/>
      <c r="I185" s="243"/>
    </row>
    <row r="186" spans="1:9" s="197" customFormat="1" x14ac:dyDescent="0.2">
      <c r="A186" s="243"/>
      <c r="B186" s="243"/>
      <c r="C186" s="243"/>
      <c r="D186" s="243"/>
      <c r="E186" s="243"/>
      <c r="F186" s="243"/>
      <c r="G186" s="243"/>
      <c r="H186" s="243"/>
      <c r="I186" s="243"/>
    </row>
    <row r="187" spans="1:9" s="197" customFormat="1" x14ac:dyDescent="0.2">
      <c r="A187" s="243"/>
      <c r="B187" s="243"/>
      <c r="C187" s="243"/>
      <c r="D187" s="243"/>
      <c r="E187" s="243"/>
      <c r="F187" s="243"/>
      <c r="G187" s="243"/>
      <c r="H187" s="243"/>
      <c r="I187" s="243"/>
    </row>
    <row r="188" spans="1:9" s="197" customFormat="1" x14ac:dyDescent="0.2">
      <c r="A188" s="243"/>
      <c r="B188" s="243"/>
      <c r="C188" s="243"/>
      <c r="D188" s="243"/>
      <c r="E188" s="243"/>
      <c r="F188" s="243"/>
      <c r="G188" s="243"/>
      <c r="H188" s="243"/>
      <c r="I188" s="243"/>
    </row>
    <row r="189" spans="1:9" s="197" customFormat="1" x14ac:dyDescent="0.2">
      <c r="A189" s="243"/>
      <c r="B189" s="243"/>
      <c r="C189" s="243"/>
      <c r="D189" s="243"/>
      <c r="E189" s="243"/>
      <c r="F189" s="243"/>
      <c r="G189" s="243"/>
      <c r="H189" s="243"/>
      <c r="I189" s="243"/>
    </row>
    <row r="190" spans="1:9" s="197" customFormat="1" x14ac:dyDescent="0.2">
      <c r="A190" s="243"/>
      <c r="B190" s="243"/>
      <c r="C190" s="243"/>
      <c r="D190" s="243"/>
      <c r="E190" s="243"/>
      <c r="F190" s="243"/>
      <c r="G190" s="243"/>
      <c r="H190" s="243"/>
      <c r="I190" s="243"/>
    </row>
    <row r="191" spans="1:9" s="197" customFormat="1" x14ac:dyDescent="0.2">
      <c r="A191" s="243"/>
      <c r="B191" s="243"/>
      <c r="C191" s="243"/>
      <c r="D191" s="243"/>
      <c r="E191" s="243"/>
      <c r="F191" s="243"/>
      <c r="G191" s="243"/>
      <c r="H191" s="243"/>
      <c r="I191" s="243"/>
    </row>
    <row r="192" spans="1:9" s="197" customFormat="1" x14ac:dyDescent="0.2">
      <c r="A192" s="243"/>
      <c r="B192" s="243"/>
      <c r="C192" s="243"/>
      <c r="D192" s="243"/>
      <c r="E192" s="243"/>
      <c r="F192" s="243"/>
      <c r="G192" s="243"/>
      <c r="H192" s="243"/>
      <c r="I192" s="243"/>
    </row>
    <row r="193" spans="1:9" s="197" customFormat="1" x14ac:dyDescent="0.2">
      <c r="A193" s="243"/>
      <c r="B193" s="243"/>
      <c r="C193" s="243"/>
      <c r="D193" s="243"/>
      <c r="E193" s="243"/>
      <c r="F193" s="243"/>
      <c r="G193" s="243"/>
      <c r="H193" s="243"/>
      <c r="I193" s="243"/>
    </row>
    <row r="194" spans="1:9" s="197" customFormat="1" x14ac:dyDescent="0.2">
      <c r="A194" s="243"/>
      <c r="B194" s="243"/>
      <c r="C194" s="243"/>
      <c r="D194" s="243"/>
      <c r="E194" s="243"/>
      <c r="F194" s="243"/>
      <c r="G194" s="243"/>
      <c r="H194" s="243"/>
      <c r="I194" s="243"/>
    </row>
    <row r="195" spans="1:9" s="197" customFormat="1" x14ac:dyDescent="0.2">
      <c r="A195" s="243"/>
      <c r="B195" s="243"/>
      <c r="C195" s="243"/>
      <c r="D195" s="243"/>
      <c r="E195" s="243"/>
      <c r="F195" s="243"/>
      <c r="G195" s="243"/>
      <c r="H195" s="243"/>
      <c r="I195" s="243"/>
    </row>
    <row r="196" spans="1:9" s="197" customFormat="1" x14ac:dyDescent="0.2">
      <c r="A196" s="243"/>
      <c r="B196" s="243"/>
      <c r="C196" s="243"/>
      <c r="D196" s="243"/>
      <c r="E196" s="243"/>
      <c r="F196" s="243"/>
      <c r="G196" s="243"/>
      <c r="H196" s="243"/>
      <c r="I196" s="243"/>
    </row>
    <row r="197" spans="1:9" s="197" customFormat="1" x14ac:dyDescent="0.2">
      <c r="A197" s="243"/>
      <c r="B197" s="243"/>
      <c r="C197" s="243"/>
      <c r="D197" s="243"/>
      <c r="E197" s="243"/>
      <c r="F197" s="243"/>
      <c r="G197" s="243"/>
      <c r="H197" s="243"/>
      <c r="I197" s="243"/>
    </row>
    <row r="198" spans="1:9" s="197" customFormat="1" x14ac:dyDescent="0.2">
      <c r="A198" s="243"/>
      <c r="B198" s="243"/>
      <c r="C198" s="243"/>
      <c r="D198" s="243"/>
      <c r="E198" s="243"/>
      <c r="F198" s="243"/>
      <c r="G198" s="243"/>
      <c r="H198" s="243"/>
      <c r="I198" s="243"/>
    </row>
    <row r="199" spans="1:9" s="197" customFormat="1" x14ac:dyDescent="0.2">
      <c r="A199" s="243"/>
      <c r="B199" s="243"/>
      <c r="C199" s="243"/>
      <c r="D199" s="243"/>
      <c r="E199" s="243"/>
      <c r="F199" s="243"/>
      <c r="G199" s="243"/>
      <c r="H199" s="243"/>
      <c r="I199" s="243"/>
    </row>
    <row r="200" spans="1:9" s="197" customFormat="1" x14ac:dyDescent="0.2">
      <c r="A200" s="243"/>
      <c r="B200" s="243"/>
      <c r="C200" s="243"/>
      <c r="D200" s="243"/>
      <c r="E200" s="243"/>
      <c r="F200" s="243"/>
      <c r="G200" s="243"/>
      <c r="H200" s="243"/>
      <c r="I200" s="243"/>
    </row>
    <row r="201" spans="1:9" s="197" customFormat="1" x14ac:dyDescent="0.2">
      <c r="A201" s="243"/>
      <c r="B201" s="243"/>
      <c r="C201" s="243"/>
      <c r="D201" s="243"/>
      <c r="E201" s="243"/>
      <c r="F201" s="243"/>
      <c r="G201" s="243"/>
      <c r="H201" s="243"/>
      <c r="I201" s="243"/>
    </row>
    <row r="202" spans="1:9" s="197" customFormat="1" x14ac:dyDescent="0.2">
      <c r="A202" s="243"/>
      <c r="B202" s="243"/>
      <c r="C202" s="243"/>
      <c r="D202" s="243"/>
      <c r="E202" s="243"/>
      <c r="F202" s="243"/>
      <c r="G202" s="243"/>
      <c r="H202" s="243"/>
      <c r="I202" s="243"/>
    </row>
    <row r="203" spans="1:9" s="197" customFormat="1" x14ac:dyDescent="0.2">
      <c r="A203" s="243"/>
      <c r="B203" s="243"/>
      <c r="C203" s="243"/>
      <c r="D203" s="243"/>
      <c r="E203" s="243"/>
      <c r="F203" s="243"/>
      <c r="G203" s="243"/>
      <c r="H203" s="243"/>
      <c r="I203" s="243"/>
    </row>
    <row r="204" spans="1:9" s="197" customFormat="1" x14ac:dyDescent="0.2">
      <c r="A204" s="243"/>
      <c r="B204" s="243"/>
      <c r="C204" s="243"/>
      <c r="D204" s="243"/>
      <c r="E204" s="243"/>
      <c r="F204" s="243"/>
      <c r="G204" s="243"/>
      <c r="H204" s="243"/>
      <c r="I204" s="243"/>
    </row>
    <row r="205" spans="1:9" s="197" customFormat="1" x14ac:dyDescent="0.2">
      <c r="A205" s="243"/>
      <c r="B205" s="243"/>
      <c r="C205" s="243"/>
      <c r="D205" s="243"/>
      <c r="E205" s="243"/>
      <c r="F205" s="243"/>
      <c r="G205" s="243"/>
      <c r="H205" s="243"/>
      <c r="I205" s="243"/>
    </row>
    <row r="206" spans="1:9" s="197" customFormat="1" x14ac:dyDescent="0.2">
      <c r="A206" s="243"/>
      <c r="B206" s="243"/>
      <c r="C206" s="243"/>
      <c r="D206" s="243"/>
      <c r="E206" s="243"/>
      <c r="F206" s="243"/>
      <c r="G206" s="243"/>
      <c r="H206" s="243"/>
      <c r="I206" s="243"/>
    </row>
    <row r="207" spans="1:9" s="197" customFormat="1" x14ac:dyDescent="0.2">
      <c r="A207" s="243"/>
      <c r="B207" s="243"/>
      <c r="C207" s="243"/>
      <c r="D207" s="243"/>
      <c r="E207" s="243"/>
      <c r="F207" s="243"/>
      <c r="G207" s="243"/>
      <c r="H207" s="243"/>
      <c r="I207" s="243"/>
    </row>
    <row r="208" spans="1:9" s="197" customFormat="1" x14ac:dyDescent="0.2">
      <c r="A208" s="243"/>
      <c r="B208" s="243"/>
      <c r="C208" s="243"/>
      <c r="D208" s="243"/>
      <c r="E208" s="243"/>
      <c r="F208" s="243"/>
      <c r="G208" s="243"/>
      <c r="H208" s="243"/>
      <c r="I208" s="243"/>
    </row>
    <row r="209" spans="1:9" s="197" customFormat="1" x14ac:dyDescent="0.2">
      <c r="A209" s="243"/>
      <c r="B209" s="243"/>
      <c r="C209" s="243"/>
      <c r="D209" s="243"/>
      <c r="E209" s="243"/>
      <c r="F209" s="243"/>
      <c r="G209" s="243"/>
      <c r="H209" s="243"/>
      <c r="I209" s="243"/>
    </row>
    <row r="210" spans="1:9" s="197" customFormat="1" x14ac:dyDescent="0.2">
      <c r="A210" s="243"/>
      <c r="B210" s="243"/>
      <c r="C210" s="243"/>
      <c r="D210" s="243"/>
      <c r="E210" s="243"/>
      <c r="F210" s="243"/>
      <c r="G210" s="243"/>
      <c r="H210" s="243"/>
      <c r="I210" s="243"/>
    </row>
    <row r="211" spans="1:9" s="197" customFormat="1" x14ac:dyDescent="0.2">
      <c r="A211" s="243"/>
      <c r="B211" s="243"/>
      <c r="C211" s="243"/>
      <c r="D211" s="243"/>
      <c r="E211" s="243"/>
      <c r="F211" s="243"/>
      <c r="G211" s="243"/>
      <c r="H211" s="243"/>
      <c r="I211" s="243"/>
    </row>
    <row r="212" spans="1:9" s="197" customFormat="1" x14ac:dyDescent="0.2">
      <c r="A212" s="243"/>
      <c r="B212" s="243"/>
      <c r="C212" s="243"/>
      <c r="D212" s="243"/>
      <c r="E212" s="243"/>
      <c r="F212" s="243"/>
      <c r="G212" s="243"/>
      <c r="H212" s="243"/>
      <c r="I212" s="243"/>
    </row>
    <row r="213" spans="1:9" s="197" customFormat="1" x14ac:dyDescent="0.2">
      <c r="A213" s="243"/>
      <c r="B213" s="243"/>
      <c r="C213" s="243"/>
      <c r="D213" s="243"/>
      <c r="E213" s="243"/>
      <c r="F213" s="243"/>
      <c r="G213" s="243"/>
      <c r="H213" s="243"/>
      <c r="I213" s="243"/>
    </row>
    <row r="214" spans="1:9" s="197" customFormat="1" x14ac:dyDescent="0.2">
      <c r="A214" s="243"/>
      <c r="B214" s="243"/>
      <c r="C214" s="243"/>
      <c r="D214" s="243"/>
      <c r="E214" s="243"/>
      <c r="F214" s="243"/>
      <c r="G214" s="243"/>
      <c r="H214" s="243"/>
      <c r="I214" s="243"/>
    </row>
    <row r="215" spans="1:9" s="197" customFormat="1" x14ac:dyDescent="0.2">
      <c r="A215" s="243"/>
      <c r="B215" s="243"/>
      <c r="C215" s="243"/>
      <c r="D215" s="243"/>
      <c r="E215" s="243"/>
      <c r="F215" s="243"/>
      <c r="G215" s="243"/>
      <c r="H215" s="243"/>
      <c r="I215" s="243"/>
    </row>
    <row r="216" spans="1:9" s="197" customFormat="1" x14ac:dyDescent="0.2">
      <c r="A216" s="243"/>
      <c r="B216" s="243"/>
      <c r="C216" s="243"/>
      <c r="D216" s="243"/>
      <c r="E216" s="243"/>
      <c r="F216" s="243"/>
      <c r="G216" s="243"/>
      <c r="H216" s="243"/>
      <c r="I216" s="243"/>
    </row>
    <row r="217" spans="1:9" s="197" customFormat="1" x14ac:dyDescent="0.2">
      <c r="A217" s="243"/>
      <c r="B217" s="243"/>
      <c r="C217" s="243"/>
      <c r="D217" s="243"/>
      <c r="E217" s="243"/>
      <c r="F217" s="243"/>
      <c r="G217" s="243"/>
      <c r="H217" s="243"/>
      <c r="I217" s="243"/>
    </row>
    <row r="218" spans="1:9" s="197" customFormat="1" x14ac:dyDescent="0.2">
      <c r="A218" s="243"/>
      <c r="B218" s="243"/>
      <c r="C218" s="243"/>
      <c r="D218" s="243"/>
      <c r="E218" s="243"/>
      <c r="F218" s="243"/>
      <c r="G218" s="243"/>
      <c r="H218" s="243"/>
      <c r="I218" s="243"/>
    </row>
    <row r="219" spans="1:9" s="197" customFormat="1" x14ac:dyDescent="0.2">
      <c r="A219" s="243"/>
      <c r="B219" s="243"/>
      <c r="C219" s="243"/>
      <c r="D219" s="243"/>
      <c r="E219" s="243"/>
      <c r="F219" s="243"/>
      <c r="G219" s="243"/>
      <c r="H219" s="243"/>
      <c r="I219" s="243"/>
    </row>
    <row r="220" spans="1:9" s="197" customFormat="1" x14ac:dyDescent="0.2">
      <c r="A220" s="243"/>
      <c r="B220" s="243"/>
      <c r="C220" s="243"/>
      <c r="D220" s="243"/>
      <c r="E220" s="243"/>
      <c r="F220" s="243"/>
      <c r="G220" s="243"/>
      <c r="H220" s="243"/>
      <c r="I220" s="243"/>
    </row>
    <row r="221" spans="1:9" s="197" customFormat="1" x14ac:dyDescent="0.2">
      <c r="A221" s="243"/>
      <c r="B221" s="243"/>
      <c r="C221" s="243"/>
      <c r="D221" s="243"/>
      <c r="E221" s="243"/>
      <c r="F221" s="243"/>
      <c r="G221" s="243"/>
      <c r="H221" s="243"/>
      <c r="I221" s="243"/>
    </row>
    <row r="222" spans="1:9" s="197" customFormat="1" x14ac:dyDescent="0.2">
      <c r="A222" s="243"/>
      <c r="B222" s="243"/>
      <c r="C222" s="243"/>
      <c r="D222" s="243"/>
      <c r="E222" s="243"/>
      <c r="F222" s="243"/>
      <c r="G222" s="243"/>
      <c r="H222" s="243"/>
      <c r="I222" s="243"/>
    </row>
    <row r="223" spans="1:9" s="197" customFormat="1" x14ac:dyDescent="0.2">
      <c r="A223" s="243"/>
      <c r="B223" s="243"/>
      <c r="C223" s="243"/>
      <c r="D223" s="243"/>
      <c r="E223" s="243"/>
      <c r="F223" s="243"/>
      <c r="G223" s="243"/>
      <c r="H223" s="243"/>
      <c r="I223" s="243"/>
    </row>
    <row r="224" spans="1:9" s="197" customFormat="1" x14ac:dyDescent="0.2">
      <c r="A224" s="243"/>
      <c r="B224" s="243"/>
      <c r="C224" s="243"/>
      <c r="D224" s="243"/>
      <c r="E224" s="243"/>
      <c r="F224" s="243"/>
      <c r="G224" s="243"/>
      <c r="H224" s="243"/>
      <c r="I224" s="243"/>
    </row>
    <row r="225" spans="1:9" s="197" customFormat="1" x14ac:dyDescent="0.2">
      <c r="A225" s="243"/>
      <c r="B225" s="243"/>
      <c r="C225" s="243"/>
      <c r="D225" s="243"/>
      <c r="E225" s="243"/>
      <c r="F225" s="243"/>
      <c r="G225" s="243"/>
      <c r="H225" s="243"/>
      <c r="I225" s="243"/>
    </row>
    <row r="226" spans="1:9" s="197" customFormat="1" x14ac:dyDescent="0.2">
      <c r="A226" s="243"/>
      <c r="B226" s="243"/>
      <c r="C226" s="243"/>
      <c r="D226" s="243"/>
      <c r="E226" s="243"/>
      <c r="F226" s="243"/>
      <c r="G226" s="243"/>
      <c r="H226" s="243"/>
      <c r="I226" s="243"/>
    </row>
    <row r="227" spans="1:9" s="197" customFormat="1" x14ac:dyDescent="0.2">
      <c r="A227" s="243"/>
      <c r="B227" s="243"/>
      <c r="C227" s="243"/>
      <c r="D227" s="243"/>
      <c r="E227" s="243"/>
      <c r="F227" s="243"/>
      <c r="G227" s="243"/>
      <c r="H227" s="243"/>
      <c r="I227" s="243"/>
    </row>
    <row r="228" spans="1:9" s="197" customFormat="1" x14ac:dyDescent="0.2">
      <c r="A228" s="243"/>
      <c r="B228" s="243"/>
      <c r="C228" s="243"/>
      <c r="D228" s="243"/>
      <c r="E228" s="243"/>
      <c r="F228" s="243"/>
      <c r="G228" s="243"/>
      <c r="H228" s="243"/>
      <c r="I228" s="243"/>
    </row>
    <row r="229" spans="1:9" s="197" customFormat="1" x14ac:dyDescent="0.2">
      <c r="A229" s="243"/>
      <c r="B229" s="243"/>
      <c r="C229" s="243"/>
      <c r="D229" s="243"/>
      <c r="E229" s="243"/>
      <c r="F229" s="243"/>
      <c r="G229" s="243"/>
      <c r="H229" s="243"/>
      <c r="I229" s="243"/>
    </row>
    <row r="230" spans="1:9" s="197" customFormat="1" x14ac:dyDescent="0.2">
      <c r="A230" s="243"/>
      <c r="B230" s="243"/>
      <c r="C230" s="243"/>
      <c r="D230" s="243"/>
      <c r="E230" s="243"/>
      <c r="F230" s="243"/>
      <c r="G230" s="243"/>
      <c r="H230" s="243"/>
      <c r="I230" s="243"/>
    </row>
    <row r="231" spans="1:9" s="197" customFormat="1" x14ac:dyDescent="0.2">
      <c r="A231" s="243"/>
      <c r="B231" s="243"/>
      <c r="C231" s="243"/>
      <c r="D231" s="243"/>
      <c r="E231" s="243"/>
      <c r="F231" s="243"/>
      <c r="G231" s="243"/>
      <c r="H231" s="243"/>
      <c r="I231" s="243"/>
    </row>
    <row r="232" spans="1:9" s="197" customFormat="1" x14ac:dyDescent="0.2">
      <c r="A232" s="243"/>
      <c r="B232" s="243"/>
      <c r="C232" s="243"/>
      <c r="D232" s="243"/>
      <c r="E232" s="243"/>
      <c r="F232" s="243"/>
      <c r="G232" s="243"/>
      <c r="H232" s="243"/>
      <c r="I232" s="243"/>
    </row>
    <row r="233" spans="1:9" s="197" customFormat="1" x14ac:dyDescent="0.2">
      <c r="A233" s="243"/>
      <c r="B233" s="243"/>
      <c r="C233" s="243"/>
      <c r="D233" s="243"/>
      <c r="E233" s="243"/>
      <c r="F233" s="243"/>
      <c r="G233" s="243"/>
      <c r="H233" s="243"/>
      <c r="I233" s="243"/>
    </row>
    <row r="234" spans="1:9" s="197" customFormat="1" x14ac:dyDescent="0.2">
      <c r="A234" s="243"/>
      <c r="B234" s="243"/>
      <c r="C234" s="243"/>
      <c r="D234" s="243"/>
      <c r="E234" s="243"/>
      <c r="F234" s="243"/>
      <c r="G234" s="243"/>
      <c r="H234" s="243"/>
      <c r="I234" s="243"/>
    </row>
    <row r="235" spans="1:9" s="197" customFormat="1" x14ac:dyDescent="0.2">
      <c r="A235" s="243"/>
      <c r="B235" s="243"/>
      <c r="C235" s="243"/>
      <c r="D235" s="243"/>
      <c r="E235" s="243"/>
      <c r="F235" s="243"/>
      <c r="G235" s="243"/>
      <c r="H235" s="243"/>
      <c r="I235" s="243"/>
    </row>
    <row r="236" spans="1:9" s="197" customFormat="1" x14ac:dyDescent="0.2">
      <c r="A236" s="243"/>
      <c r="B236" s="243"/>
      <c r="C236" s="243"/>
      <c r="D236" s="243"/>
      <c r="E236" s="243"/>
      <c r="F236" s="243"/>
      <c r="G236" s="243"/>
      <c r="H236" s="243"/>
      <c r="I236" s="243"/>
    </row>
    <row r="237" spans="1:9" s="197" customFormat="1" x14ac:dyDescent="0.2">
      <c r="A237" s="243"/>
      <c r="B237" s="243"/>
      <c r="C237" s="243"/>
      <c r="D237" s="243"/>
      <c r="E237" s="243"/>
      <c r="F237" s="243"/>
      <c r="G237" s="243"/>
      <c r="H237" s="243"/>
      <c r="I237" s="243"/>
    </row>
    <row r="238" spans="1:9" s="197" customFormat="1" x14ac:dyDescent="0.2">
      <c r="A238" s="243"/>
      <c r="B238" s="243"/>
      <c r="C238" s="243"/>
      <c r="D238" s="243"/>
      <c r="E238" s="243"/>
      <c r="F238" s="243"/>
      <c r="G238" s="243"/>
      <c r="H238" s="243"/>
      <c r="I238" s="243"/>
    </row>
    <row r="239" spans="1:9" s="197" customFormat="1" x14ac:dyDescent="0.2">
      <c r="A239" s="243"/>
      <c r="B239" s="243"/>
      <c r="C239" s="243"/>
      <c r="D239" s="243"/>
      <c r="E239" s="243"/>
      <c r="F239" s="243"/>
      <c r="G239" s="243"/>
      <c r="H239" s="243"/>
      <c r="I239" s="243"/>
    </row>
    <row r="240" spans="1:9" s="197" customFormat="1" x14ac:dyDescent="0.2">
      <c r="A240" s="243"/>
      <c r="B240" s="243"/>
      <c r="C240" s="243"/>
      <c r="D240" s="243"/>
      <c r="E240" s="243"/>
      <c r="F240" s="243"/>
      <c r="G240" s="243"/>
      <c r="H240" s="243"/>
      <c r="I240" s="243"/>
    </row>
    <row r="241" spans="1:9" s="197" customFormat="1" x14ac:dyDescent="0.2">
      <c r="A241" s="243"/>
      <c r="B241" s="243"/>
      <c r="C241" s="243"/>
      <c r="D241" s="243"/>
      <c r="E241" s="243"/>
      <c r="F241" s="243"/>
      <c r="G241" s="243"/>
      <c r="H241" s="243"/>
      <c r="I241" s="243"/>
    </row>
    <row r="242" spans="1:9" s="197" customFormat="1" x14ac:dyDescent="0.2">
      <c r="A242" s="243"/>
      <c r="B242" s="243"/>
      <c r="C242" s="243"/>
      <c r="D242" s="243"/>
      <c r="E242" s="243"/>
      <c r="F242" s="243"/>
      <c r="G242" s="243"/>
      <c r="H242" s="243"/>
      <c r="I242" s="243"/>
    </row>
    <row r="243" spans="1:9" s="197" customFormat="1" x14ac:dyDescent="0.2">
      <c r="A243" s="243"/>
      <c r="B243" s="243"/>
      <c r="C243" s="243"/>
      <c r="D243" s="243"/>
      <c r="E243" s="243"/>
      <c r="F243" s="243"/>
      <c r="G243" s="243"/>
      <c r="H243" s="243"/>
      <c r="I243" s="243"/>
    </row>
    <row r="244" spans="1:9" s="197" customFormat="1" x14ac:dyDescent="0.2">
      <c r="A244" s="243"/>
      <c r="B244" s="243"/>
      <c r="C244" s="243"/>
      <c r="D244" s="243"/>
      <c r="E244" s="243"/>
      <c r="F244" s="243"/>
      <c r="G244" s="243"/>
      <c r="H244" s="243"/>
      <c r="I244" s="243"/>
    </row>
    <row r="245" spans="1:9" s="197" customFormat="1" x14ac:dyDescent="0.2">
      <c r="A245" s="243"/>
      <c r="B245" s="243"/>
      <c r="C245" s="243"/>
      <c r="D245" s="243"/>
      <c r="E245" s="243"/>
      <c r="F245" s="243"/>
      <c r="G245" s="243"/>
      <c r="H245" s="243"/>
      <c r="I245" s="243"/>
    </row>
    <row r="246" spans="1:9" s="197" customFormat="1" x14ac:dyDescent="0.2">
      <c r="A246" s="243"/>
      <c r="B246" s="243"/>
      <c r="C246" s="243"/>
      <c r="D246" s="243"/>
      <c r="E246" s="243"/>
      <c r="F246" s="243"/>
      <c r="G246" s="243"/>
      <c r="H246" s="243"/>
      <c r="I246" s="243"/>
    </row>
    <row r="247" spans="1:9" s="197" customFormat="1" x14ac:dyDescent="0.2">
      <c r="A247" s="243"/>
      <c r="B247" s="243"/>
      <c r="C247" s="243"/>
      <c r="D247" s="243"/>
      <c r="E247" s="243"/>
      <c r="F247" s="243"/>
      <c r="G247" s="243"/>
      <c r="H247" s="243"/>
      <c r="I247" s="243"/>
    </row>
    <row r="248" spans="1:9" s="197" customFormat="1" x14ac:dyDescent="0.2">
      <c r="A248" s="243"/>
      <c r="B248" s="243"/>
      <c r="C248" s="243"/>
      <c r="D248" s="243"/>
      <c r="E248" s="243"/>
      <c r="F248" s="243"/>
      <c r="G248" s="243"/>
      <c r="H248" s="243"/>
      <c r="I248" s="243"/>
    </row>
    <row r="249" spans="1:9" s="197" customFormat="1" x14ac:dyDescent="0.2">
      <c r="A249" s="243"/>
      <c r="B249" s="243"/>
      <c r="C249" s="243"/>
      <c r="D249" s="243"/>
      <c r="E249" s="243"/>
      <c r="F249" s="243"/>
      <c r="G249" s="243"/>
      <c r="H249" s="243"/>
      <c r="I249" s="243"/>
    </row>
    <row r="250" spans="1:9" s="197" customFormat="1" x14ac:dyDescent="0.2">
      <c r="A250" s="243"/>
      <c r="B250" s="243"/>
      <c r="C250" s="243"/>
      <c r="D250" s="243"/>
      <c r="E250" s="243"/>
      <c r="F250" s="243"/>
      <c r="G250" s="243"/>
      <c r="H250" s="243"/>
      <c r="I250" s="243"/>
    </row>
    <row r="251" spans="1:9" s="197" customFormat="1" x14ac:dyDescent="0.2">
      <c r="A251" s="243"/>
      <c r="B251" s="243"/>
      <c r="C251" s="243"/>
      <c r="D251" s="243"/>
      <c r="E251" s="243"/>
      <c r="F251" s="243"/>
      <c r="G251" s="243"/>
      <c r="H251" s="243"/>
      <c r="I251" s="243"/>
    </row>
    <row r="252" spans="1:9" s="197" customFormat="1" x14ac:dyDescent="0.2">
      <c r="A252" s="243"/>
      <c r="B252" s="243"/>
      <c r="C252" s="243"/>
      <c r="D252" s="243"/>
      <c r="E252" s="243"/>
      <c r="F252" s="243"/>
      <c r="G252" s="243"/>
      <c r="H252" s="243"/>
      <c r="I252" s="243"/>
    </row>
    <row r="253" spans="1:9" s="197" customFormat="1" x14ac:dyDescent="0.2">
      <c r="A253" s="243"/>
      <c r="B253" s="243"/>
      <c r="C253" s="243"/>
      <c r="D253" s="243"/>
      <c r="E253" s="243"/>
      <c r="F253" s="243"/>
      <c r="G253" s="243"/>
      <c r="H253" s="243"/>
      <c r="I253" s="243"/>
    </row>
    <row r="254" spans="1:9" s="197" customFormat="1" x14ac:dyDescent="0.2">
      <c r="A254" s="243"/>
      <c r="B254" s="243"/>
      <c r="C254" s="243"/>
      <c r="D254" s="243"/>
      <c r="E254" s="243"/>
      <c r="F254" s="243"/>
      <c r="G254" s="243"/>
      <c r="H254" s="243"/>
      <c r="I254" s="243"/>
    </row>
    <row r="255" spans="1:9" s="197" customFormat="1" x14ac:dyDescent="0.2">
      <c r="A255" s="243"/>
      <c r="B255" s="243"/>
      <c r="C255" s="243"/>
      <c r="D255" s="243"/>
      <c r="E255" s="243"/>
      <c r="F255" s="243"/>
      <c r="G255" s="243"/>
      <c r="H255" s="243"/>
      <c r="I255" s="243"/>
    </row>
    <row r="256" spans="1:9" s="197" customFormat="1" x14ac:dyDescent="0.2">
      <c r="A256" s="243"/>
      <c r="B256" s="243"/>
      <c r="C256" s="243"/>
      <c r="D256" s="243"/>
      <c r="E256" s="243"/>
      <c r="F256" s="243"/>
      <c r="G256" s="243"/>
      <c r="H256" s="243"/>
      <c r="I256" s="243"/>
    </row>
    <row r="257" spans="1:9" s="197" customFormat="1" x14ac:dyDescent="0.2">
      <c r="A257" s="243"/>
      <c r="B257" s="243"/>
      <c r="C257" s="243"/>
      <c r="D257" s="243"/>
      <c r="E257" s="243"/>
      <c r="F257" s="243"/>
      <c r="G257" s="243"/>
      <c r="H257" s="243"/>
      <c r="I257" s="243"/>
    </row>
    <row r="258" spans="1:9" s="197" customFormat="1" x14ac:dyDescent="0.2">
      <c r="A258" s="243"/>
      <c r="B258" s="243"/>
      <c r="C258" s="243"/>
      <c r="D258" s="243"/>
      <c r="E258" s="243"/>
      <c r="F258" s="243"/>
      <c r="G258" s="243"/>
      <c r="H258" s="243"/>
      <c r="I258" s="243"/>
    </row>
    <row r="259" spans="1:9" s="197" customFormat="1" x14ac:dyDescent="0.2">
      <c r="A259" s="243"/>
      <c r="B259" s="243"/>
      <c r="C259" s="243"/>
      <c r="D259" s="243"/>
      <c r="E259" s="243"/>
      <c r="F259" s="243"/>
      <c r="G259" s="243"/>
      <c r="H259" s="243"/>
      <c r="I259" s="243"/>
    </row>
    <row r="260" spans="1:9" s="197" customFormat="1" x14ac:dyDescent="0.2">
      <c r="A260" s="243"/>
      <c r="B260" s="243"/>
      <c r="C260" s="243"/>
      <c r="D260" s="243"/>
      <c r="E260" s="243"/>
      <c r="F260" s="243"/>
      <c r="G260" s="243"/>
      <c r="H260" s="243"/>
      <c r="I260" s="243"/>
    </row>
    <row r="261" spans="1:9" s="197" customFormat="1" x14ac:dyDescent="0.2">
      <c r="A261" s="243"/>
      <c r="B261" s="243"/>
      <c r="C261" s="243"/>
      <c r="D261" s="243"/>
      <c r="E261" s="243"/>
      <c r="F261" s="243"/>
      <c r="G261" s="243"/>
      <c r="H261" s="243"/>
      <c r="I261" s="243"/>
    </row>
    <row r="262" spans="1:9" s="197" customFormat="1" x14ac:dyDescent="0.2">
      <c r="A262" s="243"/>
      <c r="B262" s="243"/>
      <c r="C262" s="243"/>
      <c r="D262" s="243"/>
      <c r="E262" s="243"/>
      <c r="F262" s="243"/>
      <c r="G262" s="243"/>
      <c r="H262" s="243"/>
      <c r="I262" s="243"/>
    </row>
    <row r="263" spans="1:9" s="197" customFormat="1" x14ac:dyDescent="0.2">
      <c r="A263" s="243"/>
      <c r="B263" s="243"/>
      <c r="C263" s="243"/>
      <c r="D263" s="243"/>
      <c r="E263" s="243"/>
      <c r="F263" s="243"/>
      <c r="G263" s="243"/>
      <c r="H263" s="243"/>
      <c r="I263" s="243"/>
    </row>
    <row r="264" spans="1:9" s="197" customFormat="1" x14ac:dyDescent="0.2">
      <c r="A264" s="243"/>
      <c r="B264" s="243"/>
      <c r="C264" s="243"/>
      <c r="D264" s="243"/>
      <c r="E264" s="243"/>
      <c r="F264" s="243"/>
      <c r="G264" s="243"/>
      <c r="H264" s="243"/>
      <c r="I264" s="243"/>
    </row>
    <row r="265" spans="1:9" s="197" customFormat="1" x14ac:dyDescent="0.2">
      <c r="A265" s="243"/>
      <c r="B265" s="243"/>
      <c r="C265" s="243"/>
      <c r="D265" s="243"/>
      <c r="E265" s="243"/>
      <c r="F265" s="243"/>
      <c r="G265" s="243"/>
      <c r="H265" s="243"/>
      <c r="I265" s="243"/>
    </row>
    <row r="266" spans="1:9" s="197" customFormat="1" x14ac:dyDescent="0.2">
      <c r="A266" s="243"/>
      <c r="B266" s="243"/>
      <c r="C266" s="243"/>
      <c r="D266" s="243"/>
      <c r="E266" s="243"/>
      <c r="F266" s="243"/>
      <c r="G266" s="243"/>
      <c r="H266" s="243"/>
      <c r="I266" s="243"/>
    </row>
    <row r="267" spans="1:9" s="197" customFormat="1" x14ac:dyDescent="0.2">
      <c r="A267" s="243"/>
      <c r="B267" s="243"/>
      <c r="C267" s="243"/>
      <c r="D267" s="243"/>
      <c r="E267" s="243"/>
      <c r="F267" s="243"/>
      <c r="G267" s="243"/>
      <c r="H267" s="243"/>
      <c r="I267" s="243"/>
    </row>
    <row r="268" spans="1:9" s="197" customFormat="1" x14ac:dyDescent="0.2">
      <c r="A268" s="243"/>
      <c r="B268" s="243"/>
      <c r="C268" s="243"/>
      <c r="D268" s="243"/>
      <c r="E268" s="243"/>
      <c r="F268" s="243"/>
      <c r="G268" s="243"/>
      <c r="H268" s="243"/>
      <c r="I268" s="243"/>
    </row>
    <row r="269" spans="1:9" s="197" customFormat="1" x14ac:dyDescent="0.2">
      <c r="A269" s="243"/>
      <c r="B269" s="243"/>
      <c r="C269" s="243"/>
      <c r="D269" s="243"/>
      <c r="E269" s="243"/>
      <c r="F269" s="243"/>
      <c r="G269" s="243"/>
      <c r="H269" s="243"/>
      <c r="I269" s="243"/>
    </row>
    <row r="270" spans="1:9" s="197" customFormat="1" x14ac:dyDescent="0.2">
      <c r="A270" s="243"/>
      <c r="B270" s="243"/>
      <c r="C270" s="243"/>
      <c r="D270" s="243"/>
      <c r="E270" s="243"/>
      <c r="F270" s="243"/>
      <c r="G270" s="243"/>
      <c r="H270" s="243"/>
      <c r="I270" s="243"/>
    </row>
    <row r="271" spans="1:9" s="197" customFormat="1" x14ac:dyDescent="0.2">
      <c r="A271" s="243"/>
      <c r="B271" s="243"/>
      <c r="C271" s="243"/>
      <c r="D271" s="243"/>
      <c r="E271" s="243"/>
      <c r="F271" s="243"/>
      <c r="G271" s="243"/>
      <c r="H271" s="243"/>
      <c r="I271" s="243"/>
    </row>
    <row r="272" spans="1:9" s="197" customFormat="1" x14ac:dyDescent="0.2">
      <c r="A272" s="243"/>
      <c r="B272" s="243"/>
      <c r="C272" s="243"/>
      <c r="D272" s="243"/>
      <c r="E272" s="243"/>
      <c r="F272" s="243"/>
      <c r="G272" s="243"/>
      <c r="H272" s="243"/>
      <c r="I272" s="243"/>
    </row>
    <row r="273" spans="1:9" s="197" customFormat="1" x14ac:dyDescent="0.2">
      <c r="A273" s="243"/>
      <c r="B273" s="243"/>
      <c r="C273" s="243"/>
      <c r="D273" s="243"/>
      <c r="E273" s="243"/>
      <c r="F273" s="243"/>
      <c r="G273" s="243"/>
      <c r="H273" s="243"/>
      <c r="I273" s="243"/>
    </row>
    <row r="274" spans="1:9" s="197" customFormat="1" x14ac:dyDescent="0.2">
      <c r="A274" s="243"/>
      <c r="B274" s="243"/>
      <c r="C274" s="243"/>
      <c r="D274" s="243"/>
      <c r="E274" s="243"/>
      <c r="F274" s="243"/>
      <c r="G274" s="243"/>
      <c r="H274" s="243"/>
      <c r="I274" s="243"/>
    </row>
    <row r="275" spans="1:9" s="197" customFormat="1" x14ac:dyDescent="0.2">
      <c r="A275" s="243"/>
      <c r="B275" s="243"/>
      <c r="C275" s="243"/>
      <c r="D275" s="243"/>
      <c r="E275" s="243"/>
      <c r="F275" s="243"/>
      <c r="G275" s="243"/>
      <c r="H275" s="243"/>
      <c r="I275" s="243"/>
    </row>
    <row r="276" spans="1:9" s="197" customFormat="1" x14ac:dyDescent="0.2">
      <c r="A276" s="243"/>
      <c r="B276" s="243"/>
      <c r="C276" s="243"/>
      <c r="D276" s="243"/>
      <c r="E276" s="243"/>
      <c r="F276" s="243"/>
      <c r="G276" s="243"/>
      <c r="H276" s="243"/>
      <c r="I276" s="243"/>
    </row>
    <row r="277" spans="1:9" s="197" customFormat="1" x14ac:dyDescent="0.2">
      <c r="A277" s="243"/>
      <c r="B277" s="243"/>
      <c r="C277" s="243"/>
      <c r="D277" s="243"/>
      <c r="E277" s="243"/>
      <c r="F277" s="243"/>
      <c r="G277" s="243"/>
      <c r="H277" s="243"/>
      <c r="I277" s="243"/>
    </row>
    <row r="278" spans="1:9" s="197" customFormat="1" x14ac:dyDescent="0.2">
      <c r="A278" s="243"/>
      <c r="B278" s="243"/>
      <c r="C278" s="243"/>
      <c r="D278" s="243"/>
      <c r="E278" s="243"/>
      <c r="F278" s="243"/>
      <c r="G278" s="243"/>
      <c r="H278" s="243"/>
      <c r="I278" s="243"/>
    </row>
    <row r="279" spans="1:9" s="197" customFormat="1" x14ac:dyDescent="0.2">
      <c r="A279" s="243"/>
      <c r="B279" s="243"/>
      <c r="C279" s="243"/>
      <c r="D279" s="243"/>
      <c r="E279" s="243"/>
      <c r="F279" s="243"/>
      <c r="G279" s="243"/>
      <c r="H279" s="243"/>
      <c r="I279" s="243"/>
    </row>
    <row r="280" spans="1:9" s="197" customFormat="1" x14ac:dyDescent="0.2">
      <c r="A280" s="243"/>
      <c r="B280" s="243"/>
      <c r="C280" s="243"/>
      <c r="D280" s="243"/>
      <c r="E280" s="243"/>
      <c r="F280" s="243"/>
      <c r="G280" s="243"/>
      <c r="H280" s="243"/>
      <c r="I280" s="243"/>
    </row>
    <row r="281" spans="1:9" s="197" customFormat="1" x14ac:dyDescent="0.2">
      <c r="A281" s="243"/>
      <c r="B281" s="243"/>
      <c r="C281" s="243"/>
      <c r="D281" s="243"/>
      <c r="E281" s="243"/>
      <c r="F281" s="243"/>
      <c r="G281" s="243"/>
      <c r="H281" s="243"/>
      <c r="I281" s="243"/>
    </row>
    <row r="282" spans="1:9" s="197" customFormat="1" x14ac:dyDescent="0.2">
      <c r="A282" s="243"/>
      <c r="B282" s="243"/>
      <c r="C282" s="243"/>
      <c r="D282" s="243"/>
      <c r="E282" s="243"/>
      <c r="F282" s="243"/>
      <c r="G282" s="243"/>
      <c r="H282" s="243"/>
      <c r="I282" s="243"/>
    </row>
    <row r="283" spans="1:9" s="197" customFormat="1" x14ac:dyDescent="0.2">
      <c r="A283" s="243"/>
      <c r="B283" s="243"/>
      <c r="C283" s="243"/>
      <c r="D283" s="243"/>
      <c r="E283" s="243"/>
      <c r="F283" s="243"/>
      <c r="G283" s="243"/>
      <c r="H283" s="243"/>
      <c r="I283" s="243"/>
    </row>
    <row r="284" spans="1:9" s="197" customFormat="1" x14ac:dyDescent="0.2">
      <c r="A284" s="243"/>
      <c r="B284" s="243"/>
      <c r="C284" s="243"/>
      <c r="D284" s="243"/>
      <c r="E284" s="243"/>
      <c r="F284" s="243"/>
      <c r="G284" s="243"/>
      <c r="H284" s="243"/>
      <c r="I284" s="243"/>
    </row>
    <row r="285" spans="1:9" s="197" customFormat="1" x14ac:dyDescent="0.2">
      <c r="A285" s="243"/>
      <c r="B285" s="243"/>
      <c r="C285" s="243"/>
      <c r="D285" s="243"/>
      <c r="E285" s="243"/>
      <c r="F285" s="243"/>
      <c r="G285" s="243"/>
      <c r="H285" s="243"/>
      <c r="I285" s="243"/>
    </row>
    <row r="286" spans="1:9" s="197" customFormat="1" x14ac:dyDescent="0.2">
      <c r="A286" s="243"/>
      <c r="B286" s="243"/>
      <c r="C286" s="243"/>
      <c r="D286" s="243"/>
      <c r="E286" s="243"/>
      <c r="F286" s="243"/>
      <c r="G286" s="243"/>
      <c r="H286" s="243"/>
      <c r="I286" s="243"/>
    </row>
    <row r="287" spans="1:9" s="197" customFormat="1" x14ac:dyDescent="0.2">
      <c r="A287" s="243"/>
      <c r="B287" s="243"/>
      <c r="C287" s="243"/>
      <c r="D287" s="243"/>
      <c r="E287" s="243"/>
      <c r="F287" s="243"/>
      <c r="G287" s="243"/>
      <c r="H287" s="243"/>
      <c r="I287" s="243"/>
    </row>
    <row r="288" spans="1:9" s="197" customFormat="1" x14ac:dyDescent="0.2">
      <c r="A288" s="243"/>
      <c r="B288" s="243"/>
      <c r="C288" s="243"/>
      <c r="D288" s="243"/>
      <c r="E288" s="243"/>
      <c r="F288" s="243"/>
      <c r="G288" s="243"/>
      <c r="H288" s="243"/>
      <c r="I288" s="243"/>
    </row>
    <row r="289" spans="1:9" s="197" customFormat="1" x14ac:dyDescent="0.2">
      <c r="A289" s="243"/>
      <c r="B289" s="243"/>
      <c r="C289" s="243"/>
      <c r="D289" s="243"/>
      <c r="E289" s="243"/>
      <c r="F289" s="243"/>
      <c r="G289" s="243"/>
      <c r="H289" s="243"/>
      <c r="I289" s="243"/>
    </row>
    <row r="290" spans="1:9" s="197" customFormat="1" x14ac:dyDescent="0.2">
      <c r="A290" s="243"/>
      <c r="B290" s="243"/>
      <c r="C290" s="243"/>
      <c r="D290" s="243"/>
      <c r="E290" s="243"/>
      <c r="F290" s="243"/>
      <c r="G290" s="243"/>
      <c r="H290" s="243"/>
      <c r="I290" s="243"/>
    </row>
    <row r="291" spans="1:9" s="197" customFormat="1" x14ac:dyDescent="0.2">
      <c r="A291" s="243"/>
      <c r="B291" s="243"/>
      <c r="C291" s="243"/>
      <c r="D291" s="243"/>
      <c r="E291" s="243"/>
      <c r="F291" s="243"/>
      <c r="G291" s="243"/>
      <c r="H291" s="243"/>
      <c r="I291" s="243"/>
    </row>
    <row r="292" spans="1:9" s="197" customFormat="1" x14ac:dyDescent="0.2">
      <c r="A292" s="243"/>
      <c r="B292" s="243"/>
      <c r="C292" s="243"/>
      <c r="D292" s="243"/>
      <c r="E292" s="243"/>
      <c r="F292" s="243"/>
      <c r="G292" s="243"/>
      <c r="H292" s="243"/>
      <c r="I292" s="243"/>
    </row>
    <row r="293" spans="1:9" s="197" customFormat="1" x14ac:dyDescent="0.2">
      <c r="A293" s="243"/>
      <c r="B293" s="243"/>
      <c r="C293" s="243"/>
      <c r="D293" s="243"/>
      <c r="E293" s="243"/>
      <c r="F293" s="243"/>
      <c r="G293" s="243"/>
      <c r="H293" s="243"/>
      <c r="I293" s="243"/>
    </row>
  </sheetData>
  <mergeCells count="10">
    <mergeCell ref="K9:K10"/>
    <mergeCell ref="B6:I6"/>
    <mergeCell ref="B7:I7"/>
    <mergeCell ref="B8:I8"/>
    <mergeCell ref="A9:A10"/>
    <mergeCell ref="B9:B10"/>
    <mergeCell ref="C9:C10"/>
    <mergeCell ref="D9:D10"/>
    <mergeCell ref="E9:E10"/>
    <mergeCell ref="F9:I9"/>
  </mergeCells>
  <dataValidations count="2">
    <dataValidation type="list" allowBlank="1" showInputMessage="1" showErrorMessage="1" sqref="B6:I6">
      <formula1>$K$4:$S$4</formula1>
    </dataValidation>
    <dataValidation type="list" allowBlank="1" showInputMessage="1" showErrorMessage="1" sqref="C5">
      <formula1>$K$3:$M$3</formula1>
    </dataValidation>
  </dataValidations>
  <pageMargins left="1.4566929133858268" right="0.39370078740157483" top="0.55118110236220474" bottom="0.15748031496062992" header="0" footer="0"/>
  <pageSetup paperSize="9" scale="95" orientation="landscape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177"/>
  <sheetViews>
    <sheetView showGridLines="0" tabSelected="1" topLeftCell="C1" zoomScale="70" zoomScaleNormal="70" workbookViewId="0">
      <selection activeCell="E31" sqref="E31"/>
    </sheetView>
  </sheetViews>
  <sheetFormatPr baseColWidth="10" defaultColWidth="9.140625" defaultRowHeight="15" x14ac:dyDescent="0.25"/>
  <cols>
    <col min="1" max="1" width="20" style="542" customWidth="1"/>
    <col min="2" max="2" width="35.42578125" style="542" customWidth="1"/>
    <col min="3" max="3" width="27.5703125" style="542" customWidth="1"/>
    <col min="4" max="4" width="21.28515625" style="542" customWidth="1"/>
    <col min="5" max="5" width="42.28515625" style="542" customWidth="1"/>
    <col min="6" max="11" width="5.7109375" style="542" customWidth="1"/>
    <col min="12" max="12" width="5.7109375" style="540" customWidth="1"/>
    <col min="13" max="13" width="5.7109375" style="541" customWidth="1"/>
    <col min="14" max="17" width="5.7109375" style="519" customWidth="1"/>
    <col min="18" max="18" width="20.5703125" style="519" customWidth="1"/>
    <col min="19" max="19" width="29.85546875" style="519" customWidth="1"/>
    <col min="20" max="20" width="33" style="519" bestFit="1" customWidth="1"/>
    <col min="21" max="21" width="19.5703125" style="519" bestFit="1" customWidth="1"/>
    <col min="22" max="22" width="20.140625" style="520" customWidth="1"/>
    <col min="23" max="23" width="21.5703125" style="520" customWidth="1"/>
    <col min="24" max="82" width="9.140625" style="520"/>
    <col min="83" max="16384" width="9.140625" style="521"/>
  </cols>
  <sheetData>
    <row r="1" spans="1:82" s="519" customFormat="1" x14ac:dyDescent="0.25">
      <c r="A1" s="611" t="str">
        <f>+[4]PPNE1!$A$1</f>
        <v>"Año del Desarrollo Agroforestal"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</row>
    <row r="2" spans="1:82" s="519" customFormat="1" ht="15.75" x14ac:dyDescent="0.25">
      <c r="A2" s="613" t="s">
        <v>458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</row>
    <row r="3" spans="1:82" s="519" customFormat="1" x14ac:dyDescent="0.25">
      <c r="A3" s="615" t="s">
        <v>459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</row>
    <row r="4" spans="1:82" s="519" customFormat="1" x14ac:dyDescent="0.25">
      <c r="A4" s="617" t="s">
        <v>1361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</row>
    <row r="5" spans="1:82" s="519" customFormat="1" x14ac:dyDescent="0.25">
      <c r="A5" s="617">
        <f>[4]PPNE1!$C$5</f>
        <v>0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</row>
    <row r="6" spans="1:82" x14ac:dyDescent="0.25">
      <c r="A6" s="604" t="s">
        <v>324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</row>
    <row r="7" spans="1:82" s="519" customFormat="1" x14ac:dyDescent="0.25">
      <c r="A7" s="604" t="s">
        <v>1108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  <c r="BC7" s="520"/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0"/>
    </row>
    <row r="8" spans="1:82" s="519" customFormat="1" x14ac:dyDescent="0.25">
      <c r="A8" s="606" t="s">
        <v>1107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</row>
    <row r="9" spans="1:82" s="175" customFormat="1" ht="25.5" x14ac:dyDescent="0.25">
      <c r="A9" s="174" t="s">
        <v>1113</v>
      </c>
      <c r="B9" s="174" t="s">
        <v>1114</v>
      </c>
      <c r="C9" s="174" t="s">
        <v>1115</v>
      </c>
      <c r="D9" s="174" t="s">
        <v>1116</v>
      </c>
      <c r="E9" s="174" t="s">
        <v>1117</v>
      </c>
      <c r="F9" s="174" t="s">
        <v>1118</v>
      </c>
      <c r="G9" s="174" t="s">
        <v>1119</v>
      </c>
      <c r="H9" s="174" t="s">
        <v>1120</v>
      </c>
      <c r="I9" s="174" t="s">
        <v>1121</v>
      </c>
      <c r="J9" s="174" t="s">
        <v>1122</v>
      </c>
      <c r="K9" s="174" t="s">
        <v>1123</v>
      </c>
      <c r="L9" s="174" t="s">
        <v>1124</v>
      </c>
      <c r="M9" s="174" t="s">
        <v>1125</v>
      </c>
      <c r="N9" s="174" t="s">
        <v>1126</v>
      </c>
      <c r="O9" s="174" t="s">
        <v>1127</v>
      </c>
      <c r="P9" s="174" t="s">
        <v>1128</v>
      </c>
      <c r="Q9" s="174" t="s">
        <v>1129</v>
      </c>
      <c r="R9" s="174" t="s">
        <v>1130</v>
      </c>
      <c r="S9" s="174" t="s">
        <v>1131</v>
      </c>
      <c r="T9" s="174" t="s">
        <v>1132</v>
      </c>
      <c r="U9" s="174" t="s">
        <v>1133</v>
      </c>
      <c r="V9" s="174" t="s">
        <v>1134</v>
      </c>
      <c r="W9" s="174" t="s">
        <v>1135</v>
      </c>
      <c r="AC9" s="176"/>
      <c r="AD9" s="177"/>
    </row>
    <row r="10" spans="1:82" s="175" customFormat="1" ht="30" x14ac:dyDescent="0.25">
      <c r="A10" s="573" t="s">
        <v>1211</v>
      </c>
      <c r="B10" s="573" t="s">
        <v>1283</v>
      </c>
      <c r="C10" s="573" t="s">
        <v>1286</v>
      </c>
      <c r="D10" s="556" t="s">
        <v>1314</v>
      </c>
      <c r="E10" s="516" t="s">
        <v>1284</v>
      </c>
      <c r="F10" s="180"/>
      <c r="G10" s="180"/>
      <c r="H10" s="180">
        <v>1</v>
      </c>
      <c r="I10" s="180"/>
      <c r="J10" s="180"/>
      <c r="K10" s="180">
        <v>1</v>
      </c>
      <c r="L10" s="180"/>
      <c r="M10" s="180"/>
      <c r="N10" s="180"/>
      <c r="O10" s="180"/>
      <c r="P10" s="180"/>
      <c r="Q10" s="180"/>
      <c r="R10" s="522">
        <f>SUM(F10:Q10)</f>
        <v>2</v>
      </c>
      <c r="S10" s="523" t="s">
        <v>1197</v>
      </c>
      <c r="T10" s="523" t="s">
        <v>1530</v>
      </c>
      <c r="U10" s="523"/>
      <c r="V10" s="523"/>
      <c r="W10" s="523"/>
      <c r="AC10" s="176"/>
      <c r="AD10" s="177"/>
    </row>
    <row r="11" spans="1:82" s="175" customFormat="1" ht="45.75" customHeight="1" x14ac:dyDescent="0.25">
      <c r="A11" s="573"/>
      <c r="B11" s="573"/>
      <c r="C11" s="573"/>
      <c r="D11" s="556" t="s">
        <v>1315</v>
      </c>
      <c r="E11" s="516" t="s">
        <v>1285</v>
      </c>
      <c r="F11" s="180"/>
      <c r="G11" s="180"/>
      <c r="H11" s="180"/>
      <c r="I11" s="180">
        <v>1</v>
      </c>
      <c r="J11" s="180"/>
      <c r="K11" s="180"/>
      <c r="L11" s="180">
        <v>1</v>
      </c>
      <c r="M11" s="180"/>
      <c r="N11" s="180"/>
      <c r="O11" s="180"/>
      <c r="P11" s="180"/>
      <c r="Q11" s="180"/>
      <c r="R11" s="522">
        <f t="shared" ref="R11:R54" si="0">SUM(F11:Q11)</f>
        <v>2</v>
      </c>
      <c r="S11" s="523" t="s">
        <v>1137</v>
      </c>
      <c r="T11" s="523"/>
      <c r="U11" s="523"/>
      <c r="V11" s="523"/>
      <c r="W11" s="523"/>
      <c r="AC11" s="176"/>
      <c r="AD11" s="177"/>
    </row>
    <row r="12" spans="1:82" s="6" customFormat="1" ht="27.75" customHeight="1" x14ac:dyDescent="0.2">
      <c r="A12" s="589" t="s">
        <v>1211</v>
      </c>
      <c r="B12" s="608" t="s">
        <v>1141</v>
      </c>
      <c r="C12" s="574" t="s">
        <v>1212</v>
      </c>
      <c r="D12" s="557" t="s">
        <v>1183</v>
      </c>
      <c r="E12" s="516" t="s">
        <v>1280</v>
      </c>
      <c r="F12" s="178"/>
      <c r="G12" s="178"/>
      <c r="H12" s="178"/>
      <c r="I12" s="178"/>
      <c r="J12" s="178"/>
      <c r="K12" s="178"/>
      <c r="L12" s="178"/>
      <c r="M12" s="178">
        <v>1</v>
      </c>
      <c r="N12" s="178"/>
      <c r="O12" s="178"/>
      <c r="P12" s="178"/>
      <c r="Q12" s="178"/>
      <c r="R12" s="522">
        <f t="shared" si="0"/>
        <v>1</v>
      </c>
      <c r="S12" s="523" t="s">
        <v>1171</v>
      </c>
      <c r="T12" s="523"/>
      <c r="U12" s="524"/>
      <c r="V12" s="524"/>
      <c r="W12" s="524"/>
      <c r="AC12" s="177"/>
      <c r="AD12" s="177"/>
    </row>
    <row r="13" spans="1:82" s="6" customFormat="1" ht="39.75" customHeight="1" x14ac:dyDescent="0.2">
      <c r="A13" s="590"/>
      <c r="B13" s="609"/>
      <c r="C13" s="574"/>
      <c r="D13" s="557" t="s">
        <v>1184</v>
      </c>
      <c r="E13" s="516" t="s">
        <v>1384</v>
      </c>
      <c r="F13" s="179"/>
      <c r="G13" s="179"/>
      <c r="H13" s="179"/>
      <c r="I13" s="179"/>
      <c r="J13" s="179"/>
      <c r="K13" s="179"/>
      <c r="L13" s="179">
        <v>1</v>
      </c>
      <c r="M13" s="179"/>
      <c r="N13" s="179"/>
      <c r="O13" s="179"/>
      <c r="P13" s="179"/>
      <c r="Q13" s="179"/>
      <c r="R13" s="522">
        <f t="shared" si="0"/>
        <v>1</v>
      </c>
      <c r="S13" s="523" t="s">
        <v>1350</v>
      </c>
      <c r="T13" s="523"/>
      <c r="U13" s="524"/>
      <c r="V13" s="525"/>
      <c r="W13" s="525"/>
      <c r="Z13" s="6" t="s">
        <v>1136</v>
      </c>
      <c r="AC13" s="177" t="s">
        <v>1137</v>
      </c>
      <c r="AD13" s="177" t="s">
        <v>1138</v>
      </c>
    </row>
    <row r="14" spans="1:82" s="6" customFormat="1" ht="38.25" customHeight="1" x14ac:dyDescent="0.2">
      <c r="A14" s="590"/>
      <c r="B14" s="609"/>
      <c r="C14" s="574"/>
      <c r="D14" s="557" t="s">
        <v>1185</v>
      </c>
      <c r="E14" s="516" t="s">
        <v>1282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>
        <v>1</v>
      </c>
      <c r="Q14" s="179"/>
      <c r="R14" s="522">
        <f t="shared" si="0"/>
        <v>1</v>
      </c>
      <c r="S14" s="523" t="s">
        <v>1156</v>
      </c>
      <c r="T14" s="523"/>
      <c r="U14" s="524"/>
      <c r="V14" s="525"/>
      <c r="W14" s="526"/>
      <c r="Z14" s="6" t="s">
        <v>1139</v>
      </c>
      <c r="AC14" s="177" t="s">
        <v>1140</v>
      </c>
      <c r="AD14" s="177" t="s">
        <v>1141</v>
      </c>
    </row>
    <row r="15" spans="1:82" s="6" customFormat="1" ht="49.5" customHeight="1" x14ac:dyDescent="0.2">
      <c r="A15" s="590"/>
      <c r="B15" s="609"/>
      <c r="C15" s="574"/>
      <c r="D15" s="557" t="s">
        <v>1316</v>
      </c>
      <c r="E15" s="516" t="s">
        <v>1243</v>
      </c>
      <c r="F15" s="179"/>
      <c r="G15" s="179">
        <v>1</v>
      </c>
      <c r="H15" s="179"/>
      <c r="I15" s="179"/>
      <c r="J15" s="179"/>
      <c r="K15" s="179"/>
      <c r="L15" s="179"/>
      <c r="M15" s="179"/>
      <c r="N15" s="179"/>
      <c r="O15" s="179"/>
      <c r="P15" s="179">
        <v>1</v>
      </c>
      <c r="Q15" s="179"/>
      <c r="R15" s="522">
        <f t="shared" si="0"/>
        <v>2</v>
      </c>
      <c r="S15" s="523" t="s">
        <v>1137</v>
      </c>
      <c r="T15" s="523"/>
      <c r="U15" s="524"/>
      <c r="V15" s="525"/>
      <c r="W15" s="526"/>
      <c r="AC15" s="177"/>
      <c r="AD15" s="177"/>
    </row>
    <row r="16" spans="1:82" s="6" customFormat="1" ht="38.25" customHeight="1" x14ac:dyDescent="0.2">
      <c r="A16" s="590"/>
      <c r="B16" s="609"/>
      <c r="C16" s="574"/>
      <c r="D16" s="557" t="s">
        <v>1317</v>
      </c>
      <c r="E16" s="516" t="s">
        <v>1318</v>
      </c>
      <c r="F16" s="179">
        <v>1</v>
      </c>
      <c r="G16" s="179">
        <v>1</v>
      </c>
      <c r="H16" s="179">
        <v>1</v>
      </c>
      <c r="I16" s="179">
        <v>1</v>
      </c>
      <c r="J16" s="179">
        <v>1</v>
      </c>
      <c r="K16" s="179">
        <v>1</v>
      </c>
      <c r="L16" s="179">
        <v>1</v>
      </c>
      <c r="M16" s="179">
        <v>1</v>
      </c>
      <c r="N16" s="179">
        <v>1</v>
      </c>
      <c r="O16" s="179">
        <v>1</v>
      </c>
      <c r="P16" s="179">
        <v>1</v>
      </c>
      <c r="Q16" s="179">
        <v>1</v>
      </c>
      <c r="R16" s="522">
        <f t="shared" si="0"/>
        <v>12</v>
      </c>
      <c r="S16" s="523" t="s">
        <v>1137</v>
      </c>
      <c r="T16" s="523"/>
      <c r="U16" s="524"/>
      <c r="V16" s="525"/>
      <c r="W16" s="526"/>
      <c r="AC16" s="177"/>
      <c r="AD16" s="177"/>
    </row>
    <row r="17" spans="1:30" s="6" customFormat="1" ht="57" customHeight="1" x14ac:dyDescent="0.2">
      <c r="A17" s="590"/>
      <c r="B17" s="609"/>
      <c r="C17" s="516" t="s">
        <v>1213</v>
      </c>
      <c r="D17" s="557" t="s">
        <v>1319</v>
      </c>
      <c r="E17" s="558" t="s">
        <v>1244</v>
      </c>
      <c r="F17" s="178"/>
      <c r="G17" s="178"/>
      <c r="H17" s="178">
        <v>1</v>
      </c>
      <c r="I17" s="178"/>
      <c r="J17" s="178"/>
      <c r="K17" s="178">
        <v>1</v>
      </c>
      <c r="L17" s="178"/>
      <c r="M17" s="178"/>
      <c r="N17" s="178">
        <v>1</v>
      </c>
      <c r="O17" s="178"/>
      <c r="P17" s="178"/>
      <c r="Q17" s="178">
        <v>1</v>
      </c>
      <c r="R17" s="522">
        <f t="shared" si="0"/>
        <v>4</v>
      </c>
      <c r="S17" s="523" t="s">
        <v>1137</v>
      </c>
      <c r="T17" s="523"/>
      <c r="U17" s="524"/>
      <c r="V17" s="524"/>
      <c r="W17" s="527"/>
      <c r="Z17" s="6" t="s">
        <v>1142</v>
      </c>
      <c r="AC17" s="177" t="s">
        <v>1143</v>
      </c>
      <c r="AD17" s="177" t="s">
        <v>1144</v>
      </c>
    </row>
    <row r="18" spans="1:30" s="6" customFormat="1" ht="55.5" customHeight="1" x14ac:dyDescent="0.2">
      <c r="A18" s="590"/>
      <c r="B18" s="609"/>
      <c r="C18" s="528" t="s">
        <v>1214</v>
      </c>
      <c r="D18" s="557" t="s">
        <v>1322</v>
      </c>
      <c r="E18" s="516" t="s">
        <v>1247</v>
      </c>
      <c r="F18" s="178"/>
      <c r="G18" s="178"/>
      <c r="H18" s="178">
        <v>1</v>
      </c>
      <c r="I18" s="178"/>
      <c r="J18" s="178"/>
      <c r="K18" s="178">
        <v>1</v>
      </c>
      <c r="L18" s="178"/>
      <c r="M18" s="178"/>
      <c r="N18" s="178">
        <v>1</v>
      </c>
      <c r="O18" s="178"/>
      <c r="P18" s="178"/>
      <c r="Q18" s="178">
        <v>1</v>
      </c>
      <c r="R18" s="522">
        <f t="shared" si="0"/>
        <v>4</v>
      </c>
      <c r="S18" s="523" t="s">
        <v>1137</v>
      </c>
      <c r="T18" s="523"/>
      <c r="U18" s="524"/>
      <c r="V18" s="524"/>
      <c r="W18" s="524"/>
      <c r="Z18" s="6" t="s">
        <v>1146</v>
      </c>
      <c r="AC18" s="177" t="s">
        <v>1147</v>
      </c>
      <c r="AD18" s="177" t="s">
        <v>1148</v>
      </c>
    </row>
    <row r="19" spans="1:30" s="6" customFormat="1" ht="37.5" customHeight="1" x14ac:dyDescent="0.2">
      <c r="A19" s="591"/>
      <c r="B19" s="610"/>
      <c r="C19" s="528" t="s">
        <v>1214</v>
      </c>
      <c r="D19" s="557" t="s">
        <v>1323</v>
      </c>
      <c r="E19" s="516" t="s">
        <v>1248</v>
      </c>
      <c r="F19" s="179">
        <v>1</v>
      </c>
      <c r="G19" s="179">
        <v>1</v>
      </c>
      <c r="H19" s="179">
        <v>1</v>
      </c>
      <c r="I19" s="179">
        <v>1</v>
      </c>
      <c r="J19" s="179">
        <v>1</v>
      </c>
      <c r="K19" s="179">
        <v>1</v>
      </c>
      <c r="L19" s="179">
        <v>1</v>
      </c>
      <c r="M19" s="179">
        <v>1</v>
      </c>
      <c r="N19" s="179">
        <v>1</v>
      </c>
      <c r="O19" s="179">
        <v>1</v>
      </c>
      <c r="P19" s="179">
        <v>1</v>
      </c>
      <c r="Q19" s="179">
        <v>1</v>
      </c>
      <c r="R19" s="522">
        <f t="shared" si="0"/>
        <v>12</v>
      </c>
      <c r="S19" s="523" t="s">
        <v>1530</v>
      </c>
      <c r="T19" s="523" t="s">
        <v>1206</v>
      </c>
      <c r="U19" s="524"/>
      <c r="V19" s="525"/>
      <c r="W19" s="526"/>
      <c r="Z19" s="6" t="s">
        <v>1149</v>
      </c>
      <c r="AC19" s="177" t="s">
        <v>1150</v>
      </c>
      <c r="AD19" s="177" t="s">
        <v>1151</v>
      </c>
    </row>
    <row r="20" spans="1:30" s="6" customFormat="1" ht="44.25" customHeight="1" x14ac:dyDescent="0.2">
      <c r="A20" s="589" t="s">
        <v>1215</v>
      </c>
      <c r="B20" s="601" t="s">
        <v>1145</v>
      </c>
      <c r="C20" s="589" t="s">
        <v>1216</v>
      </c>
      <c r="D20" s="557" t="s">
        <v>1187</v>
      </c>
      <c r="E20" s="518" t="s">
        <v>1385</v>
      </c>
      <c r="F20" s="179"/>
      <c r="G20" s="179"/>
      <c r="H20" s="179">
        <v>1</v>
      </c>
      <c r="I20" s="179"/>
      <c r="J20" s="179"/>
      <c r="K20" s="179"/>
      <c r="L20" s="179"/>
      <c r="M20" s="179"/>
      <c r="N20" s="179"/>
      <c r="O20" s="179"/>
      <c r="P20" s="179"/>
      <c r="Q20" s="179"/>
      <c r="R20" s="522">
        <f t="shared" si="0"/>
        <v>1</v>
      </c>
      <c r="S20" s="523" t="s">
        <v>1137</v>
      </c>
      <c r="T20" s="523"/>
      <c r="U20" s="524"/>
      <c r="V20" s="525"/>
      <c r="W20" s="526"/>
      <c r="AC20" s="177" t="s">
        <v>1156</v>
      </c>
      <c r="AD20" s="177" t="s">
        <v>1157</v>
      </c>
    </row>
    <row r="21" spans="1:30" s="6" customFormat="1" ht="39.75" customHeight="1" x14ac:dyDescent="0.2">
      <c r="A21" s="590"/>
      <c r="B21" s="602"/>
      <c r="C21" s="591"/>
      <c r="D21" s="557" t="s">
        <v>1188</v>
      </c>
      <c r="E21" s="518" t="s">
        <v>1252</v>
      </c>
      <c r="F21" s="178"/>
      <c r="G21" s="178"/>
      <c r="H21" s="178">
        <v>1</v>
      </c>
      <c r="I21" s="178">
        <v>1</v>
      </c>
      <c r="J21" s="178">
        <v>1</v>
      </c>
      <c r="K21" s="178">
        <v>1</v>
      </c>
      <c r="L21" s="178">
        <v>1</v>
      </c>
      <c r="M21" s="178">
        <v>1</v>
      </c>
      <c r="N21" s="178">
        <v>1</v>
      </c>
      <c r="O21" s="178">
        <v>1</v>
      </c>
      <c r="P21" s="178">
        <v>1</v>
      </c>
      <c r="Q21" s="178">
        <v>1</v>
      </c>
      <c r="R21" s="522">
        <f t="shared" si="0"/>
        <v>10</v>
      </c>
      <c r="S21" s="523" t="s">
        <v>1351</v>
      </c>
      <c r="T21" s="523"/>
      <c r="U21" s="524"/>
      <c r="V21" s="524"/>
      <c r="W21" s="527"/>
      <c r="AC21" s="177" t="s">
        <v>1158</v>
      </c>
      <c r="AD21" s="177" t="s">
        <v>1159</v>
      </c>
    </row>
    <row r="22" spans="1:30" s="6" customFormat="1" ht="51.75" customHeight="1" x14ac:dyDescent="0.2">
      <c r="A22" s="590"/>
      <c r="B22" s="602"/>
      <c r="C22" s="574" t="s">
        <v>1217</v>
      </c>
      <c r="D22" s="557" t="s">
        <v>1324</v>
      </c>
      <c r="E22" s="518" t="s">
        <v>1253</v>
      </c>
      <c r="F22" s="179"/>
      <c r="G22" s="179"/>
      <c r="H22" s="179">
        <v>1</v>
      </c>
      <c r="I22" s="179"/>
      <c r="J22" s="179"/>
      <c r="K22" s="179">
        <v>1</v>
      </c>
      <c r="L22" s="179"/>
      <c r="M22" s="179"/>
      <c r="N22" s="179">
        <v>1</v>
      </c>
      <c r="O22" s="179"/>
      <c r="P22" s="179"/>
      <c r="Q22" s="179">
        <v>1</v>
      </c>
      <c r="R22" s="522">
        <f t="shared" si="0"/>
        <v>4</v>
      </c>
      <c r="S22" s="523" t="s">
        <v>1137</v>
      </c>
      <c r="T22" s="523"/>
      <c r="U22" s="524"/>
      <c r="V22" s="525"/>
      <c r="W22" s="526"/>
      <c r="AC22" s="177" t="s">
        <v>18</v>
      </c>
      <c r="AD22" s="177" t="s">
        <v>1160</v>
      </c>
    </row>
    <row r="23" spans="1:30" s="6" customFormat="1" ht="30" customHeight="1" x14ac:dyDescent="0.2">
      <c r="A23" s="590"/>
      <c r="B23" s="602"/>
      <c r="C23" s="574"/>
      <c r="D23" s="557" t="s">
        <v>1325</v>
      </c>
      <c r="E23" s="518" t="s">
        <v>1287</v>
      </c>
      <c r="F23" s="178">
        <v>1</v>
      </c>
      <c r="G23" s="178">
        <v>1</v>
      </c>
      <c r="H23" s="178">
        <v>1</v>
      </c>
      <c r="I23" s="178">
        <v>1</v>
      </c>
      <c r="J23" s="178">
        <v>1</v>
      </c>
      <c r="K23" s="178">
        <v>1</v>
      </c>
      <c r="L23" s="178">
        <v>1</v>
      </c>
      <c r="M23" s="178">
        <v>1</v>
      </c>
      <c r="N23" s="178">
        <v>1</v>
      </c>
      <c r="O23" s="178">
        <v>1</v>
      </c>
      <c r="P23" s="178">
        <v>1</v>
      </c>
      <c r="Q23" s="178">
        <v>1</v>
      </c>
      <c r="R23" s="522">
        <f t="shared" si="0"/>
        <v>12</v>
      </c>
      <c r="S23" s="523" t="s">
        <v>1137</v>
      </c>
      <c r="T23" s="523"/>
      <c r="U23" s="524"/>
      <c r="V23" s="524"/>
      <c r="W23" s="526"/>
      <c r="AC23" s="177"/>
      <c r="AD23" s="177" t="s">
        <v>1161</v>
      </c>
    </row>
    <row r="24" spans="1:30" s="6" customFormat="1" ht="32.25" customHeight="1" x14ac:dyDescent="0.2">
      <c r="A24" s="590"/>
      <c r="B24" s="602"/>
      <c r="C24" s="574"/>
      <c r="D24" s="557" t="s">
        <v>1326</v>
      </c>
      <c r="E24" s="518" t="s">
        <v>1254</v>
      </c>
      <c r="F24" s="178">
        <v>1</v>
      </c>
      <c r="G24" s="178">
        <v>1</v>
      </c>
      <c r="H24" s="178">
        <v>1</v>
      </c>
      <c r="I24" s="178">
        <v>1</v>
      </c>
      <c r="J24" s="178">
        <v>1</v>
      </c>
      <c r="K24" s="178">
        <v>1</v>
      </c>
      <c r="L24" s="178">
        <v>1</v>
      </c>
      <c r="M24" s="178">
        <v>1</v>
      </c>
      <c r="N24" s="178">
        <v>1</v>
      </c>
      <c r="O24" s="178">
        <v>1</v>
      </c>
      <c r="P24" s="178">
        <v>1</v>
      </c>
      <c r="Q24" s="178">
        <v>1</v>
      </c>
      <c r="R24" s="522">
        <f t="shared" si="0"/>
        <v>12</v>
      </c>
      <c r="S24" s="523" t="s">
        <v>1137</v>
      </c>
      <c r="T24" s="523"/>
      <c r="U24" s="524"/>
      <c r="V24" s="525"/>
      <c r="W24" s="526"/>
      <c r="AC24" s="177"/>
      <c r="AD24" s="177" t="s">
        <v>1162</v>
      </c>
    </row>
    <row r="25" spans="1:30" s="6" customFormat="1" ht="30" x14ac:dyDescent="0.2">
      <c r="A25" s="590"/>
      <c r="B25" s="602"/>
      <c r="C25" s="574"/>
      <c r="D25" s="557" t="s">
        <v>1327</v>
      </c>
      <c r="E25" s="518" t="s">
        <v>1288</v>
      </c>
      <c r="F25" s="178">
        <v>1</v>
      </c>
      <c r="G25" s="178">
        <v>1</v>
      </c>
      <c r="H25" s="178">
        <v>1</v>
      </c>
      <c r="I25" s="178">
        <v>1</v>
      </c>
      <c r="J25" s="178">
        <v>1</v>
      </c>
      <c r="K25" s="178">
        <v>1</v>
      </c>
      <c r="L25" s="178">
        <v>1</v>
      </c>
      <c r="M25" s="178">
        <v>1</v>
      </c>
      <c r="N25" s="178">
        <v>1</v>
      </c>
      <c r="O25" s="178">
        <v>1</v>
      </c>
      <c r="P25" s="178">
        <v>1</v>
      </c>
      <c r="Q25" s="178">
        <v>1</v>
      </c>
      <c r="R25" s="522">
        <f t="shared" si="0"/>
        <v>12</v>
      </c>
      <c r="S25" s="523" t="s">
        <v>1137</v>
      </c>
      <c r="T25" s="523"/>
      <c r="U25" s="524"/>
      <c r="V25" s="525"/>
      <c r="W25" s="526"/>
      <c r="AC25" s="177"/>
      <c r="AD25" s="177"/>
    </row>
    <row r="26" spans="1:30" s="6" customFormat="1" ht="30" x14ac:dyDescent="0.2">
      <c r="A26" s="591"/>
      <c r="B26" s="603"/>
      <c r="C26" s="574"/>
      <c r="D26" s="557" t="s">
        <v>1328</v>
      </c>
      <c r="E26" s="518" t="s">
        <v>1289</v>
      </c>
      <c r="F26" s="178">
        <v>1</v>
      </c>
      <c r="G26" s="178">
        <v>1</v>
      </c>
      <c r="H26" s="178">
        <v>1</v>
      </c>
      <c r="I26" s="178">
        <v>1</v>
      </c>
      <c r="J26" s="178">
        <v>1</v>
      </c>
      <c r="K26" s="178">
        <v>1</v>
      </c>
      <c r="L26" s="178">
        <v>1</v>
      </c>
      <c r="M26" s="178">
        <v>1</v>
      </c>
      <c r="N26" s="178">
        <v>1</v>
      </c>
      <c r="O26" s="178">
        <v>1</v>
      </c>
      <c r="P26" s="178">
        <v>1</v>
      </c>
      <c r="Q26" s="178">
        <v>1</v>
      </c>
      <c r="R26" s="522">
        <f t="shared" si="0"/>
        <v>12</v>
      </c>
      <c r="S26" s="523" t="s">
        <v>1137</v>
      </c>
      <c r="T26" s="523"/>
      <c r="U26" s="524"/>
      <c r="V26" s="524"/>
      <c r="W26" s="526"/>
      <c r="AC26" s="177"/>
      <c r="AD26" s="177" t="s">
        <v>1163</v>
      </c>
    </row>
    <row r="27" spans="1:30" s="6" customFormat="1" ht="24.75" customHeight="1" x14ac:dyDescent="0.2">
      <c r="A27" s="594" t="s">
        <v>1215</v>
      </c>
      <c r="B27" s="573" t="s">
        <v>1148</v>
      </c>
      <c r="C27" s="573" t="s">
        <v>1277</v>
      </c>
      <c r="D27" s="557" t="s">
        <v>1189</v>
      </c>
      <c r="E27" s="518" t="s">
        <v>1290</v>
      </c>
      <c r="F27" s="178">
        <v>1</v>
      </c>
      <c r="G27" s="178">
        <v>1</v>
      </c>
      <c r="H27" s="178">
        <v>1</v>
      </c>
      <c r="I27" s="178">
        <v>1</v>
      </c>
      <c r="J27" s="178">
        <v>1</v>
      </c>
      <c r="K27" s="178">
        <v>1</v>
      </c>
      <c r="L27" s="178">
        <v>1</v>
      </c>
      <c r="M27" s="178">
        <v>1</v>
      </c>
      <c r="N27" s="178">
        <v>1</v>
      </c>
      <c r="O27" s="178">
        <v>1</v>
      </c>
      <c r="P27" s="178">
        <v>1</v>
      </c>
      <c r="Q27" s="178">
        <v>1</v>
      </c>
      <c r="R27" s="522">
        <f t="shared" si="0"/>
        <v>12</v>
      </c>
      <c r="S27" s="523" t="s">
        <v>1153</v>
      </c>
      <c r="T27" s="523"/>
      <c r="U27" s="524"/>
      <c r="V27" s="524"/>
      <c r="W27" s="526"/>
      <c r="AC27" s="177"/>
      <c r="AD27" s="177" t="s">
        <v>1164</v>
      </c>
    </row>
    <row r="28" spans="1:30" s="6" customFormat="1" ht="30" x14ac:dyDescent="0.2">
      <c r="A28" s="594"/>
      <c r="B28" s="573"/>
      <c r="C28" s="573"/>
      <c r="D28" s="557" t="s">
        <v>1190</v>
      </c>
      <c r="E28" s="518" t="s">
        <v>1255</v>
      </c>
      <c r="F28" s="179"/>
      <c r="G28" s="179"/>
      <c r="H28" s="179"/>
      <c r="I28" s="179"/>
      <c r="J28" s="179">
        <v>1</v>
      </c>
      <c r="K28" s="179"/>
      <c r="L28" s="179"/>
      <c r="M28" s="179"/>
      <c r="N28" s="179">
        <v>1</v>
      </c>
      <c r="O28" s="179"/>
      <c r="P28" s="179"/>
      <c r="Q28" s="179"/>
      <c r="R28" s="522">
        <f t="shared" si="0"/>
        <v>2</v>
      </c>
      <c r="S28" s="523" t="s">
        <v>1531</v>
      </c>
      <c r="T28" s="523"/>
      <c r="U28" s="524"/>
      <c r="V28" s="525"/>
      <c r="W28" s="526"/>
      <c r="AC28" s="177"/>
      <c r="AD28" s="177" t="s">
        <v>1165</v>
      </c>
    </row>
    <row r="29" spans="1:30" s="6" customFormat="1" ht="45" x14ac:dyDescent="0.2">
      <c r="A29" s="594"/>
      <c r="B29" s="573"/>
      <c r="C29" s="573"/>
      <c r="D29" s="557" t="s">
        <v>1191</v>
      </c>
      <c r="E29" s="572" t="s">
        <v>1555</v>
      </c>
      <c r="F29" s="179"/>
      <c r="G29" s="179"/>
      <c r="H29" s="179">
        <v>1</v>
      </c>
      <c r="I29" s="179"/>
      <c r="J29" s="179"/>
      <c r="K29" s="179">
        <v>1</v>
      </c>
      <c r="L29" s="179"/>
      <c r="M29" s="179"/>
      <c r="N29" s="179">
        <v>1</v>
      </c>
      <c r="O29" s="179"/>
      <c r="P29" s="179"/>
      <c r="Q29" s="179">
        <v>1</v>
      </c>
      <c r="R29" s="522">
        <f t="shared" si="0"/>
        <v>4</v>
      </c>
      <c r="S29" s="523" t="s">
        <v>1533</v>
      </c>
      <c r="T29" s="523"/>
      <c r="U29" s="524"/>
      <c r="V29" s="525"/>
      <c r="W29" s="526"/>
      <c r="AC29" s="177"/>
      <c r="AD29" s="177"/>
    </row>
    <row r="30" spans="1:30" s="6" customFormat="1" ht="40.5" customHeight="1" x14ac:dyDescent="0.2">
      <c r="A30" s="594"/>
      <c r="B30" s="573"/>
      <c r="C30" s="573"/>
      <c r="D30" s="557" t="s">
        <v>1554</v>
      </c>
      <c r="E30" s="518" t="s">
        <v>1256</v>
      </c>
      <c r="F30" s="179"/>
      <c r="G30" s="179"/>
      <c r="H30" s="179"/>
      <c r="I30" s="179"/>
      <c r="J30" s="179">
        <v>1</v>
      </c>
      <c r="K30" s="179"/>
      <c r="L30" s="179"/>
      <c r="M30" s="179"/>
      <c r="N30" s="179">
        <v>1</v>
      </c>
      <c r="O30" s="179"/>
      <c r="P30" s="179"/>
      <c r="Q30" s="179"/>
      <c r="R30" s="522">
        <f t="shared" si="0"/>
        <v>2</v>
      </c>
      <c r="S30" s="523" t="s">
        <v>1532</v>
      </c>
      <c r="T30" s="523"/>
      <c r="U30" s="524"/>
      <c r="V30" s="525"/>
      <c r="W30" s="526"/>
      <c r="AC30" s="177"/>
      <c r="AD30" s="177"/>
    </row>
    <row r="31" spans="1:30" s="6" customFormat="1" ht="45" x14ac:dyDescent="0.2">
      <c r="A31" s="516" t="s">
        <v>1211</v>
      </c>
      <c r="B31" s="517" t="s">
        <v>1154</v>
      </c>
      <c r="C31" s="516" t="s">
        <v>1220</v>
      </c>
      <c r="D31" s="557" t="s">
        <v>1192</v>
      </c>
      <c r="E31" s="516" t="s">
        <v>1294</v>
      </c>
      <c r="F31" s="179">
        <v>1</v>
      </c>
      <c r="G31" s="179">
        <v>1</v>
      </c>
      <c r="H31" s="179">
        <v>1</v>
      </c>
      <c r="I31" s="179">
        <v>1</v>
      </c>
      <c r="J31" s="179">
        <v>1</v>
      </c>
      <c r="K31" s="179">
        <v>1</v>
      </c>
      <c r="L31" s="179">
        <v>1</v>
      </c>
      <c r="M31" s="179">
        <v>1</v>
      </c>
      <c r="N31" s="179">
        <v>1</v>
      </c>
      <c r="O31" s="179">
        <v>1</v>
      </c>
      <c r="P31" s="179">
        <v>1</v>
      </c>
      <c r="Q31" s="179">
        <v>1</v>
      </c>
      <c r="R31" s="522">
        <f t="shared" si="0"/>
        <v>12</v>
      </c>
      <c r="S31" s="523" t="s">
        <v>1137</v>
      </c>
      <c r="T31" s="523"/>
      <c r="U31" s="524"/>
      <c r="V31" s="525"/>
      <c r="W31" s="526"/>
      <c r="AC31" s="177"/>
      <c r="AD31" s="177"/>
    </row>
    <row r="32" spans="1:30" s="6" customFormat="1" ht="75" x14ac:dyDescent="0.2">
      <c r="A32" s="516" t="s">
        <v>1211</v>
      </c>
      <c r="B32" s="516" t="s">
        <v>1155</v>
      </c>
      <c r="C32" s="516" t="s">
        <v>1221</v>
      </c>
      <c r="D32" s="557" t="s">
        <v>1334</v>
      </c>
      <c r="E32" s="518" t="s">
        <v>1296</v>
      </c>
      <c r="F32" s="179">
        <v>1</v>
      </c>
      <c r="G32" s="179">
        <v>1</v>
      </c>
      <c r="H32" s="179">
        <v>1</v>
      </c>
      <c r="I32" s="179">
        <v>1</v>
      </c>
      <c r="J32" s="179">
        <v>1</v>
      </c>
      <c r="K32" s="179">
        <v>1</v>
      </c>
      <c r="L32" s="179">
        <v>1</v>
      </c>
      <c r="M32" s="179">
        <v>1</v>
      </c>
      <c r="N32" s="179">
        <v>1</v>
      </c>
      <c r="O32" s="179">
        <v>1</v>
      </c>
      <c r="P32" s="179">
        <v>1</v>
      </c>
      <c r="Q32" s="179">
        <v>1</v>
      </c>
      <c r="R32" s="522">
        <f t="shared" si="0"/>
        <v>12</v>
      </c>
      <c r="S32" s="523" t="s">
        <v>1533</v>
      </c>
      <c r="T32" s="523"/>
      <c r="U32" s="524"/>
      <c r="V32" s="525"/>
      <c r="W32" s="526"/>
      <c r="AC32" s="177"/>
      <c r="AD32" s="177"/>
    </row>
    <row r="33" spans="1:30" s="6" customFormat="1" ht="84.75" customHeight="1" x14ac:dyDescent="0.2">
      <c r="A33" s="528" t="s">
        <v>1222</v>
      </c>
      <c r="B33" s="560" t="s">
        <v>1157</v>
      </c>
      <c r="C33" s="528" t="s">
        <v>1223</v>
      </c>
      <c r="D33" s="557" t="s">
        <v>1193</v>
      </c>
      <c r="E33" s="517" t="s">
        <v>1378</v>
      </c>
      <c r="F33" s="179">
        <v>1</v>
      </c>
      <c r="G33" s="179">
        <v>1</v>
      </c>
      <c r="H33" s="179">
        <v>1</v>
      </c>
      <c r="I33" s="179">
        <v>1</v>
      </c>
      <c r="J33" s="179">
        <v>1</v>
      </c>
      <c r="K33" s="179">
        <v>1</v>
      </c>
      <c r="L33" s="179">
        <v>1</v>
      </c>
      <c r="M33" s="179">
        <v>1</v>
      </c>
      <c r="N33" s="179">
        <v>1</v>
      </c>
      <c r="O33" s="179">
        <v>1</v>
      </c>
      <c r="P33" s="179">
        <v>1</v>
      </c>
      <c r="Q33" s="179">
        <v>1</v>
      </c>
      <c r="R33" s="522">
        <f t="shared" si="0"/>
        <v>12</v>
      </c>
      <c r="S33" s="523" t="s">
        <v>1352</v>
      </c>
      <c r="T33" s="523"/>
      <c r="U33" s="524"/>
      <c r="V33" s="525"/>
      <c r="W33" s="526"/>
      <c r="AC33" s="177"/>
      <c r="AD33" s="177"/>
    </row>
    <row r="34" spans="1:30" s="6" customFormat="1" ht="45" customHeight="1" x14ac:dyDescent="0.2">
      <c r="A34" s="574" t="s">
        <v>1211</v>
      </c>
      <c r="B34" s="575" t="s">
        <v>1161</v>
      </c>
      <c r="C34" s="574" t="s">
        <v>1225</v>
      </c>
      <c r="D34" s="557" t="s">
        <v>1196</v>
      </c>
      <c r="E34" s="518" t="s">
        <v>1249</v>
      </c>
      <c r="F34" s="178">
        <v>1</v>
      </c>
      <c r="G34" s="178">
        <v>1</v>
      </c>
      <c r="H34" s="178">
        <v>1</v>
      </c>
      <c r="I34" s="178">
        <v>1</v>
      </c>
      <c r="J34" s="178">
        <v>1</v>
      </c>
      <c r="K34" s="178">
        <v>1</v>
      </c>
      <c r="L34" s="178">
        <v>1</v>
      </c>
      <c r="M34" s="178">
        <v>1</v>
      </c>
      <c r="N34" s="178">
        <v>1</v>
      </c>
      <c r="O34" s="178">
        <v>1</v>
      </c>
      <c r="P34" s="178">
        <v>1</v>
      </c>
      <c r="Q34" s="178">
        <v>1</v>
      </c>
      <c r="R34" s="522">
        <f t="shared" si="0"/>
        <v>12</v>
      </c>
      <c r="S34" s="523" t="s">
        <v>1137</v>
      </c>
      <c r="T34" s="523"/>
      <c r="U34" s="523"/>
      <c r="V34" s="524"/>
      <c r="W34" s="527"/>
      <c r="AC34" s="177"/>
      <c r="AD34" s="177"/>
    </row>
    <row r="35" spans="1:30" s="6" customFormat="1" ht="59.25" customHeight="1" x14ac:dyDescent="0.2">
      <c r="A35" s="574"/>
      <c r="B35" s="575"/>
      <c r="C35" s="574"/>
      <c r="D35" s="557" t="s">
        <v>1198</v>
      </c>
      <c r="E35" s="517" t="s">
        <v>1366</v>
      </c>
      <c r="F35" s="179"/>
      <c r="G35" s="179"/>
      <c r="H35" s="179"/>
      <c r="I35" s="179">
        <v>1</v>
      </c>
      <c r="J35" s="179"/>
      <c r="K35" s="179"/>
      <c r="L35" s="179">
        <v>1</v>
      </c>
      <c r="M35" s="179"/>
      <c r="N35" s="179"/>
      <c r="O35" s="179"/>
      <c r="P35" s="179">
        <v>1</v>
      </c>
      <c r="Q35" s="179"/>
      <c r="R35" s="522">
        <f t="shared" si="0"/>
        <v>3</v>
      </c>
      <c r="S35" s="523" t="s">
        <v>1197</v>
      </c>
      <c r="T35" s="523" t="s">
        <v>1530</v>
      </c>
      <c r="U35" s="524"/>
      <c r="V35" s="525"/>
      <c r="W35" s="526"/>
      <c r="AC35" s="177"/>
      <c r="AD35" s="177"/>
    </row>
    <row r="36" spans="1:30" s="6" customFormat="1" ht="39" customHeight="1" x14ac:dyDescent="0.2">
      <c r="A36" s="574" t="s">
        <v>1226</v>
      </c>
      <c r="B36" s="574" t="s">
        <v>1164</v>
      </c>
      <c r="C36" s="574" t="s">
        <v>1367</v>
      </c>
      <c r="D36" s="557" t="s">
        <v>1177</v>
      </c>
      <c r="E36" s="518" t="s">
        <v>1297</v>
      </c>
      <c r="F36" s="179">
        <v>1</v>
      </c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522">
        <f t="shared" si="0"/>
        <v>1</v>
      </c>
      <c r="S36" s="523" t="s">
        <v>1368</v>
      </c>
      <c r="T36" s="523"/>
      <c r="U36" s="524"/>
      <c r="V36" s="525"/>
      <c r="W36" s="526"/>
      <c r="AC36" s="177"/>
      <c r="AD36" s="177"/>
    </row>
    <row r="37" spans="1:30" s="6" customFormat="1" ht="30" x14ac:dyDescent="0.2">
      <c r="A37" s="574"/>
      <c r="B37" s="574"/>
      <c r="C37" s="574"/>
      <c r="D37" s="557" t="s">
        <v>1178</v>
      </c>
      <c r="E37" s="516" t="s">
        <v>1369</v>
      </c>
      <c r="F37" s="179"/>
      <c r="G37" s="179">
        <v>1</v>
      </c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522">
        <f t="shared" si="0"/>
        <v>1</v>
      </c>
      <c r="S37" s="523" t="s">
        <v>1206</v>
      </c>
      <c r="T37" s="530" t="s">
        <v>1530</v>
      </c>
      <c r="U37" s="524"/>
      <c r="V37" s="525"/>
      <c r="W37" s="526"/>
      <c r="AC37" s="177"/>
      <c r="AD37" s="177"/>
    </row>
    <row r="38" spans="1:30" s="6" customFormat="1" ht="62.25" customHeight="1" x14ac:dyDescent="0.2">
      <c r="A38" s="574"/>
      <c r="B38" s="574"/>
      <c r="C38" s="574"/>
      <c r="D38" s="557" t="s">
        <v>1199</v>
      </c>
      <c r="E38" s="518" t="s">
        <v>1534</v>
      </c>
      <c r="F38" s="178"/>
      <c r="G38" s="178"/>
      <c r="H38" s="178"/>
      <c r="I38" s="178">
        <v>1</v>
      </c>
      <c r="J38" s="178"/>
      <c r="K38" s="178"/>
      <c r="L38" s="178"/>
      <c r="M38" s="178">
        <v>1</v>
      </c>
      <c r="N38" s="178"/>
      <c r="O38" s="178"/>
      <c r="P38" s="178">
        <v>1</v>
      </c>
      <c r="Q38" s="178"/>
      <c r="R38" s="522">
        <f t="shared" si="0"/>
        <v>3</v>
      </c>
      <c r="S38" s="523" t="s">
        <v>1137</v>
      </c>
      <c r="T38" s="523"/>
      <c r="U38" s="524"/>
      <c r="V38" s="524"/>
      <c r="W38" s="527"/>
      <c r="AC38" s="177"/>
      <c r="AD38" s="177"/>
    </row>
    <row r="39" spans="1:30" s="6" customFormat="1" ht="27.75" customHeight="1" x14ac:dyDescent="0.2">
      <c r="A39" s="595" t="s">
        <v>1226</v>
      </c>
      <c r="B39" s="598" t="s">
        <v>1165</v>
      </c>
      <c r="C39" s="595" t="s">
        <v>1179</v>
      </c>
      <c r="D39" s="557" t="s">
        <v>1200</v>
      </c>
      <c r="E39" s="518" t="s">
        <v>1265</v>
      </c>
      <c r="F39" s="178"/>
      <c r="G39" s="178"/>
      <c r="H39" s="178">
        <v>1</v>
      </c>
      <c r="I39" s="178"/>
      <c r="J39" s="178"/>
      <c r="K39" s="178"/>
      <c r="L39" s="178"/>
      <c r="M39" s="178"/>
      <c r="N39" s="178"/>
      <c r="O39" s="178">
        <v>1</v>
      </c>
      <c r="P39" s="178"/>
      <c r="Q39" s="178"/>
      <c r="R39" s="522">
        <f t="shared" si="0"/>
        <v>2</v>
      </c>
      <c r="S39" s="523" t="s">
        <v>1355</v>
      </c>
      <c r="T39" s="523"/>
      <c r="U39" s="524"/>
      <c r="V39" s="524"/>
      <c r="W39" s="527"/>
      <c r="AC39" s="177"/>
      <c r="AD39" s="177"/>
    </row>
    <row r="40" spans="1:30" s="6" customFormat="1" ht="22.5" customHeight="1" x14ac:dyDescent="0.2">
      <c r="A40" s="596"/>
      <c r="B40" s="599"/>
      <c r="C40" s="596"/>
      <c r="D40" s="557" t="s">
        <v>1201</v>
      </c>
      <c r="E40" s="518" t="s">
        <v>1298</v>
      </c>
      <c r="F40" s="178">
        <v>1</v>
      </c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522">
        <f t="shared" si="0"/>
        <v>1</v>
      </c>
      <c r="S40" s="523" t="s">
        <v>1356</v>
      </c>
      <c r="T40" s="523"/>
      <c r="U40" s="524"/>
      <c r="V40" s="524"/>
      <c r="W40" s="527"/>
      <c r="AC40" s="177"/>
      <c r="AD40" s="177"/>
    </row>
    <row r="41" spans="1:30" s="6" customFormat="1" ht="30" customHeight="1" x14ac:dyDescent="0.2">
      <c r="A41" s="597"/>
      <c r="B41" s="600"/>
      <c r="C41" s="597"/>
      <c r="D41" s="557" t="s">
        <v>1202</v>
      </c>
      <c r="E41" s="518" t="s">
        <v>1299</v>
      </c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>
        <v>1</v>
      </c>
      <c r="Q41" s="179"/>
      <c r="R41" s="522">
        <f t="shared" si="0"/>
        <v>1</v>
      </c>
      <c r="S41" s="523" t="s">
        <v>1357</v>
      </c>
      <c r="T41" s="523"/>
      <c r="U41" s="524"/>
      <c r="V41" s="525"/>
      <c r="W41" s="526"/>
      <c r="AC41" s="177"/>
      <c r="AD41" s="177"/>
    </row>
    <row r="42" spans="1:30" s="175" customFormat="1" ht="59.25" customHeight="1" x14ac:dyDescent="0.25">
      <c r="A42" s="589" t="s">
        <v>1228</v>
      </c>
      <c r="B42" s="576" t="s">
        <v>1370</v>
      </c>
      <c r="C42" s="595" t="s">
        <v>1229</v>
      </c>
      <c r="D42" s="557" t="s">
        <v>1203</v>
      </c>
      <c r="E42" s="516" t="s">
        <v>1362</v>
      </c>
      <c r="F42" s="531">
        <v>1</v>
      </c>
      <c r="G42" s="531">
        <v>1</v>
      </c>
      <c r="H42" s="531">
        <v>1</v>
      </c>
      <c r="I42" s="531">
        <v>1</v>
      </c>
      <c r="J42" s="531">
        <v>1</v>
      </c>
      <c r="K42" s="531">
        <v>1</v>
      </c>
      <c r="L42" s="531">
        <v>1</v>
      </c>
      <c r="M42" s="531">
        <v>1</v>
      </c>
      <c r="N42" s="532">
        <v>1</v>
      </c>
      <c r="O42" s="532">
        <v>1</v>
      </c>
      <c r="P42" s="531">
        <v>1</v>
      </c>
      <c r="Q42" s="531">
        <v>1</v>
      </c>
      <c r="R42" s="522">
        <f t="shared" si="0"/>
        <v>12</v>
      </c>
      <c r="S42" s="523" t="s">
        <v>1533</v>
      </c>
      <c r="T42" s="533"/>
      <c r="U42" s="533"/>
      <c r="V42" s="533"/>
      <c r="W42" s="533"/>
      <c r="AC42" s="176"/>
      <c r="AD42" s="177"/>
    </row>
    <row r="43" spans="1:30" s="175" customFormat="1" ht="65.25" customHeight="1" x14ac:dyDescent="0.25">
      <c r="A43" s="590"/>
      <c r="B43" s="593"/>
      <c r="C43" s="596"/>
      <c r="D43" s="557" t="s">
        <v>1336</v>
      </c>
      <c r="E43" s="516" t="s">
        <v>1380</v>
      </c>
      <c r="F43" s="531"/>
      <c r="G43" s="531"/>
      <c r="H43" s="531"/>
      <c r="I43" s="531">
        <v>1</v>
      </c>
      <c r="J43" s="531"/>
      <c r="K43" s="531"/>
      <c r="L43" s="531"/>
      <c r="M43" s="531">
        <v>1</v>
      </c>
      <c r="N43" s="532"/>
      <c r="O43" s="532"/>
      <c r="P43" s="531"/>
      <c r="Q43" s="531"/>
      <c r="R43" s="522">
        <f t="shared" si="0"/>
        <v>2</v>
      </c>
      <c r="S43" s="523" t="s">
        <v>1206</v>
      </c>
      <c r="T43" s="533" t="s">
        <v>1530</v>
      </c>
      <c r="U43" s="523"/>
      <c r="V43" s="533"/>
      <c r="W43" s="533"/>
      <c r="AC43" s="176"/>
      <c r="AD43" s="177"/>
    </row>
    <row r="44" spans="1:30" s="175" customFormat="1" ht="42" customHeight="1" x14ac:dyDescent="0.25">
      <c r="A44" s="590"/>
      <c r="B44" s="593"/>
      <c r="C44" s="597"/>
      <c r="D44" s="557" t="s">
        <v>1337</v>
      </c>
      <c r="E44" s="516" t="s">
        <v>1381</v>
      </c>
      <c r="F44" s="531"/>
      <c r="G44" s="531">
        <v>1</v>
      </c>
      <c r="H44" s="531"/>
      <c r="I44" s="531">
        <v>1</v>
      </c>
      <c r="J44" s="531"/>
      <c r="K44" s="531">
        <v>1</v>
      </c>
      <c r="L44" s="531"/>
      <c r="M44" s="531">
        <v>1</v>
      </c>
      <c r="N44" s="532"/>
      <c r="O44" s="532">
        <v>1</v>
      </c>
      <c r="P44" s="531"/>
      <c r="Q44" s="531"/>
      <c r="R44" s="522">
        <f t="shared" si="0"/>
        <v>5</v>
      </c>
      <c r="S44" s="523" t="s">
        <v>1197</v>
      </c>
      <c r="T44" s="533" t="s">
        <v>1143</v>
      </c>
      <c r="U44" s="533"/>
      <c r="V44" s="533"/>
      <c r="W44" s="533"/>
      <c r="AC44" s="176"/>
      <c r="AD44" s="177"/>
    </row>
    <row r="45" spans="1:30" s="175" customFormat="1" ht="65.25" customHeight="1" x14ac:dyDescent="0.25">
      <c r="A45" s="590"/>
      <c r="B45" s="593"/>
      <c r="C45" s="574" t="s">
        <v>1230</v>
      </c>
      <c r="D45" s="557" t="s">
        <v>1180</v>
      </c>
      <c r="E45" s="517" t="s">
        <v>1382</v>
      </c>
      <c r="F45" s="531"/>
      <c r="G45" s="531"/>
      <c r="H45" s="531"/>
      <c r="I45" s="531">
        <v>1</v>
      </c>
      <c r="J45" s="531"/>
      <c r="K45" s="531"/>
      <c r="L45" s="531">
        <v>1</v>
      </c>
      <c r="M45" s="531"/>
      <c r="N45" s="532">
        <v>1</v>
      </c>
      <c r="O45" s="532"/>
      <c r="P45" s="531"/>
      <c r="Q45" s="531"/>
      <c r="R45" s="522">
        <f t="shared" si="0"/>
        <v>3</v>
      </c>
      <c r="S45" s="523" t="s">
        <v>1197</v>
      </c>
      <c r="T45" s="523" t="s">
        <v>1530</v>
      </c>
      <c r="U45" s="523" t="s">
        <v>1553</v>
      </c>
      <c r="V45" s="533"/>
      <c r="W45" s="523"/>
      <c r="AC45" s="176"/>
      <c r="AD45" s="177"/>
    </row>
    <row r="46" spans="1:30" s="520" customFormat="1" ht="65.25" customHeight="1" x14ac:dyDescent="0.25">
      <c r="A46" s="590"/>
      <c r="B46" s="593"/>
      <c r="C46" s="574"/>
      <c r="D46" s="557" t="s">
        <v>1338</v>
      </c>
      <c r="E46" s="516" t="s">
        <v>1383</v>
      </c>
      <c r="F46" s="534"/>
      <c r="G46" s="534"/>
      <c r="H46" s="534"/>
      <c r="I46" s="534">
        <v>1</v>
      </c>
      <c r="J46" s="534"/>
      <c r="K46" s="534">
        <v>1</v>
      </c>
      <c r="L46" s="535">
        <v>1</v>
      </c>
      <c r="M46" s="535">
        <v>1</v>
      </c>
      <c r="N46" s="535">
        <v>1</v>
      </c>
      <c r="O46" s="535">
        <v>1</v>
      </c>
      <c r="P46" s="535">
        <v>1</v>
      </c>
      <c r="Q46" s="534">
        <v>1</v>
      </c>
      <c r="R46" s="522">
        <f t="shared" si="0"/>
        <v>8</v>
      </c>
      <c r="S46" s="538" t="s">
        <v>1197</v>
      </c>
      <c r="T46" s="536" t="s">
        <v>1137</v>
      </c>
      <c r="U46" s="536"/>
      <c r="V46" s="537"/>
      <c r="W46" s="523"/>
    </row>
    <row r="47" spans="1:30" s="520" customFormat="1" ht="53.25" customHeight="1" x14ac:dyDescent="0.25">
      <c r="A47" s="590"/>
      <c r="B47" s="593"/>
      <c r="C47" s="575" t="s">
        <v>1231</v>
      </c>
      <c r="D47" s="559" t="s">
        <v>1181</v>
      </c>
      <c r="E47" s="518" t="s">
        <v>1300</v>
      </c>
      <c r="F47" s="534"/>
      <c r="G47" s="534"/>
      <c r="H47" s="534"/>
      <c r="I47" s="534">
        <v>1</v>
      </c>
      <c r="J47" s="534"/>
      <c r="K47" s="534"/>
      <c r="L47" s="535"/>
      <c r="M47" s="535"/>
      <c r="N47" s="534">
        <v>1</v>
      </c>
      <c r="O47" s="534"/>
      <c r="P47" s="534"/>
      <c r="Q47" s="534"/>
      <c r="R47" s="522">
        <f t="shared" si="0"/>
        <v>2</v>
      </c>
      <c r="S47" s="538" t="s">
        <v>1137</v>
      </c>
      <c r="T47" s="536"/>
      <c r="U47" s="536"/>
      <c r="V47" s="537"/>
      <c r="W47" s="538"/>
      <c r="X47" s="539"/>
    </row>
    <row r="48" spans="1:30" s="520" customFormat="1" ht="53.25" customHeight="1" x14ac:dyDescent="0.25">
      <c r="A48" s="590"/>
      <c r="B48" s="593"/>
      <c r="C48" s="575"/>
      <c r="D48" s="559" t="s">
        <v>1182</v>
      </c>
      <c r="E48" s="516" t="s">
        <v>1272</v>
      </c>
      <c r="F48" s="534"/>
      <c r="G48" s="534"/>
      <c r="H48" s="534"/>
      <c r="I48" s="534"/>
      <c r="J48" s="534">
        <v>1</v>
      </c>
      <c r="K48" s="534"/>
      <c r="L48" s="535"/>
      <c r="M48" s="535"/>
      <c r="N48" s="534"/>
      <c r="O48" s="534"/>
      <c r="P48" s="534"/>
      <c r="Q48" s="534"/>
      <c r="R48" s="522">
        <f t="shared" si="0"/>
        <v>1</v>
      </c>
      <c r="S48" s="538" t="s">
        <v>1197</v>
      </c>
      <c r="T48" s="536"/>
      <c r="U48" s="536"/>
      <c r="V48" s="537"/>
      <c r="W48" s="538"/>
    </row>
    <row r="49" spans="1:23" s="520" customFormat="1" ht="73.5" customHeight="1" x14ac:dyDescent="0.25">
      <c r="A49" s="591"/>
      <c r="B49" s="577"/>
      <c r="C49" s="517" t="s">
        <v>1232</v>
      </c>
      <c r="D49" s="559" t="s">
        <v>1205</v>
      </c>
      <c r="E49" s="516" t="s">
        <v>1302</v>
      </c>
      <c r="F49" s="534"/>
      <c r="G49" s="534"/>
      <c r="H49" s="534"/>
      <c r="I49" s="534">
        <v>1</v>
      </c>
      <c r="J49" s="534"/>
      <c r="K49" s="534"/>
      <c r="L49" s="535">
        <v>1</v>
      </c>
      <c r="M49" s="535"/>
      <c r="N49" s="534">
        <v>1</v>
      </c>
      <c r="O49" s="534"/>
      <c r="P49" s="534"/>
      <c r="Q49" s="534"/>
      <c r="R49" s="522">
        <f t="shared" si="0"/>
        <v>3</v>
      </c>
      <c r="S49" s="538" t="s">
        <v>1137</v>
      </c>
      <c r="T49" s="536"/>
      <c r="U49" s="536"/>
      <c r="V49" s="537"/>
      <c r="W49" s="536"/>
    </row>
    <row r="50" spans="1:23" s="520" customFormat="1" ht="72.75" customHeight="1" x14ac:dyDescent="0.25">
      <c r="A50" s="516" t="s">
        <v>1228</v>
      </c>
      <c r="B50" s="516" t="s">
        <v>1167</v>
      </c>
      <c r="C50" s="516" t="s">
        <v>1233</v>
      </c>
      <c r="D50" s="557" t="s">
        <v>1339</v>
      </c>
      <c r="E50" s="558" t="s">
        <v>1273</v>
      </c>
      <c r="F50" s="534"/>
      <c r="G50" s="534"/>
      <c r="H50" s="534"/>
      <c r="I50" s="534"/>
      <c r="J50" s="534"/>
      <c r="K50" s="534"/>
      <c r="L50" s="535"/>
      <c r="M50" s="535">
        <v>1</v>
      </c>
      <c r="N50" s="534"/>
      <c r="O50" s="534"/>
      <c r="P50" s="534"/>
      <c r="Q50" s="534"/>
      <c r="R50" s="522">
        <f t="shared" si="0"/>
        <v>1</v>
      </c>
      <c r="S50" s="538" t="s">
        <v>1371</v>
      </c>
      <c r="T50" s="536"/>
      <c r="U50" s="536"/>
      <c r="V50" s="537"/>
      <c r="W50" s="538"/>
    </row>
    <row r="51" spans="1:23" s="520" customFormat="1" x14ac:dyDescent="0.25">
      <c r="A51" s="574" t="s">
        <v>1234</v>
      </c>
      <c r="B51" s="575" t="s">
        <v>1168</v>
      </c>
      <c r="C51" s="575" t="s">
        <v>1235</v>
      </c>
      <c r="D51" s="559" t="s">
        <v>1207</v>
      </c>
      <c r="E51" s="516" t="s">
        <v>1303</v>
      </c>
      <c r="F51" s="534">
        <v>1</v>
      </c>
      <c r="G51" s="534"/>
      <c r="H51" s="534"/>
      <c r="I51" s="534">
        <v>1</v>
      </c>
      <c r="J51" s="534"/>
      <c r="K51" s="534"/>
      <c r="L51" s="535"/>
      <c r="M51" s="535">
        <v>1</v>
      </c>
      <c r="N51" s="534"/>
      <c r="O51" s="534"/>
      <c r="P51" s="534"/>
      <c r="Q51" s="534">
        <v>1</v>
      </c>
      <c r="R51" s="522">
        <f t="shared" si="0"/>
        <v>4</v>
      </c>
      <c r="S51" s="538" t="s">
        <v>1197</v>
      </c>
      <c r="T51" s="536"/>
      <c r="U51" s="536"/>
      <c r="V51" s="537"/>
      <c r="W51" s="538"/>
    </row>
    <row r="52" spans="1:23" s="520" customFormat="1" ht="45" x14ac:dyDescent="0.25">
      <c r="A52" s="574"/>
      <c r="B52" s="575"/>
      <c r="C52" s="575"/>
      <c r="D52" s="559" t="s">
        <v>1208</v>
      </c>
      <c r="E52" s="516" t="s">
        <v>1304</v>
      </c>
      <c r="F52" s="534"/>
      <c r="G52" s="534"/>
      <c r="H52" s="534">
        <v>1</v>
      </c>
      <c r="I52" s="534"/>
      <c r="J52" s="534"/>
      <c r="K52" s="534"/>
      <c r="L52" s="535"/>
      <c r="M52" s="535"/>
      <c r="N52" s="534"/>
      <c r="O52" s="534"/>
      <c r="P52" s="534"/>
      <c r="Q52" s="534"/>
      <c r="R52" s="522">
        <f t="shared" si="0"/>
        <v>1</v>
      </c>
      <c r="S52" s="538" t="s">
        <v>1359</v>
      </c>
      <c r="T52" s="536"/>
      <c r="U52" s="536"/>
      <c r="V52" s="537"/>
      <c r="W52" s="538"/>
    </row>
    <row r="53" spans="1:23" s="520" customFormat="1" ht="41.25" customHeight="1" x14ac:dyDescent="0.25">
      <c r="A53" s="574"/>
      <c r="B53" s="575"/>
      <c r="C53" s="575"/>
      <c r="D53" s="559" t="s">
        <v>1340</v>
      </c>
      <c r="E53" s="516" t="s">
        <v>1342</v>
      </c>
      <c r="F53" s="534">
        <v>1</v>
      </c>
      <c r="G53" s="534"/>
      <c r="H53" s="534"/>
      <c r="I53" s="534">
        <v>1</v>
      </c>
      <c r="J53" s="534"/>
      <c r="K53" s="534">
        <v>1</v>
      </c>
      <c r="L53" s="535"/>
      <c r="M53" s="535"/>
      <c r="N53" s="534">
        <v>1</v>
      </c>
      <c r="O53" s="534"/>
      <c r="P53" s="534"/>
      <c r="Q53" s="534">
        <v>1</v>
      </c>
      <c r="R53" s="522">
        <f t="shared" si="0"/>
        <v>5</v>
      </c>
      <c r="S53" s="538" t="s">
        <v>1352</v>
      </c>
      <c r="T53" s="536"/>
      <c r="U53" s="536"/>
      <c r="V53" s="537"/>
      <c r="W53" s="536"/>
    </row>
    <row r="54" spans="1:23" s="520" customFormat="1" ht="49.5" customHeight="1" x14ac:dyDescent="0.25">
      <c r="A54" s="574"/>
      <c r="B54" s="575"/>
      <c r="C54" s="575"/>
      <c r="D54" s="559" t="s">
        <v>1341</v>
      </c>
      <c r="E54" s="517" t="s">
        <v>1276</v>
      </c>
      <c r="F54" s="534">
        <v>1</v>
      </c>
      <c r="G54" s="534">
        <v>1</v>
      </c>
      <c r="H54" s="534">
        <v>1</v>
      </c>
      <c r="I54" s="534">
        <v>1</v>
      </c>
      <c r="J54" s="534">
        <v>1</v>
      </c>
      <c r="K54" s="534">
        <v>1</v>
      </c>
      <c r="L54" s="535">
        <v>1</v>
      </c>
      <c r="M54" s="535">
        <v>1</v>
      </c>
      <c r="N54" s="534">
        <v>1</v>
      </c>
      <c r="O54" s="534">
        <v>1</v>
      </c>
      <c r="P54" s="534">
        <v>1</v>
      </c>
      <c r="Q54" s="534">
        <v>1</v>
      </c>
      <c r="R54" s="522">
        <f t="shared" si="0"/>
        <v>12</v>
      </c>
      <c r="S54" s="538" t="s">
        <v>1372</v>
      </c>
      <c r="T54" s="536" t="s">
        <v>1137</v>
      </c>
      <c r="U54" s="536"/>
      <c r="V54" s="537"/>
      <c r="W54" s="538"/>
    </row>
    <row r="55" spans="1:23" s="520" customFormat="1" ht="50.25" customHeight="1" x14ac:dyDescent="0.25">
      <c r="A55" s="589" t="s">
        <v>1535</v>
      </c>
      <c r="B55" s="592" t="s">
        <v>1536</v>
      </c>
      <c r="C55" s="576" t="s">
        <v>1537</v>
      </c>
      <c r="D55" s="192" t="s">
        <v>1538</v>
      </c>
      <c r="E55" s="561" t="s">
        <v>1539</v>
      </c>
      <c r="F55" s="178"/>
      <c r="G55" s="178">
        <v>1</v>
      </c>
      <c r="H55" s="178"/>
      <c r="I55" s="178"/>
      <c r="J55" s="178">
        <v>1</v>
      </c>
      <c r="K55" s="178"/>
      <c r="L55" s="178"/>
      <c r="M55" s="178"/>
      <c r="N55" s="178">
        <v>1</v>
      </c>
      <c r="O55" s="178"/>
      <c r="P55" s="178"/>
      <c r="Q55" s="178"/>
      <c r="R55" s="522">
        <v>3</v>
      </c>
      <c r="S55" s="538" t="s">
        <v>1137</v>
      </c>
      <c r="T55" s="562"/>
      <c r="U55" s="562"/>
      <c r="V55" s="563"/>
      <c r="W55" s="564"/>
    </row>
    <row r="56" spans="1:23" s="520" customFormat="1" ht="50.25" customHeight="1" x14ac:dyDescent="0.25">
      <c r="A56" s="590"/>
      <c r="B56" s="592"/>
      <c r="C56" s="593"/>
      <c r="D56" s="192" t="s">
        <v>1540</v>
      </c>
      <c r="E56" s="565" t="s">
        <v>1541</v>
      </c>
      <c r="F56" s="178"/>
      <c r="G56" s="178"/>
      <c r="H56" s="178">
        <v>1</v>
      </c>
      <c r="I56" s="178"/>
      <c r="J56" s="178"/>
      <c r="K56" s="178">
        <v>1</v>
      </c>
      <c r="L56" s="178"/>
      <c r="M56" s="178"/>
      <c r="N56" s="178">
        <v>1</v>
      </c>
      <c r="O56" s="178"/>
      <c r="P56" s="178"/>
      <c r="Q56" s="566"/>
      <c r="R56" s="522">
        <f t="shared" ref="R56:R61" si="1">SUM(F56:Q56)</f>
        <v>3</v>
      </c>
      <c r="S56" s="538" t="s">
        <v>1137</v>
      </c>
      <c r="T56" s="566"/>
      <c r="U56" s="566"/>
      <c r="V56" s="567"/>
      <c r="W56" s="567"/>
    </row>
    <row r="57" spans="1:23" s="520" customFormat="1" ht="50.25" customHeight="1" x14ac:dyDescent="0.25">
      <c r="A57" s="590"/>
      <c r="B57" s="592"/>
      <c r="C57" s="593"/>
      <c r="D57" s="192" t="s">
        <v>1542</v>
      </c>
      <c r="E57" s="565" t="s">
        <v>1543</v>
      </c>
      <c r="F57" s="178"/>
      <c r="G57" s="178"/>
      <c r="H57" s="178"/>
      <c r="I57" s="178"/>
      <c r="J57" s="178">
        <v>1</v>
      </c>
      <c r="K57" s="178"/>
      <c r="L57" s="178"/>
      <c r="M57" s="178"/>
      <c r="N57" s="178"/>
      <c r="O57" s="178"/>
      <c r="P57" s="178"/>
      <c r="Q57" s="566"/>
      <c r="R57" s="522">
        <f t="shared" si="1"/>
        <v>1</v>
      </c>
      <c r="S57" s="538" t="s">
        <v>1544</v>
      </c>
      <c r="T57" s="566"/>
      <c r="U57" s="566"/>
      <c r="V57" s="567"/>
      <c r="W57" s="567"/>
    </row>
    <row r="58" spans="1:23" s="520" customFormat="1" ht="50.25" customHeight="1" x14ac:dyDescent="0.25">
      <c r="A58" s="590"/>
      <c r="B58" s="592"/>
      <c r="C58" s="593"/>
      <c r="D58" s="192" t="s">
        <v>1545</v>
      </c>
      <c r="E58" s="565" t="s">
        <v>1546</v>
      </c>
      <c r="F58" s="178"/>
      <c r="G58" s="178"/>
      <c r="H58" s="178"/>
      <c r="I58" s="178"/>
      <c r="J58" s="178"/>
      <c r="K58" s="178">
        <v>1</v>
      </c>
      <c r="L58" s="178"/>
      <c r="M58" s="178"/>
      <c r="N58" s="178">
        <v>1</v>
      </c>
      <c r="O58" s="178"/>
      <c r="P58" s="178"/>
      <c r="Q58" s="566">
        <v>1</v>
      </c>
      <c r="R58" s="522">
        <f t="shared" si="1"/>
        <v>3</v>
      </c>
      <c r="S58" s="568" t="s">
        <v>1530</v>
      </c>
      <c r="T58" s="566"/>
      <c r="U58" s="566"/>
      <c r="V58" s="567"/>
      <c r="W58" s="567"/>
    </row>
    <row r="59" spans="1:23" s="520" customFormat="1" ht="50.25" customHeight="1" x14ac:dyDescent="0.25">
      <c r="A59" s="590"/>
      <c r="B59" s="592"/>
      <c r="C59" s="593"/>
      <c r="D59" s="192" t="s">
        <v>1547</v>
      </c>
      <c r="E59" s="565" t="s">
        <v>1548</v>
      </c>
      <c r="F59" s="178"/>
      <c r="G59" s="178"/>
      <c r="H59" s="178">
        <v>1</v>
      </c>
      <c r="I59" s="178"/>
      <c r="J59" s="178"/>
      <c r="K59" s="178">
        <v>1</v>
      </c>
      <c r="L59" s="178"/>
      <c r="M59" s="178"/>
      <c r="N59" s="178">
        <v>1</v>
      </c>
      <c r="O59" s="178"/>
      <c r="P59" s="569"/>
      <c r="Q59" s="570">
        <v>1</v>
      </c>
      <c r="R59" s="522">
        <f t="shared" si="1"/>
        <v>4</v>
      </c>
      <c r="S59" s="568" t="s">
        <v>1533</v>
      </c>
      <c r="T59" s="566"/>
      <c r="U59" s="566"/>
      <c r="V59" s="567"/>
      <c r="W59" s="567"/>
    </row>
    <row r="60" spans="1:23" s="520" customFormat="1" ht="50.25" customHeight="1" x14ac:dyDescent="0.25">
      <c r="A60" s="590"/>
      <c r="B60" s="592"/>
      <c r="C60" s="593"/>
      <c r="D60" s="192" t="s">
        <v>1549</v>
      </c>
      <c r="E60" s="565" t="s">
        <v>1550</v>
      </c>
      <c r="F60" s="178"/>
      <c r="G60" s="178"/>
      <c r="H60" s="178">
        <v>1</v>
      </c>
      <c r="I60" s="178"/>
      <c r="J60" s="178"/>
      <c r="K60" s="178">
        <v>1</v>
      </c>
      <c r="L60" s="178"/>
      <c r="M60" s="178"/>
      <c r="N60" s="178">
        <v>1</v>
      </c>
      <c r="O60" s="178"/>
      <c r="P60" s="178"/>
      <c r="Q60" s="570">
        <v>1</v>
      </c>
      <c r="R60" s="522">
        <f t="shared" si="1"/>
        <v>4</v>
      </c>
      <c r="S60" s="568" t="s">
        <v>1533</v>
      </c>
      <c r="T60" s="566"/>
      <c r="U60" s="566"/>
      <c r="V60" s="567"/>
      <c r="W60" s="567"/>
    </row>
    <row r="61" spans="1:23" s="520" customFormat="1" ht="50.25" customHeight="1" x14ac:dyDescent="0.25">
      <c r="A61" s="591"/>
      <c r="B61" s="592"/>
      <c r="C61" s="577"/>
      <c r="D61" s="192" t="s">
        <v>1551</v>
      </c>
      <c r="E61" s="571" t="s">
        <v>1552</v>
      </c>
      <c r="F61" s="178">
        <v>1</v>
      </c>
      <c r="G61" s="178">
        <v>1</v>
      </c>
      <c r="H61" s="178">
        <v>1</v>
      </c>
      <c r="I61" s="178">
        <v>1</v>
      </c>
      <c r="J61" s="178">
        <v>1</v>
      </c>
      <c r="K61" s="178">
        <v>1</v>
      </c>
      <c r="L61" s="178">
        <v>1</v>
      </c>
      <c r="M61" s="178">
        <v>1</v>
      </c>
      <c r="N61" s="178">
        <v>1</v>
      </c>
      <c r="O61" s="178">
        <v>1</v>
      </c>
      <c r="P61" s="178">
        <v>1</v>
      </c>
      <c r="Q61" s="178">
        <v>1</v>
      </c>
      <c r="R61" s="522">
        <f t="shared" si="1"/>
        <v>12</v>
      </c>
      <c r="S61" s="568" t="s">
        <v>1137</v>
      </c>
      <c r="T61" s="566"/>
      <c r="U61" s="566"/>
      <c r="V61" s="567"/>
      <c r="W61" s="567"/>
    </row>
    <row r="62" spans="1:23" s="520" customFormat="1" x14ac:dyDescent="0.25">
      <c r="L62" s="540"/>
      <c r="M62" s="541"/>
      <c r="N62" s="519"/>
      <c r="O62" s="519"/>
      <c r="P62" s="519"/>
      <c r="Q62" s="519"/>
      <c r="R62" s="519"/>
      <c r="S62" s="519"/>
      <c r="T62" s="519"/>
      <c r="U62" s="519"/>
    </row>
    <row r="63" spans="1:23" s="520" customFormat="1" x14ac:dyDescent="0.25">
      <c r="L63" s="540"/>
      <c r="M63" s="541"/>
      <c r="N63" s="519"/>
      <c r="O63" s="519"/>
      <c r="P63" s="519"/>
      <c r="Q63" s="519"/>
      <c r="R63" s="519"/>
      <c r="S63" s="519"/>
      <c r="T63" s="519"/>
      <c r="U63" s="519"/>
    </row>
    <row r="64" spans="1:23" s="520" customFormat="1" x14ac:dyDescent="0.25">
      <c r="L64" s="540"/>
      <c r="M64" s="541"/>
      <c r="N64" s="519"/>
      <c r="O64" s="519"/>
      <c r="P64" s="519"/>
      <c r="Q64" s="519"/>
      <c r="R64" s="519"/>
      <c r="S64" s="519"/>
      <c r="T64" s="519"/>
      <c r="U64" s="519"/>
    </row>
    <row r="65" spans="12:21" s="520" customFormat="1" x14ac:dyDescent="0.25">
      <c r="L65" s="540"/>
      <c r="M65" s="541"/>
      <c r="N65" s="519"/>
      <c r="O65" s="519"/>
      <c r="P65" s="519"/>
      <c r="Q65" s="519"/>
      <c r="R65" s="519"/>
      <c r="S65" s="519"/>
      <c r="T65" s="519"/>
      <c r="U65" s="519"/>
    </row>
    <row r="66" spans="12:21" s="520" customFormat="1" x14ac:dyDescent="0.25">
      <c r="L66" s="540"/>
      <c r="M66" s="541"/>
      <c r="N66" s="519"/>
      <c r="O66" s="519"/>
      <c r="P66" s="519"/>
      <c r="Q66" s="519"/>
      <c r="R66" s="519"/>
      <c r="S66" s="519"/>
      <c r="T66" s="519"/>
      <c r="U66" s="519"/>
    </row>
    <row r="67" spans="12:21" s="520" customFormat="1" x14ac:dyDescent="0.25">
      <c r="L67" s="540"/>
      <c r="M67" s="541"/>
      <c r="N67" s="519"/>
      <c r="O67" s="519"/>
      <c r="P67" s="519"/>
      <c r="Q67" s="519"/>
      <c r="R67" s="519"/>
      <c r="S67" s="519"/>
      <c r="T67" s="519"/>
      <c r="U67" s="519"/>
    </row>
    <row r="68" spans="12:21" s="520" customFormat="1" x14ac:dyDescent="0.25">
      <c r="L68" s="540"/>
      <c r="M68" s="541"/>
      <c r="N68" s="519"/>
      <c r="O68" s="519"/>
      <c r="P68" s="519"/>
      <c r="Q68" s="519"/>
      <c r="R68" s="519"/>
      <c r="S68" s="519"/>
      <c r="T68" s="519"/>
      <c r="U68" s="519"/>
    </row>
    <row r="69" spans="12:21" s="520" customFormat="1" x14ac:dyDescent="0.25">
      <c r="L69" s="540"/>
      <c r="M69" s="541"/>
      <c r="N69" s="519"/>
      <c r="O69" s="519"/>
      <c r="P69" s="519"/>
      <c r="Q69" s="519"/>
      <c r="R69" s="519"/>
      <c r="S69" s="519"/>
      <c r="T69" s="519"/>
      <c r="U69" s="519"/>
    </row>
    <row r="70" spans="12:21" s="520" customFormat="1" x14ac:dyDescent="0.25">
      <c r="L70" s="540"/>
      <c r="M70" s="541"/>
      <c r="N70" s="519"/>
      <c r="O70" s="519"/>
      <c r="P70" s="519"/>
      <c r="Q70" s="519"/>
      <c r="R70" s="519"/>
      <c r="S70" s="519"/>
      <c r="T70" s="519"/>
      <c r="U70" s="519"/>
    </row>
    <row r="71" spans="12:21" s="520" customFormat="1" x14ac:dyDescent="0.25">
      <c r="L71" s="540"/>
      <c r="M71" s="541"/>
      <c r="N71" s="519"/>
      <c r="O71" s="519"/>
      <c r="P71" s="519"/>
      <c r="Q71" s="519"/>
      <c r="R71" s="519"/>
      <c r="S71" s="519"/>
      <c r="T71" s="519"/>
      <c r="U71" s="519"/>
    </row>
    <row r="72" spans="12:21" s="520" customFormat="1" x14ac:dyDescent="0.25">
      <c r="L72" s="540"/>
      <c r="M72" s="541"/>
      <c r="N72" s="519"/>
      <c r="O72" s="519"/>
      <c r="P72" s="519"/>
      <c r="Q72" s="519"/>
      <c r="R72" s="519"/>
      <c r="S72" s="519"/>
      <c r="T72" s="519"/>
      <c r="U72" s="519"/>
    </row>
    <row r="73" spans="12:21" s="520" customFormat="1" x14ac:dyDescent="0.25">
      <c r="L73" s="540"/>
      <c r="M73" s="541"/>
      <c r="N73" s="519"/>
      <c r="O73" s="519"/>
      <c r="P73" s="519"/>
      <c r="Q73" s="519"/>
      <c r="R73" s="519"/>
      <c r="S73" s="519"/>
      <c r="T73" s="519"/>
      <c r="U73" s="519"/>
    </row>
    <row r="74" spans="12:21" s="520" customFormat="1" x14ac:dyDescent="0.25">
      <c r="L74" s="540"/>
      <c r="M74" s="541"/>
      <c r="N74" s="519"/>
      <c r="O74" s="519"/>
      <c r="P74" s="519"/>
      <c r="Q74" s="519"/>
      <c r="R74" s="519"/>
      <c r="S74" s="519"/>
      <c r="T74" s="519"/>
      <c r="U74" s="519"/>
    </row>
    <row r="75" spans="12:21" s="520" customFormat="1" x14ac:dyDescent="0.25">
      <c r="L75" s="540"/>
      <c r="M75" s="541"/>
      <c r="N75" s="519"/>
      <c r="O75" s="519"/>
      <c r="P75" s="519"/>
      <c r="Q75" s="519"/>
      <c r="R75" s="519"/>
      <c r="S75" s="519"/>
      <c r="T75" s="519"/>
      <c r="U75" s="519"/>
    </row>
    <row r="76" spans="12:21" s="520" customFormat="1" x14ac:dyDescent="0.25">
      <c r="L76" s="540"/>
      <c r="M76" s="541"/>
      <c r="N76" s="519"/>
      <c r="O76" s="519"/>
      <c r="P76" s="519"/>
      <c r="Q76" s="519"/>
      <c r="R76" s="519"/>
      <c r="S76" s="519"/>
      <c r="T76" s="519"/>
      <c r="U76" s="519"/>
    </row>
    <row r="77" spans="12:21" s="520" customFormat="1" x14ac:dyDescent="0.25">
      <c r="L77" s="540"/>
      <c r="M77" s="541"/>
      <c r="N77" s="519"/>
      <c r="O77" s="519"/>
      <c r="P77" s="519"/>
      <c r="Q77" s="519"/>
      <c r="R77" s="519"/>
      <c r="S77" s="519"/>
      <c r="T77" s="519"/>
      <c r="U77" s="519"/>
    </row>
    <row r="78" spans="12:21" s="520" customFormat="1" x14ac:dyDescent="0.25">
      <c r="L78" s="540"/>
      <c r="M78" s="541"/>
      <c r="N78" s="519"/>
      <c r="O78" s="519"/>
      <c r="P78" s="519"/>
      <c r="Q78" s="519"/>
      <c r="R78" s="519"/>
      <c r="S78" s="519"/>
      <c r="T78" s="519"/>
      <c r="U78" s="519"/>
    </row>
    <row r="79" spans="12:21" s="520" customFormat="1" x14ac:dyDescent="0.25">
      <c r="L79" s="540"/>
      <c r="M79" s="541"/>
      <c r="N79" s="519"/>
      <c r="O79" s="519"/>
      <c r="P79" s="519"/>
      <c r="Q79" s="519"/>
      <c r="R79" s="519"/>
      <c r="S79" s="519"/>
      <c r="T79" s="519"/>
      <c r="U79" s="519"/>
    </row>
    <row r="80" spans="12:21" s="520" customFormat="1" x14ac:dyDescent="0.25">
      <c r="L80" s="540"/>
      <c r="M80" s="541"/>
      <c r="N80" s="519"/>
      <c r="O80" s="519"/>
      <c r="P80" s="519"/>
      <c r="Q80" s="519"/>
      <c r="R80" s="519"/>
      <c r="S80" s="519"/>
      <c r="T80" s="519"/>
      <c r="U80" s="519"/>
    </row>
    <row r="81" spans="12:21" s="520" customFormat="1" x14ac:dyDescent="0.25">
      <c r="L81" s="540"/>
      <c r="M81" s="541"/>
      <c r="N81" s="519"/>
      <c r="O81" s="519"/>
      <c r="P81" s="519"/>
      <c r="Q81" s="519"/>
      <c r="R81" s="519"/>
      <c r="S81" s="519"/>
      <c r="T81" s="519"/>
      <c r="U81" s="519"/>
    </row>
    <row r="82" spans="12:21" s="520" customFormat="1" x14ac:dyDescent="0.25">
      <c r="L82" s="540"/>
      <c r="M82" s="541"/>
      <c r="N82" s="519"/>
      <c r="O82" s="519"/>
      <c r="P82" s="519"/>
      <c r="Q82" s="519"/>
      <c r="R82" s="519"/>
      <c r="S82" s="519"/>
      <c r="T82" s="519"/>
      <c r="U82" s="519"/>
    </row>
    <row r="83" spans="12:21" s="520" customFormat="1" x14ac:dyDescent="0.25">
      <c r="L83" s="540"/>
      <c r="M83" s="541"/>
      <c r="N83" s="519"/>
      <c r="O83" s="519"/>
      <c r="P83" s="519"/>
      <c r="Q83" s="519"/>
      <c r="R83" s="519"/>
      <c r="S83" s="519"/>
      <c r="T83" s="519"/>
      <c r="U83" s="519"/>
    </row>
    <row r="84" spans="12:21" s="520" customFormat="1" x14ac:dyDescent="0.25">
      <c r="L84" s="540"/>
      <c r="M84" s="541"/>
      <c r="N84" s="519"/>
      <c r="O84" s="519"/>
      <c r="P84" s="519"/>
      <c r="Q84" s="519"/>
      <c r="R84" s="519"/>
      <c r="S84" s="519"/>
      <c r="T84" s="519"/>
      <c r="U84" s="519"/>
    </row>
    <row r="85" spans="12:21" s="520" customFormat="1" x14ac:dyDescent="0.25">
      <c r="L85" s="540"/>
      <c r="M85" s="541"/>
      <c r="N85" s="519"/>
      <c r="O85" s="519"/>
      <c r="P85" s="519"/>
      <c r="Q85" s="519"/>
      <c r="R85" s="519"/>
      <c r="S85" s="519"/>
      <c r="T85" s="519"/>
      <c r="U85" s="519"/>
    </row>
    <row r="86" spans="12:21" s="520" customFormat="1" x14ac:dyDescent="0.25">
      <c r="L86" s="540"/>
      <c r="M86" s="541"/>
      <c r="N86" s="519"/>
      <c r="O86" s="519"/>
      <c r="P86" s="519"/>
      <c r="Q86" s="519"/>
      <c r="R86" s="519"/>
      <c r="S86" s="519"/>
      <c r="T86" s="519"/>
      <c r="U86" s="519"/>
    </row>
    <row r="87" spans="12:21" s="520" customFormat="1" x14ac:dyDescent="0.25">
      <c r="L87" s="540"/>
      <c r="M87" s="541"/>
      <c r="N87" s="519"/>
      <c r="O87" s="519"/>
      <c r="P87" s="519"/>
      <c r="Q87" s="519"/>
      <c r="R87" s="519"/>
      <c r="S87" s="519"/>
      <c r="T87" s="519"/>
      <c r="U87" s="519"/>
    </row>
    <row r="88" spans="12:21" s="520" customFormat="1" x14ac:dyDescent="0.25">
      <c r="L88" s="540"/>
      <c r="M88" s="541"/>
      <c r="N88" s="519"/>
      <c r="O88" s="519"/>
      <c r="P88" s="519"/>
      <c r="Q88" s="519"/>
      <c r="R88" s="519"/>
      <c r="S88" s="519"/>
      <c r="T88" s="519"/>
      <c r="U88" s="519"/>
    </row>
    <row r="89" spans="12:21" s="520" customFormat="1" x14ac:dyDescent="0.25">
      <c r="L89" s="540"/>
      <c r="M89" s="541"/>
      <c r="N89" s="519"/>
      <c r="O89" s="519"/>
      <c r="P89" s="519"/>
      <c r="Q89" s="519"/>
      <c r="R89" s="519"/>
      <c r="S89" s="519"/>
      <c r="T89" s="519"/>
      <c r="U89" s="519"/>
    </row>
    <row r="90" spans="12:21" s="520" customFormat="1" x14ac:dyDescent="0.25">
      <c r="L90" s="540"/>
      <c r="M90" s="541"/>
      <c r="N90" s="519"/>
      <c r="O90" s="519"/>
      <c r="P90" s="519"/>
      <c r="Q90" s="519"/>
      <c r="R90" s="519"/>
      <c r="S90" s="519"/>
      <c r="T90" s="519"/>
      <c r="U90" s="519"/>
    </row>
    <row r="91" spans="12:21" s="520" customFormat="1" x14ac:dyDescent="0.25">
      <c r="L91" s="540"/>
      <c r="M91" s="541"/>
      <c r="N91" s="519"/>
      <c r="O91" s="519"/>
      <c r="P91" s="519"/>
      <c r="Q91" s="519"/>
      <c r="R91" s="519"/>
      <c r="S91" s="519"/>
      <c r="T91" s="519"/>
      <c r="U91" s="519"/>
    </row>
    <row r="92" spans="12:21" s="520" customFormat="1" x14ac:dyDescent="0.25">
      <c r="L92" s="540"/>
      <c r="M92" s="541"/>
      <c r="N92" s="519"/>
      <c r="O92" s="519"/>
      <c r="P92" s="519"/>
      <c r="Q92" s="519"/>
      <c r="R92" s="519"/>
      <c r="S92" s="519"/>
      <c r="T92" s="519"/>
      <c r="U92" s="519"/>
    </row>
    <row r="93" spans="12:21" s="520" customFormat="1" x14ac:dyDescent="0.25">
      <c r="L93" s="540"/>
      <c r="M93" s="541"/>
      <c r="N93" s="519"/>
      <c r="O93" s="519"/>
      <c r="P93" s="519"/>
      <c r="Q93" s="519"/>
      <c r="R93" s="519"/>
      <c r="S93" s="519"/>
      <c r="T93" s="519"/>
      <c r="U93" s="519"/>
    </row>
    <row r="94" spans="12:21" s="520" customFormat="1" x14ac:dyDescent="0.25">
      <c r="L94" s="540"/>
      <c r="M94" s="541"/>
      <c r="N94" s="519"/>
      <c r="O94" s="519"/>
      <c r="P94" s="519"/>
      <c r="Q94" s="519"/>
      <c r="R94" s="519"/>
      <c r="S94" s="519"/>
      <c r="T94" s="519"/>
      <c r="U94" s="519"/>
    </row>
    <row r="95" spans="12:21" s="520" customFormat="1" x14ac:dyDescent="0.25">
      <c r="L95" s="540"/>
      <c r="M95" s="541"/>
      <c r="N95" s="519"/>
      <c r="O95" s="519"/>
      <c r="P95" s="519"/>
      <c r="Q95" s="519"/>
      <c r="R95" s="519"/>
      <c r="S95" s="519"/>
      <c r="T95" s="519"/>
      <c r="U95" s="519"/>
    </row>
    <row r="96" spans="12:21" s="520" customFormat="1" x14ac:dyDescent="0.25">
      <c r="L96" s="540"/>
      <c r="M96" s="541"/>
      <c r="N96" s="519"/>
      <c r="O96" s="519"/>
      <c r="P96" s="519"/>
      <c r="Q96" s="519"/>
      <c r="R96" s="519"/>
      <c r="S96" s="519"/>
      <c r="T96" s="519"/>
      <c r="U96" s="519"/>
    </row>
    <row r="97" spans="12:21" s="520" customFormat="1" x14ac:dyDescent="0.25">
      <c r="L97" s="540"/>
      <c r="M97" s="541"/>
      <c r="N97" s="519"/>
      <c r="O97" s="519"/>
      <c r="P97" s="519"/>
      <c r="Q97" s="519"/>
      <c r="R97" s="519"/>
      <c r="S97" s="519"/>
      <c r="T97" s="519"/>
      <c r="U97" s="519"/>
    </row>
    <row r="98" spans="12:21" s="520" customFormat="1" x14ac:dyDescent="0.25">
      <c r="L98" s="540"/>
      <c r="M98" s="541"/>
      <c r="N98" s="519"/>
      <c r="O98" s="519"/>
      <c r="P98" s="519"/>
      <c r="Q98" s="519"/>
      <c r="R98" s="519"/>
      <c r="S98" s="519"/>
      <c r="T98" s="519"/>
      <c r="U98" s="519"/>
    </row>
    <row r="99" spans="12:21" s="520" customFormat="1" x14ac:dyDescent="0.25">
      <c r="L99" s="540"/>
      <c r="M99" s="541"/>
      <c r="N99" s="519"/>
      <c r="O99" s="519"/>
      <c r="P99" s="519"/>
      <c r="Q99" s="519"/>
      <c r="R99" s="519"/>
      <c r="S99" s="519"/>
      <c r="T99" s="519"/>
      <c r="U99" s="519"/>
    </row>
    <row r="100" spans="12:21" s="520" customFormat="1" x14ac:dyDescent="0.25">
      <c r="L100" s="540"/>
      <c r="M100" s="541"/>
      <c r="N100" s="519"/>
      <c r="O100" s="519"/>
      <c r="P100" s="519"/>
      <c r="Q100" s="519"/>
      <c r="R100" s="519"/>
      <c r="S100" s="519"/>
      <c r="T100" s="519"/>
      <c r="U100" s="519"/>
    </row>
    <row r="101" spans="12:21" s="520" customFormat="1" x14ac:dyDescent="0.25">
      <c r="L101" s="540"/>
      <c r="M101" s="541"/>
      <c r="N101" s="519"/>
      <c r="O101" s="519"/>
      <c r="P101" s="519"/>
      <c r="Q101" s="519"/>
      <c r="R101" s="519"/>
      <c r="S101" s="519"/>
      <c r="T101" s="519"/>
      <c r="U101" s="519"/>
    </row>
    <row r="102" spans="12:21" s="520" customFormat="1" x14ac:dyDescent="0.25">
      <c r="L102" s="540"/>
      <c r="M102" s="541"/>
      <c r="N102" s="519"/>
      <c r="O102" s="519"/>
      <c r="P102" s="519"/>
      <c r="Q102" s="519"/>
      <c r="R102" s="519"/>
      <c r="S102" s="519"/>
      <c r="T102" s="519"/>
      <c r="U102" s="519"/>
    </row>
    <row r="103" spans="12:21" s="520" customFormat="1" x14ac:dyDescent="0.25">
      <c r="L103" s="540"/>
      <c r="M103" s="541"/>
      <c r="N103" s="519"/>
      <c r="O103" s="519"/>
      <c r="P103" s="519"/>
      <c r="Q103" s="519"/>
      <c r="R103" s="519"/>
      <c r="S103" s="519"/>
      <c r="T103" s="519"/>
      <c r="U103" s="519"/>
    </row>
    <row r="104" spans="12:21" s="520" customFormat="1" x14ac:dyDescent="0.25">
      <c r="L104" s="540"/>
      <c r="M104" s="541"/>
      <c r="N104" s="519"/>
      <c r="O104" s="519"/>
      <c r="P104" s="519"/>
      <c r="Q104" s="519"/>
      <c r="R104" s="519"/>
      <c r="S104" s="519"/>
      <c r="T104" s="519"/>
      <c r="U104" s="519"/>
    </row>
    <row r="105" spans="12:21" s="520" customFormat="1" x14ac:dyDescent="0.25">
      <c r="L105" s="540"/>
      <c r="M105" s="541"/>
      <c r="N105" s="519"/>
      <c r="O105" s="519"/>
      <c r="P105" s="519"/>
      <c r="Q105" s="519"/>
      <c r="R105" s="519"/>
      <c r="S105" s="519"/>
      <c r="T105" s="519"/>
      <c r="U105" s="519"/>
    </row>
    <row r="106" spans="12:21" s="520" customFormat="1" x14ac:dyDescent="0.25">
      <c r="L106" s="540"/>
      <c r="M106" s="541"/>
      <c r="N106" s="519"/>
      <c r="O106" s="519"/>
      <c r="P106" s="519"/>
      <c r="Q106" s="519"/>
      <c r="R106" s="519"/>
      <c r="S106" s="519"/>
      <c r="T106" s="519"/>
      <c r="U106" s="519"/>
    </row>
    <row r="107" spans="12:21" s="520" customFormat="1" x14ac:dyDescent="0.25">
      <c r="L107" s="540"/>
      <c r="M107" s="541"/>
      <c r="N107" s="519"/>
      <c r="O107" s="519"/>
      <c r="P107" s="519"/>
      <c r="Q107" s="519"/>
      <c r="R107" s="519"/>
      <c r="S107" s="519"/>
      <c r="T107" s="519"/>
      <c r="U107" s="519"/>
    </row>
    <row r="108" spans="12:21" s="520" customFormat="1" x14ac:dyDescent="0.25">
      <c r="L108" s="540"/>
      <c r="M108" s="541"/>
      <c r="N108" s="519"/>
      <c r="O108" s="519"/>
      <c r="P108" s="519"/>
      <c r="Q108" s="519"/>
      <c r="R108" s="519"/>
      <c r="S108" s="519"/>
      <c r="T108" s="519"/>
      <c r="U108" s="519"/>
    </row>
    <row r="109" spans="12:21" s="520" customFormat="1" x14ac:dyDescent="0.25">
      <c r="L109" s="540"/>
      <c r="M109" s="541"/>
      <c r="N109" s="519"/>
      <c r="O109" s="519"/>
      <c r="P109" s="519"/>
      <c r="Q109" s="519"/>
      <c r="R109" s="519"/>
      <c r="S109" s="519"/>
      <c r="T109" s="519"/>
      <c r="U109" s="519"/>
    </row>
    <row r="110" spans="12:21" s="520" customFormat="1" x14ac:dyDescent="0.25">
      <c r="L110" s="540"/>
      <c r="M110" s="541"/>
      <c r="N110" s="519"/>
      <c r="O110" s="519"/>
      <c r="P110" s="519"/>
      <c r="Q110" s="519"/>
      <c r="R110" s="519"/>
      <c r="S110" s="519"/>
      <c r="T110" s="519"/>
      <c r="U110" s="519"/>
    </row>
    <row r="111" spans="12:21" s="520" customFormat="1" x14ac:dyDescent="0.25">
      <c r="L111" s="540"/>
      <c r="M111" s="541"/>
      <c r="N111" s="519"/>
      <c r="O111" s="519"/>
      <c r="P111" s="519"/>
      <c r="Q111" s="519"/>
      <c r="R111" s="519"/>
      <c r="S111" s="519"/>
      <c r="T111" s="519"/>
      <c r="U111" s="519"/>
    </row>
    <row r="112" spans="12:21" s="520" customFormat="1" x14ac:dyDescent="0.25">
      <c r="L112" s="540"/>
      <c r="M112" s="541"/>
      <c r="N112" s="519"/>
      <c r="O112" s="519"/>
      <c r="P112" s="519"/>
      <c r="Q112" s="519"/>
      <c r="R112" s="519"/>
      <c r="S112" s="519"/>
      <c r="T112" s="519"/>
      <c r="U112" s="519"/>
    </row>
    <row r="113" spans="12:21" s="520" customFormat="1" x14ac:dyDescent="0.25">
      <c r="L113" s="540"/>
      <c r="M113" s="541"/>
      <c r="N113" s="519"/>
      <c r="O113" s="519"/>
      <c r="P113" s="519"/>
      <c r="Q113" s="519"/>
      <c r="R113" s="519"/>
      <c r="S113" s="519"/>
      <c r="T113" s="519"/>
      <c r="U113" s="519"/>
    </row>
    <row r="114" spans="12:21" s="520" customFormat="1" x14ac:dyDescent="0.25">
      <c r="L114" s="540"/>
      <c r="M114" s="541"/>
      <c r="N114" s="519"/>
      <c r="O114" s="519"/>
      <c r="P114" s="519"/>
      <c r="Q114" s="519"/>
      <c r="R114" s="519"/>
      <c r="S114" s="519"/>
      <c r="T114" s="519"/>
      <c r="U114" s="519"/>
    </row>
    <row r="115" spans="12:21" s="520" customFormat="1" x14ac:dyDescent="0.25">
      <c r="L115" s="540"/>
      <c r="M115" s="541"/>
      <c r="N115" s="519"/>
      <c r="O115" s="519"/>
      <c r="P115" s="519"/>
      <c r="Q115" s="519"/>
      <c r="R115" s="519"/>
      <c r="S115" s="519"/>
      <c r="T115" s="519"/>
      <c r="U115" s="519"/>
    </row>
    <row r="116" spans="12:21" s="520" customFormat="1" x14ac:dyDescent="0.25">
      <c r="L116" s="540"/>
      <c r="M116" s="541"/>
      <c r="N116" s="519"/>
      <c r="O116" s="519"/>
      <c r="P116" s="519"/>
      <c r="Q116" s="519"/>
      <c r="R116" s="519"/>
      <c r="S116" s="519"/>
      <c r="T116" s="519"/>
      <c r="U116" s="519"/>
    </row>
    <row r="117" spans="12:21" s="520" customFormat="1" x14ac:dyDescent="0.25">
      <c r="L117" s="540"/>
      <c r="M117" s="541"/>
      <c r="N117" s="519"/>
      <c r="O117" s="519"/>
      <c r="P117" s="519"/>
      <c r="Q117" s="519"/>
      <c r="R117" s="519"/>
      <c r="S117" s="519"/>
      <c r="T117" s="519"/>
      <c r="U117" s="519"/>
    </row>
    <row r="118" spans="12:21" s="520" customFormat="1" x14ac:dyDescent="0.25">
      <c r="L118" s="540"/>
      <c r="M118" s="541"/>
      <c r="N118" s="519"/>
      <c r="O118" s="519"/>
      <c r="P118" s="519"/>
      <c r="Q118" s="519"/>
      <c r="R118" s="519"/>
      <c r="S118" s="519"/>
      <c r="T118" s="519"/>
      <c r="U118" s="519"/>
    </row>
    <row r="119" spans="12:21" s="520" customFormat="1" x14ac:dyDescent="0.25">
      <c r="L119" s="540"/>
      <c r="M119" s="541"/>
      <c r="N119" s="519"/>
      <c r="O119" s="519"/>
      <c r="P119" s="519"/>
      <c r="Q119" s="519"/>
      <c r="R119" s="519"/>
      <c r="S119" s="519"/>
      <c r="T119" s="519"/>
      <c r="U119" s="519"/>
    </row>
    <row r="120" spans="12:21" s="520" customFormat="1" x14ac:dyDescent="0.25">
      <c r="L120" s="540"/>
      <c r="M120" s="541"/>
      <c r="N120" s="519"/>
      <c r="O120" s="519"/>
      <c r="P120" s="519"/>
      <c r="Q120" s="519"/>
      <c r="R120" s="519"/>
      <c r="S120" s="519"/>
      <c r="T120" s="519"/>
      <c r="U120" s="519"/>
    </row>
    <row r="121" spans="12:21" s="520" customFormat="1" x14ac:dyDescent="0.25">
      <c r="L121" s="540"/>
      <c r="M121" s="541"/>
      <c r="N121" s="519"/>
      <c r="O121" s="519"/>
      <c r="P121" s="519"/>
      <c r="Q121" s="519"/>
      <c r="R121" s="519"/>
      <c r="S121" s="519"/>
      <c r="T121" s="519"/>
      <c r="U121" s="519"/>
    </row>
    <row r="122" spans="12:21" s="520" customFormat="1" x14ac:dyDescent="0.25">
      <c r="L122" s="540"/>
      <c r="M122" s="541"/>
      <c r="N122" s="519"/>
      <c r="O122" s="519"/>
      <c r="P122" s="519"/>
      <c r="Q122" s="519"/>
      <c r="R122" s="519"/>
      <c r="S122" s="519"/>
      <c r="T122" s="519"/>
      <c r="U122" s="519"/>
    </row>
    <row r="123" spans="12:21" s="520" customFormat="1" x14ac:dyDescent="0.25">
      <c r="L123" s="540"/>
      <c r="M123" s="541"/>
      <c r="N123" s="519"/>
      <c r="O123" s="519"/>
      <c r="P123" s="519"/>
      <c r="Q123" s="519"/>
      <c r="R123" s="519"/>
      <c r="S123" s="519"/>
      <c r="T123" s="519"/>
      <c r="U123" s="519"/>
    </row>
    <row r="124" spans="12:21" s="520" customFormat="1" x14ac:dyDescent="0.25">
      <c r="L124" s="540"/>
      <c r="M124" s="541"/>
      <c r="N124" s="519"/>
      <c r="O124" s="519"/>
      <c r="P124" s="519"/>
      <c r="Q124" s="519"/>
      <c r="R124" s="519"/>
      <c r="S124" s="519"/>
      <c r="T124" s="519"/>
      <c r="U124" s="519"/>
    </row>
    <row r="125" spans="12:21" s="520" customFormat="1" x14ac:dyDescent="0.25">
      <c r="L125" s="540"/>
      <c r="M125" s="541"/>
      <c r="N125" s="519"/>
      <c r="O125" s="519"/>
      <c r="P125" s="519"/>
      <c r="Q125" s="519"/>
      <c r="R125" s="519"/>
      <c r="S125" s="519"/>
      <c r="T125" s="519"/>
      <c r="U125" s="519"/>
    </row>
    <row r="126" spans="12:21" s="520" customFormat="1" x14ac:dyDescent="0.25">
      <c r="L126" s="540"/>
      <c r="M126" s="541"/>
      <c r="N126" s="519"/>
      <c r="O126" s="519"/>
      <c r="P126" s="519"/>
      <c r="Q126" s="519"/>
      <c r="R126" s="519"/>
      <c r="S126" s="519"/>
      <c r="T126" s="519"/>
      <c r="U126" s="519"/>
    </row>
    <row r="127" spans="12:21" s="520" customFormat="1" x14ac:dyDescent="0.25">
      <c r="L127" s="540"/>
      <c r="M127" s="541"/>
      <c r="N127" s="519"/>
      <c r="O127" s="519"/>
      <c r="P127" s="519"/>
      <c r="Q127" s="519"/>
      <c r="R127" s="519"/>
      <c r="S127" s="519"/>
      <c r="T127" s="519"/>
      <c r="U127" s="519"/>
    </row>
    <row r="128" spans="12:21" s="520" customFormat="1" x14ac:dyDescent="0.25">
      <c r="L128" s="540"/>
      <c r="M128" s="541"/>
      <c r="N128" s="519"/>
      <c r="O128" s="519"/>
      <c r="P128" s="519"/>
      <c r="Q128" s="519"/>
      <c r="R128" s="519"/>
      <c r="S128" s="519"/>
      <c r="T128" s="519"/>
      <c r="U128" s="519"/>
    </row>
    <row r="129" spans="12:21" s="520" customFormat="1" x14ac:dyDescent="0.25">
      <c r="L129" s="540"/>
      <c r="M129" s="541"/>
      <c r="N129" s="519"/>
      <c r="O129" s="519"/>
      <c r="P129" s="519"/>
      <c r="Q129" s="519"/>
      <c r="R129" s="519"/>
      <c r="S129" s="519"/>
      <c r="T129" s="519"/>
      <c r="U129" s="519"/>
    </row>
    <row r="130" spans="12:21" s="520" customFormat="1" x14ac:dyDescent="0.25">
      <c r="L130" s="540"/>
      <c r="M130" s="541"/>
      <c r="N130" s="519"/>
      <c r="O130" s="519"/>
      <c r="P130" s="519"/>
      <c r="Q130" s="519"/>
      <c r="R130" s="519"/>
      <c r="S130" s="519"/>
      <c r="T130" s="519"/>
      <c r="U130" s="519"/>
    </row>
    <row r="131" spans="12:21" s="520" customFormat="1" x14ac:dyDescent="0.25">
      <c r="L131" s="540"/>
      <c r="M131" s="541"/>
      <c r="N131" s="519"/>
      <c r="O131" s="519"/>
      <c r="P131" s="519"/>
      <c r="Q131" s="519"/>
      <c r="R131" s="519"/>
      <c r="S131" s="519"/>
      <c r="T131" s="519"/>
      <c r="U131" s="519"/>
    </row>
    <row r="132" spans="12:21" s="520" customFormat="1" x14ac:dyDescent="0.25">
      <c r="L132" s="540"/>
      <c r="M132" s="541"/>
      <c r="N132" s="519"/>
      <c r="O132" s="519"/>
      <c r="P132" s="519"/>
      <c r="Q132" s="519"/>
      <c r="R132" s="519"/>
      <c r="S132" s="519"/>
      <c r="T132" s="519"/>
      <c r="U132" s="519"/>
    </row>
    <row r="133" spans="12:21" s="520" customFormat="1" x14ac:dyDescent="0.25">
      <c r="L133" s="540"/>
      <c r="M133" s="541"/>
      <c r="N133" s="519"/>
      <c r="O133" s="519"/>
      <c r="P133" s="519"/>
      <c r="Q133" s="519"/>
      <c r="R133" s="519"/>
      <c r="S133" s="519"/>
      <c r="T133" s="519"/>
      <c r="U133" s="519"/>
    </row>
    <row r="134" spans="12:21" s="520" customFormat="1" x14ac:dyDescent="0.25">
      <c r="L134" s="540"/>
      <c r="M134" s="541"/>
      <c r="N134" s="519"/>
      <c r="O134" s="519"/>
      <c r="P134" s="519"/>
      <c r="Q134" s="519"/>
      <c r="R134" s="519"/>
      <c r="S134" s="519"/>
      <c r="T134" s="519"/>
      <c r="U134" s="519"/>
    </row>
    <row r="135" spans="12:21" s="520" customFormat="1" x14ac:dyDescent="0.25">
      <c r="L135" s="540"/>
      <c r="M135" s="541"/>
      <c r="N135" s="519"/>
      <c r="O135" s="519"/>
      <c r="P135" s="519"/>
      <c r="Q135" s="519"/>
      <c r="R135" s="519"/>
      <c r="S135" s="519"/>
      <c r="T135" s="519"/>
      <c r="U135" s="519"/>
    </row>
    <row r="136" spans="12:21" s="520" customFormat="1" x14ac:dyDescent="0.25">
      <c r="L136" s="540"/>
      <c r="M136" s="541"/>
      <c r="N136" s="519"/>
      <c r="O136" s="519"/>
      <c r="P136" s="519"/>
      <c r="Q136" s="519"/>
      <c r="R136" s="519"/>
      <c r="S136" s="519"/>
      <c r="T136" s="519"/>
      <c r="U136" s="519"/>
    </row>
    <row r="137" spans="12:21" s="520" customFormat="1" x14ac:dyDescent="0.25">
      <c r="L137" s="540"/>
      <c r="M137" s="541"/>
      <c r="N137" s="519"/>
      <c r="O137" s="519"/>
      <c r="P137" s="519"/>
      <c r="Q137" s="519"/>
      <c r="R137" s="519"/>
      <c r="S137" s="519"/>
      <c r="T137" s="519"/>
      <c r="U137" s="519"/>
    </row>
    <row r="138" spans="12:21" s="520" customFormat="1" x14ac:dyDescent="0.25">
      <c r="L138" s="540"/>
      <c r="M138" s="541"/>
      <c r="N138" s="519"/>
      <c r="O138" s="519"/>
      <c r="P138" s="519"/>
      <c r="Q138" s="519"/>
      <c r="R138" s="519"/>
      <c r="S138" s="519"/>
      <c r="T138" s="519"/>
      <c r="U138" s="519"/>
    </row>
    <row r="139" spans="12:21" s="520" customFormat="1" x14ac:dyDescent="0.25">
      <c r="L139" s="540"/>
      <c r="M139" s="541"/>
      <c r="N139" s="519"/>
      <c r="O139" s="519"/>
      <c r="P139" s="519"/>
      <c r="Q139" s="519"/>
      <c r="R139" s="519"/>
      <c r="S139" s="519"/>
      <c r="T139" s="519"/>
      <c r="U139" s="519"/>
    </row>
    <row r="140" spans="12:21" s="520" customFormat="1" x14ac:dyDescent="0.25">
      <c r="L140" s="540"/>
      <c r="M140" s="541"/>
      <c r="N140" s="519"/>
      <c r="O140" s="519"/>
      <c r="P140" s="519"/>
      <c r="Q140" s="519"/>
      <c r="R140" s="519"/>
      <c r="S140" s="519"/>
      <c r="T140" s="519"/>
      <c r="U140" s="519"/>
    </row>
    <row r="141" spans="12:21" s="520" customFormat="1" x14ac:dyDescent="0.25">
      <c r="L141" s="540"/>
      <c r="M141" s="541"/>
      <c r="N141" s="519"/>
      <c r="O141" s="519"/>
      <c r="P141" s="519"/>
      <c r="Q141" s="519"/>
      <c r="R141" s="519"/>
      <c r="S141" s="519"/>
      <c r="T141" s="519"/>
      <c r="U141" s="519"/>
    </row>
    <row r="142" spans="12:21" s="520" customFormat="1" x14ac:dyDescent="0.25">
      <c r="L142" s="540"/>
      <c r="M142" s="541"/>
      <c r="N142" s="519"/>
      <c r="O142" s="519"/>
      <c r="P142" s="519"/>
      <c r="Q142" s="519"/>
      <c r="R142" s="519"/>
      <c r="S142" s="519"/>
      <c r="T142" s="519"/>
      <c r="U142" s="519"/>
    </row>
    <row r="143" spans="12:21" s="520" customFormat="1" x14ac:dyDescent="0.25">
      <c r="L143" s="540"/>
      <c r="M143" s="541"/>
      <c r="N143" s="519"/>
      <c r="O143" s="519"/>
      <c r="P143" s="519"/>
      <c r="Q143" s="519"/>
      <c r="R143" s="519"/>
      <c r="S143" s="519"/>
      <c r="T143" s="519"/>
      <c r="U143" s="519"/>
    </row>
    <row r="144" spans="12:21" s="520" customFormat="1" x14ac:dyDescent="0.25">
      <c r="L144" s="540"/>
      <c r="M144" s="541"/>
      <c r="N144" s="519"/>
      <c r="O144" s="519"/>
      <c r="P144" s="519"/>
      <c r="Q144" s="519"/>
      <c r="R144" s="519"/>
      <c r="S144" s="519"/>
      <c r="T144" s="519"/>
      <c r="U144" s="519"/>
    </row>
    <row r="145" spans="12:21" s="520" customFormat="1" x14ac:dyDescent="0.25">
      <c r="L145" s="540"/>
      <c r="M145" s="541"/>
      <c r="N145" s="519"/>
      <c r="O145" s="519"/>
      <c r="P145" s="519"/>
      <c r="Q145" s="519"/>
      <c r="R145" s="519"/>
      <c r="S145" s="519"/>
      <c r="T145" s="519"/>
      <c r="U145" s="519"/>
    </row>
    <row r="146" spans="12:21" s="520" customFormat="1" x14ac:dyDescent="0.25">
      <c r="L146" s="540"/>
      <c r="M146" s="541"/>
      <c r="N146" s="519"/>
      <c r="O146" s="519"/>
      <c r="P146" s="519"/>
      <c r="Q146" s="519"/>
      <c r="R146" s="519"/>
      <c r="S146" s="519"/>
      <c r="T146" s="519"/>
      <c r="U146" s="519"/>
    </row>
    <row r="147" spans="12:21" s="520" customFormat="1" x14ac:dyDescent="0.25">
      <c r="L147" s="540"/>
      <c r="M147" s="541"/>
      <c r="N147" s="519"/>
      <c r="O147" s="519"/>
      <c r="P147" s="519"/>
      <c r="Q147" s="519"/>
      <c r="R147" s="519"/>
      <c r="S147" s="519"/>
      <c r="T147" s="519"/>
      <c r="U147" s="519"/>
    </row>
    <row r="148" spans="12:21" s="520" customFormat="1" x14ac:dyDescent="0.25">
      <c r="L148" s="540"/>
      <c r="M148" s="541"/>
      <c r="N148" s="519"/>
      <c r="O148" s="519"/>
      <c r="P148" s="519"/>
      <c r="Q148" s="519"/>
      <c r="R148" s="519"/>
      <c r="S148" s="519"/>
      <c r="T148" s="519"/>
      <c r="U148" s="519"/>
    </row>
    <row r="149" spans="12:21" s="520" customFormat="1" x14ac:dyDescent="0.25">
      <c r="L149" s="540"/>
      <c r="M149" s="541"/>
      <c r="N149" s="519"/>
      <c r="O149" s="519"/>
      <c r="P149" s="519"/>
      <c r="Q149" s="519"/>
      <c r="R149" s="519"/>
      <c r="S149" s="519"/>
      <c r="T149" s="519"/>
      <c r="U149" s="519"/>
    </row>
    <row r="150" spans="12:21" s="520" customFormat="1" x14ac:dyDescent="0.25">
      <c r="L150" s="540"/>
      <c r="M150" s="541"/>
      <c r="N150" s="519"/>
      <c r="O150" s="519"/>
      <c r="P150" s="519"/>
      <c r="Q150" s="519"/>
      <c r="R150" s="519"/>
      <c r="S150" s="519"/>
      <c r="T150" s="519"/>
      <c r="U150" s="519"/>
    </row>
    <row r="151" spans="12:21" s="520" customFormat="1" x14ac:dyDescent="0.25">
      <c r="L151" s="540"/>
      <c r="M151" s="541"/>
      <c r="N151" s="519"/>
      <c r="O151" s="519"/>
      <c r="P151" s="519"/>
      <c r="Q151" s="519"/>
      <c r="R151" s="519"/>
      <c r="S151" s="519"/>
      <c r="T151" s="519"/>
      <c r="U151" s="519"/>
    </row>
    <row r="152" spans="12:21" s="520" customFormat="1" x14ac:dyDescent="0.25">
      <c r="L152" s="540"/>
      <c r="M152" s="541"/>
      <c r="N152" s="519"/>
      <c r="O152" s="519"/>
      <c r="P152" s="519"/>
      <c r="Q152" s="519"/>
      <c r="R152" s="519"/>
      <c r="S152" s="519"/>
      <c r="T152" s="519"/>
      <c r="U152" s="519"/>
    </row>
    <row r="153" spans="12:21" s="520" customFormat="1" x14ac:dyDescent="0.25">
      <c r="L153" s="540"/>
      <c r="M153" s="541"/>
      <c r="N153" s="519"/>
      <c r="O153" s="519"/>
      <c r="P153" s="519"/>
      <c r="Q153" s="519"/>
      <c r="R153" s="519"/>
      <c r="S153" s="519"/>
      <c r="T153" s="519"/>
      <c r="U153" s="519"/>
    </row>
    <row r="154" spans="12:21" s="520" customFormat="1" x14ac:dyDescent="0.25">
      <c r="L154" s="540"/>
      <c r="M154" s="541"/>
      <c r="N154" s="519"/>
      <c r="O154" s="519"/>
      <c r="P154" s="519"/>
      <c r="Q154" s="519"/>
      <c r="R154" s="519"/>
      <c r="S154" s="519"/>
      <c r="T154" s="519"/>
      <c r="U154" s="519"/>
    </row>
    <row r="155" spans="12:21" s="520" customFormat="1" x14ac:dyDescent="0.25">
      <c r="L155" s="540"/>
      <c r="M155" s="541"/>
      <c r="N155" s="519"/>
      <c r="O155" s="519"/>
      <c r="P155" s="519"/>
      <c r="Q155" s="519"/>
      <c r="R155" s="519"/>
      <c r="S155" s="519"/>
      <c r="T155" s="519"/>
      <c r="U155" s="519"/>
    </row>
    <row r="156" spans="12:21" s="520" customFormat="1" x14ac:dyDescent="0.25">
      <c r="L156" s="540"/>
      <c r="M156" s="541"/>
      <c r="N156" s="519"/>
      <c r="O156" s="519"/>
      <c r="P156" s="519"/>
      <c r="Q156" s="519"/>
      <c r="R156" s="519"/>
      <c r="S156" s="519"/>
      <c r="T156" s="519"/>
      <c r="U156" s="519"/>
    </row>
    <row r="157" spans="12:21" s="520" customFormat="1" x14ac:dyDescent="0.25">
      <c r="L157" s="540"/>
      <c r="M157" s="541"/>
      <c r="N157" s="519"/>
      <c r="O157" s="519"/>
      <c r="P157" s="519"/>
      <c r="Q157" s="519"/>
      <c r="R157" s="519"/>
      <c r="S157" s="519"/>
      <c r="T157" s="519"/>
      <c r="U157" s="519"/>
    </row>
    <row r="158" spans="12:21" s="520" customFormat="1" x14ac:dyDescent="0.25">
      <c r="L158" s="540"/>
      <c r="M158" s="541"/>
      <c r="N158" s="519"/>
      <c r="O158" s="519"/>
      <c r="P158" s="519"/>
      <c r="Q158" s="519"/>
      <c r="R158" s="519"/>
      <c r="S158" s="519"/>
      <c r="T158" s="519"/>
      <c r="U158" s="519"/>
    </row>
    <row r="159" spans="12:21" s="520" customFormat="1" x14ac:dyDescent="0.25">
      <c r="L159" s="540"/>
      <c r="M159" s="541"/>
      <c r="N159" s="519"/>
      <c r="O159" s="519"/>
      <c r="P159" s="519"/>
      <c r="Q159" s="519"/>
      <c r="R159" s="519"/>
      <c r="S159" s="519"/>
      <c r="T159" s="519"/>
      <c r="U159" s="519"/>
    </row>
    <row r="160" spans="12:21" s="520" customFormat="1" x14ac:dyDescent="0.25">
      <c r="L160" s="540"/>
      <c r="M160" s="541"/>
      <c r="N160" s="519"/>
      <c r="O160" s="519"/>
      <c r="P160" s="519"/>
      <c r="Q160" s="519"/>
      <c r="R160" s="519"/>
      <c r="S160" s="519"/>
      <c r="T160" s="519"/>
      <c r="U160" s="519"/>
    </row>
    <row r="161" spans="12:21" s="520" customFormat="1" x14ac:dyDescent="0.25">
      <c r="L161" s="540"/>
      <c r="M161" s="541"/>
      <c r="N161" s="519"/>
      <c r="O161" s="519"/>
      <c r="P161" s="519"/>
      <c r="Q161" s="519"/>
      <c r="R161" s="519"/>
      <c r="S161" s="519"/>
      <c r="T161" s="519"/>
      <c r="U161" s="519"/>
    </row>
    <row r="162" spans="12:21" s="520" customFormat="1" x14ac:dyDescent="0.25">
      <c r="L162" s="540"/>
      <c r="M162" s="541"/>
      <c r="N162" s="519"/>
      <c r="O162" s="519"/>
      <c r="P162" s="519"/>
      <c r="Q162" s="519"/>
      <c r="R162" s="519"/>
      <c r="S162" s="519"/>
      <c r="T162" s="519"/>
      <c r="U162" s="519"/>
    </row>
    <row r="163" spans="12:21" s="520" customFormat="1" x14ac:dyDescent="0.25">
      <c r="L163" s="540"/>
      <c r="M163" s="541"/>
      <c r="N163" s="519"/>
      <c r="O163" s="519"/>
      <c r="P163" s="519"/>
      <c r="Q163" s="519"/>
      <c r="R163" s="519"/>
      <c r="S163" s="519"/>
      <c r="T163" s="519"/>
      <c r="U163" s="519"/>
    </row>
    <row r="164" spans="12:21" s="520" customFormat="1" x14ac:dyDescent="0.25">
      <c r="L164" s="540"/>
      <c r="M164" s="541"/>
      <c r="N164" s="519"/>
      <c r="O164" s="519"/>
      <c r="P164" s="519"/>
      <c r="Q164" s="519"/>
      <c r="R164" s="519"/>
      <c r="S164" s="519"/>
      <c r="T164" s="519"/>
      <c r="U164" s="519"/>
    </row>
    <row r="165" spans="12:21" s="520" customFormat="1" x14ac:dyDescent="0.25">
      <c r="L165" s="540"/>
      <c r="M165" s="541"/>
      <c r="N165" s="519"/>
      <c r="O165" s="519"/>
      <c r="P165" s="519"/>
      <c r="Q165" s="519"/>
      <c r="R165" s="519"/>
      <c r="S165" s="519"/>
      <c r="T165" s="519"/>
      <c r="U165" s="519"/>
    </row>
    <row r="166" spans="12:21" s="520" customFormat="1" x14ac:dyDescent="0.25">
      <c r="L166" s="540"/>
      <c r="M166" s="541"/>
      <c r="N166" s="519"/>
      <c r="O166" s="519"/>
      <c r="P166" s="519"/>
      <c r="Q166" s="519"/>
      <c r="R166" s="519"/>
      <c r="S166" s="519"/>
      <c r="T166" s="519"/>
      <c r="U166" s="519"/>
    </row>
    <row r="167" spans="12:21" s="520" customFormat="1" x14ac:dyDescent="0.25">
      <c r="L167" s="540"/>
      <c r="M167" s="541"/>
      <c r="N167" s="519"/>
      <c r="O167" s="519"/>
      <c r="P167" s="519"/>
      <c r="Q167" s="519"/>
      <c r="R167" s="519"/>
      <c r="S167" s="519"/>
      <c r="T167" s="519"/>
      <c r="U167" s="519"/>
    </row>
    <row r="168" spans="12:21" s="520" customFormat="1" x14ac:dyDescent="0.25">
      <c r="L168" s="540"/>
      <c r="M168" s="541"/>
      <c r="N168" s="519"/>
      <c r="O168" s="519"/>
      <c r="P168" s="519"/>
      <c r="Q168" s="519"/>
      <c r="R168" s="519"/>
      <c r="S168" s="519"/>
      <c r="T168" s="519"/>
      <c r="U168" s="519"/>
    </row>
    <row r="169" spans="12:21" s="520" customFormat="1" x14ac:dyDescent="0.25">
      <c r="L169" s="540"/>
      <c r="M169" s="541"/>
      <c r="N169" s="519"/>
      <c r="O169" s="519"/>
      <c r="P169" s="519"/>
      <c r="Q169" s="519"/>
      <c r="R169" s="519"/>
      <c r="S169" s="519"/>
      <c r="T169" s="519"/>
      <c r="U169" s="519"/>
    </row>
    <row r="170" spans="12:21" s="520" customFormat="1" x14ac:dyDescent="0.25">
      <c r="L170" s="540"/>
      <c r="M170" s="541"/>
      <c r="N170" s="519"/>
      <c r="O170" s="519"/>
      <c r="P170" s="519"/>
      <c r="Q170" s="519"/>
      <c r="R170" s="519"/>
      <c r="S170" s="519"/>
      <c r="T170" s="519"/>
      <c r="U170" s="519"/>
    </row>
    <row r="171" spans="12:21" s="520" customFormat="1" x14ac:dyDescent="0.25">
      <c r="L171" s="540"/>
      <c r="M171" s="541"/>
      <c r="N171" s="519"/>
      <c r="O171" s="519"/>
      <c r="P171" s="519"/>
      <c r="Q171" s="519"/>
      <c r="R171" s="519"/>
      <c r="S171" s="519"/>
      <c r="T171" s="519"/>
      <c r="U171" s="519"/>
    </row>
    <row r="172" spans="12:21" s="520" customFormat="1" x14ac:dyDescent="0.25">
      <c r="L172" s="540"/>
      <c r="M172" s="541"/>
      <c r="N172" s="519"/>
      <c r="O172" s="519"/>
      <c r="P172" s="519"/>
      <c r="Q172" s="519"/>
      <c r="R172" s="519"/>
      <c r="S172" s="519"/>
      <c r="T172" s="519"/>
      <c r="U172" s="519"/>
    </row>
    <row r="173" spans="12:21" s="520" customFormat="1" x14ac:dyDescent="0.25">
      <c r="L173" s="540"/>
      <c r="M173" s="541"/>
      <c r="N173" s="519"/>
      <c r="O173" s="519"/>
      <c r="P173" s="519"/>
      <c r="Q173" s="519"/>
      <c r="R173" s="519"/>
      <c r="S173" s="519"/>
      <c r="T173" s="519"/>
      <c r="U173" s="519"/>
    </row>
    <row r="174" spans="12:21" s="520" customFormat="1" x14ac:dyDescent="0.25">
      <c r="L174" s="540"/>
      <c r="M174" s="541"/>
      <c r="N174" s="519"/>
      <c r="O174" s="519"/>
      <c r="P174" s="519"/>
      <c r="Q174" s="519"/>
      <c r="R174" s="519"/>
      <c r="S174" s="519"/>
      <c r="T174" s="519"/>
      <c r="U174" s="519"/>
    </row>
    <row r="175" spans="12:21" s="520" customFormat="1" x14ac:dyDescent="0.25">
      <c r="L175" s="540"/>
      <c r="M175" s="541"/>
      <c r="N175" s="519"/>
      <c r="O175" s="519"/>
      <c r="P175" s="519"/>
      <c r="Q175" s="519"/>
      <c r="R175" s="519"/>
      <c r="S175" s="519"/>
      <c r="T175" s="519"/>
      <c r="U175" s="519"/>
    </row>
    <row r="176" spans="12:21" s="520" customFormat="1" x14ac:dyDescent="0.25">
      <c r="L176" s="540"/>
      <c r="M176" s="541"/>
      <c r="N176" s="519"/>
      <c r="O176" s="519"/>
      <c r="P176" s="519"/>
      <c r="Q176" s="519"/>
      <c r="R176" s="519"/>
      <c r="S176" s="519"/>
      <c r="T176" s="519"/>
      <c r="U176" s="519"/>
    </row>
    <row r="177" spans="12:21" s="520" customFormat="1" x14ac:dyDescent="0.25">
      <c r="L177" s="540"/>
      <c r="M177" s="541"/>
      <c r="N177" s="519"/>
      <c r="O177" s="519"/>
      <c r="P177" s="519"/>
      <c r="Q177" s="519"/>
      <c r="R177" s="519"/>
      <c r="S177" s="519"/>
      <c r="T177" s="519"/>
      <c r="U177" s="519"/>
    </row>
  </sheetData>
  <mergeCells count="41">
    <mergeCell ref="A6:W6"/>
    <mergeCell ref="B12:B19"/>
    <mergeCell ref="A12:A19"/>
    <mergeCell ref="A1:W1"/>
    <mergeCell ref="A2:W2"/>
    <mergeCell ref="A3:W3"/>
    <mergeCell ref="A4:W4"/>
    <mergeCell ref="A5:W5"/>
    <mergeCell ref="A20:A26"/>
    <mergeCell ref="B20:B26"/>
    <mergeCell ref="C20:C21"/>
    <mergeCell ref="A7:W7"/>
    <mergeCell ref="A8:W8"/>
    <mergeCell ref="A10:A11"/>
    <mergeCell ref="B10:B11"/>
    <mergeCell ref="C10:C11"/>
    <mergeCell ref="C22:C26"/>
    <mergeCell ref="C12:C16"/>
    <mergeCell ref="A27:A30"/>
    <mergeCell ref="B27:B30"/>
    <mergeCell ref="C27:C30"/>
    <mergeCell ref="B42:B49"/>
    <mergeCell ref="C42:C44"/>
    <mergeCell ref="A42:A49"/>
    <mergeCell ref="A34:A35"/>
    <mergeCell ref="B34:B35"/>
    <mergeCell ref="C34:C35"/>
    <mergeCell ref="A36:A38"/>
    <mergeCell ref="B36:B38"/>
    <mergeCell ref="C36:C38"/>
    <mergeCell ref="A39:A41"/>
    <mergeCell ref="B39:B41"/>
    <mergeCell ref="C39:C41"/>
    <mergeCell ref="C45:C46"/>
    <mergeCell ref="C47:C48"/>
    <mergeCell ref="A51:A54"/>
    <mergeCell ref="B51:B54"/>
    <mergeCell ref="C51:C54"/>
    <mergeCell ref="A55:A61"/>
    <mergeCell ref="B55:B61"/>
    <mergeCell ref="C55:C61"/>
  </mergeCells>
  <dataValidations count="5">
    <dataValidation type="list" allowBlank="1" showInputMessage="1" showErrorMessage="1" sqref="U35:U41 U12:U33">
      <formula1>$AC$12:$AC$21</formula1>
    </dataValidation>
    <dataValidation type="list" allowBlank="1" showInputMessage="1" showErrorMessage="1" sqref="B12 B32 B34 B36 B42 B50:B51 C55">
      <formula1>INDIRECT($J12)</formula1>
    </dataValidation>
    <dataValidation type="list" allowBlank="1" showInputMessage="1" showErrorMessage="1" sqref="A39 A36 A12 A20 A31:A34 A42 A50:A51">
      <formula1>$Y$9:$Y$15</formula1>
    </dataValidation>
    <dataValidation type="list" allowBlank="1" showInputMessage="1" showErrorMessage="1" sqref="B31">
      <formula1>INDIRECT(#REF!)</formula1>
    </dataValidation>
    <dataValidation type="whole" allowBlank="1" showInputMessage="1" showErrorMessage="1" sqref="F12:Q41">
      <formula1>0</formula1>
      <formula2>100</formula2>
    </dataValidation>
  </dataValidations>
  <pageMargins left="0.82677165354330717" right="0.15748031496062992" top="0.55118110236220474" bottom="0.74803149606299213" header="0.31496062992125984" footer="0.31496062992125984"/>
  <pageSetup scale="98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24"/>
  <sheetViews>
    <sheetView topLeftCell="F1" workbookViewId="0">
      <selection activeCell="E51" sqref="E51"/>
    </sheetView>
  </sheetViews>
  <sheetFormatPr baseColWidth="10" defaultRowHeight="12.75" x14ac:dyDescent="0.2"/>
  <cols>
    <col min="1" max="1" width="2.42578125" customWidth="1"/>
    <col min="2" max="2" width="0.28515625" customWidth="1"/>
    <col min="3" max="5" width="0.28515625" hidden="1" customWidth="1"/>
    <col min="6" max="6" width="7.28515625" customWidth="1"/>
    <col min="8" max="8" width="31.28515625" customWidth="1"/>
    <col min="9" max="9" width="53.7109375" customWidth="1"/>
    <col min="10" max="10" width="34" customWidth="1"/>
    <col min="11" max="11" width="18.28515625" customWidth="1"/>
    <col min="15" max="15" width="23.28515625" customWidth="1"/>
    <col min="16" max="16" width="34.140625" customWidth="1"/>
  </cols>
  <sheetData>
    <row r="1" spans="7:16" x14ac:dyDescent="0.2">
      <c r="G1" s="628" t="str">
        <f>+[4]PPNE1!$A$1</f>
        <v>"Año del Desarrollo Agroforestal"</v>
      </c>
      <c r="H1" s="629"/>
      <c r="I1" s="629"/>
      <c r="J1" s="629"/>
      <c r="K1" s="629"/>
      <c r="L1" s="629"/>
      <c r="M1" s="629"/>
      <c r="N1" s="629"/>
      <c r="O1" s="629"/>
      <c r="P1" s="629"/>
    </row>
    <row r="2" spans="7:16" ht="15.75" x14ac:dyDescent="0.25">
      <c r="G2" s="630" t="s">
        <v>458</v>
      </c>
      <c r="H2" s="631"/>
      <c r="I2" s="631"/>
      <c r="J2" s="631"/>
      <c r="K2" s="631"/>
      <c r="L2" s="631"/>
      <c r="M2" s="631"/>
      <c r="N2" s="631"/>
      <c r="O2" s="631"/>
      <c r="P2" s="631"/>
    </row>
    <row r="3" spans="7:16" ht="15" x14ac:dyDescent="0.25">
      <c r="G3" s="632" t="s">
        <v>459</v>
      </c>
      <c r="H3" s="633"/>
      <c r="I3" s="633"/>
      <c r="J3" s="633"/>
      <c r="K3" s="633"/>
      <c r="L3" s="633"/>
      <c r="M3" s="633"/>
      <c r="N3" s="633"/>
      <c r="O3" s="633"/>
      <c r="P3" s="633"/>
    </row>
    <row r="4" spans="7:16" x14ac:dyDescent="0.2">
      <c r="G4" s="634" t="s">
        <v>1529</v>
      </c>
      <c r="H4" s="635"/>
      <c r="I4" s="635"/>
      <c r="J4" s="635"/>
      <c r="K4" s="635"/>
      <c r="L4" s="635"/>
      <c r="M4" s="635"/>
      <c r="N4" s="635"/>
      <c r="O4" s="635"/>
      <c r="P4" s="635"/>
    </row>
    <row r="5" spans="7:16" x14ac:dyDescent="0.2">
      <c r="G5" s="634">
        <f>[4]PPNE1!$C$5</f>
        <v>0</v>
      </c>
      <c r="H5" s="635"/>
      <c r="I5" s="635"/>
      <c r="J5" s="635"/>
      <c r="K5" s="635"/>
      <c r="L5" s="635"/>
      <c r="M5" s="635"/>
      <c r="N5" s="635"/>
      <c r="O5" s="635"/>
      <c r="P5" s="635"/>
    </row>
    <row r="6" spans="7:16" ht="25.5" x14ac:dyDescent="0.2">
      <c r="G6" s="174" t="s">
        <v>1175</v>
      </c>
      <c r="H6" s="543" t="s">
        <v>1117</v>
      </c>
      <c r="I6" s="544" t="s">
        <v>476</v>
      </c>
      <c r="J6" s="544" t="s">
        <v>478</v>
      </c>
      <c r="K6" s="544" t="s">
        <v>1</v>
      </c>
      <c r="L6" s="174" t="s">
        <v>59</v>
      </c>
      <c r="M6" s="545" t="s">
        <v>2</v>
      </c>
      <c r="N6" s="174" t="s">
        <v>3</v>
      </c>
      <c r="O6" s="174" t="s">
        <v>1106</v>
      </c>
      <c r="P6" s="174" t="s">
        <v>60</v>
      </c>
    </row>
    <row r="7" spans="7:16" ht="12.75" customHeight="1" x14ac:dyDescent="0.2">
      <c r="G7" s="625" t="s">
        <v>1314</v>
      </c>
      <c r="H7" s="589" t="s">
        <v>1284</v>
      </c>
      <c r="I7" s="546" t="s">
        <v>493</v>
      </c>
      <c r="J7" s="546" t="str">
        <f>VLOOKUP(I7,[4]Insumos!$A$2:$E$550,2,FALSE)</f>
        <v>Alimentos y bebidas para personas</v>
      </c>
      <c r="K7" s="546" t="str">
        <f>VLOOKUP(I7,[4]Insumos!$A$2:$E$550,3,FALSE)</f>
        <v>unidad</v>
      </c>
      <c r="L7" s="547">
        <v>20</v>
      </c>
      <c r="M7" s="548">
        <f>VLOOKUP(I7,[4]Insumos!$A$2:$E$550,4,FALSE)</f>
        <v>5929.5</v>
      </c>
      <c r="N7" s="547">
        <f>L7*M7</f>
        <v>118590</v>
      </c>
      <c r="O7" s="549" t="str">
        <f>VLOOKUP(I7,[4]Insumos!$A$2:$E$550,5,FALSE)</f>
        <v>2.3.1.1.01</v>
      </c>
      <c r="P7" s="550" t="s">
        <v>42</v>
      </c>
    </row>
    <row r="8" spans="7:16" ht="18" customHeight="1" x14ac:dyDescent="0.2">
      <c r="G8" s="626"/>
      <c r="H8" s="590"/>
      <c r="I8" s="546" t="s">
        <v>997</v>
      </c>
      <c r="J8" s="546" t="str">
        <f>VLOOKUP(I8,[4]Insumos!$A$2:$E$550,2,FALSE)</f>
        <v>Útiles de escritorio, oficina, informática y de enseñanza</v>
      </c>
      <c r="K8" s="546" t="str">
        <f>VLOOKUP(I8,[4]Insumos!$A$2:$E$550,3,FALSE)</f>
        <v>unidad</v>
      </c>
      <c r="L8" s="547">
        <v>20</v>
      </c>
      <c r="M8" s="548">
        <f>VLOOKUP(I8,[4]Insumos!$A$2:$E$550,4,FALSE)</f>
        <v>50</v>
      </c>
      <c r="N8" s="547">
        <f t="shared" ref="N8:N75" si="0">L8*M8</f>
        <v>1000</v>
      </c>
      <c r="O8" s="549" t="str">
        <f>VLOOKUP(I8,[4]Insumos!$A$2:$E$550,5,FALSE)</f>
        <v xml:space="preserve">2.3.9.2.01 </v>
      </c>
      <c r="P8" s="550" t="s">
        <v>42</v>
      </c>
    </row>
    <row r="9" spans="7:16" ht="18" customHeight="1" x14ac:dyDescent="0.2">
      <c r="G9" s="626"/>
      <c r="H9" s="590"/>
      <c r="I9" s="546" t="s">
        <v>819</v>
      </c>
      <c r="J9" s="546" t="str">
        <f>VLOOKUP(I9,[4]Insumos!$A$2:$E$550,2,FALSE)</f>
        <v>Productos de Papel, Cartón e Impresos</v>
      </c>
      <c r="K9" s="546" t="str">
        <f>VLOOKUP(I9,[4]Insumos!$A$2:$E$550,3,FALSE)</f>
        <v>Caja</v>
      </c>
      <c r="L9" s="547">
        <v>20</v>
      </c>
      <c r="M9" s="548">
        <f>VLOOKUP(I9,[4]Insumos!$A$2:$E$550,4,FALSE)</f>
        <v>175.82</v>
      </c>
      <c r="N9" s="547">
        <f t="shared" si="0"/>
        <v>3516.3999999999996</v>
      </c>
      <c r="O9" s="549" t="str">
        <f>VLOOKUP(I9,[4]Insumos!$A$2:$E$550,5,FALSE)</f>
        <v>2.3.3.2.01</v>
      </c>
      <c r="P9" s="550" t="s">
        <v>65</v>
      </c>
    </row>
    <row r="10" spans="7:16" ht="18" customHeight="1" x14ac:dyDescent="0.2">
      <c r="G10" s="626"/>
      <c r="H10" s="590"/>
      <c r="I10" s="546" t="s">
        <v>828</v>
      </c>
      <c r="J10" s="546" t="str">
        <f>VLOOKUP(I10,[4]Insumos!$A$2:$E$550,2,FALSE)</f>
        <v>Productos de Papel, Cartón e Impresos</v>
      </c>
      <c r="K10" s="546" t="str">
        <f>VLOOKUP(I10,[4]Insumos!$A$2:$E$550,3,FALSE)</f>
        <v>resma</v>
      </c>
      <c r="L10" s="547">
        <v>0.25</v>
      </c>
      <c r="M10" s="548">
        <f>VLOOKUP(I10,[4]Insumos!$A$2:$E$550,4,FALSE)</f>
        <v>139.24</v>
      </c>
      <c r="N10" s="547">
        <f t="shared" si="0"/>
        <v>34.81</v>
      </c>
      <c r="O10" s="549" t="str">
        <f>VLOOKUP(I10,[4]Insumos!$A$2:$E$550,5,FALSE)</f>
        <v>2.3.3.1.01</v>
      </c>
      <c r="P10" s="550" t="s">
        <v>65</v>
      </c>
    </row>
    <row r="11" spans="7:16" ht="15" customHeight="1" x14ac:dyDescent="0.2">
      <c r="G11" s="627"/>
      <c r="H11" s="591"/>
      <c r="I11" s="546"/>
      <c r="J11" s="546" t="e">
        <f>VLOOKUP(I11,[4]Insumos!$A$2:$E$550,2,FALSE)</f>
        <v>#N/A</v>
      </c>
      <c r="K11" s="546" t="e">
        <f>VLOOKUP(I11,[4]Insumos!$A$2:$E$550,3,FALSE)</f>
        <v>#N/A</v>
      </c>
      <c r="L11" s="547"/>
      <c r="M11" s="548" t="e">
        <f>VLOOKUP(I11,[4]Insumos!$A$2:$E$550,4,FALSE)</f>
        <v>#N/A</v>
      </c>
      <c r="N11" s="547" t="e">
        <f t="shared" si="0"/>
        <v>#N/A</v>
      </c>
      <c r="O11" s="549" t="e">
        <f>VLOOKUP(I11,[4]Insumos!$A$2:$E$550,5,FALSE)</f>
        <v>#N/A</v>
      </c>
      <c r="P11" s="550" t="s">
        <v>65</v>
      </c>
    </row>
    <row r="12" spans="7:16" ht="12.75" customHeight="1" x14ac:dyDescent="0.2">
      <c r="G12" s="625" t="s">
        <v>1315</v>
      </c>
      <c r="H12" s="589" t="s">
        <v>1285</v>
      </c>
      <c r="I12" s="546" t="s">
        <v>828</v>
      </c>
      <c r="J12" s="546" t="str">
        <f>VLOOKUP(I12,[4]Insumos!$A$2:$E$550,2,FALSE)</f>
        <v>Productos de Papel, Cartón e Impresos</v>
      </c>
      <c r="K12" s="546" t="str">
        <f>VLOOKUP(I12,[4]Insumos!$A$2:$E$550,3,FALSE)</f>
        <v>resma</v>
      </c>
      <c r="L12" s="547">
        <v>0.25</v>
      </c>
      <c r="M12" s="548">
        <f>VLOOKUP(I12,[4]Insumos!$A$2:$E$550,4,FALSE)</f>
        <v>139.24</v>
      </c>
      <c r="N12" s="547">
        <f t="shared" si="0"/>
        <v>34.81</v>
      </c>
      <c r="O12" s="549" t="str">
        <f>VLOOKUP(I12,[4]Insumos!$A$2:$E$550,5,FALSE)</f>
        <v>2.3.3.1.01</v>
      </c>
      <c r="P12" s="550" t="s">
        <v>65</v>
      </c>
    </row>
    <row r="13" spans="7:16" ht="15" customHeight="1" x14ac:dyDescent="0.2">
      <c r="G13" s="626"/>
      <c r="H13" s="590"/>
      <c r="I13" s="546" t="s">
        <v>814</v>
      </c>
      <c r="J13" s="546" t="str">
        <f>VLOOKUP(I13,[4]Insumos!$A$2:$E$550,2,FALSE)</f>
        <v>Productos de Papel, Cartón e Impresos</v>
      </c>
      <c r="K13" s="546" t="str">
        <f>VLOOKUP(I13,[4]Insumos!$A$2:$E$550,3,FALSE)</f>
        <v>unidad</v>
      </c>
      <c r="L13" s="547">
        <v>1</v>
      </c>
      <c r="M13" s="548">
        <f>VLOOKUP(I13,[4]Insumos!$A$2:$E$550,4,FALSE)</f>
        <v>474.36</v>
      </c>
      <c r="N13" s="547">
        <f t="shared" si="0"/>
        <v>474.36</v>
      </c>
      <c r="O13" s="549" t="str">
        <f>VLOOKUP(I13,[4]Insumos!$A$2:$E$550,5,FALSE)</f>
        <v>2.3.3.2.01</v>
      </c>
      <c r="P13" s="550" t="s">
        <v>65</v>
      </c>
    </row>
    <row r="14" spans="7:16" ht="15" customHeight="1" x14ac:dyDescent="0.2">
      <c r="G14" s="626"/>
      <c r="H14" s="590"/>
      <c r="I14" s="546"/>
      <c r="J14" s="546" t="e">
        <f>VLOOKUP(I14,[4]Insumos!$A$2:$E$550,2,FALSE)</f>
        <v>#N/A</v>
      </c>
      <c r="K14" s="546" t="e">
        <f>VLOOKUP(I14,[4]Insumos!$A$2:$E$550,3,FALSE)</f>
        <v>#N/A</v>
      </c>
      <c r="L14" s="547"/>
      <c r="M14" s="548" t="e">
        <f>VLOOKUP(I14,[4]Insumos!$A$2:$E$550,4,FALSE)</f>
        <v>#N/A</v>
      </c>
      <c r="N14" s="547" t="e">
        <f t="shared" si="0"/>
        <v>#N/A</v>
      </c>
      <c r="O14" s="549" t="e">
        <f>VLOOKUP(I14,[4]Insumos!$A$2:$E$550,5,FALSE)</f>
        <v>#N/A</v>
      </c>
      <c r="P14" s="550" t="s">
        <v>65</v>
      </c>
    </row>
    <row r="15" spans="7:16" ht="15" customHeight="1" x14ac:dyDescent="0.2">
      <c r="G15" s="627"/>
      <c r="H15" s="591"/>
      <c r="I15" s="546"/>
      <c r="J15" s="546" t="e">
        <f>VLOOKUP(I15,[4]Insumos!$A$2:$E$550,2,FALSE)</f>
        <v>#N/A</v>
      </c>
      <c r="K15" s="546" t="e">
        <f>VLOOKUP(I15,[4]Insumos!$A$2:$E$550,3,FALSE)</f>
        <v>#N/A</v>
      </c>
      <c r="L15" s="547"/>
      <c r="M15" s="548" t="e">
        <f>VLOOKUP(I15,[4]Insumos!$A$2:$E$550,4,FALSE)</f>
        <v>#N/A</v>
      </c>
      <c r="N15" s="547" t="e">
        <f t="shared" si="0"/>
        <v>#N/A</v>
      </c>
      <c r="O15" s="549" t="e">
        <f>VLOOKUP(I15,[4]Insumos!$A$2:$E$550,5,FALSE)</f>
        <v>#N/A</v>
      </c>
      <c r="P15" s="550" t="s">
        <v>65</v>
      </c>
    </row>
    <row r="16" spans="7:16" ht="15" customHeight="1" x14ac:dyDescent="0.2">
      <c r="G16" s="619" t="s">
        <v>1183</v>
      </c>
      <c r="H16" s="589" t="s">
        <v>1280</v>
      </c>
      <c r="I16" s="546" t="s">
        <v>997</v>
      </c>
      <c r="J16" s="546" t="str">
        <f>VLOOKUP(I16,[4]Insumos!$A$2:$E$550,2,FALSE)</f>
        <v>Útiles de escritorio, oficina, informática y de enseñanza</v>
      </c>
      <c r="K16" s="546" t="str">
        <f>VLOOKUP(I16,[4]Insumos!$A$2:$E$550,3,FALSE)</f>
        <v>unidad</v>
      </c>
      <c r="L16" s="547">
        <v>10</v>
      </c>
      <c r="M16" s="548">
        <f>VLOOKUP(I16,[4]Insumos!$A$2:$E$550,4,FALSE)</f>
        <v>50</v>
      </c>
      <c r="N16" s="547">
        <f t="shared" si="0"/>
        <v>500</v>
      </c>
      <c r="O16" s="549" t="str">
        <f>VLOOKUP(I16,[4]Insumos!$A$2:$E$550,5,FALSE)</f>
        <v xml:space="preserve">2.3.9.2.01 </v>
      </c>
      <c r="P16" s="550" t="s">
        <v>65</v>
      </c>
    </row>
    <row r="17" spans="7:16" ht="15" customHeight="1" x14ac:dyDescent="0.2">
      <c r="G17" s="620"/>
      <c r="H17" s="590"/>
      <c r="I17" s="546" t="s">
        <v>1021</v>
      </c>
      <c r="J17" s="546" t="str">
        <f>VLOOKUP(I17,[4]Insumos!$A$2:$E$550,2,FALSE)</f>
        <v>Útiles de escritorio, oficina, informática y de enseñanza</v>
      </c>
      <c r="K17" s="546" t="str">
        <f>VLOOKUP(I17,[4]Insumos!$A$2:$E$550,3,FALSE)</f>
        <v>unidad</v>
      </c>
      <c r="L17" s="547">
        <v>2</v>
      </c>
      <c r="M17" s="548">
        <f>VLOOKUP(I17,[4]Insumos!$A$2:$E$550,4,FALSE)</f>
        <v>15.34</v>
      </c>
      <c r="N17" s="547">
        <f t="shared" si="0"/>
        <v>30.68</v>
      </c>
      <c r="O17" s="549" t="str">
        <f>VLOOKUP(I17,[4]Insumos!$A$2:$E$550,5,FALSE)</f>
        <v xml:space="preserve">2.3.9.2.01 </v>
      </c>
      <c r="P17" s="550" t="s">
        <v>65</v>
      </c>
    </row>
    <row r="18" spans="7:16" ht="15" customHeight="1" x14ac:dyDescent="0.2">
      <c r="G18" s="620"/>
      <c r="H18" s="590"/>
      <c r="I18" s="546" t="s">
        <v>828</v>
      </c>
      <c r="J18" s="546" t="str">
        <f>VLOOKUP(I18,[4]Insumos!$A$2:$E$550,2,FALSE)</f>
        <v>Productos de Papel, Cartón e Impresos</v>
      </c>
      <c r="K18" s="546" t="str">
        <f>VLOOKUP(I18,[4]Insumos!$A$2:$E$550,3,FALSE)</f>
        <v>resma</v>
      </c>
      <c r="L18" s="547">
        <v>0.25</v>
      </c>
      <c r="M18" s="548">
        <f>VLOOKUP(I18,[4]Insumos!$A$2:$E$550,4,FALSE)</f>
        <v>139.24</v>
      </c>
      <c r="N18" s="547">
        <f t="shared" si="0"/>
        <v>34.81</v>
      </c>
      <c r="O18" s="549" t="str">
        <f>VLOOKUP(I18,[4]Insumos!$A$2:$E$550,5,FALSE)</f>
        <v>2.3.3.1.01</v>
      </c>
      <c r="P18" s="550" t="s">
        <v>65</v>
      </c>
    </row>
    <row r="19" spans="7:16" ht="15" customHeight="1" x14ac:dyDescent="0.2">
      <c r="G19" s="621"/>
      <c r="H19" s="591"/>
      <c r="I19" s="546" t="s">
        <v>814</v>
      </c>
      <c r="J19" s="546" t="str">
        <f>VLOOKUP(I19,[4]Insumos!$A$2:$E$550,2,FALSE)</f>
        <v>Productos de Papel, Cartón e Impresos</v>
      </c>
      <c r="K19" s="546" t="str">
        <f>VLOOKUP(I19,[4]Insumos!$A$2:$E$550,3,FALSE)</f>
        <v>unidad</v>
      </c>
      <c r="L19" s="547">
        <v>2</v>
      </c>
      <c r="M19" s="548">
        <f>VLOOKUP(I19,[4]Insumos!$A$2:$E$550,4,FALSE)</f>
        <v>474.36</v>
      </c>
      <c r="N19" s="547">
        <f t="shared" si="0"/>
        <v>948.72</v>
      </c>
      <c r="O19" s="549" t="str">
        <f>VLOOKUP(I19,[4]Insumos!$A$2:$E$550,5,FALSE)</f>
        <v>2.3.3.2.01</v>
      </c>
      <c r="P19" s="550" t="s">
        <v>65</v>
      </c>
    </row>
    <row r="20" spans="7:16" x14ac:dyDescent="0.2">
      <c r="G20" s="619" t="s">
        <v>1184</v>
      </c>
      <c r="H20" s="589" t="s">
        <v>1384</v>
      </c>
      <c r="I20" s="546" t="s">
        <v>997</v>
      </c>
      <c r="J20" s="546" t="str">
        <f>VLOOKUP(I20,[4]Insumos!$A$2:$E$550,2,FALSE)</f>
        <v>Útiles de escritorio, oficina, informática y de enseñanza</v>
      </c>
      <c r="K20" s="546" t="str">
        <f>VLOOKUP(I20,[4]Insumos!$A$2:$E$550,3,FALSE)</f>
        <v>unidad</v>
      </c>
      <c r="L20" s="547">
        <v>5</v>
      </c>
      <c r="M20" s="548">
        <f>VLOOKUP(I20,[4]Insumos!$A$2:$E$550,4,FALSE)</f>
        <v>50</v>
      </c>
      <c r="N20" s="547">
        <f t="shared" si="0"/>
        <v>250</v>
      </c>
      <c r="O20" s="549" t="str">
        <f>VLOOKUP(I20,[4]Insumos!$A$2:$E$550,5,FALSE)</f>
        <v xml:space="preserve">2.3.9.2.01 </v>
      </c>
      <c r="P20" s="550" t="s">
        <v>65</v>
      </c>
    </row>
    <row r="21" spans="7:16" ht="15" customHeight="1" x14ac:dyDescent="0.2">
      <c r="G21" s="620"/>
      <c r="H21" s="590"/>
      <c r="I21" s="546" t="s">
        <v>1021</v>
      </c>
      <c r="J21" s="546" t="str">
        <f>VLOOKUP(I21,[4]Insumos!$A$2:$E$550,2,FALSE)</f>
        <v>Útiles de escritorio, oficina, informática y de enseñanza</v>
      </c>
      <c r="K21" s="546" t="str">
        <f>VLOOKUP(I21,[4]Insumos!$A$2:$E$550,3,FALSE)</f>
        <v>unidad</v>
      </c>
      <c r="L21" s="547">
        <v>1</v>
      </c>
      <c r="M21" s="548">
        <f>VLOOKUP(I21,[4]Insumos!$A$2:$E$550,4,FALSE)</f>
        <v>15.34</v>
      </c>
      <c r="N21" s="547">
        <f t="shared" si="0"/>
        <v>15.34</v>
      </c>
      <c r="O21" s="549" t="str">
        <f>VLOOKUP(I21,[4]Insumos!$A$2:$E$550,5,FALSE)</f>
        <v xml:space="preserve">2.3.9.2.01 </v>
      </c>
      <c r="P21" s="550" t="s">
        <v>65</v>
      </c>
    </row>
    <row r="22" spans="7:16" ht="15" customHeight="1" x14ac:dyDescent="0.2">
      <c r="G22" s="620"/>
      <c r="H22" s="590"/>
      <c r="I22" s="546" t="s">
        <v>828</v>
      </c>
      <c r="J22" s="546" t="str">
        <f>VLOOKUP(I22,[4]Insumos!$A$2:$E$550,2,FALSE)</f>
        <v>Productos de Papel, Cartón e Impresos</v>
      </c>
      <c r="K22" s="546" t="str">
        <f>VLOOKUP(I22,[4]Insumos!$A$2:$E$550,3,FALSE)</f>
        <v>resma</v>
      </c>
      <c r="L22" s="547">
        <v>0.25</v>
      </c>
      <c r="M22" s="548">
        <f>VLOOKUP(I22,[4]Insumos!$A$2:$E$550,4,FALSE)</f>
        <v>139.24</v>
      </c>
      <c r="N22" s="547">
        <f t="shared" si="0"/>
        <v>34.81</v>
      </c>
      <c r="O22" s="549" t="str">
        <f>VLOOKUP(I22,[4]Insumos!$A$2:$E$550,5,FALSE)</f>
        <v>2.3.3.1.01</v>
      </c>
      <c r="P22" s="550" t="s">
        <v>65</v>
      </c>
    </row>
    <row r="23" spans="7:16" ht="15" customHeight="1" x14ac:dyDescent="0.2">
      <c r="G23" s="620"/>
      <c r="H23" s="590"/>
      <c r="I23" s="546" t="s">
        <v>813</v>
      </c>
      <c r="J23" s="546" t="str">
        <f>VLOOKUP(I23,[4]Insumos!$A$2:$E$550,2,FALSE)</f>
        <v>Productos de Papel, Cartón e Impresos</v>
      </c>
      <c r="K23" s="546" t="str">
        <f>VLOOKUP(I23,[4]Insumos!$A$2:$E$550,3,FALSE)</f>
        <v>unidad</v>
      </c>
      <c r="L23" s="547"/>
      <c r="M23" s="548">
        <f>VLOOKUP(I23,[4]Insumos!$A$2:$E$550,4,FALSE)</f>
        <v>334.82499999999999</v>
      </c>
      <c r="N23" s="547">
        <f t="shared" si="0"/>
        <v>0</v>
      </c>
      <c r="O23" s="549" t="str">
        <f>VLOOKUP(I23,[4]Insumos!$A$2:$E$550,5,FALSE)</f>
        <v>2.3.3.2.01</v>
      </c>
      <c r="P23" s="550" t="s">
        <v>65</v>
      </c>
    </row>
    <row r="24" spans="7:16" ht="15" customHeight="1" x14ac:dyDescent="0.2">
      <c r="G24" s="621"/>
      <c r="H24" s="591"/>
      <c r="I24" s="546"/>
      <c r="J24" s="546" t="e">
        <f>VLOOKUP(I24,[4]Insumos!$A$2:$E$550,2,FALSE)</f>
        <v>#N/A</v>
      </c>
      <c r="K24" s="546" t="e">
        <f>VLOOKUP(I24,[4]Insumos!$A$2:$E$550,3,FALSE)</f>
        <v>#N/A</v>
      </c>
      <c r="L24" s="547"/>
      <c r="M24" s="548" t="e">
        <f>VLOOKUP(I24,[4]Insumos!$A$2:$E$550,4,FALSE)</f>
        <v>#N/A</v>
      </c>
      <c r="N24" s="547" t="e">
        <f t="shared" si="0"/>
        <v>#N/A</v>
      </c>
      <c r="O24" s="549" t="e">
        <f>VLOOKUP(I24,[4]Insumos!$A$2:$E$550,5,FALSE)</f>
        <v>#N/A</v>
      </c>
      <c r="P24" s="550" t="s">
        <v>65</v>
      </c>
    </row>
    <row r="25" spans="7:16" x14ac:dyDescent="0.2">
      <c r="G25" s="619" t="s">
        <v>1185</v>
      </c>
      <c r="H25" s="589" t="s">
        <v>1282</v>
      </c>
      <c r="I25" s="546" t="s">
        <v>997</v>
      </c>
      <c r="J25" s="546" t="str">
        <f>VLOOKUP(I25,[4]Insumos!$A$2:$E$550,2,FALSE)</f>
        <v>Útiles de escritorio, oficina, informática y de enseñanza</v>
      </c>
      <c r="K25" s="546" t="str">
        <f>VLOOKUP(I25,[4]Insumos!$A$2:$E$550,3,FALSE)</f>
        <v>unidad</v>
      </c>
      <c r="L25" s="547">
        <v>8</v>
      </c>
      <c r="M25" s="548">
        <f>VLOOKUP(I25,[4]Insumos!$A$2:$E$550,4,FALSE)</f>
        <v>50</v>
      </c>
      <c r="N25" s="547">
        <f t="shared" si="0"/>
        <v>400</v>
      </c>
      <c r="O25" s="549" t="str">
        <f>VLOOKUP(I25,[4]Insumos!$A$2:$E$550,5,FALSE)</f>
        <v xml:space="preserve">2.3.9.2.01 </v>
      </c>
      <c r="P25" s="550" t="s">
        <v>65</v>
      </c>
    </row>
    <row r="26" spans="7:16" ht="15" customHeight="1" x14ac:dyDescent="0.2">
      <c r="G26" s="620"/>
      <c r="H26" s="590"/>
      <c r="I26" s="546" t="s">
        <v>1021</v>
      </c>
      <c r="J26" s="546" t="str">
        <f>VLOOKUP(I26,[4]Insumos!$A$2:$E$550,2,FALSE)</f>
        <v>Útiles de escritorio, oficina, informática y de enseñanza</v>
      </c>
      <c r="K26" s="546" t="str">
        <f>VLOOKUP(I26,[4]Insumos!$A$2:$E$550,3,FALSE)</f>
        <v>unidad</v>
      </c>
      <c r="L26" s="547">
        <v>8</v>
      </c>
      <c r="M26" s="548">
        <f>VLOOKUP(I26,[4]Insumos!$A$2:$E$550,4,FALSE)</f>
        <v>15.34</v>
      </c>
      <c r="N26" s="547">
        <f t="shared" si="0"/>
        <v>122.72</v>
      </c>
      <c r="O26" s="549" t="str">
        <f>VLOOKUP(I26,[4]Insumos!$A$2:$E$550,5,FALSE)</f>
        <v xml:space="preserve">2.3.9.2.01 </v>
      </c>
      <c r="P26" s="550" t="s">
        <v>65</v>
      </c>
    </row>
    <row r="27" spans="7:16" ht="15" customHeight="1" x14ac:dyDescent="0.2">
      <c r="G27" s="620"/>
      <c r="H27" s="590"/>
      <c r="I27" s="546" t="s">
        <v>828</v>
      </c>
      <c r="J27" s="546" t="str">
        <f>VLOOKUP(I27,[4]Insumos!$A$2:$E$550,2,FALSE)</f>
        <v>Productos de Papel, Cartón e Impresos</v>
      </c>
      <c r="K27" s="546" t="str">
        <f>VLOOKUP(I27,[4]Insumos!$A$2:$E$550,3,FALSE)</f>
        <v>resma</v>
      </c>
      <c r="L27" s="547">
        <v>0.25</v>
      </c>
      <c r="M27" s="548">
        <f>VLOOKUP(I27,[4]Insumos!$A$2:$E$550,4,FALSE)</f>
        <v>139.24</v>
      </c>
      <c r="N27" s="547">
        <f t="shared" si="0"/>
        <v>34.81</v>
      </c>
      <c r="O27" s="549" t="str">
        <f>VLOOKUP(I27,[4]Insumos!$A$2:$E$550,5,FALSE)</f>
        <v>2.3.3.1.01</v>
      </c>
      <c r="P27" s="550" t="s">
        <v>65</v>
      </c>
    </row>
    <row r="28" spans="7:16" ht="15" customHeight="1" x14ac:dyDescent="0.2">
      <c r="G28" s="620"/>
      <c r="H28" s="590"/>
      <c r="I28" s="546" t="s">
        <v>982</v>
      </c>
      <c r="J28" s="546" t="str">
        <f>VLOOKUP(I28,[4]Insumos!$A$2:$E$550,2,FALSE)</f>
        <v>Útiles de escritorio, oficina, informática y de enseñanza</v>
      </c>
      <c r="K28" s="546" t="str">
        <f>VLOOKUP(I28,[4]Insumos!$A$2:$E$550,3,FALSE)</f>
        <v>unidad</v>
      </c>
      <c r="L28" s="547">
        <v>2</v>
      </c>
      <c r="M28" s="548">
        <f>VLOOKUP(I28,[4]Insumos!$A$2:$E$550,4,FALSE)</f>
        <v>21.771000000000001</v>
      </c>
      <c r="N28" s="547">
        <f t="shared" si="0"/>
        <v>43.542000000000002</v>
      </c>
      <c r="O28" s="549" t="str">
        <f>VLOOKUP(I28,[4]Insumos!$A$2:$E$550,5,FALSE)</f>
        <v xml:space="preserve">2.3.9.2.01 </v>
      </c>
      <c r="P28" s="550" t="s">
        <v>65</v>
      </c>
    </row>
    <row r="29" spans="7:16" ht="15" customHeight="1" x14ac:dyDescent="0.2">
      <c r="G29" s="621"/>
      <c r="H29" s="591"/>
      <c r="I29" s="546" t="s">
        <v>814</v>
      </c>
      <c r="J29" s="546" t="str">
        <f>VLOOKUP(I29,[4]Insumos!$A$2:$E$550,2,FALSE)</f>
        <v>Productos de Papel, Cartón e Impresos</v>
      </c>
      <c r="K29" s="546" t="str">
        <f>VLOOKUP(I29,[4]Insumos!$A$2:$E$550,3,FALSE)</f>
        <v>unidad</v>
      </c>
      <c r="L29" s="547">
        <v>1</v>
      </c>
      <c r="M29" s="548">
        <f>VLOOKUP(I29,[4]Insumos!$A$2:$E$550,4,FALSE)</f>
        <v>474.36</v>
      </c>
      <c r="N29" s="547">
        <f t="shared" si="0"/>
        <v>474.36</v>
      </c>
      <c r="O29" s="549" t="str">
        <f>VLOOKUP(I29,[4]Insumos!$A$2:$E$550,5,FALSE)</f>
        <v>2.3.3.2.01</v>
      </c>
      <c r="P29" s="550" t="s">
        <v>65</v>
      </c>
    </row>
    <row r="30" spans="7:16" x14ac:dyDescent="0.2">
      <c r="G30" s="619" t="s">
        <v>1316</v>
      </c>
      <c r="H30" s="589" t="s">
        <v>1243</v>
      </c>
      <c r="I30" s="546" t="s">
        <v>828</v>
      </c>
      <c r="J30" s="546" t="str">
        <f>VLOOKUP(I30,[4]Insumos!$A$2:$E$550,2,FALSE)</f>
        <v>Productos de Papel, Cartón e Impresos</v>
      </c>
      <c r="K30" s="546" t="str">
        <f>VLOOKUP(I30,[4]Insumos!$A$2:$E$550,3,FALSE)</f>
        <v>resma</v>
      </c>
      <c r="L30" s="547">
        <v>1</v>
      </c>
      <c r="M30" s="548">
        <f>VLOOKUP(I30,[4]Insumos!$A$2:$E$550,4,FALSE)</f>
        <v>139.24</v>
      </c>
      <c r="N30" s="547">
        <f t="shared" si="0"/>
        <v>139.24</v>
      </c>
      <c r="O30" s="549" t="str">
        <f>VLOOKUP(I30,[4]Insumos!$A$2:$E$550,5,FALSE)</f>
        <v>2.3.3.1.01</v>
      </c>
      <c r="P30" s="550" t="s">
        <v>65</v>
      </c>
    </row>
    <row r="31" spans="7:16" ht="15" customHeight="1" x14ac:dyDescent="0.2">
      <c r="G31" s="620"/>
      <c r="H31" s="590"/>
      <c r="I31" s="546" t="s">
        <v>1045</v>
      </c>
      <c r="J31" s="546" t="str">
        <f>VLOOKUP(I31,[4]Insumos!$A$2:$E$550,2,FALSE)</f>
        <v>Útiles de escritorio, oficina, informática y de enseñanza</v>
      </c>
      <c r="K31" s="546" t="str">
        <f>VLOOKUP(I31,[4]Insumos!$A$2:$E$550,3,FALSE)</f>
        <v>unidad</v>
      </c>
      <c r="L31" s="547">
        <v>1</v>
      </c>
      <c r="M31" s="548">
        <f>VLOOKUP(I31,[4]Insumos!$A$2:$E$550,4,FALSE)</f>
        <v>8142</v>
      </c>
      <c r="N31" s="547">
        <f t="shared" si="0"/>
        <v>8142</v>
      </c>
      <c r="O31" s="549" t="str">
        <f>VLOOKUP(I31,[4]Insumos!$A$2:$E$550,5,FALSE)</f>
        <v xml:space="preserve">2.3.9.2.01 </v>
      </c>
      <c r="P31" s="550" t="s">
        <v>65</v>
      </c>
    </row>
    <row r="32" spans="7:16" ht="15" customHeight="1" x14ac:dyDescent="0.2">
      <c r="G32" s="620"/>
      <c r="H32" s="590"/>
      <c r="I32" s="546"/>
      <c r="J32" s="546" t="e">
        <f>VLOOKUP(I32,[4]Insumos!$A$2:$E$550,2,FALSE)</f>
        <v>#N/A</v>
      </c>
      <c r="K32" s="546" t="e">
        <f>VLOOKUP(I32,[4]Insumos!$A$2:$E$550,3,FALSE)</f>
        <v>#N/A</v>
      </c>
      <c r="L32" s="547"/>
      <c r="M32" s="548" t="e">
        <f>VLOOKUP(I32,[4]Insumos!$A$2:$E$550,4,FALSE)</f>
        <v>#N/A</v>
      </c>
      <c r="N32" s="547" t="e">
        <f t="shared" si="0"/>
        <v>#N/A</v>
      </c>
      <c r="O32" s="549" t="e">
        <f>VLOOKUP(I32,[4]Insumos!$A$2:$E$550,5,FALSE)</f>
        <v>#N/A</v>
      </c>
      <c r="P32" s="550" t="s">
        <v>65</v>
      </c>
    </row>
    <row r="33" spans="7:16" ht="15" customHeight="1" x14ac:dyDescent="0.2">
      <c r="G33" s="620"/>
      <c r="H33" s="590"/>
      <c r="I33" s="546"/>
      <c r="J33" s="546" t="e">
        <f>VLOOKUP(I33,[4]Insumos!$A$2:$E$550,2,FALSE)</f>
        <v>#N/A</v>
      </c>
      <c r="K33" s="546" t="e">
        <f>VLOOKUP(I33,[4]Insumos!$A$2:$E$550,3,FALSE)</f>
        <v>#N/A</v>
      </c>
      <c r="L33" s="547"/>
      <c r="M33" s="548" t="e">
        <f>VLOOKUP(I33,[4]Insumos!$A$2:$E$550,4,FALSE)</f>
        <v>#N/A</v>
      </c>
      <c r="N33" s="547" t="e">
        <f t="shared" si="0"/>
        <v>#N/A</v>
      </c>
      <c r="O33" s="549" t="e">
        <f>VLOOKUP(I33,[4]Insumos!$A$2:$E$550,5,FALSE)</f>
        <v>#N/A</v>
      </c>
      <c r="P33" s="550" t="s">
        <v>65</v>
      </c>
    </row>
    <row r="34" spans="7:16" ht="15" customHeight="1" x14ac:dyDescent="0.2">
      <c r="G34" s="621"/>
      <c r="H34" s="591"/>
      <c r="I34" s="546"/>
      <c r="J34" s="546" t="e">
        <f>VLOOKUP(I34,[4]Insumos!$A$2:$E$550,2,FALSE)</f>
        <v>#N/A</v>
      </c>
      <c r="K34" s="546" t="e">
        <f>VLOOKUP(I34,[4]Insumos!$A$2:$E$550,3,FALSE)</f>
        <v>#N/A</v>
      </c>
      <c r="L34" s="547"/>
      <c r="M34" s="548" t="e">
        <f>VLOOKUP(I34,[4]Insumos!$A$2:$E$550,4,FALSE)</f>
        <v>#N/A</v>
      </c>
      <c r="N34" s="547" t="e">
        <f t="shared" si="0"/>
        <v>#N/A</v>
      </c>
      <c r="O34" s="549" t="e">
        <f>VLOOKUP(I34,[4]Insumos!$A$2:$E$550,5,FALSE)</f>
        <v>#N/A</v>
      </c>
      <c r="P34" s="550" t="s">
        <v>65</v>
      </c>
    </row>
    <row r="35" spans="7:16" x14ac:dyDescent="0.2">
      <c r="G35" s="619" t="s">
        <v>1317</v>
      </c>
      <c r="H35" s="589" t="s">
        <v>1318</v>
      </c>
      <c r="I35" s="546" t="s">
        <v>828</v>
      </c>
      <c r="J35" s="546" t="str">
        <f>VLOOKUP(I35,[4]Insumos!$A$2:$E$550,2,FALSE)</f>
        <v>Productos de Papel, Cartón e Impresos</v>
      </c>
      <c r="K35" s="546" t="str">
        <f>VLOOKUP(I35,[4]Insumos!$A$2:$E$550,3,FALSE)</f>
        <v>resma</v>
      </c>
      <c r="L35" s="547">
        <v>0.25</v>
      </c>
      <c r="M35" s="548">
        <f>VLOOKUP(I35,[4]Insumos!$A$2:$E$550,4,FALSE)</f>
        <v>139.24</v>
      </c>
      <c r="N35" s="547">
        <f t="shared" si="0"/>
        <v>34.81</v>
      </c>
      <c r="O35" s="549" t="str">
        <f>VLOOKUP(I35,[4]Insumos!$A$2:$E$550,5,FALSE)</f>
        <v>2.3.3.1.01</v>
      </c>
      <c r="P35" s="550" t="s">
        <v>65</v>
      </c>
    </row>
    <row r="36" spans="7:16" ht="15" customHeight="1" x14ac:dyDescent="0.2">
      <c r="G36" s="620"/>
      <c r="H36" s="590"/>
      <c r="I36" s="546" t="s">
        <v>1045</v>
      </c>
      <c r="J36" s="546" t="str">
        <f>VLOOKUP(I36,[4]Insumos!$A$2:$E$550,2,FALSE)</f>
        <v>Útiles de escritorio, oficina, informática y de enseñanza</v>
      </c>
      <c r="K36" s="546" t="str">
        <f>VLOOKUP(I36,[4]Insumos!$A$2:$E$550,3,FALSE)</f>
        <v>unidad</v>
      </c>
      <c r="L36" s="547">
        <v>1</v>
      </c>
      <c r="M36" s="548">
        <f>VLOOKUP(I36,[4]Insumos!$A$2:$E$550,4,FALSE)</f>
        <v>8142</v>
      </c>
      <c r="N36" s="547">
        <f t="shared" si="0"/>
        <v>8142</v>
      </c>
      <c r="O36" s="549" t="str">
        <f>VLOOKUP(I36,[4]Insumos!$A$2:$E$550,5,FALSE)</f>
        <v xml:space="preserve">2.3.9.2.01 </v>
      </c>
      <c r="P36" s="550" t="s">
        <v>65</v>
      </c>
    </row>
    <row r="37" spans="7:16" ht="15" customHeight="1" x14ac:dyDescent="0.2">
      <c r="G37" s="620"/>
      <c r="H37" s="590"/>
      <c r="I37" s="546" t="s">
        <v>997</v>
      </c>
      <c r="J37" s="546" t="str">
        <f>VLOOKUP(I37,[4]Insumos!$A$2:$E$550,2,FALSE)</f>
        <v>Útiles de escritorio, oficina, informática y de enseñanza</v>
      </c>
      <c r="K37" s="546" t="str">
        <f>VLOOKUP(I37,[4]Insumos!$A$2:$E$550,3,FALSE)</f>
        <v>unidad</v>
      </c>
      <c r="L37" s="547">
        <v>12</v>
      </c>
      <c r="M37" s="548">
        <f>VLOOKUP(I37,[4]Insumos!$A$2:$E$550,4,FALSE)</f>
        <v>50</v>
      </c>
      <c r="N37" s="547">
        <f t="shared" si="0"/>
        <v>600</v>
      </c>
      <c r="O37" s="549" t="str">
        <f>VLOOKUP(I37,[4]Insumos!$A$2:$E$550,5,FALSE)</f>
        <v xml:space="preserve">2.3.9.2.01 </v>
      </c>
      <c r="P37" s="550" t="s">
        <v>65</v>
      </c>
    </row>
    <row r="38" spans="7:16" ht="15" customHeight="1" x14ac:dyDescent="0.2">
      <c r="G38" s="620"/>
      <c r="H38" s="590"/>
      <c r="I38" s="546"/>
      <c r="J38" s="546" t="e">
        <f>VLOOKUP(I38,[4]Insumos!$A$2:$E$550,2,FALSE)</f>
        <v>#N/A</v>
      </c>
      <c r="K38" s="546" t="e">
        <f>VLOOKUP(I38,[4]Insumos!$A$2:$E$550,3,FALSE)</f>
        <v>#N/A</v>
      </c>
      <c r="L38" s="547"/>
      <c r="M38" s="548" t="e">
        <f>VLOOKUP(I38,[4]Insumos!$A$2:$E$550,4,FALSE)</f>
        <v>#N/A</v>
      </c>
      <c r="N38" s="547" t="e">
        <f t="shared" si="0"/>
        <v>#N/A</v>
      </c>
      <c r="O38" s="549" t="e">
        <f>VLOOKUP(I38,[4]Insumos!$A$2:$E$550,5,FALSE)</f>
        <v>#N/A</v>
      </c>
      <c r="P38" s="550" t="s">
        <v>65</v>
      </c>
    </row>
    <row r="39" spans="7:16" ht="15" customHeight="1" x14ac:dyDescent="0.2">
      <c r="G39" s="621"/>
      <c r="H39" s="591"/>
      <c r="I39" s="546"/>
      <c r="J39" s="546" t="e">
        <f>VLOOKUP(I39,[4]Insumos!$A$2:$E$550,2,FALSE)</f>
        <v>#N/A</v>
      </c>
      <c r="K39" s="546" t="e">
        <f>VLOOKUP(I39,[4]Insumos!$A$2:$E$550,3,FALSE)</f>
        <v>#N/A</v>
      </c>
      <c r="L39" s="547"/>
      <c r="M39" s="548" t="e">
        <f>VLOOKUP(I39,[4]Insumos!$A$2:$E$550,4,FALSE)</f>
        <v>#N/A</v>
      </c>
      <c r="N39" s="547" t="e">
        <f t="shared" si="0"/>
        <v>#N/A</v>
      </c>
      <c r="O39" s="549" t="e">
        <f>VLOOKUP(I39,[4]Insumos!$A$2:$E$550,5,FALSE)</f>
        <v>#N/A</v>
      </c>
      <c r="P39" s="550" t="s">
        <v>65</v>
      </c>
    </row>
    <row r="40" spans="7:16" x14ac:dyDescent="0.2">
      <c r="G40" s="619" t="s">
        <v>1319</v>
      </c>
      <c r="H40" s="622" t="s">
        <v>1244</v>
      </c>
      <c r="I40" s="546" t="s">
        <v>997</v>
      </c>
      <c r="J40" s="546" t="str">
        <f>VLOOKUP(I40,[4]Insumos!$A$2:$E$550,2,FALSE)</f>
        <v>Útiles de escritorio, oficina, informática y de enseñanza</v>
      </c>
      <c r="K40" s="546" t="str">
        <f>VLOOKUP(I40,[4]Insumos!$A$2:$E$550,3,FALSE)</f>
        <v>unidad</v>
      </c>
      <c r="L40" s="547">
        <v>5</v>
      </c>
      <c r="M40" s="548">
        <f>VLOOKUP(I40,[4]Insumos!$A$2:$E$550,4,FALSE)</f>
        <v>50</v>
      </c>
      <c r="N40" s="547">
        <f t="shared" si="0"/>
        <v>250</v>
      </c>
      <c r="O40" s="549" t="str">
        <f>VLOOKUP(I40,[4]Insumos!$A$2:$E$550,5,FALSE)</f>
        <v xml:space="preserve">2.3.9.2.01 </v>
      </c>
      <c r="P40" s="550" t="s">
        <v>65</v>
      </c>
    </row>
    <row r="41" spans="7:16" ht="15" customHeight="1" x14ac:dyDescent="0.2">
      <c r="G41" s="620"/>
      <c r="H41" s="623"/>
      <c r="I41" s="546" t="s">
        <v>1021</v>
      </c>
      <c r="J41" s="546" t="str">
        <f>VLOOKUP(I41,[4]Insumos!$A$2:$E$550,2,FALSE)</f>
        <v>Útiles de escritorio, oficina, informática y de enseñanza</v>
      </c>
      <c r="K41" s="546" t="str">
        <f>VLOOKUP(I41,[4]Insumos!$A$2:$E$550,3,FALSE)</f>
        <v>unidad</v>
      </c>
      <c r="L41" s="547">
        <v>5</v>
      </c>
      <c r="M41" s="548">
        <f>VLOOKUP(I41,[4]Insumos!$A$2:$E$550,4,FALSE)</f>
        <v>15.34</v>
      </c>
      <c r="N41" s="547">
        <f t="shared" si="0"/>
        <v>76.7</v>
      </c>
      <c r="O41" s="549" t="str">
        <f>VLOOKUP(I41,[4]Insumos!$A$2:$E$550,5,FALSE)</f>
        <v xml:space="preserve">2.3.9.2.01 </v>
      </c>
      <c r="P41" s="550" t="s">
        <v>65</v>
      </c>
    </row>
    <row r="42" spans="7:16" ht="15" customHeight="1" x14ac:dyDescent="0.2">
      <c r="G42" s="620"/>
      <c r="H42" s="623"/>
      <c r="I42" s="546" t="s">
        <v>813</v>
      </c>
      <c r="J42" s="546" t="str">
        <f>VLOOKUP(I42,[4]Insumos!$A$2:$E$550,2,FALSE)</f>
        <v>Productos de Papel, Cartón e Impresos</v>
      </c>
      <c r="K42" s="546" t="str">
        <f>VLOOKUP(I42,[4]Insumos!$A$2:$E$550,3,FALSE)</f>
        <v>unidad</v>
      </c>
      <c r="L42" s="547">
        <v>1</v>
      </c>
      <c r="M42" s="548">
        <f>VLOOKUP(I42,[4]Insumos!$A$2:$E$550,4,FALSE)</f>
        <v>334.82499999999999</v>
      </c>
      <c r="N42" s="547">
        <f t="shared" si="0"/>
        <v>334.82499999999999</v>
      </c>
      <c r="O42" s="549" t="str">
        <f>VLOOKUP(I42,[4]Insumos!$A$2:$E$550,5,FALSE)</f>
        <v>2.3.3.2.01</v>
      </c>
      <c r="P42" s="550" t="s">
        <v>65</v>
      </c>
    </row>
    <row r="43" spans="7:16" ht="15" customHeight="1" x14ac:dyDescent="0.2">
      <c r="G43" s="620"/>
      <c r="H43" s="623"/>
      <c r="I43" s="546" t="s">
        <v>828</v>
      </c>
      <c r="J43" s="546" t="str">
        <f>VLOOKUP(I43,[4]Insumos!$A$2:$E$550,2,FALSE)</f>
        <v>Productos de Papel, Cartón e Impresos</v>
      </c>
      <c r="K43" s="546" t="str">
        <f>VLOOKUP(I43,[4]Insumos!$A$2:$E$550,3,FALSE)</f>
        <v>resma</v>
      </c>
      <c r="L43" s="547">
        <v>1</v>
      </c>
      <c r="M43" s="548">
        <f>VLOOKUP(I43,[4]Insumos!$A$2:$E$550,4,FALSE)</f>
        <v>139.24</v>
      </c>
      <c r="N43" s="547">
        <f t="shared" si="0"/>
        <v>139.24</v>
      </c>
      <c r="O43" s="549" t="str">
        <f>VLOOKUP(I43,[4]Insumos!$A$2:$E$550,5,FALSE)</f>
        <v>2.3.3.1.01</v>
      </c>
      <c r="P43" s="550" t="s">
        <v>65</v>
      </c>
    </row>
    <row r="44" spans="7:16" ht="15" customHeight="1" x14ac:dyDescent="0.2">
      <c r="G44" s="621"/>
      <c r="H44" s="624"/>
      <c r="I44" s="546"/>
      <c r="J44" s="546" t="e">
        <f>VLOOKUP(I44,[4]Insumos!$A$2:$E$550,2,FALSE)</f>
        <v>#N/A</v>
      </c>
      <c r="K44" s="546" t="e">
        <f>VLOOKUP(I44,[4]Insumos!$A$2:$E$550,3,FALSE)</f>
        <v>#N/A</v>
      </c>
      <c r="L44" s="547"/>
      <c r="M44" s="548" t="e">
        <f>VLOOKUP(I44,[4]Insumos!$A$2:$E$550,4,FALSE)</f>
        <v>#N/A</v>
      </c>
      <c r="N44" s="547" t="e">
        <f t="shared" si="0"/>
        <v>#N/A</v>
      </c>
      <c r="O44" s="549" t="e">
        <f>VLOOKUP(I44,[4]Insumos!$A$2:$E$550,5,FALSE)</f>
        <v>#N/A</v>
      </c>
      <c r="P44" s="550" t="s">
        <v>65</v>
      </c>
    </row>
    <row r="45" spans="7:16" ht="15" customHeight="1" x14ac:dyDescent="0.2">
      <c r="G45" s="619" t="s">
        <v>1320</v>
      </c>
      <c r="H45" s="589" t="s">
        <v>1245</v>
      </c>
      <c r="I45" s="546" t="s">
        <v>997</v>
      </c>
      <c r="J45" s="546" t="str">
        <f>VLOOKUP(I45,[4]Insumos!$A$2:$E$550,2,FALSE)</f>
        <v>Útiles de escritorio, oficina, informática y de enseñanza</v>
      </c>
      <c r="K45" s="546" t="str">
        <f>VLOOKUP(I45,[4]Insumos!$A$2:$E$550,3,FALSE)</f>
        <v>unidad</v>
      </c>
      <c r="L45" s="547">
        <v>10</v>
      </c>
      <c r="M45" s="548">
        <f>VLOOKUP(I45,[4]Insumos!$A$2:$E$550,4,FALSE)</f>
        <v>50</v>
      </c>
      <c r="N45" s="547">
        <f t="shared" si="0"/>
        <v>500</v>
      </c>
      <c r="O45" s="549" t="str">
        <f>VLOOKUP(I45,[4]Insumos!$A$2:$E$550,5,FALSE)</f>
        <v xml:space="preserve">2.3.9.2.01 </v>
      </c>
      <c r="P45" s="550" t="s">
        <v>65</v>
      </c>
    </row>
    <row r="46" spans="7:16" ht="15" customHeight="1" x14ac:dyDescent="0.2">
      <c r="G46" s="620"/>
      <c r="H46" s="590"/>
      <c r="I46" s="546" t="s">
        <v>1021</v>
      </c>
      <c r="J46" s="546" t="str">
        <f>VLOOKUP(I46,[4]Insumos!$A$2:$E$550,2,FALSE)</f>
        <v>Útiles de escritorio, oficina, informática y de enseñanza</v>
      </c>
      <c r="K46" s="546" t="str">
        <f>VLOOKUP(I46,[4]Insumos!$A$2:$E$550,3,FALSE)</f>
        <v>unidad</v>
      </c>
      <c r="L46" s="547">
        <v>5</v>
      </c>
      <c r="M46" s="548">
        <f>VLOOKUP(I46,[4]Insumos!$A$2:$E$550,4,FALSE)</f>
        <v>15.34</v>
      </c>
      <c r="N46" s="547">
        <f t="shared" si="0"/>
        <v>76.7</v>
      </c>
      <c r="O46" s="549" t="str">
        <f>VLOOKUP(I46,[4]Insumos!$A$2:$E$550,5,FALSE)</f>
        <v xml:space="preserve">2.3.9.2.01 </v>
      </c>
      <c r="P46" s="550" t="s">
        <v>65</v>
      </c>
    </row>
    <row r="47" spans="7:16" ht="15" customHeight="1" x14ac:dyDescent="0.2">
      <c r="G47" s="620"/>
      <c r="H47" s="590"/>
      <c r="I47" s="546" t="s">
        <v>813</v>
      </c>
      <c r="J47" s="546" t="str">
        <f>VLOOKUP(I47,[4]Insumos!$A$2:$E$550,2,FALSE)</f>
        <v>Productos de Papel, Cartón e Impresos</v>
      </c>
      <c r="K47" s="546" t="str">
        <f>VLOOKUP(I47,[4]Insumos!$A$2:$E$550,3,FALSE)</f>
        <v>unidad</v>
      </c>
      <c r="L47" s="547">
        <v>1</v>
      </c>
      <c r="M47" s="548">
        <f>VLOOKUP(I47,[4]Insumos!$A$2:$E$550,4,FALSE)</f>
        <v>334.82499999999999</v>
      </c>
      <c r="N47" s="547">
        <f t="shared" si="0"/>
        <v>334.82499999999999</v>
      </c>
      <c r="O47" s="549" t="str">
        <f>VLOOKUP(I47,[4]Insumos!$A$2:$E$550,5,FALSE)</f>
        <v>2.3.3.2.01</v>
      </c>
      <c r="P47" s="550" t="s">
        <v>65</v>
      </c>
    </row>
    <row r="48" spans="7:16" ht="15" customHeight="1" x14ac:dyDescent="0.2">
      <c r="G48" s="620"/>
      <c r="H48" s="590"/>
      <c r="I48" s="546" t="s">
        <v>828</v>
      </c>
      <c r="J48" s="546" t="str">
        <f>VLOOKUP(I48,[4]Insumos!$A$2:$E$550,2,FALSE)</f>
        <v>Productos de Papel, Cartón e Impresos</v>
      </c>
      <c r="K48" s="546" t="str">
        <f>VLOOKUP(I48,[4]Insumos!$A$2:$E$550,3,FALSE)</f>
        <v>resma</v>
      </c>
      <c r="L48" s="547">
        <v>0.25</v>
      </c>
      <c r="M48" s="548">
        <f>VLOOKUP(I48,[4]Insumos!$A$2:$E$550,4,FALSE)</f>
        <v>139.24</v>
      </c>
      <c r="N48" s="547">
        <f t="shared" si="0"/>
        <v>34.81</v>
      </c>
      <c r="O48" s="549" t="str">
        <f>VLOOKUP(I48,[4]Insumos!$A$2:$E$550,5,FALSE)</f>
        <v>2.3.3.1.01</v>
      </c>
      <c r="P48" s="550" t="s">
        <v>65</v>
      </c>
    </row>
    <row r="49" spans="7:16" ht="15" customHeight="1" x14ac:dyDescent="0.2">
      <c r="G49" s="621"/>
      <c r="H49" s="591"/>
      <c r="I49" s="546"/>
      <c r="J49" s="546" t="e">
        <f>VLOOKUP(I49,[4]Insumos!$A$2:$E$550,2,FALSE)</f>
        <v>#N/A</v>
      </c>
      <c r="K49" s="546" t="e">
        <f>VLOOKUP(I49,[4]Insumos!$A$2:$E$550,3,FALSE)</f>
        <v>#N/A</v>
      </c>
      <c r="L49" s="547"/>
      <c r="M49" s="548" t="e">
        <f>VLOOKUP(I49,[4]Insumos!$A$2:$E$550,4,FALSE)</f>
        <v>#N/A</v>
      </c>
      <c r="N49" s="547" t="e">
        <f t="shared" si="0"/>
        <v>#N/A</v>
      </c>
      <c r="O49" s="549" t="e">
        <f>VLOOKUP(I49,[4]Insumos!$A$2:$E$550,5,FALSE)</f>
        <v>#N/A</v>
      </c>
      <c r="P49" s="550" t="s">
        <v>65</v>
      </c>
    </row>
    <row r="50" spans="7:16" ht="30" customHeight="1" x14ac:dyDescent="0.2">
      <c r="G50" s="619" t="s">
        <v>1321</v>
      </c>
      <c r="H50" s="589" t="s">
        <v>1246</v>
      </c>
      <c r="I50" s="546" t="s">
        <v>828</v>
      </c>
      <c r="J50" s="546" t="str">
        <f>VLOOKUP(I50,[4]Insumos!$A$2:$E$550,2,FALSE)</f>
        <v>Productos de Papel, Cartón e Impresos</v>
      </c>
      <c r="K50" s="546" t="str">
        <f>VLOOKUP(I50,[4]Insumos!$A$2:$E$550,3,FALSE)</f>
        <v>resma</v>
      </c>
      <c r="L50" s="547">
        <v>1</v>
      </c>
      <c r="M50" s="548">
        <f>VLOOKUP(I50,[4]Insumos!$A$2:$E$550,4,FALSE)</f>
        <v>139.24</v>
      </c>
      <c r="N50" s="547">
        <f t="shared" si="0"/>
        <v>139.24</v>
      </c>
      <c r="O50" s="549" t="str">
        <f>VLOOKUP(I50,[4]Insumos!$A$2:$E$550,5,FALSE)</f>
        <v>2.3.3.1.01</v>
      </c>
      <c r="P50" s="550" t="s">
        <v>65</v>
      </c>
    </row>
    <row r="51" spans="7:16" ht="15" customHeight="1" x14ac:dyDescent="0.2">
      <c r="G51" s="620"/>
      <c r="H51" s="590"/>
      <c r="I51" s="546" t="s">
        <v>526</v>
      </c>
      <c r="J51" s="546" t="str">
        <f>VLOOKUP(I51,[4]Insumos!$A$2:$E$550,2,FALSE)</f>
        <v>Equipo de comunicación, telecomunicaciones y señalamiento</v>
      </c>
      <c r="K51" s="546" t="str">
        <f>VLOOKUP(I51,[4]Insumos!$A$2:$E$550,3,FALSE)</f>
        <v>unidad</v>
      </c>
      <c r="L51" s="547">
        <v>2</v>
      </c>
      <c r="M51" s="548">
        <f>VLOOKUP(I51,[4]Insumos!$A$2:$E$550,4,FALSE)</f>
        <v>2330.5</v>
      </c>
      <c r="N51" s="547">
        <f t="shared" si="0"/>
        <v>4661</v>
      </c>
      <c r="O51" s="549" t="str">
        <f>VLOOKUP(I51,[4]Insumos!$A$2:$E$550,5,FALSE)</f>
        <v>2.6.5.5.01</v>
      </c>
      <c r="P51" s="550" t="s">
        <v>65</v>
      </c>
    </row>
    <row r="52" spans="7:16" ht="15" customHeight="1" x14ac:dyDescent="0.2">
      <c r="G52" s="620"/>
      <c r="H52" s="590"/>
      <c r="I52" s="546" t="s">
        <v>1029</v>
      </c>
      <c r="J52" s="546" t="str">
        <f>VLOOKUP(I52,[4]Insumos!$A$2:$E$550,2,FALSE)</f>
        <v>Útiles de escritorio, oficina, informática y de enseñanza</v>
      </c>
      <c r="K52" s="546" t="str">
        <f>VLOOKUP(I52,[4]Insumos!$A$2:$E$550,3,FALSE)</f>
        <v>unidad</v>
      </c>
      <c r="L52" s="547">
        <v>1</v>
      </c>
      <c r="M52" s="548">
        <f>VLOOKUP(I52,[4]Insumos!$A$2:$E$550,4,FALSE)</f>
        <v>49.206000000000003</v>
      </c>
      <c r="N52" s="547">
        <f t="shared" si="0"/>
        <v>49.206000000000003</v>
      </c>
      <c r="O52" s="549" t="str">
        <f>VLOOKUP(I52,[4]Insumos!$A$2:$E$550,5,FALSE)</f>
        <v xml:space="preserve">2.3.9.2.01 </v>
      </c>
      <c r="P52" s="550" t="s">
        <v>65</v>
      </c>
    </row>
    <row r="53" spans="7:16" ht="15" customHeight="1" x14ac:dyDescent="0.2">
      <c r="G53" s="620"/>
      <c r="H53" s="590"/>
      <c r="I53" s="546"/>
      <c r="J53" s="546" t="e">
        <f>VLOOKUP(I53,[4]Insumos!$A$2:$E$550,2,FALSE)</f>
        <v>#N/A</v>
      </c>
      <c r="K53" s="546" t="e">
        <f>VLOOKUP(I53,[4]Insumos!$A$2:$E$550,3,FALSE)</f>
        <v>#N/A</v>
      </c>
      <c r="L53" s="547"/>
      <c r="M53" s="548" t="e">
        <f>VLOOKUP(I53,[4]Insumos!$A$2:$E$550,4,FALSE)</f>
        <v>#N/A</v>
      </c>
      <c r="N53" s="547" t="e">
        <f t="shared" si="0"/>
        <v>#N/A</v>
      </c>
      <c r="O53" s="549" t="e">
        <f>VLOOKUP(I53,[4]Insumos!$A$2:$E$550,5,FALSE)</f>
        <v>#N/A</v>
      </c>
      <c r="P53" s="550" t="s">
        <v>65</v>
      </c>
    </row>
    <row r="54" spans="7:16" ht="15" customHeight="1" x14ac:dyDescent="0.2">
      <c r="G54" s="621"/>
      <c r="H54" s="591"/>
      <c r="I54" s="546"/>
      <c r="J54" s="546" t="e">
        <f>VLOOKUP(I54,[4]Insumos!$A$2:$E$550,2,FALSE)</f>
        <v>#N/A</v>
      </c>
      <c r="K54" s="546" t="e">
        <f>VLOOKUP(I54,[4]Insumos!$A$2:$E$550,3,FALSE)</f>
        <v>#N/A</v>
      </c>
      <c r="L54" s="547"/>
      <c r="M54" s="548" t="e">
        <f>VLOOKUP(I54,[4]Insumos!$A$2:$E$550,4,FALSE)</f>
        <v>#N/A</v>
      </c>
      <c r="N54" s="547" t="e">
        <f t="shared" si="0"/>
        <v>#N/A</v>
      </c>
      <c r="O54" s="549" t="e">
        <f>VLOOKUP(I54,[4]Insumos!$A$2:$E$550,5,FALSE)</f>
        <v>#N/A</v>
      </c>
      <c r="P54" s="550" t="s">
        <v>65</v>
      </c>
    </row>
    <row r="55" spans="7:16" ht="45" customHeight="1" x14ac:dyDescent="0.2">
      <c r="G55" s="619" t="s">
        <v>1322</v>
      </c>
      <c r="H55" s="589" t="s">
        <v>1247</v>
      </c>
      <c r="I55" s="551" t="s">
        <v>493</v>
      </c>
      <c r="J55" s="546" t="str">
        <f>VLOOKUP(I55,[4]Insumos!$A$2:$E$550,2,FALSE)</f>
        <v>Alimentos y bebidas para personas</v>
      </c>
      <c r="K55" s="546" t="str">
        <f>VLOOKUP(I55,[4]Insumos!$A$2:$E$550,3,FALSE)</f>
        <v>unidad</v>
      </c>
      <c r="L55" s="547">
        <v>30</v>
      </c>
      <c r="M55" s="548">
        <f>VLOOKUP(I55,[4]Insumos!$A$2:$E$550,4,FALSE)</f>
        <v>5929.5</v>
      </c>
      <c r="N55" s="547">
        <f t="shared" si="0"/>
        <v>177885</v>
      </c>
      <c r="O55" s="549" t="str">
        <f>VLOOKUP(I55,[4]Insumos!$A$2:$E$550,5,FALSE)</f>
        <v>2.3.1.1.01</v>
      </c>
      <c r="P55" s="550" t="s">
        <v>65</v>
      </c>
    </row>
    <row r="56" spans="7:16" ht="15" customHeight="1" x14ac:dyDescent="0.2">
      <c r="G56" s="620"/>
      <c r="H56" s="590"/>
      <c r="I56" s="546" t="s">
        <v>997</v>
      </c>
      <c r="J56" s="546" t="str">
        <f>VLOOKUP(I56,[4]Insumos!$A$2:$E$550,2,FALSE)</f>
        <v>Útiles de escritorio, oficina, informática y de enseñanza</v>
      </c>
      <c r="K56" s="546" t="str">
        <f>VLOOKUP(I56,[4]Insumos!$A$2:$E$550,3,FALSE)</f>
        <v>unidad</v>
      </c>
      <c r="L56" s="547">
        <v>30</v>
      </c>
      <c r="M56" s="548">
        <f>VLOOKUP(I56,[4]Insumos!$A$2:$E$550,4,FALSE)</f>
        <v>50</v>
      </c>
      <c r="N56" s="547">
        <f t="shared" si="0"/>
        <v>1500</v>
      </c>
      <c r="O56" s="549" t="str">
        <f>VLOOKUP(I56,[4]Insumos!$A$2:$E$550,5,FALSE)</f>
        <v xml:space="preserve">2.3.9.2.01 </v>
      </c>
      <c r="P56" s="550" t="s">
        <v>65</v>
      </c>
    </row>
    <row r="57" spans="7:16" ht="15" customHeight="1" x14ac:dyDescent="0.2">
      <c r="G57" s="620"/>
      <c r="H57" s="590"/>
      <c r="I57" s="546" t="s">
        <v>819</v>
      </c>
      <c r="J57" s="546" t="str">
        <f>VLOOKUP(I57,[4]Insumos!$A$2:$E$550,2,FALSE)</f>
        <v>Productos de Papel, Cartón e Impresos</v>
      </c>
      <c r="K57" s="546" t="str">
        <f>VLOOKUP(I57,[4]Insumos!$A$2:$E$550,3,FALSE)</f>
        <v>Caja</v>
      </c>
      <c r="L57" s="547">
        <v>30</v>
      </c>
      <c r="M57" s="548">
        <f>VLOOKUP(I57,[4]Insumos!$A$2:$E$550,4,FALSE)</f>
        <v>175.82</v>
      </c>
      <c r="N57" s="547">
        <f t="shared" si="0"/>
        <v>5274.5999999999995</v>
      </c>
      <c r="O57" s="549" t="str">
        <f>VLOOKUP(I57,[4]Insumos!$A$2:$E$550,5,FALSE)</f>
        <v>2.3.3.2.01</v>
      </c>
      <c r="P57" s="550" t="s">
        <v>65</v>
      </c>
    </row>
    <row r="58" spans="7:16" ht="15" customHeight="1" x14ac:dyDescent="0.2">
      <c r="G58" s="620"/>
      <c r="H58" s="590"/>
      <c r="I58" s="546" t="s">
        <v>828</v>
      </c>
      <c r="J58" s="546" t="str">
        <f>VLOOKUP(I58,[4]Insumos!$A$2:$E$550,2,FALSE)</f>
        <v>Productos de Papel, Cartón e Impresos</v>
      </c>
      <c r="K58" s="546" t="str">
        <f>VLOOKUP(I58,[4]Insumos!$A$2:$E$550,3,FALSE)</f>
        <v>resma</v>
      </c>
      <c r="L58" s="547">
        <v>1</v>
      </c>
      <c r="M58" s="548">
        <f>VLOOKUP(I58,[4]Insumos!$A$2:$E$550,4,FALSE)</f>
        <v>139.24</v>
      </c>
      <c r="N58" s="547">
        <f t="shared" si="0"/>
        <v>139.24</v>
      </c>
      <c r="O58" s="549" t="str">
        <f>VLOOKUP(I58,[4]Insumos!$A$2:$E$550,5,FALSE)</f>
        <v>2.3.3.1.01</v>
      </c>
      <c r="P58" s="550" t="s">
        <v>65</v>
      </c>
    </row>
    <row r="59" spans="7:16" ht="15" customHeight="1" x14ac:dyDescent="0.2">
      <c r="G59" s="621"/>
      <c r="H59" s="591"/>
      <c r="I59" s="546"/>
      <c r="J59" s="546" t="e">
        <f>VLOOKUP(I59,[4]Insumos!$A$2:$E$550,2,FALSE)</f>
        <v>#N/A</v>
      </c>
      <c r="K59" s="546" t="e">
        <f>VLOOKUP(I59,[4]Insumos!$A$2:$E$550,3,FALSE)</f>
        <v>#N/A</v>
      </c>
      <c r="L59" s="547"/>
      <c r="M59" s="548" t="e">
        <f>VLOOKUP(I59,[4]Insumos!$A$2:$E$550,4,FALSE)</f>
        <v>#N/A</v>
      </c>
      <c r="N59" s="547" t="e">
        <f t="shared" si="0"/>
        <v>#N/A</v>
      </c>
      <c r="O59" s="549" t="e">
        <f>VLOOKUP(I59,[4]Insumos!$A$2:$E$550,5,FALSE)</f>
        <v>#N/A</v>
      </c>
      <c r="P59" s="550" t="s">
        <v>65</v>
      </c>
    </row>
    <row r="60" spans="7:16" ht="30" x14ac:dyDescent="0.2">
      <c r="G60" s="191" t="s">
        <v>1323</v>
      </c>
      <c r="H60" s="528" t="s">
        <v>1248</v>
      </c>
      <c r="I60" s="551" t="s">
        <v>493</v>
      </c>
      <c r="J60" s="546" t="str">
        <f>VLOOKUP(I60,[4]Insumos!$A$2:$E$550,2,FALSE)</f>
        <v>Alimentos y bebidas para personas</v>
      </c>
      <c r="K60" s="546" t="str">
        <f>VLOOKUP(I60,[4]Insumos!$A$2:$E$550,3,FALSE)</f>
        <v>unidad</v>
      </c>
      <c r="L60" s="547">
        <v>180</v>
      </c>
      <c r="M60" s="548">
        <f>VLOOKUP(I60,[4]Insumos!$A$2:$E$550,4,FALSE)</f>
        <v>5929.5</v>
      </c>
      <c r="N60" s="547">
        <f t="shared" si="0"/>
        <v>1067310</v>
      </c>
      <c r="O60" s="549" t="str">
        <f>VLOOKUP(I60,[4]Insumos!$A$2:$E$550,5,FALSE)</f>
        <v>2.3.1.1.01</v>
      </c>
      <c r="P60" s="550" t="s">
        <v>65</v>
      </c>
    </row>
    <row r="61" spans="7:16" ht="15" x14ac:dyDescent="0.2">
      <c r="G61" s="191"/>
      <c r="H61" s="528"/>
      <c r="I61" s="546" t="s">
        <v>997</v>
      </c>
      <c r="J61" s="546" t="str">
        <f>VLOOKUP(I61,[4]Insumos!$A$2:$E$550,2,FALSE)</f>
        <v>Útiles de escritorio, oficina, informática y de enseñanza</v>
      </c>
      <c r="K61" s="546" t="str">
        <f>VLOOKUP(I61,[4]Insumos!$A$2:$E$550,3,FALSE)</f>
        <v>unidad</v>
      </c>
      <c r="L61" s="547">
        <v>180</v>
      </c>
      <c r="M61" s="548">
        <f>VLOOKUP(I61,[4]Insumos!$A$2:$E$550,4,FALSE)</f>
        <v>50</v>
      </c>
      <c r="N61" s="547">
        <f t="shared" si="0"/>
        <v>9000</v>
      </c>
      <c r="O61" s="549" t="str">
        <f>VLOOKUP(I61,[4]Insumos!$A$2:$E$550,5,FALSE)</f>
        <v xml:space="preserve">2.3.9.2.01 </v>
      </c>
      <c r="P61" s="550" t="s">
        <v>65</v>
      </c>
    </row>
    <row r="62" spans="7:16" ht="15" x14ac:dyDescent="0.2">
      <c r="G62" s="191"/>
      <c r="H62" s="528"/>
      <c r="I62" s="546" t="s">
        <v>819</v>
      </c>
      <c r="J62" s="546" t="str">
        <f>VLOOKUP(I62,[4]Insumos!$A$2:$E$550,2,FALSE)</f>
        <v>Productos de Papel, Cartón e Impresos</v>
      </c>
      <c r="K62" s="546" t="str">
        <f>VLOOKUP(I62,[4]Insumos!$A$2:$E$550,3,FALSE)</f>
        <v>Caja</v>
      </c>
      <c r="L62" s="547">
        <v>180</v>
      </c>
      <c r="M62" s="548">
        <f>VLOOKUP(I62,[4]Insumos!$A$2:$E$550,4,FALSE)</f>
        <v>175.82</v>
      </c>
      <c r="N62" s="547">
        <f t="shared" si="0"/>
        <v>31647.599999999999</v>
      </c>
      <c r="O62" s="549" t="str">
        <f>VLOOKUP(I62,[4]Insumos!$A$2:$E$550,5,FALSE)</f>
        <v>2.3.3.2.01</v>
      </c>
      <c r="P62" s="550" t="s">
        <v>65</v>
      </c>
    </row>
    <row r="63" spans="7:16" ht="15" x14ac:dyDescent="0.2">
      <c r="G63" s="191"/>
      <c r="H63" s="528"/>
      <c r="I63" s="546" t="s">
        <v>828</v>
      </c>
      <c r="J63" s="546" t="str">
        <f>VLOOKUP(I63,[4]Insumos!$A$2:$E$550,2,FALSE)</f>
        <v>Productos de Papel, Cartón e Impresos</v>
      </c>
      <c r="K63" s="546" t="str">
        <f>VLOOKUP(I63,[4]Insumos!$A$2:$E$550,3,FALSE)</f>
        <v>resma</v>
      </c>
      <c r="L63" s="547">
        <v>1</v>
      </c>
      <c r="M63" s="548">
        <f>VLOOKUP(I63,[4]Insumos!$A$2:$E$550,4,FALSE)</f>
        <v>139.24</v>
      </c>
      <c r="N63" s="547">
        <f t="shared" si="0"/>
        <v>139.24</v>
      </c>
      <c r="O63" s="549" t="str">
        <f>VLOOKUP(I63,[4]Insumos!$A$2:$E$550,5,FALSE)</f>
        <v>2.3.3.1.01</v>
      </c>
      <c r="P63" s="550" t="s">
        <v>65</v>
      </c>
    </row>
    <row r="64" spans="7:16" ht="15" x14ac:dyDescent="0.2">
      <c r="G64" s="191"/>
      <c r="H64" s="528"/>
      <c r="I64" s="546" t="s">
        <v>813</v>
      </c>
      <c r="J64" s="546" t="str">
        <f>VLOOKUP(I64,[4]Insumos!$A$2:$E$550,2,FALSE)</f>
        <v>Productos de Papel, Cartón e Impresos</v>
      </c>
      <c r="K64" s="546" t="str">
        <f>VLOOKUP(I64,[4]Insumos!$A$2:$E$550,3,FALSE)</f>
        <v>unidad</v>
      </c>
      <c r="L64" s="547">
        <v>1</v>
      </c>
      <c r="M64" s="548">
        <f>VLOOKUP(I64,[4]Insumos!$A$2:$E$550,4,FALSE)</f>
        <v>334.82499999999999</v>
      </c>
      <c r="N64" s="547">
        <f t="shared" si="0"/>
        <v>334.82499999999999</v>
      </c>
      <c r="O64" s="549" t="str">
        <f>VLOOKUP(I64,[4]Insumos!$A$2:$E$550,5,FALSE)</f>
        <v>2.3.3.2.01</v>
      </c>
      <c r="P64" s="550" t="s">
        <v>65</v>
      </c>
    </row>
    <row r="65" spans="7:16" ht="15" x14ac:dyDescent="0.2">
      <c r="G65" s="191"/>
      <c r="H65" s="528"/>
      <c r="I65" s="546"/>
      <c r="J65" s="546" t="e">
        <f>VLOOKUP(I65,[4]Insumos!$A$2:$E$550,2,FALSE)</f>
        <v>#N/A</v>
      </c>
      <c r="K65" s="546" t="e">
        <f>VLOOKUP(I65,[4]Insumos!$A$2:$E$550,3,FALSE)</f>
        <v>#N/A</v>
      </c>
      <c r="L65" s="547"/>
      <c r="M65" s="548" t="e">
        <f>VLOOKUP(I65,[4]Insumos!$A$2:$E$550,4,FALSE)</f>
        <v>#N/A</v>
      </c>
      <c r="N65" s="547" t="e">
        <f t="shared" si="0"/>
        <v>#N/A</v>
      </c>
      <c r="O65" s="549" t="e">
        <f>VLOOKUP(I65,[4]Insumos!$A$2:$E$550,5,FALSE)</f>
        <v>#N/A</v>
      </c>
      <c r="P65" s="550" t="s">
        <v>65</v>
      </c>
    </row>
    <row r="66" spans="7:16" ht="15" x14ac:dyDescent="0.2">
      <c r="G66" s="191"/>
      <c r="H66" s="528"/>
      <c r="I66" s="546"/>
      <c r="J66" s="546" t="e">
        <f>VLOOKUP(I66,[4]Insumos!$A$2:$E$550,2,FALSE)</f>
        <v>#N/A</v>
      </c>
      <c r="K66" s="546" t="e">
        <f>VLOOKUP(I66,[4]Insumos!$A$2:$E$550,3,FALSE)</f>
        <v>#N/A</v>
      </c>
      <c r="L66" s="547"/>
      <c r="M66" s="548" t="e">
        <f>VLOOKUP(I66,[4]Insumos!$A$2:$E$550,4,FALSE)</f>
        <v>#N/A</v>
      </c>
      <c r="N66" s="547" t="e">
        <f t="shared" si="0"/>
        <v>#N/A</v>
      </c>
      <c r="O66" s="549" t="e">
        <f>VLOOKUP(I66,[4]Insumos!$A$2:$E$550,5,FALSE)</f>
        <v>#N/A</v>
      </c>
      <c r="P66" s="550" t="s">
        <v>65</v>
      </c>
    </row>
    <row r="67" spans="7:16" ht="15" x14ac:dyDescent="0.2">
      <c r="G67" s="191"/>
      <c r="H67" s="528"/>
      <c r="I67" s="546"/>
      <c r="J67" s="546" t="e">
        <f>VLOOKUP(I67,[4]Insumos!$A$2:$E$550,2,FALSE)</f>
        <v>#N/A</v>
      </c>
      <c r="K67" s="546" t="e">
        <f>VLOOKUP(I67,[4]Insumos!$A$2:$E$550,3,FALSE)</f>
        <v>#N/A</v>
      </c>
      <c r="L67" s="547"/>
      <c r="M67" s="548" t="e">
        <f>VLOOKUP(I67,[4]Insumos!$A$2:$E$550,4,FALSE)</f>
        <v>#N/A</v>
      </c>
      <c r="N67" s="547" t="e">
        <f t="shared" si="0"/>
        <v>#N/A</v>
      </c>
      <c r="O67" s="549" t="e">
        <f>VLOOKUP(I67,[4]Insumos!$A$2:$E$550,5,FALSE)</f>
        <v>#N/A</v>
      </c>
      <c r="P67" s="550" t="s">
        <v>65</v>
      </c>
    </row>
    <row r="68" spans="7:16" ht="15" x14ac:dyDescent="0.2">
      <c r="G68" s="191"/>
      <c r="H68" s="528"/>
      <c r="I68" s="546"/>
      <c r="J68" s="546" t="e">
        <f>VLOOKUP(I68,[4]Insumos!$A$2:$E$550,2,FALSE)</f>
        <v>#N/A</v>
      </c>
      <c r="K68" s="546" t="e">
        <f>VLOOKUP(I68,[4]Insumos!$A$2:$E$550,3,FALSE)</f>
        <v>#N/A</v>
      </c>
      <c r="L68" s="547"/>
      <c r="M68" s="548" t="e">
        <f>VLOOKUP(I68,[4]Insumos!$A$2:$E$550,4,FALSE)</f>
        <v>#N/A</v>
      </c>
      <c r="N68" s="547" t="e">
        <f t="shared" si="0"/>
        <v>#N/A</v>
      </c>
      <c r="O68" s="549" t="e">
        <f>VLOOKUP(I68,[4]Insumos!$A$2:$E$550,5,FALSE)</f>
        <v>#N/A</v>
      </c>
      <c r="P68" s="550" t="s">
        <v>65</v>
      </c>
    </row>
    <row r="69" spans="7:16" ht="30" x14ac:dyDescent="0.2">
      <c r="G69" s="191" t="s">
        <v>1186</v>
      </c>
      <c r="H69" s="552" t="s">
        <v>1250</v>
      </c>
      <c r="I69" s="546" t="s">
        <v>997</v>
      </c>
      <c r="J69" s="546" t="str">
        <f>VLOOKUP(I69,[4]Insumos!$A$2:$E$550,2,FALSE)</f>
        <v>Útiles de escritorio, oficina, informática y de enseñanza</v>
      </c>
      <c r="K69" s="546" t="str">
        <f>VLOOKUP(I69,[4]Insumos!$A$2:$E$550,3,FALSE)</f>
        <v>unidad</v>
      </c>
      <c r="L69" s="547">
        <v>5</v>
      </c>
      <c r="M69" s="548">
        <f>VLOOKUP(I69,[4]Insumos!$A$2:$E$550,4,FALSE)</f>
        <v>50</v>
      </c>
      <c r="N69" s="547">
        <f t="shared" si="0"/>
        <v>250</v>
      </c>
      <c r="O69" s="549" t="str">
        <f>VLOOKUP(I69,[4]Insumos!$A$2:$E$550,5,FALSE)</f>
        <v xml:space="preserve">2.3.9.2.01 </v>
      </c>
      <c r="P69" s="550" t="s">
        <v>65</v>
      </c>
    </row>
    <row r="70" spans="7:16" ht="15" x14ac:dyDescent="0.2">
      <c r="G70" s="191"/>
      <c r="H70" s="552"/>
      <c r="I70" s="546" t="s">
        <v>819</v>
      </c>
      <c r="J70" s="546" t="str">
        <f>VLOOKUP(I70,[4]Insumos!$A$2:$E$550,2,FALSE)</f>
        <v>Productos de Papel, Cartón e Impresos</v>
      </c>
      <c r="K70" s="546" t="str">
        <f>VLOOKUP(I70,[4]Insumos!$A$2:$E$550,3,FALSE)</f>
        <v>Caja</v>
      </c>
      <c r="L70" s="547">
        <v>1</v>
      </c>
      <c r="M70" s="548">
        <f>VLOOKUP(I70,[4]Insumos!$A$2:$E$550,4,FALSE)</f>
        <v>175.82</v>
      </c>
      <c r="N70" s="547">
        <f t="shared" si="0"/>
        <v>175.82</v>
      </c>
      <c r="O70" s="549" t="str">
        <f>VLOOKUP(I70,[4]Insumos!$A$2:$E$550,5,FALSE)</f>
        <v>2.3.3.2.01</v>
      </c>
      <c r="P70" s="550" t="s">
        <v>65</v>
      </c>
    </row>
    <row r="71" spans="7:16" ht="15" x14ac:dyDescent="0.2">
      <c r="G71" s="191"/>
      <c r="H71" s="552"/>
      <c r="I71" s="546" t="s">
        <v>828</v>
      </c>
      <c r="J71" s="546" t="str">
        <f>VLOOKUP(I71,[4]Insumos!$A$2:$E$550,2,FALSE)</f>
        <v>Productos de Papel, Cartón e Impresos</v>
      </c>
      <c r="K71" s="546" t="str">
        <f>VLOOKUP(I71,[4]Insumos!$A$2:$E$550,3,FALSE)</f>
        <v>resma</v>
      </c>
      <c r="L71" s="547">
        <v>0.25</v>
      </c>
      <c r="M71" s="548">
        <f>VLOOKUP(I71,[4]Insumos!$A$2:$E$550,4,FALSE)</f>
        <v>139.24</v>
      </c>
      <c r="N71" s="547">
        <f t="shared" si="0"/>
        <v>34.81</v>
      </c>
      <c r="O71" s="549" t="str">
        <f>VLOOKUP(I71,[4]Insumos!$A$2:$E$550,5,FALSE)</f>
        <v>2.3.3.1.01</v>
      </c>
      <c r="P71" s="550" t="s">
        <v>65</v>
      </c>
    </row>
    <row r="72" spans="7:16" ht="15" x14ac:dyDescent="0.2">
      <c r="G72" s="191"/>
      <c r="H72" s="552"/>
      <c r="I72" s="546"/>
      <c r="J72" s="546" t="e">
        <f>VLOOKUP(I72,[4]Insumos!$A$2:$E$550,2,FALSE)</f>
        <v>#N/A</v>
      </c>
      <c r="K72" s="546" t="e">
        <f>VLOOKUP(I72,[4]Insumos!$A$2:$E$550,3,FALSE)</f>
        <v>#N/A</v>
      </c>
      <c r="L72" s="547"/>
      <c r="M72" s="548" t="e">
        <f>VLOOKUP(I72,[4]Insumos!$A$2:$E$550,4,FALSE)</f>
        <v>#N/A</v>
      </c>
      <c r="N72" s="547" t="e">
        <f t="shared" si="0"/>
        <v>#N/A</v>
      </c>
      <c r="O72" s="549" t="e">
        <f>VLOOKUP(I72,[4]Insumos!$A$2:$E$550,5,FALSE)</f>
        <v>#N/A</v>
      </c>
      <c r="P72" s="550" t="s">
        <v>65</v>
      </c>
    </row>
    <row r="73" spans="7:16" ht="15" x14ac:dyDescent="0.2">
      <c r="G73" s="191"/>
      <c r="H73" s="552"/>
      <c r="I73" s="546"/>
      <c r="J73" s="546" t="e">
        <f>VLOOKUP(I73,[4]Insumos!$A$2:$E$550,2,FALSE)</f>
        <v>#N/A</v>
      </c>
      <c r="K73" s="546" t="e">
        <f>VLOOKUP(I73,[4]Insumos!$A$2:$E$550,3,FALSE)</f>
        <v>#N/A</v>
      </c>
      <c r="L73" s="547"/>
      <c r="M73" s="548" t="e">
        <f>VLOOKUP(I73,[4]Insumos!$A$2:$E$550,4,FALSE)</f>
        <v>#N/A</v>
      </c>
      <c r="N73" s="547" t="e">
        <f t="shared" si="0"/>
        <v>#N/A</v>
      </c>
      <c r="O73" s="549" t="e">
        <f>VLOOKUP(I73,[4]Insumos!$A$2:$E$550,5,FALSE)</f>
        <v>#N/A</v>
      </c>
      <c r="P73" s="550" t="s">
        <v>65</v>
      </c>
    </row>
    <row r="74" spans="7:16" ht="30" x14ac:dyDescent="0.2">
      <c r="G74" s="191" t="s">
        <v>1187</v>
      </c>
      <c r="H74" s="552" t="s">
        <v>1385</v>
      </c>
      <c r="I74" s="546" t="s">
        <v>493</v>
      </c>
      <c r="J74" s="546" t="str">
        <f>VLOOKUP(I74,[4]Insumos!$A$2:$E$550,2,FALSE)</f>
        <v>Alimentos y bebidas para personas</v>
      </c>
      <c r="K74" s="546" t="str">
        <f>VLOOKUP(I74,[4]Insumos!$A$2:$E$550,3,FALSE)</f>
        <v>unidad</v>
      </c>
      <c r="L74" s="547">
        <v>200</v>
      </c>
      <c r="M74" s="548">
        <f>VLOOKUP(I74,[4]Insumos!$A$2:$E$550,4,FALSE)</f>
        <v>5929.5</v>
      </c>
      <c r="N74" s="547">
        <f t="shared" si="0"/>
        <v>1185900</v>
      </c>
      <c r="O74" s="549" t="str">
        <f>VLOOKUP(I74,[4]Insumos!$A$2:$E$550,5,FALSE)</f>
        <v>2.3.1.1.01</v>
      </c>
      <c r="P74" s="550" t="s">
        <v>65</v>
      </c>
    </row>
    <row r="75" spans="7:16" ht="15" x14ac:dyDescent="0.2">
      <c r="G75" s="191"/>
      <c r="H75" s="552"/>
      <c r="I75" s="546" t="s">
        <v>997</v>
      </c>
      <c r="J75" s="546" t="str">
        <f>VLOOKUP(I75,[4]Insumos!$A$2:$E$550,2,FALSE)</f>
        <v>Útiles de escritorio, oficina, informática y de enseñanza</v>
      </c>
      <c r="K75" s="546" t="str">
        <f>VLOOKUP(I75,[4]Insumos!$A$2:$E$550,3,FALSE)</f>
        <v>unidad</v>
      </c>
      <c r="L75" s="547">
        <v>200</v>
      </c>
      <c r="M75" s="548">
        <f>VLOOKUP(I75,[4]Insumos!$A$2:$E$550,4,FALSE)</f>
        <v>50</v>
      </c>
      <c r="N75" s="547">
        <f t="shared" si="0"/>
        <v>10000</v>
      </c>
      <c r="O75" s="549" t="str">
        <f>VLOOKUP(I75,[4]Insumos!$A$2:$E$550,5,FALSE)</f>
        <v xml:space="preserve">2.3.9.2.01 </v>
      </c>
      <c r="P75" s="550" t="s">
        <v>65</v>
      </c>
    </row>
    <row r="76" spans="7:16" ht="15" x14ac:dyDescent="0.2">
      <c r="G76" s="191"/>
      <c r="H76" s="552"/>
      <c r="I76" s="546" t="s">
        <v>819</v>
      </c>
      <c r="J76" s="546" t="str">
        <f>VLOOKUP(I76,[4]Insumos!$A$2:$E$550,2,FALSE)</f>
        <v>Productos de Papel, Cartón e Impresos</v>
      </c>
      <c r="K76" s="546" t="str">
        <f>VLOOKUP(I76,[4]Insumos!$A$2:$E$550,3,FALSE)</f>
        <v>Caja</v>
      </c>
      <c r="L76" s="547">
        <v>100</v>
      </c>
      <c r="M76" s="548">
        <f>VLOOKUP(I76,[4]Insumos!$A$2:$E$550,4,FALSE)</f>
        <v>175.82</v>
      </c>
      <c r="N76" s="547">
        <f t="shared" ref="N76:N140" si="1">L76*M76</f>
        <v>17582</v>
      </c>
      <c r="O76" s="549" t="str">
        <f>VLOOKUP(I76,[4]Insumos!$A$2:$E$550,5,FALSE)</f>
        <v>2.3.3.2.01</v>
      </c>
      <c r="P76" s="550" t="s">
        <v>65</v>
      </c>
    </row>
    <row r="77" spans="7:16" ht="15" x14ac:dyDescent="0.2">
      <c r="G77" s="191"/>
      <c r="H77" s="552"/>
      <c r="I77" s="546" t="s">
        <v>828</v>
      </c>
      <c r="J77" s="546" t="str">
        <f>VLOOKUP(I77,[4]Insumos!$A$2:$E$550,2,FALSE)</f>
        <v>Productos de Papel, Cartón e Impresos</v>
      </c>
      <c r="K77" s="546" t="str">
        <f>VLOOKUP(I77,[4]Insumos!$A$2:$E$550,3,FALSE)</f>
        <v>resma</v>
      </c>
      <c r="L77" s="547">
        <v>1</v>
      </c>
      <c r="M77" s="548">
        <f>VLOOKUP(I77,[4]Insumos!$A$2:$E$550,4,FALSE)</f>
        <v>139.24</v>
      </c>
      <c r="N77" s="547">
        <f t="shared" si="1"/>
        <v>139.24</v>
      </c>
      <c r="O77" s="549" t="str">
        <f>VLOOKUP(I77,[4]Insumos!$A$2:$E$550,5,FALSE)</f>
        <v>2.3.3.1.01</v>
      </c>
      <c r="P77" s="550" t="s">
        <v>65</v>
      </c>
    </row>
    <row r="78" spans="7:16" ht="15" x14ac:dyDescent="0.2">
      <c r="G78" s="191"/>
      <c r="H78" s="552"/>
      <c r="I78" s="546"/>
      <c r="J78" s="546" t="e">
        <f>VLOOKUP(I78,[4]Insumos!$A$2:$E$550,2,FALSE)</f>
        <v>#N/A</v>
      </c>
      <c r="K78" s="546" t="e">
        <f>VLOOKUP(I78,[4]Insumos!$A$2:$E$550,3,FALSE)</f>
        <v>#N/A</v>
      </c>
      <c r="L78" s="547"/>
      <c r="M78" s="548" t="e">
        <f>VLOOKUP(I78,[4]Insumos!$A$2:$E$550,4,FALSE)</f>
        <v>#N/A</v>
      </c>
      <c r="N78" s="547" t="e">
        <f t="shared" si="1"/>
        <v>#N/A</v>
      </c>
      <c r="O78" s="549" t="e">
        <f>VLOOKUP(I78,[4]Insumos!$A$2:$E$550,5,FALSE)</f>
        <v>#N/A</v>
      </c>
      <c r="P78" s="550" t="s">
        <v>65</v>
      </c>
    </row>
    <row r="79" spans="7:16" ht="30" x14ac:dyDescent="0.2">
      <c r="G79" s="191" t="s">
        <v>1188</v>
      </c>
      <c r="H79" s="552" t="s">
        <v>1252</v>
      </c>
      <c r="I79" s="546" t="s">
        <v>997</v>
      </c>
      <c r="J79" s="546" t="str">
        <f>VLOOKUP(I79,[4]Insumos!$A$2:$E$550,2,FALSE)</f>
        <v>Útiles de escritorio, oficina, informática y de enseñanza</v>
      </c>
      <c r="K79" s="546" t="str">
        <f>VLOOKUP(I79,[4]Insumos!$A$2:$E$550,3,FALSE)</f>
        <v>unidad</v>
      </c>
      <c r="L79" s="547">
        <v>4</v>
      </c>
      <c r="M79" s="548">
        <f>VLOOKUP(I79,[4]Insumos!$A$2:$E$550,4,FALSE)</f>
        <v>50</v>
      </c>
      <c r="N79" s="547">
        <f t="shared" si="1"/>
        <v>200</v>
      </c>
      <c r="O79" s="549" t="str">
        <f>VLOOKUP(I79,[4]Insumos!$A$2:$E$550,5,FALSE)</f>
        <v xml:space="preserve">2.3.9.2.01 </v>
      </c>
      <c r="P79" s="550" t="s">
        <v>65</v>
      </c>
    </row>
    <row r="80" spans="7:16" ht="15" x14ac:dyDescent="0.2">
      <c r="G80" s="191"/>
      <c r="H80" s="552"/>
      <c r="I80" s="546" t="s">
        <v>819</v>
      </c>
      <c r="J80" s="546" t="str">
        <f>VLOOKUP(I80,[4]Insumos!$A$2:$E$550,2,FALSE)</f>
        <v>Productos de Papel, Cartón e Impresos</v>
      </c>
      <c r="K80" s="546" t="str">
        <f>VLOOKUP(I80,[4]Insumos!$A$2:$E$550,3,FALSE)</f>
        <v>Caja</v>
      </c>
      <c r="L80" s="547">
        <v>4</v>
      </c>
      <c r="M80" s="548">
        <f>VLOOKUP(I80,[4]Insumos!$A$2:$E$550,4,FALSE)</f>
        <v>175.82</v>
      </c>
      <c r="N80" s="547">
        <f t="shared" si="1"/>
        <v>703.28</v>
      </c>
      <c r="O80" s="549" t="str">
        <f>VLOOKUP(I80,[4]Insumos!$A$2:$E$550,5,FALSE)</f>
        <v>2.3.3.2.01</v>
      </c>
      <c r="P80" s="550" t="s">
        <v>65</v>
      </c>
    </row>
    <row r="81" spans="7:16" ht="15" x14ac:dyDescent="0.2">
      <c r="G81" s="191"/>
      <c r="H81" s="552"/>
      <c r="I81" s="546" t="s">
        <v>828</v>
      </c>
      <c r="J81" s="546" t="str">
        <f>VLOOKUP(I81,[4]Insumos!$A$2:$E$550,2,FALSE)</f>
        <v>Productos de Papel, Cartón e Impresos</v>
      </c>
      <c r="K81" s="546" t="str">
        <f>VLOOKUP(I81,[4]Insumos!$A$2:$E$550,3,FALSE)</f>
        <v>resma</v>
      </c>
      <c r="L81" s="547">
        <v>0.25</v>
      </c>
      <c r="M81" s="548">
        <f>VLOOKUP(I81,[4]Insumos!$A$2:$E$550,4,FALSE)</f>
        <v>139.24</v>
      </c>
      <c r="N81" s="547">
        <f t="shared" si="1"/>
        <v>34.81</v>
      </c>
      <c r="O81" s="549" t="str">
        <f>VLOOKUP(I81,[4]Insumos!$A$2:$E$550,5,FALSE)</f>
        <v>2.3.3.1.01</v>
      </c>
      <c r="P81" s="550" t="s">
        <v>65</v>
      </c>
    </row>
    <row r="82" spans="7:16" ht="15" x14ac:dyDescent="0.2">
      <c r="G82" s="191"/>
      <c r="H82" s="552"/>
      <c r="I82" s="546" t="s">
        <v>813</v>
      </c>
      <c r="J82" s="546" t="str">
        <f>VLOOKUP(I82,[4]Insumos!$A$2:$E$550,2,FALSE)</f>
        <v>Productos de Papel, Cartón e Impresos</v>
      </c>
      <c r="K82" s="546" t="str">
        <f>VLOOKUP(I82,[4]Insumos!$A$2:$E$550,3,FALSE)</f>
        <v>unidad</v>
      </c>
      <c r="L82" s="547">
        <v>1</v>
      </c>
      <c r="M82" s="548">
        <f>VLOOKUP(I82,[4]Insumos!$A$2:$E$550,4,FALSE)</f>
        <v>334.82499999999999</v>
      </c>
      <c r="N82" s="547">
        <f t="shared" si="1"/>
        <v>334.82499999999999</v>
      </c>
      <c r="O82" s="549" t="str">
        <f>VLOOKUP(I82,[4]Insumos!$A$2:$E$550,5,FALSE)</f>
        <v>2.3.3.2.01</v>
      </c>
      <c r="P82" s="550" t="s">
        <v>65</v>
      </c>
    </row>
    <row r="83" spans="7:16" ht="15" x14ac:dyDescent="0.2">
      <c r="G83" s="191"/>
      <c r="H83" s="552"/>
      <c r="I83" s="546"/>
      <c r="J83" s="546" t="e">
        <f>VLOOKUP(I83,[4]Insumos!$A$2:$E$550,2,FALSE)</f>
        <v>#N/A</v>
      </c>
      <c r="K83" s="546" t="e">
        <f>VLOOKUP(I83,[4]Insumos!$A$2:$E$550,3,FALSE)</f>
        <v>#N/A</v>
      </c>
      <c r="L83" s="547"/>
      <c r="M83" s="548" t="e">
        <f>VLOOKUP(I83,[4]Insumos!$A$2:$E$550,4,FALSE)</f>
        <v>#N/A</v>
      </c>
      <c r="N83" s="547" t="e">
        <f t="shared" si="1"/>
        <v>#N/A</v>
      </c>
      <c r="O83" s="549" t="e">
        <f>VLOOKUP(I83,[4]Insumos!$A$2:$E$550,5,FALSE)</f>
        <v>#N/A</v>
      </c>
      <c r="P83" s="550" t="s">
        <v>65</v>
      </c>
    </row>
    <row r="84" spans="7:16" ht="45" x14ac:dyDescent="0.2">
      <c r="G84" s="191" t="s">
        <v>1324</v>
      </c>
      <c r="H84" s="552" t="s">
        <v>1253</v>
      </c>
      <c r="I84" s="546" t="s">
        <v>997</v>
      </c>
      <c r="J84" s="546" t="str">
        <f>VLOOKUP(I84,[4]Insumos!$A$2:$E$550,2,FALSE)</f>
        <v>Útiles de escritorio, oficina, informática y de enseñanza</v>
      </c>
      <c r="K84" s="546" t="str">
        <f>VLOOKUP(I84,[4]Insumos!$A$2:$E$550,3,FALSE)</f>
        <v>unidad</v>
      </c>
      <c r="L84" s="547">
        <v>55</v>
      </c>
      <c r="M84" s="548">
        <f>VLOOKUP(I84,[4]Insumos!$A$2:$E$550,4,FALSE)</f>
        <v>50</v>
      </c>
      <c r="N84" s="547">
        <f t="shared" si="1"/>
        <v>2750</v>
      </c>
      <c r="O84" s="549" t="str">
        <f>VLOOKUP(I84,[4]Insumos!$A$2:$E$550,5,FALSE)</f>
        <v xml:space="preserve">2.3.9.2.01 </v>
      </c>
      <c r="P84" s="550" t="s">
        <v>65</v>
      </c>
    </row>
    <row r="85" spans="7:16" ht="15" x14ac:dyDescent="0.2">
      <c r="G85" s="191"/>
      <c r="H85" s="552"/>
      <c r="I85" s="546" t="s">
        <v>819</v>
      </c>
      <c r="J85" s="546" t="str">
        <f>VLOOKUP(I85,[4]Insumos!$A$2:$E$550,2,FALSE)</f>
        <v>Productos de Papel, Cartón e Impresos</v>
      </c>
      <c r="K85" s="546" t="str">
        <f>VLOOKUP(I85,[4]Insumos!$A$2:$E$550,3,FALSE)</f>
        <v>Caja</v>
      </c>
      <c r="L85" s="547">
        <v>55</v>
      </c>
      <c r="M85" s="548">
        <f>VLOOKUP(I85,[4]Insumos!$A$2:$E$550,4,FALSE)</f>
        <v>175.82</v>
      </c>
      <c r="N85" s="547">
        <f t="shared" si="1"/>
        <v>9670.1</v>
      </c>
      <c r="O85" s="549" t="str">
        <f>VLOOKUP(I85,[4]Insumos!$A$2:$E$550,5,FALSE)</f>
        <v>2.3.3.2.01</v>
      </c>
      <c r="P85" s="550" t="s">
        <v>65</v>
      </c>
    </row>
    <row r="86" spans="7:16" ht="15" x14ac:dyDescent="0.2">
      <c r="G86" s="191"/>
      <c r="H86" s="552"/>
      <c r="I86" s="546" t="s">
        <v>828</v>
      </c>
      <c r="J86" s="546" t="str">
        <f>VLOOKUP(I86,[4]Insumos!$A$2:$E$550,2,FALSE)</f>
        <v>Productos de Papel, Cartón e Impresos</v>
      </c>
      <c r="K86" s="546" t="str">
        <f>VLOOKUP(I86,[4]Insumos!$A$2:$E$550,3,FALSE)</f>
        <v>resma</v>
      </c>
      <c r="L86" s="547">
        <v>25</v>
      </c>
      <c r="M86" s="548">
        <f>VLOOKUP(I86,[4]Insumos!$A$2:$E$550,4,FALSE)</f>
        <v>139.24</v>
      </c>
      <c r="N86" s="547">
        <f t="shared" si="1"/>
        <v>3481</v>
      </c>
      <c r="O86" s="549" t="str">
        <f>VLOOKUP(I86,[4]Insumos!$A$2:$E$550,5,FALSE)</f>
        <v>2.3.3.1.01</v>
      </c>
      <c r="P86" s="550" t="s">
        <v>65</v>
      </c>
    </row>
    <row r="87" spans="7:16" ht="15" x14ac:dyDescent="0.2">
      <c r="G87" s="191"/>
      <c r="H87" s="552"/>
      <c r="I87" s="546" t="s">
        <v>813</v>
      </c>
      <c r="J87" s="546" t="str">
        <f>VLOOKUP(I87,[4]Insumos!$A$2:$E$550,2,FALSE)</f>
        <v>Productos de Papel, Cartón e Impresos</v>
      </c>
      <c r="K87" s="546" t="str">
        <f>VLOOKUP(I87,[4]Insumos!$A$2:$E$550,3,FALSE)</f>
        <v>unidad</v>
      </c>
      <c r="L87" s="547"/>
      <c r="M87" s="548">
        <f>VLOOKUP(I87,[4]Insumos!$A$2:$E$550,4,FALSE)</f>
        <v>334.82499999999999</v>
      </c>
      <c r="N87" s="547">
        <f t="shared" si="1"/>
        <v>0</v>
      </c>
      <c r="O87" s="549" t="str">
        <f>VLOOKUP(I87,[4]Insumos!$A$2:$E$550,5,FALSE)</f>
        <v>2.3.3.2.01</v>
      </c>
      <c r="P87" s="550" t="s">
        <v>65</v>
      </c>
    </row>
    <row r="88" spans="7:16" ht="15" x14ac:dyDescent="0.2">
      <c r="G88" s="191"/>
      <c r="H88" s="552"/>
      <c r="I88" s="546"/>
      <c r="J88" s="546" t="e">
        <f>VLOOKUP(I88,[4]Insumos!$A$2:$E$550,2,FALSE)</f>
        <v>#N/A</v>
      </c>
      <c r="K88" s="546" t="e">
        <f>VLOOKUP(I88,[4]Insumos!$A$2:$E$550,3,FALSE)</f>
        <v>#N/A</v>
      </c>
      <c r="L88" s="547"/>
      <c r="M88" s="548" t="e">
        <f>VLOOKUP(I88,[4]Insumos!$A$2:$E$550,4,FALSE)</f>
        <v>#N/A</v>
      </c>
      <c r="N88" s="547" t="e">
        <f t="shared" si="1"/>
        <v>#N/A</v>
      </c>
      <c r="O88" s="549" t="e">
        <f>VLOOKUP(I88,[4]Insumos!$A$2:$E$550,5,FALSE)</f>
        <v>#N/A</v>
      </c>
      <c r="P88" s="550" t="s">
        <v>65</v>
      </c>
    </row>
    <row r="89" spans="7:16" ht="15" x14ac:dyDescent="0.2">
      <c r="G89" s="191" t="s">
        <v>1325</v>
      </c>
      <c r="H89" s="552" t="s">
        <v>1287</v>
      </c>
      <c r="I89" s="546" t="s">
        <v>828</v>
      </c>
      <c r="J89" s="546" t="str">
        <f>VLOOKUP(I89,[4]Insumos!$A$2:$E$550,2,FALSE)</f>
        <v>Productos de Papel, Cartón e Impresos</v>
      </c>
      <c r="K89" s="546" t="str">
        <f>VLOOKUP(I89,[4]Insumos!$A$2:$E$550,3,FALSE)</f>
        <v>resma</v>
      </c>
      <c r="L89" s="547">
        <v>1</v>
      </c>
      <c r="M89" s="548">
        <f>VLOOKUP(I89,[4]Insumos!$A$2:$E$550,4,FALSE)</f>
        <v>139.24</v>
      </c>
      <c r="N89" s="547">
        <f t="shared" si="1"/>
        <v>139.24</v>
      </c>
      <c r="O89" s="549" t="str">
        <f>VLOOKUP(I89,[4]Insumos!$A$2:$E$550,5,FALSE)</f>
        <v>2.3.3.1.01</v>
      </c>
      <c r="P89" s="550" t="s">
        <v>65</v>
      </c>
    </row>
    <row r="90" spans="7:16" ht="15" x14ac:dyDescent="0.2">
      <c r="G90" s="191"/>
      <c r="H90" s="552"/>
      <c r="I90" s="546" t="s">
        <v>1044</v>
      </c>
      <c r="J90" s="546" t="str">
        <f>VLOOKUP(I90,[4]Insumos!$A$2:$E$550,2,FALSE)</f>
        <v>Útiles de escritorio, oficina, informática y de enseñanza</v>
      </c>
      <c r="K90" s="546" t="str">
        <f>VLOOKUP(I90,[4]Insumos!$A$2:$E$550,3,FALSE)</f>
        <v>unidad</v>
      </c>
      <c r="L90" s="547">
        <v>1</v>
      </c>
      <c r="M90" s="548">
        <f>VLOOKUP(I90,[4]Insumos!$A$2:$E$550,4,FALSE)</f>
        <v>4398.45</v>
      </c>
      <c r="N90" s="547">
        <f t="shared" si="1"/>
        <v>4398.45</v>
      </c>
      <c r="O90" s="549" t="str">
        <f>VLOOKUP(I90,[4]Insumos!$A$2:$E$550,5,FALSE)</f>
        <v xml:space="preserve">2.3.9.2.01 </v>
      </c>
      <c r="P90" s="550" t="s">
        <v>65</v>
      </c>
    </row>
    <row r="91" spans="7:16" ht="15" x14ac:dyDescent="0.2">
      <c r="G91" s="191"/>
      <c r="H91" s="552"/>
      <c r="I91" s="546" t="s">
        <v>1019</v>
      </c>
      <c r="J91" s="546" t="str">
        <f>VLOOKUP(I91,[4]Insumos!$A$2:$E$550,2,FALSE)</f>
        <v>Útiles de escritorio, oficina, informática y de enseñanza</v>
      </c>
      <c r="K91" s="546" t="str">
        <f>VLOOKUP(I91,[4]Insumos!$A$2:$E$550,3,FALSE)</f>
        <v>unidad</v>
      </c>
      <c r="L91" s="547">
        <v>12</v>
      </c>
      <c r="M91" s="548">
        <f>VLOOKUP(I91,[4]Insumos!$A$2:$E$550,4,FALSE)</f>
        <v>25.924600000000002</v>
      </c>
      <c r="N91" s="547">
        <f t="shared" si="1"/>
        <v>311.09520000000003</v>
      </c>
      <c r="O91" s="549" t="str">
        <f>VLOOKUP(I91,[4]Insumos!$A$2:$E$550,5,FALSE)</f>
        <v xml:space="preserve">2.3.9.2.01 </v>
      </c>
      <c r="P91" s="550" t="s">
        <v>65</v>
      </c>
    </row>
    <row r="92" spans="7:16" ht="15" x14ac:dyDescent="0.2">
      <c r="G92" s="191"/>
      <c r="H92" s="552"/>
      <c r="I92" s="546"/>
      <c r="J92" s="546" t="e">
        <f>VLOOKUP(I92,[4]Insumos!$A$2:$E$550,2,FALSE)</f>
        <v>#N/A</v>
      </c>
      <c r="K92" s="546" t="e">
        <f>VLOOKUP(I92,[4]Insumos!$A$2:$E$550,3,FALSE)</f>
        <v>#N/A</v>
      </c>
      <c r="L92" s="547"/>
      <c r="M92" s="548" t="e">
        <f>VLOOKUP(I92,[4]Insumos!$A$2:$E$550,4,FALSE)</f>
        <v>#N/A</v>
      </c>
      <c r="N92" s="547" t="e">
        <f t="shared" si="1"/>
        <v>#N/A</v>
      </c>
      <c r="O92" s="549" t="e">
        <f>VLOOKUP(I92,[4]Insumos!$A$2:$E$550,5,FALSE)</f>
        <v>#N/A</v>
      </c>
      <c r="P92" s="550" t="s">
        <v>65</v>
      </c>
    </row>
    <row r="93" spans="7:16" ht="15" x14ac:dyDescent="0.2">
      <c r="G93" s="191"/>
      <c r="H93" s="552"/>
      <c r="I93" s="546"/>
      <c r="J93" s="546" t="e">
        <f>VLOOKUP(I93,[4]Insumos!$A$2:$E$550,2,FALSE)</f>
        <v>#N/A</v>
      </c>
      <c r="K93" s="546" t="e">
        <f>VLOOKUP(I93,[4]Insumos!$A$2:$E$550,3,FALSE)</f>
        <v>#N/A</v>
      </c>
      <c r="L93" s="547"/>
      <c r="M93" s="548" t="e">
        <f>VLOOKUP(I93,[4]Insumos!$A$2:$E$550,4,FALSE)</f>
        <v>#N/A</v>
      </c>
      <c r="N93" s="547" t="e">
        <f t="shared" si="1"/>
        <v>#N/A</v>
      </c>
      <c r="O93" s="549" t="e">
        <f>VLOOKUP(I93,[4]Insumos!$A$2:$E$550,5,FALSE)</f>
        <v>#N/A</v>
      </c>
      <c r="P93" s="550" t="s">
        <v>65</v>
      </c>
    </row>
    <row r="94" spans="7:16" ht="15" x14ac:dyDescent="0.2">
      <c r="G94" s="191" t="s">
        <v>1326</v>
      </c>
      <c r="H94" s="552" t="s">
        <v>1254</v>
      </c>
      <c r="I94" s="546" t="s">
        <v>828</v>
      </c>
      <c r="J94" s="546" t="str">
        <f>VLOOKUP(I94,[4]Insumos!$A$2:$E$550,2,FALSE)</f>
        <v>Productos de Papel, Cartón e Impresos</v>
      </c>
      <c r="K94" s="546" t="str">
        <f>VLOOKUP(I94,[4]Insumos!$A$2:$E$550,3,FALSE)</f>
        <v>resma</v>
      </c>
      <c r="L94" s="547">
        <v>1</v>
      </c>
      <c r="M94" s="548">
        <f>VLOOKUP(I94,[4]Insumos!$A$2:$E$550,4,FALSE)</f>
        <v>139.24</v>
      </c>
      <c r="N94" s="547">
        <f t="shared" si="1"/>
        <v>139.24</v>
      </c>
      <c r="O94" s="549" t="str">
        <f>VLOOKUP(I94,[4]Insumos!$A$2:$E$550,5,FALSE)</f>
        <v>2.3.3.1.01</v>
      </c>
      <c r="P94" s="550" t="s">
        <v>65</v>
      </c>
    </row>
    <row r="95" spans="7:16" ht="15" x14ac:dyDescent="0.2">
      <c r="G95" s="191"/>
      <c r="H95" s="552"/>
      <c r="I95" s="546" t="s">
        <v>1044</v>
      </c>
      <c r="J95" s="546" t="str">
        <f>VLOOKUP(I95,[4]Insumos!$A$2:$E$550,2,FALSE)</f>
        <v>Útiles de escritorio, oficina, informática y de enseñanza</v>
      </c>
      <c r="K95" s="546" t="str">
        <f>VLOOKUP(I95,[4]Insumos!$A$2:$E$550,3,FALSE)</f>
        <v>unidad</v>
      </c>
      <c r="L95" s="547">
        <v>1</v>
      </c>
      <c r="M95" s="548">
        <f>VLOOKUP(I95,[4]Insumos!$A$2:$E$550,4,FALSE)</f>
        <v>4398.45</v>
      </c>
      <c r="N95" s="547">
        <f t="shared" si="1"/>
        <v>4398.45</v>
      </c>
      <c r="O95" s="549" t="str">
        <f>VLOOKUP(I95,[4]Insumos!$A$2:$E$550,5,FALSE)</f>
        <v xml:space="preserve">2.3.9.2.01 </v>
      </c>
      <c r="P95" s="550" t="s">
        <v>65</v>
      </c>
    </row>
    <row r="96" spans="7:16" ht="15" x14ac:dyDescent="0.2">
      <c r="G96" s="191"/>
      <c r="H96" s="552"/>
      <c r="I96" s="546" t="s">
        <v>1019</v>
      </c>
      <c r="J96" s="546" t="str">
        <f>VLOOKUP(I96,[4]Insumos!$A$2:$E$550,2,FALSE)</f>
        <v>Útiles de escritorio, oficina, informática y de enseñanza</v>
      </c>
      <c r="K96" s="546" t="str">
        <f>VLOOKUP(I96,[4]Insumos!$A$2:$E$550,3,FALSE)</f>
        <v>unidad</v>
      </c>
      <c r="L96" s="547">
        <v>12</v>
      </c>
      <c r="M96" s="548">
        <f>VLOOKUP(I96,[4]Insumos!$A$2:$E$550,4,FALSE)</f>
        <v>25.924600000000002</v>
      </c>
      <c r="N96" s="547">
        <f t="shared" si="1"/>
        <v>311.09520000000003</v>
      </c>
      <c r="O96" s="549" t="str">
        <f>VLOOKUP(I96,[4]Insumos!$A$2:$E$550,5,FALSE)</f>
        <v xml:space="preserve">2.3.9.2.01 </v>
      </c>
      <c r="P96" s="550" t="s">
        <v>65</v>
      </c>
    </row>
    <row r="97" spans="7:16" ht="15" x14ac:dyDescent="0.2">
      <c r="G97" s="191"/>
      <c r="H97" s="552"/>
      <c r="I97" s="546" t="s">
        <v>813</v>
      </c>
      <c r="J97" s="546" t="str">
        <f>VLOOKUP(I97,[4]Insumos!$A$2:$E$550,2,FALSE)</f>
        <v>Productos de Papel, Cartón e Impresos</v>
      </c>
      <c r="K97" s="546" t="str">
        <f>VLOOKUP(I97,[4]Insumos!$A$2:$E$550,3,FALSE)</f>
        <v>unidad</v>
      </c>
      <c r="L97" s="547">
        <v>1</v>
      </c>
      <c r="M97" s="548">
        <f>VLOOKUP(I97,[4]Insumos!$A$2:$E$550,4,FALSE)</f>
        <v>334.82499999999999</v>
      </c>
      <c r="N97" s="547">
        <f t="shared" si="1"/>
        <v>334.82499999999999</v>
      </c>
      <c r="O97" s="549" t="str">
        <f>VLOOKUP(I97,[4]Insumos!$A$2:$E$550,5,FALSE)</f>
        <v>2.3.3.2.01</v>
      </c>
      <c r="P97" s="550" t="s">
        <v>65</v>
      </c>
    </row>
    <row r="98" spans="7:16" ht="15" x14ac:dyDescent="0.2">
      <c r="G98" s="191"/>
      <c r="H98" s="552"/>
      <c r="I98" s="546"/>
      <c r="J98" s="546" t="e">
        <f>VLOOKUP(I98,[4]Insumos!$A$2:$E$550,2,FALSE)</f>
        <v>#N/A</v>
      </c>
      <c r="K98" s="546" t="e">
        <f>VLOOKUP(I98,[4]Insumos!$A$2:$E$550,3,FALSE)</f>
        <v>#N/A</v>
      </c>
      <c r="L98" s="547"/>
      <c r="M98" s="548" t="e">
        <f>VLOOKUP(I98,[4]Insumos!$A$2:$E$550,4,FALSE)</f>
        <v>#N/A</v>
      </c>
      <c r="N98" s="547" t="e">
        <f t="shared" si="1"/>
        <v>#N/A</v>
      </c>
      <c r="O98" s="549" t="e">
        <f>VLOOKUP(I98,[4]Insumos!$A$2:$E$550,5,FALSE)</f>
        <v>#N/A</v>
      </c>
      <c r="P98" s="550" t="s">
        <v>65</v>
      </c>
    </row>
    <row r="99" spans="7:16" ht="30" x14ac:dyDescent="0.2">
      <c r="G99" s="191" t="s">
        <v>1327</v>
      </c>
      <c r="H99" s="552" t="s">
        <v>1288</v>
      </c>
      <c r="I99" s="546" t="s">
        <v>828</v>
      </c>
      <c r="J99" s="546" t="str">
        <f>VLOOKUP(I99,[4]Insumos!$A$2:$E$550,2,FALSE)</f>
        <v>Productos de Papel, Cartón e Impresos</v>
      </c>
      <c r="K99" s="546" t="str">
        <f>VLOOKUP(I99,[4]Insumos!$A$2:$E$550,3,FALSE)</f>
        <v>resma</v>
      </c>
      <c r="L99" s="547">
        <v>0.25</v>
      </c>
      <c r="M99" s="548">
        <f>VLOOKUP(I99,[4]Insumos!$A$2:$E$550,4,FALSE)</f>
        <v>139.24</v>
      </c>
      <c r="N99" s="547">
        <f t="shared" si="1"/>
        <v>34.81</v>
      </c>
      <c r="O99" s="549" t="str">
        <f>VLOOKUP(I99,[4]Insumos!$A$2:$E$550,5,FALSE)</f>
        <v>2.3.3.1.01</v>
      </c>
      <c r="P99" s="550" t="s">
        <v>65</v>
      </c>
    </row>
    <row r="100" spans="7:16" ht="15" x14ac:dyDescent="0.2">
      <c r="G100" s="191"/>
      <c r="H100" s="552"/>
      <c r="I100" s="546" t="s">
        <v>1044</v>
      </c>
      <c r="J100" s="546" t="str">
        <f>VLOOKUP(I100,[4]Insumos!$A$2:$E$550,2,FALSE)</f>
        <v>Útiles de escritorio, oficina, informática y de enseñanza</v>
      </c>
      <c r="K100" s="546" t="str">
        <f>VLOOKUP(I100,[4]Insumos!$A$2:$E$550,3,FALSE)</f>
        <v>unidad</v>
      </c>
      <c r="L100" s="547">
        <v>0.25</v>
      </c>
      <c r="M100" s="548">
        <f>VLOOKUP(I100,[4]Insumos!$A$2:$E$550,4,FALSE)</f>
        <v>4398.45</v>
      </c>
      <c r="N100" s="547">
        <f t="shared" si="1"/>
        <v>1099.6125</v>
      </c>
      <c r="O100" s="549" t="str">
        <f>VLOOKUP(I100,[4]Insumos!$A$2:$E$550,5,FALSE)</f>
        <v xml:space="preserve">2.3.9.2.01 </v>
      </c>
      <c r="P100" s="550" t="s">
        <v>65</v>
      </c>
    </row>
    <row r="101" spans="7:16" ht="15" x14ac:dyDescent="0.2">
      <c r="G101" s="191"/>
      <c r="H101" s="552"/>
      <c r="I101" s="546" t="s">
        <v>1019</v>
      </c>
      <c r="J101" s="546" t="str">
        <f>VLOOKUP(I101,[4]Insumos!$A$2:$E$550,2,FALSE)</f>
        <v>Útiles de escritorio, oficina, informática y de enseñanza</v>
      </c>
      <c r="K101" s="546" t="str">
        <f>VLOOKUP(I101,[4]Insumos!$A$2:$E$550,3,FALSE)</f>
        <v>unidad</v>
      </c>
      <c r="L101" s="547">
        <v>12</v>
      </c>
      <c r="M101" s="548">
        <f>VLOOKUP(I101,[4]Insumos!$A$2:$E$550,4,FALSE)</f>
        <v>25.924600000000002</v>
      </c>
      <c r="N101" s="547">
        <f t="shared" si="1"/>
        <v>311.09520000000003</v>
      </c>
      <c r="O101" s="549" t="str">
        <f>VLOOKUP(I101,[4]Insumos!$A$2:$E$550,5,FALSE)</f>
        <v xml:space="preserve">2.3.9.2.01 </v>
      </c>
      <c r="P101" s="550" t="s">
        <v>65</v>
      </c>
    </row>
    <row r="102" spans="7:16" ht="15" x14ac:dyDescent="0.2">
      <c r="G102" s="191"/>
      <c r="H102" s="552"/>
      <c r="I102" s="546" t="s">
        <v>813</v>
      </c>
      <c r="J102" s="546" t="str">
        <f>VLOOKUP(I102,[4]Insumos!$A$2:$E$550,2,FALSE)</f>
        <v>Productos de Papel, Cartón e Impresos</v>
      </c>
      <c r="K102" s="546" t="str">
        <f>VLOOKUP(I102,[4]Insumos!$A$2:$E$550,3,FALSE)</f>
        <v>unidad</v>
      </c>
      <c r="L102" s="547"/>
      <c r="M102" s="548">
        <f>VLOOKUP(I102,[4]Insumos!$A$2:$E$550,4,FALSE)</f>
        <v>334.82499999999999</v>
      </c>
      <c r="N102" s="547">
        <f t="shared" si="1"/>
        <v>0</v>
      </c>
      <c r="O102" s="549" t="str">
        <f>VLOOKUP(I102,[4]Insumos!$A$2:$E$550,5,FALSE)</f>
        <v>2.3.3.2.01</v>
      </c>
      <c r="P102" s="550" t="s">
        <v>65</v>
      </c>
    </row>
    <row r="103" spans="7:16" ht="15" x14ac:dyDescent="0.2">
      <c r="G103" s="191"/>
      <c r="H103" s="552"/>
      <c r="I103" s="546"/>
      <c r="J103" s="546" t="e">
        <f>VLOOKUP(I103,[4]Insumos!$A$2:$E$550,2,FALSE)</f>
        <v>#N/A</v>
      </c>
      <c r="K103" s="546" t="e">
        <f>VLOOKUP(I103,[4]Insumos!$A$2:$E$550,3,FALSE)</f>
        <v>#N/A</v>
      </c>
      <c r="L103" s="547"/>
      <c r="M103" s="548" t="e">
        <f>VLOOKUP(I103,[4]Insumos!$A$2:$E$550,4,FALSE)</f>
        <v>#N/A</v>
      </c>
      <c r="N103" s="547" t="e">
        <f t="shared" si="1"/>
        <v>#N/A</v>
      </c>
      <c r="O103" s="549" t="e">
        <f>VLOOKUP(I103,[4]Insumos!$A$2:$E$550,5,FALSE)</f>
        <v>#N/A</v>
      </c>
      <c r="P103" s="550" t="s">
        <v>65</v>
      </c>
    </row>
    <row r="104" spans="7:16" ht="45" x14ac:dyDescent="0.2">
      <c r="G104" s="191" t="s">
        <v>1328</v>
      </c>
      <c r="H104" s="552" t="s">
        <v>1289</v>
      </c>
      <c r="I104" s="546" t="s">
        <v>828</v>
      </c>
      <c r="J104" s="546" t="str">
        <f>VLOOKUP(I104,[4]Insumos!$A$2:$E$550,2,FALSE)</f>
        <v>Productos de Papel, Cartón e Impresos</v>
      </c>
      <c r="K104" s="546" t="str">
        <f>VLOOKUP(I104,[4]Insumos!$A$2:$E$550,3,FALSE)</f>
        <v>resma</v>
      </c>
      <c r="L104" s="547">
        <v>300</v>
      </c>
      <c r="M104" s="548">
        <f>VLOOKUP(I104,[4]Insumos!$A$2:$E$550,4,FALSE)</f>
        <v>139.24</v>
      </c>
      <c r="N104" s="547">
        <f t="shared" si="1"/>
        <v>41772</v>
      </c>
      <c r="O104" s="549" t="str">
        <f>VLOOKUP(I104,[4]Insumos!$A$2:$E$550,5,FALSE)</f>
        <v>2.3.3.1.01</v>
      </c>
      <c r="P104" s="550" t="s">
        <v>65</v>
      </c>
    </row>
    <row r="105" spans="7:16" ht="15" x14ac:dyDescent="0.2">
      <c r="G105" s="191"/>
      <c r="H105" s="552"/>
      <c r="I105" s="546" t="s">
        <v>1044</v>
      </c>
      <c r="J105" s="546" t="str">
        <f>VLOOKUP(I105,[4]Insumos!$A$2:$E$550,2,FALSE)</f>
        <v>Útiles de escritorio, oficina, informática y de enseñanza</v>
      </c>
      <c r="K105" s="546" t="str">
        <f>VLOOKUP(I105,[4]Insumos!$A$2:$E$550,3,FALSE)</f>
        <v>unidad</v>
      </c>
      <c r="L105" s="547">
        <v>132</v>
      </c>
      <c r="M105" s="548">
        <f>VLOOKUP(I105,[4]Insumos!$A$2:$E$550,4,FALSE)</f>
        <v>4398.45</v>
      </c>
      <c r="N105" s="547">
        <f t="shared" si="1"/>
        <v>580595.4</v>
      </c>
      <c r="O105" s="549" t="str">
        <f>VLOOKUP(I105,[4]Insumos!$A$2:$E$550,5,FALSE)</f>
        <v xml:space="preserve">2.3.9.2.01 </v>
      </c>
      <c r="P105" s="550" t="s">
        <v>65</v>
      </c>
    </row>
    <row r="106" spans="7:16" ht="15" x14ac:dyDescent="0.2">
      <c r="G106" s="191"/>
      <c r="H106" s="552"/>
      <c r="I106" s="546" t="s">
        <v>994</v>
      </c>
      <c r="J106" s="546" t="str">
        <f>VLOOKUP(I106,[4]Insumos!$A$2:$E$550,2,FALSE)</f>
        <v>Útiles de escritorio, oficina, informática y de enseñanza</v>
      </c>
      <c r="K106" s="546" t="str">
        <f>VLOOKUP(I106,[4]Insumos!$A$2:$E$550,3,FALSE)</f>
        <v>unidad</v>
      </c>
      <c r="L106" s="547">
        <v>24</v>
      </c>
      <c r="M106" s="548">
        <f>VLOOKUP(I106,[4]Insumos!$A$2:$E$550,4,FALSE)</f>
        <v>55</v>
      </c>
      <c r="N106" s="547">
        <f t="shared" si="1"/>
        <v>1320</v>
      </c>
      <c r="O106" s="549" t="str">
        <f>VLOOKUP(I106,[4]Insumos!$A$2:$E$550,5,FALSE)</f>
        <v xml:space="preserve">2.3.9.2.01 </v>
      </c>
      <c r="P106" s="550" t="s">
        <v>65</v>
      </c>
    </row>
    <row r="107" spans="7:16" ht="15" x14ac:dyDescent="0.2">
      <c r="G107" s="191"/>
      <c r="H107" s="552"/>
      <c r="I107" s="546" t="s">
        <v>991</v>
      </c>
      <c r="J107" s="546"/>
      <c r="K107" s="546"/>
      <c r="L107" s="547">
        <v>60</v>
      </c>
      <c r="M107" s="548"/>
      <c r="N107" s="547"/>
      <c r="O107" s="549"/>
      <c r="P107" s="550" t="s">
        <v>65</v>
      </c>
    </row>
    <row r="108" spans="7:16" ht="15" x14ac:dyDescent="0.2">
      <c r="G108" s="191"/>
      <c r="H108" s="552"/>
      <c r="I108" s="546" t="s">
        <v>1025</v>
      </c>
      <c r="J108" s="546" t="str">
        <f>VLOOKUP(I108,[4]Insumos!$A$2:$E$550,2,FALSE)</f>
        <v>Útiles de escritorio, oficina, informática y de enseñanza</v>
      </c>
      <c r="K108" s="546" t="str">
        <f>VLOOKUP(I108,[4]Insumos!$A$2:$E$550,3,FALSE)</f>
        <v>unidad</v>
      </c>
      <c r="L108" s="547">
        <v>5</v>
      </c>
      <c r="M108" s="548">
        <f>VLOOKUP(I108,[4]Insumos!$A$2:$E$550,4,FALSE)</f>
        <v>1858.5</v>
      </c>
      <c r="N108" s="547">
        <f t="shared" si="1"/>
        <v>9292.5</v>
      </c>
      <c r="O108" s="549" t="str">
        <f>VLOOKUP(I108,[4]Insumos!$A$2:$E$550,5,FALSE)</f>
        <v xml:space="preserve">2.3.9.2.01 </v>
      </c>
      <c r="P108" s="550" t="s">
        <v>65</v>
      </c>
    </row>
    <row r="109" spans="7:16" ht="15" x14ac:dyDescent="0.2">
      <c r="G109" s="191"/>
      <c r="H109" s="552"/>
      <c r="I109" s="546" t="s">
        <v>819</v>
      </c>
      <c r="J109" s="546" t="str">
        <f>VLOOKUP(I109,[4]Insumos!$A$2:$E$550,2,FALSE)</f>
        <v>Productos de Papel, Cartón e Impresos</v>
      </c>
      <c r="K109" s="546" t="str">
        <f>VLOOKUP(I109,[4]Insumos!$A$2:$E$550,3,FALSE)</f>
        <v>Caja</v>
      </c>
      <c r="L109" s="547"/>
      <c r="M109" s="548">
        <f>VLOOKUP(I109,[4]Insumos!$A$2:$E$550,4,FALSE)</f>
        <v>175.82</v>
      </c>
      <c r="N109" s="547">
        <f t="shared" si="1"/>
        <v>0</v>
      </c>
      <c r="O109" s="549" t="str">
        <f>VLOOKUP(I109,[4]Insumos!$A$2:$E$550,5,FALSE)</f>
        <v>2.3.3.2.01</v>
      </c>
      <c r="P109" s="550" t="s">
        <v>65</v>
      </c>
    </row>
    <row r="110" spans="7:16" ht="15" x14ac:dyDescent="0.2">
      <c r="G110" s="191" t="s">
        <v>1189</v>
      </c>
      <c r="H110" s="552" t="s">
        <v>1290</v>
      </c>
      <c r="I110" s="546" t="s">
        <v>828</v>
      </c>
      <c r="J110" s="546" t="str">
        <f>VLOOKUP(I110,[4]Insumos!$A$2:$E$550,2,FALSE)</f>
        <v>Productos de Papel, Cartón e Impresos</v>
      </c>
      <c r="K110" s="546" t="str">
        <f>VLOOKUP(I110,[4]Insumos!$A$2:$E$550,3,FALSE)</f>
        <v>resma</v>
      </c>
      <c r="L110" s="547">
        <v>0.25</v>
      </c>
      <c r="M110" s="548">
        <f>VLOOKUP(I110,[4]Insumos!$A$2:$E$550,4,FALSE)</f>
        <v>139.24</v>
      </c>
      <c r="N110" s="547">
        <f t="shared" si="1"/>
        <v>34.81</v>
      </c>
      <c r="O110" s="549" t="str">
        <f>VLOOKUP(I110,[4]Insumos!$A$2:$E$550,5,FALSE)</f>
        <v>2.3.3.1.01</v>
      </c>
      <c r="P110" s="550" t="s">
        <v>65</v>
      </c>
    </row>
    <row r="111" spans="7:16" ht="15" x14ac:dyDescent="0.2">
      <c r="G111" s="191"/>
      <c r="H111" s="552"/>
      <c r="I111" s="546" t="s">
        <v>1044</v>
      </c>
      <c r="J111" s="546" t="str">
        <f>VLOOKUP(I111,[4]Insumos!$A$2:$E$550,2,FALSE)</f>
        <v>Útiles de escritorio, oficina, informática y de enseñanza</v>
      </c>
      <c r="K111" s="546" t="str">
        <f>VLOOKUP(I111,[4]Insumos!$A$2:$E$550,3,FALSE)</f>
        <v>unidad</v>
      </c>
      <c r="L111" s="547">
        <v>1</v>
      </c>
      <c r="M111" s="548">
        <f>VLOOKUP(I111,[4]Insumos!$A$2:$E$550,4,FALSE)</f>
        <v>4398.45</v>
      </c>
      <c r="N111" s="547">
        <f t="shared" si="1"/>
        <v>4398.45</v>
      </c>
      <c r="O111" s="549" t="str">
        <f>VLOOKUP(I111,[4]Insumos!$A$2:$E$550,5,FALSE)</f>
        <v xml:space="preserve">2.3.9.2.01 </v>
      </c>
      <c r="P111" s="550" t="s">
        <v>65</v>
      </c>
    </row>
    <row r="112" spans="7:16" ht="15" x14ac:dyDescent="0.2">
      <c r="G112" s="191"/>
      <c r="H112" s="552"/>
      <c r="I112" s="546" t="s">
        <v>994</v>
      </c>
      <c r="J112" s="546" t="str">
        <f>VLOOKUP(I112,[4]Insumos!$A$2:$E$550,2,FALSE)</f>
        <v>Útiles de escritorio, oficina, informática y de enseñanza</v>
      </c>
      <c r="K112" s="546" t="str">
        <f>VLOOKUP(I112,[4]Insumos!$A$2:$E$550,3,FALSE)</f>
        <v>unidad</v>
      </c>
      <c r="L112" s="547">
        <v>12</v>
      </c>
      <c r="M112" s="548">
        <f>VLOOKUP(I112,[4]Insumos!$A$2:$E$550,4,FALSE)</f>
        <v>55</v>
      </c>
      <c r="N112" s="547">
        <f t="shared" si="1"/>
        <v>660</v>
      </c>
      <c r="O112" s="549" t="str">
        <f>VLOOKUP(I112,[4]Insumos!$A$2:$E$550,5,FALSE)</f>
        <v xml:space="preserve">2.3.9.2.01 </v>
      </c>
      <c r="P112" s="550" t="s">
        <v>65</v>
      </c>
    </row>
    <row r="113" spans="7:16" ht="15" x14ac:dyDescent="0.2">
      <c r="G113" s="191"/>
      <c r="H113" s="552"/>
      <c r="I113" s="546"/>
      <c r="J113" s="546" t="e">
        <f>VLOOKUP(I113,[4]Insumos!$A$2:$E$550,2,FALSE)</f>
        <v>#N/A</v>
      </c>
      <c r="K113" s="546" t="e">
        <f>VLOOKUP(I113,[4]Insumos!$A$2:$E$550,3,FALSE)</f>
        <v>#N/A</v>
      </c>
      <c r="L113" s="547"/>
      <c r="M113" s="548" t="e">
        <f>VLOOKUP(I113,[4]Insumos!$A$2:$E$550,4,FALSE)</f>
        <v>#N/A</v>
      </c>
      <c r="N113" s="547" t="e">
        <f t="shared" si="1"/>
        <v>#N/A</v>
      </c>
      <c r="O113" s="549" t="e">
        <f>VLOOKUP(I113,[4]Insumos!$A$2:$E$550,5,FALSE)</f>
        <v>#N/A</v>
      </c>
      <c r="P113" s="550" t="s">
        <v>65</v>
      </c>
    </row>
    <row r="114" spans="7:16" ht="15" x14ac:dyDescent="0.2">
      <c r="G114" s="191"/>
      <c r="H114" s="552"/>
      <c r="I114" s="546"/>
      <c r="J114" s="546" t="e">
        <f>VLOOKUP(I114,[4]Insumos!$A$2:$E$550,2,FALSE)</f>
        <v>#N/A</v>
      </c>
      <c r="K114" s="546" t="e">
        <f>VLOOKUP(I114,[4]Insumos!$A$2:$E$550,3,FALSE)</f>
        <v>#N/A</v>
      </c>
      <c r="L114" s="547"/>
      <c r="M114" s="548" t="e">
        <f>VLOOKUP(I114,[4]Insumos!$A$2:$E$550,4,FALSE)</f>
        <v>#N/A</v>
      </c>
      <c r="N114" s="547" t="e">
        <f t="shared" si="1"/>
        <v>#N/A</v>
      </c>
      <c r="O114" s="549" t="e">
        <f>VLOOKUP(I114,[4]Insumos!$A$2:$E$550,5,FALSE)</f>
        <v>#N/A</v>
      </c>
      <c r="P114" s="550" t="s">
        <v>65</v>
      </c>
    </row>
    <row r="115" spans="7:16" ht="45" x14ac:dyDescent="0.2">
      <c r="G115" s="191" t="s">
        <v>1190</v>
      </c>
      <c r="H115" s="552" t="s">
        <v>1255</v>
      </c>
      <c r="I115" s="546" t="s">
        <v>828</v>
      </c>
      <c r="J115" s="546" t="str">
        <f>VLOOKUP(I115,[4]Insumos!$A$2:$E$550,2,FALSE)</f>
        <v>Productos de Papel, Cartón e Impresos</v>
      </c>
      <c r="K115" s="546" t="str">
        <f>VLOOKUP(I115,[4]Insumos!$A$2:$E$550,3,FALSE)</f>
        <v>resma</v>
      </c>
      <c r="L115" s="547">
        <v>0.25</v>
      </c>
      <c r="M115" s="548">
        <f>VLOOKUP(I115,[4]Insumos!$A$2:$E$550,4,FALSE)</f>
        <v>139.24</v>
      </c>
      <c r="N115" s="547">
        <f t="shared" si="1"/>
        <v>34.81</v>
      </c>
      <c r="O115" s="549" t="str">
        <f>VLOOKUP(I115,[4]Insumos!$A$2:$E$550,5,FALSE)</f>
        <v>2.3.3.1.01</v>
      </c>
      <c r="P115" s="550" t="s">
        <v>65</v>
      </c>
    </row>
    <row r="116" spans="7:16" ht="15" x14ac:dyDescent="0.2">
      <c r="G116" s="191"/>
      <c r="H116" s="552"/>
      <c r="I116" s="546" t="s">
        <v>994</v>
      </c>
      <c r="J116" s="546" t="str">
        <f>VLOOKUP(I116,[4]Insumos!$A$2:$E$550,2,FALSE)</f>
        <v>Útiles de escritorio, oficina, informática y de enseñanza</v>
      </c>
      <c r="K116" s="546" t="str">
        <f>VLOOKUP(I116,[4]Insumos!$A$2:$E$550,3,FALSE)</f>
        <v>unidad</v>
      </c>
      <c r="L116" s="547">
        <v>2</v>
      </c>
      <c r="M116" s="548">
        <f>VLOOKUP(I116,[4]Insumos!$A$2:$E$550,4,FALSE)</f>
        <v>55</v>
      </c>
      <c r="N116" s="547">
        <f t="shared" si="1"/>
        <v>110</v>
      </c>
      <c r="O116" s="549" t="str">
        <f>VLOOKUP(I116,[4]Insumos!$A$2:$E$550,5,FALSE)</f>
        <v xml:space="preserve">2.3.9.2.01 </v>
      </c>
      <c r="P116" s="550" t="s">
        <v>65</v>
      </c>
    </row>
    <row r="117" spans="7:16" ht="15" x14ac:dyDescent="0.2">
      <c r="G117" s="191"/>
      <c r="H117" s="552"/>
      <c r="I117" s="546" t="s">
        <v>1044</v>
      </c>
      <c r="J117" s="546" t="str">
        <f>VLOOKUP(I117,[4]Insumos!$A$2:$E$550,2,FALSE)</f>
        <v>Útiles de escritorio, oficina, informática y de enseñanza</v>
      </c>
      <c r="K117" s="546" t="str">
        <f>VLOOKUP(I117,[4]Insumos!$A$2:$E$550,3,FALSE)</f>
        <v>unidad</v>
      </c>
      <c r="L117" s="547">
        <v>0.25</v>
      </c>
      <c r="M117" s="548">
        <f>VLOOKUP(I117,[4]Insumos!$A$2:$E$550,4,FALSE)</f>
        <v>4398.45</v>
      </c>
      <c r="N117" s="547">
        <f t="shared" si="1"/>
        <v>1099.6125</v>
      </c>
      <c r="O117" s="549" t="str">
        <f>VLOOKUP(I117,[4]Insumos!$A$2:$E$550,5,FALSE)</f>
        <v xml:space="preserve">2.3.9.2.01 </v>
      </c>
      <c r="P117" s="550" t="s">
        <v>65</v>
      </c>
    </row>
    <row r="118" spans="7:16" ht="15" x14ac:dyDescent="0.2">
      <c r="G118" s="191"/>
      <c r="H118" s="552"/>
      <c r="I118" s="546"/>
      <c r="J118" s="546" t="e">
        <f>VLOOKUP(I118,[4]Insumos!$A$2:$E$550,2,FALSE)</f>
        <v>#N/A</v>
      </c>
      <c r="K118" s="546" t="e">
        <f>VLOOKUP(I118,[4]Insumos!$A$2:$E$550,3,FALSE)</f>
        <v>#N/A</v>
      </c>
      <c r="L118" s="547"/>
      <c r="M118" s="548" t="e">
        <f>VLOOKUP(I118,[4]Insumos!$A$2:$E$550,4,FALSE)</f>
        <v>#N/A</v>
      </c>
      <c r="N118" s="547" t="e">
        <f t="shared" si="1"/>
        <v>#N/A</v>
      </c>
      <c r="O118" s="549" t="e">
        <f>VLOOKUP(I118,[4]Insumos!$A$2:$E$550,5,FALSE)</f>
        <v>#N/A</v>
      </c>
      <c r="P118" s="550" t="s">
        <v>65</v>
      </c>
    </row>
    <row r="119" spans="7:16" ht="15" x14ac:dyDescent="0.2">
      <c r="G119" s="191"/>
      <c r="H119" s="552"/>
      <c r="I119" s="546"/>
      <c r="J119" s="546" t="e">
        <f>VLOOKUP(I119,[4]Insumos!$A$2:$E$550,2,FALSE)</f>
        <v>#N/A</v>
      </c>
      <c r="K119" s="546" t="e">
        <f>VLOOKUP(I119,[4]Insumos!$A$2:$E$550,3,FALSE)</f>
        <v>#N/A</v>
      </c>
      <c r="L119" s="547"/>
      <c r="M119" s="548" t="e">
        <f>VLOOKUP(I119,[4]Insumos!$A$2:$E$550,4,FALSE)</f>
        <v>#N/A</v>
      </c>
      <c r="N119" s="547" t="e">
        <f t="shared" si="1"/>
        <v>#N/A</v>
      </c>
      <c r="O119" s="549" t="e">
        <f>VLOOKUP(I119,[4]Insumos!$A$2:$E$550,5,FALSE)</f>
        <v>#N/A</v>
      </c>
      <c r="P119" s="550" t="s">
        <v>65</v>
      </c>
    </row>
    <row r="120" spans="7:16" ht="15" x14ac:dyDescent="0.2">
      <c r="G120" s="191" t="s">
        <v>1191</v>
      </c>
      <c r="H120" s="552" t="s">
        <v>1256</v>
      </c>
      <c r="I120" s="546" t="s">
        <v>828</v>
      </c>
      <c r="J120" s="546" t="str">
        <f>VLOOKUP(I120,[4]Insumos!$A$2:$E$550,2,FALSE)</f>
        <v>Productos de Papel, Cartón e Impresos</v>
      </c>
      <c r="K120" s="546" t="str">
        <f>VLOOKUP(I120,[4]Insumos!$A$2:$E$550,3,FALSE)</f>
        <v>resma</v>
      </c>
      <c r="L120" s="547">
        <v>0.25</v>
      </c>
      <c r="M120" s="548">
        <f>VLOOKUP(I120,[4]Insumos!$A$2:$E$550,4,FALSE)</f>
        <v>139.24</v>
      </c>
      <c r="N120" s="547">
        <f t="shared" si="1"/>
        <v>34.81</v>
      </c>
      <c r="O120" s="549" t="str">
        <f>VLOOKUP(I120,[4]Insumos!$A$2:$E$550,5,FALSE)</f>
        <v>2.3.3.1.01</v>
      </c>
      <c r="P120" s="550" t="s">
        <v>65</v>
      </c>
    </row>
    <row r="121" spans="7:16" ht="15" x14ac:dyDescent="0.2">
      <c r="G121" s="191"/>
      <c r="H121" s="552"/>
      <c r="I121" s="546" t="s">
        <v>994</v>
      </c>
      <c r="J121" s="546" t="str">
        <f>VLOOKUP(I121,[4]Insumos!$A$2:$E$550,2,FALSE)</f>
        <v>Útiles de escritorio, oficina, informática y de enseñanza</v>
      </c>
      <c r="K121" s="546" t="str">
        <f>VLOOKUP(I121,[4]Insumos!$A$2:$E$550,3,FALSE)</f>
        <v>unidad</v>
      </c>
      <c r="L121" s="547">
        <v>2</v>
      </c>
      <c r="M121" s="548">
        <f>VLOOKUP(I121,[4]Insumos!$A$2:$E$550,4,FALSE)</f>
        <v>55</v>
      </c>
      <c r="N121" s="547">
        <f t="shared" si="1"/>
        <v>110</v>
      </c>
      <c r="O121" s="549" t="str">
        <f>VLOOKUP(I121,[4]Insumos!$A$2:$E$550,5,FALSE)</f>
        <v xml:space="preserve">2.3.9.2.01 </v>
      </c>
      <c r="P121" s="550" t="s">
        <v>65</v>
      </c>
    </row>
    <row r="122" spans="7:16" ht="15" x14ac:dyDescent="0.2">
      <c r="G122" s="191"/>
      <c r="H122" s="552"/>
      <c r="I122" s="546" t="s">
        <v>1044</v>
      </c>
      <c r="J122" s="546" t="str">
        <f>VLOOKUP(I122,[4]Insumos!$A$2:$E$550,2,FALSE)</f>
        <v>Útiles de escritorio, oficina, informática y de enseñanza</v>
      </c>
      <c r="K122" s="546" t="str">
        <f>VLOOKUP(I122,[4]Insumos!$A$2:$E$550,3,FALSE)</f>
        <v>unidad</v>
      </c>
      <c r="L122" s="547">
        <v>0.25</v>
      </c>
      <c r="M122" s="548">
        <f>VLOOKUP(I122,[4]Insumos!$A$2:$E$550,4,FALSE)</f>
        <v>4398.45</v>
      </c>
      <c r="N122" s="547">
        <f t="shared" si="1"/>
        <v>1099.6125</v>
      </c>
      <c r="O122" s="549" t="str">
        <f>VLOOKUP(I122,[4]Insumos!$A$2:$E$550,5,FALSE)</f>
        <v xml:space="preserve">2.3.9.2.01 </v>
      </c>
      <c r="P122" s="550" t="s">
        <v>65</v>
      </c>
    </row>
    <row r="123" spans="7:16" ht="15" x14ac:dyDescent="0.2">
      <c r="G123" s="191"/>
      <c r="H123" s="552"/>
      <c r="I123" s="546"/>
      <c r="J123" s="546" t="e">
        <f>VLOOKUP(I123,[4]Insumos!$A$2:$E$550,2,FALSE)</f>
        <v>#N/A</v>
      </c>
      <c r="K123" s="546" t="e">
        <f>VLOOKUP(I123,[4]Insumos!$A$2:$E$550,3,FALSE)</f>
        <v>#N/A</v>
      </c>
      <c r="L123" s="547"/>
      <c r="M123" s="548" t="e">
        <f>VLOOKUP(I123,[4]Insumos!$A$2:$E$550,4,FALSE)</f>
        <v>#N/A</v>
      </c>
      <c r="N123" s="547" t="e">
        <f t="shared" si="1"/>
        <v>#N/A</v>
      </c>
      <c r="O123" s="549" t="e">
        <f>VLOOKUP(I123,[4]Insumos!$A$2:$E$550,5,FALSE)</f>
        <v>#N/A</v>
      </c>
      <c r="P123" s="550" t="s">
        <v>65</v>
      </c>
    </row>
    <row r="124" spans="7:16" ht="15" x14ac:dyDescent="0.2">
      <c r="G124" s="191"/>
      <c r="H124" s="552"/>
      <c r="I124" s="546"/>
      <c r="J124" s="546" t="e">
        <f>VLOOKUP(I124,[4]Insumos!$A$2:$E$550,2,FALSE)</f>
        <v>#N/A</v>
      </c>
      <c r="K124" s="546" t="e">
        <f>VLOOKUP(I124,[4]Insumos!$A$2:$E$550,3,FALSE)</f>
        <v>#N/A</v>
      </c>
      <c r="L124" s="547"/>
      <c r="M124" s="548" t="e">
        <f>VLOOKUP(I124,[4]Insumos!$A$2:$E$550,4,FALSE)</f>
        <v>#N/A</v>
      </c>
      <c r="N124" s="547" t="e">
        <f t="shared" si="1"/>
        <v>#N/A</v>
      </c>
      <c r="O124" s="549" t="e">
        <f>VLOOKUP(I124,[4]Insumos!$A$2:$E$550,5,FALSE)</f>
        <v>#N/A</v>
      </c>
      <c r="P124" s="550" t="s">
        <v>65</v>
      </c>
    </row>
    <row r="125" spans="7:16" ht="30" x14ac:dyDescent="0.2">
      <c r="G125" s="191" t="s">
        <v>1329</v>
      </c>
      <c r="H125" s="552" t="s">
        <v>1291</v>
      </c>
      <c r="I125" s="546"/>
      <c r="J125" s="546" t="e">
        <f>VLOOKUP(I125,[4]Insumos!$A$2:$E$550,2,FALSE)</f>
        <v>#N/A</v>
      </c>
      <c r="K125" s="546" t="e">
        <f>VLOOKUP(I125,[4]Insumos!$A$2:$E$550,3,FALSE)</f>
        <v>#N/A</v>
      </c>
      <c r="L125" s="547"/>
      <c r="M125" s="548" t="e">
        <f>VLOOKUP(I125,[4]Insumos!$A$2:$E$550,4,FALSE)</f>
        <v>#N/A</v>
      </c>
      <c r="N125" s="547" t="e">
        <f t="shared" si="1"/>
        <v>#N/A</v>
      </c>
      <c r="O125" s="549" t="e">
        <f>VLOOKUP(I125,[4]Insumos!$A$2:$E$550,5,FALSE)</f>
        <v>#N/A</v>
      </c>
      <c r="P125" s="550" t="s">
        <v>65</v>
      </c>
    </row>
    <row r="126" spans="7:16" ht="15" x14ac:dyDescent="0.2">
      <c r="G126" s="191"/>
      <c r="H126" s="552"/>
      <c r="I126" s="546"/>
      <c r="J126" s="546" t="e">
        <f>VLOOKUP(I126,[4]Insumos!$A$2:$E$550,2,FALSE)</f>
        <v>#N/A</v>
      </c>
      <c r="K126" s="546" t="e">
        <f>VLOOKUP(I126,[4]Insumos!$A$2:$E$550,3,FALSE)</f>
        <v>#N/A</v>
      </c>
      <c r="L126" s="547"/>
      <c r="M126" s="548" t="e">
        <f>VLOOKUP(I126,[4]Insumos!$A$2:$E$550,4,FALSE)</f>
        <v>#N/A</v>
      </c>
      <c r="N126" s="547" t="e">
        <f t="shared" si="1"/>
        <v>#N/A</v>
      </c>
      <c r="O126" s="549" t="e">
        <f>VLOOKUP(I126,[4]Insumos!$A$2:$E$550,5,FALSE)</f>
        <v>#N/A</v>
      </c>
      <c r="P126" s="550" t="s">
        <v>65</v>
      </c>
    </row>
    <row r="127" spans="7:16" ht="15" x14ac:dyDescent="0.2">
      <c r="G127" s="191"/>
      <c r="H127" s="552"/>
      <c r="I127" s="546"/>
      <c r="J127" s="546" t="e">
        <f>VLOOKUP(I127,[4]Insumos!$A$2:$E$550,2,FALSE)</f>
        <v>#N/A</v>
      </c>
      <c r="K127" s="546" t="e">
        <f>VLOOKUP(I127,[4]Insumos!$A$2:$E$550,3,FALSE)</f>
        <v>#N/A</v>
      </c>
      <c r="L127" s="547"/>
      <c r="M127" s="548" t="e">
        <f>VLOOKUP(I127,[4]Insumos!$A$2:$E$550,4,FALSE)</f>
        <v>#N/A</v>
      </c>
      <c r="N127" s="547" t="e">
        <f t="shared" si="1"/>
        <v>#N/A</v>
      </c>
      <c r="O127" s="549" t="e">
        <f>VLOOKUP(I127,[4]Insumos!$A$2:$E$550,5,FALSE)</f>
        <v>#N/A</v>
      </c>
      <c r="P127" s="550" t="s">
        <v>65</v>
      </c>
    </row>
    <row r="128" spans="7:16" ht="15" x14ac:dyDescent="0.2">
      <c r="G128" s="191"/>
      <c r="H128" s="552"/>
      <c r="I128" s="546"/>
      <c r="J128" s="546" t="e">
        <f>VLOOKUP(I128,[4]Insumos!$A$2:$E$550,2,FALSE)</f>
        <v>#N/A</v>
      </c>
      <c r="K128" s="546" t="e">
        <f>VLOOKUP(I128,[4]Insumos!$A$2:$E$550,3,FALSE)</f>
        <v>#N/A</v>
      </c>
      <c r="L128" s="547"/>
      <c r="M128" s="548" t="e">
        <f>VLOOKUP(I128,[4]Insumos!$A$2:$E$550,4,FALSE)</f>
        <v>#N/A</v>
      </c>
      <c r="N128" s="547" t="e">
        <f t="shared" si="1"/>
        <v>#N/A</v>
      </c>
      <c r="O128" s="549" t="e">
        <f>VLOOKUP(I128,[4]Insumos!$A$2:$E$550,5,FALSE)</f>
        <v>#N/A</v>
      </c>
      <c r="P128" s="550" t="s">
        <v>65</v>
      </c>
    </row>
    <row r="129" spans="7:16" ht="15" x14ac:dyDescent="0.2">
      <c r="G129" s="191"/>
      <c r="H129" s="552"/>
      <c r="I129" s="546"/>
      <c r="J129" s="546" t="e">
        <f>VLOOKUP(I129,[4]Insumos!$A$2:$E$550,2,FALSE)</f>
        <v>#N/A</v>
      </c>
      <c r="K129" s="546" t="e">
        <f>VLOOKUP(I129,[4]Insumos!$A$2:$E$550,3,FALSE)</f>
        <v>#N/A</v>
      </c>
      <c r="L129" s="547"/>
      <c r="M129" s="548" t="e">
        <f>VLOOKUP(I129,[4]Insumos!$A$2:$E$550,4,FALSE)</f>
        <v>#N/A</v>
      </c>
      <c r="N129" s="547" t="e">
        <f t="shared" si="1"/>
        <v>#N/A</v>
      </c>
      <c r="O129" s="549" t="e">
        <f>VLOOKUP(I129,[4]Insumos!$A$2:$E$550,5,FALSE)</f>
        <v>#N/A</v>
      </c>
      <c r="P129" s="550" t="s">
        <v>65</v>
      </c>
    </row>
    <row r="130" spans="7:16" ht="15" x14ac:dyDescent="0.2">
      <c r="G130" s="191" t="s">
        <v>1330</v>
      </c>
      <c r="H130" s="528" t="s">
        <v>1292</v>
      </c>
      <c r="I130" s="546"/>
      <c r="J130" s="546" t="e">
        <f>VLOOKUP(I130,[4]Insumos!$A$2:$E$550,2,FALSE)</f>
        <v>#N/A</v>
      </c>
      <c r="K130" s="546" t="e">
        <f>VLOOKUP(I130,[4]Insumos!$A$2:$E$550,3,FALSE)</f>
        <v>#N/A</v>
      </c>
      <c r="L130" s="547"/>
      <c r="M130" s="548" t="e">
        <f>VLOOKUP(I130,[4]Insumos!$A$2:$E$550,4,FALSE)</f>
        <v>#N/A</v>
      </c>
      <c r="N130" s="547" t="e">
        <f t="shared" si="1"/>
        <v>#N/A</v>
      </c>
      <c r="O130" s="549" t="e">
        <f>VLOOKUP(I130,[4]Insumos!$A$2:$E$550,5,FALSE)</f>
        <v>#N/A</v>
      </c>
      <c r="P130" s="550" t="s">
        <v>65</v>
      </c>
    </row>
    <row r="131" spans="7:16" ht="15" x14ac:dyDescent="0.2">
      <c r="G131" s="191"/>
      <c r="H131" s="528"/>
      <c r="I131" s="546"/>
      <c r="J131" s="546" t="e">
        <f>VLOOKUP(I131,[4]Insumos!$A$2:$E$550,2,FALSE)</f>
        <v>#N/A</v>
      </c>
      <c r="K131" s="546" t="e">
        <f>VLOOKUP(I131,[4]Insumos!$A$2:$E$550,3,FALSE)</f>
        <v>#N/A</v>
      </c>
      <c r="L131" s="547"/>
      <c r="M131" s="548" t="e">
        <f>VLOOKUP(I131,[4]Insumos!$A$2:$E$550,4,FALSE)</f>
        <v>#N/A</v>
      </c>
      <c r="N131" s="547" t="e">
        <f t="shared" si="1"/>
        <v>#N/A</v>
      </c>
      <c r="O131" s="549" t="e">
        <f>VLOOKUP(I131,[4]Insumos!$A$2:$E$550,5,FALSE)</f>
        <v>#N/A</v>
      </c>
      <c r="P131" s="550" t="s">
        <v>65</v>
      </c>
    </row>
    <row r="132" spans="7:16" ht="15" x14ac:dyDescent="0.2">
      <c r="G132" s="191"/>
      <c r="H132" s="528"/>
      <c r="I132" s="546"/>
      <c r="J132" s="546" t="e">
        <f>VLOOKUP(I132,[4]Insumos!$A$2:$E$550,2,FALSE)</f>
        <v>#N/A</v>
      </c>
      <c r="K132" s="546" t="e">
        <f>VLOOKUP(I132,[4]Insumos!$A$2:$E$550,3,FALSE)</f>
        <v>#N/A</v>
      </c>
      <c r="L132" s="547"/>
      <c r="M132" s="548" t="e">
        <f>VLOOKUP(I132,[4]Insumos!$A$2:$E$550,4,FALSE)</f>
        <v>#N/A</v>
      </c>
      <c r="N132" s="547" t="e">
        <f t="shared" si="1"/>
        <v>#N/A</v>
      </c>
      <c r="O132" s="549" t="e">
        <f>VLOOKUP(I132,[4]Insumos!$A$2:$E$550,5,FALSE)</f>
        <v>#N/A</v>
      </c>
      <c r="P132" s="550" t="s">
        <v>65</v>
      </c>
    </row>
    <row r="133" spans="7:16" ht="15" x14ac:dyDescent="0.2">
      <c r="G133" s="191"/>
      <c r="H133" s="528"/>
      <c r="I133" s="546"/>
      <c r="J133" s="546" t="e">
        <f>VLOOKUP(I133,[4]Insumos!$A$2:$E$550,2,FALSE)</f>
        <v>#N/A</v>
      </c>
      <c r="K133" s="546" t="e">
        <f>VLOOKUP(I133,[4]Insumos!$A$2:$E$550,3,FALSE)</f>
        <v>#N/A</v>
      </c>
      <c r="L133" s="547"/>
      <c r="M133" s="548" t="e">
        <f>VLOOKUP(I133,[4]Insumos!$A$2:$E$550,4,FALSE)</f>
        <v>#N/A</v>
      </c>
      <c r="N133" s="547" t="e">
        <f t="shared" si="1"/>
        <v>#N/A</v>
      </c>
      <c r="O133" s="549" t="e">
        <f>VLOOKUP(I133,[4]Insumos!$A$2:$E$550,5,FALSE)</f>
        <v>#N/A</v>
      </c>
      <c r="P133" s="550" t="s">
        <v>65</v>
      </c>
    </row>
    <row r="134" spans="7:16" ht="15" x14ac:dyDescent="0.2">
      <c r="G134" s="191"/>
      <c r="H134" s="528"/>
      <c r="I134" s="546"/>
      <c r="J134" s="546" t="e">
        <f>VLOOKUP(I134,[4]Insumos!$A$2:$E$550,2,FALSE)</f>
        <v>#N/A</v>
      </c>
      <c r="K134" s="546" t="e">
        <f>VLOOKUP(I134,[4]Insumos!$A$2:$E$550,3,FALSE)</f>
        <v>#N/A</v>
      </c>
      <c r="L134" s="547"/>
      <c r="M134" s="548" t="e">
        <f>VLOOKUP(I134,[4]Insumos!$A$2:$E$550,4,FALSE)</f>
        <v>#N/A</v>
      </c>
      <c r="N134" s="547" t="e">
        <f t="shared" si="1"/>
        <v>#N/A</v>
      </c>
      <c r="O134" s="549" t="e">
        <f>VLOOKUP(I134,[4]Insumos!$A$2:$E$550,5,FALSE)</f>
        <v>#N/A</v>
      </c>
      <c r="P134" s="550" t="s">
        <v>65</v>
      </c>
    </row>
    <row r="135" spans="7:16" ht="15" x14ac:dyDescent="0.2">
      <c r="G135" s="191" t="s">
        <v>1331</v>
      </c>
      <c r="H135" s="528" t="s">
        <v>1293</v>
      </c>
      <c r="I135" s="546"/>
      <c r="J135" s="546" t="e">
        <f>VLOOKUP(I135,[4]Insumos!$A$2:$E$550,2,FALSE)</f>
        <v>#N/A</v>
      </c>
      <c r="K135" s="546" t="e">
        <f>VLOOKUP(I135,[4]Insumos!$A$2:$E$550,3,FALSE)</f>
        <v>#N/A</v>
      </c>
      <c r="L135" s="547"/>
      <c r="M135" s="548" t="e">
        <f>VLOOKUP(I135,[4]Insumos!$A$2:$E$550,4,FALSE)</f>
        <v>#N/A</v>
      </c>
      <c r="N135" s="547" t="e">
        <f t="shared" si="1"/>
        <v>#N/A</v>
      </c>
      <c r="O135" s="549" t="e">
        <f>VLOOKUP(I135,[4]Insumos!$A$2:$E$550,5,FALSE)</f>
        <v>#N/A</v>
      </c>
      <c r="P135" s="550" t="s">
        <v>65</v>
      </c>
    </row>
    <row r="136" spans="7:16" ht="15" x14ac:dyDescent="0.2">
      <c r="G136" s="191"/>
      <c r="H136" s="528"/>
      <c r="I136" s="546"/>
      <c r="J136" s="546" t="e">
        <f>VLOOKUP(I136,[4]Insumos!$A$2:$E$550,2,FALSE)</f>
        <v>#N/A</v>
      </c>
      <c r="K136" s="546" t="e">
        <f>VLOOKUP(I136,[4]Insumos!$A$2:$E$550,3,FALSE)</f>
        <v>#N/A</v>
      </c>
      <c r="L136" s="547"/>
      <c r="M136" s="548" t="e">
        <f>VLOOKUP(I136,[4]Insumos!$A$2:$E$550,4,FALSE)</f>
        <v>#N/A</v>
      </c>
      <c r="N136" s="547" t="e">
        <f t="shared" si="1"/>
        <v>#N/A</v>
      </c>
      <c r="O136" s="549" t="e">
        <f>VLOOKUP(I136,[4]Insumos!$A$2:$E$550,5,FALSE)</f>
        <v>#N/A</v>
      </c>
      <c r="P136" s="550" t="s">
        <v>65</v>
      </c>
    </row>
    <row r="137" spans="7:16" ht="15" x14ac:dyDescent="0.2">
      <c r="G137" s="191"/>
      <c r="H137" s="528"/>
      <c r="I137" s="546"/>
      <c r="J137" s="546" t="e">
        <f>VLOOKUP(I137,[4]Insumos!$A$2:$E$550,2,FALSE)</f>
        <v>#N/A</v>
      </c>
      <c r="K137" s="546" t="e">
        <f>VLOOKUP(I137,[4]Insumos!$A$2:$E$550,3,FALSE)</f>
        <v>#N/A</v>
      </c>
      <c r="L137" s="547"/>
      <c r="M137" s="548" t="e">
        <f>VLOOKUP(I137,[4]Insumos!$A$2:$E$550,4,FALSE)</f>
        <v>#N/A</v>
      </c>
      <c r="N137" s="547" t="e">
        <f t="shared" si="1"/>
        <v>#N/A</v>
      </c>
      <c r="O137" s="549" t="e">
        <f>VLOOKUP(I137,[4]Insumos!$A$2:$E$550,5,FALSE)</f>
        <v>#N/A</v>
      </c>
      <c r="P137" s="550" t="s">
        <v>65</v>
      </c>
    </row>
    <row r="138" spans="7:16" ht="15" x14ac:dyDescent="0.2">
      <c r="G138" s="191"/>
      <c r="H138" s="528"/>
      <c r="I138" s="546"/>
      <c r="J138" s="546" t="e">
        <f>VLOOKUP(I138,[4]Insumos!$A$2:$E$550,2,FALSE)</f>
        <v>#N/A</v>
      </c>
      <c r="K138" s="546" t="e">
        <f>VLOOKUP(I138,[4]Insumos!$A$2:$E$550,3,FALSE)</f>
        <v>#N/A</v>
      </c>
      <c r="L138" s="547"/>
      <c r="M138" s="548" t="e">
        <f>VLOOKUP(I138,[4]Insumos!$A$2:$E$550,4,FALSE)</f>
        <v>#N/A</v>
      </c>
      <c r="N138" s="547" t="e">
        <f t="shared" si="1"/>
        <v>#N/A</v>
      </c>
      <c r="O138" s="549" t="e">
        <f>VLOOKUP(I138,[4]Insumos!$A$2:$E$550,5,FALSE)</f>
        <v>#N/A</v>
      </c>
      <c r="P138" s="550" t="s">
        <v>65</v>
      </c>
    </row>
    <row r="139" spans="7:16" ht="15" x14ac:dyDescent="0.2">
      <c r="G139" s="191"/>
      <c r="H139" s="528"/>
      <c r="I139" s="546"/>
      <c r="J139" s="546" t="e">
        <f>VLOOKUP(I139,[4]Insumos!$A$2:$E$550,2,FALSE)</f>
        <v>#N/A</v>
      </c>
      <c r="K139" s="546" t="e">
        <f>VLOOKUP(I139,[4]Insumos!$A$2:$E$550,3,FALSE)</f>
        <v>#N/A</v>
      </c>
      <c r="L139" s="547"/>
      <c r="M139" s="548" t="e">
        <f>VLOOKUP(I139,[4]Insumos!$A$2:$E$550,4,FALSE)</f>
        <v>#N/A</v>
      </c>
      <c r="N139" s="547" t="e">
        <f t="shared" si="1"/>
        <v>#N/A</v>
      </c>
      <c r="O139" s="549" t="e">
        <f>VLOOKUP(I139,[4]Insumos!$A$2:$E$550,5,FALSE)</f>
        <v>#N/A</v>
      </c>
      <c r="P139" s="550" t="s">
        <v>65</v>
      </c>
    </row>
    <row r="140" spans="7:16" ht="30" x14ac:dyDescent="0.2">
      <c r="G140" s="191" t="s">
        <v>1332</v>
      </c>
      <c r="H140" s="528" t="s">
        <v>1257</v>
      </c>
      <c r="I140" s="546" t="s">
        <v>828</v>
      </c>
      <c r="J140" s="546" t="str">
        <f>VLOOKUP(I140,[4]Insumos!$A$2:$E$550,2,FALSE)</f>
        <v>Productos de Papel, Cartón e Impresos</v>
      </c>
      <c r="K140" s="546" t="str">
        <f>VLOOKUP(I140,[4]Insumos!$A$2:$E$550,3,FALSE)</f>
        <v>resma</v>
      </c>
      <c r="L140" s="547">
        <v>0.25</v>
      </c>
      <c r="M140" s="548">
        <f>VLOOKUP(I140,[4]Insumos!$A$2:$E$550,4,FALSE)</f>
        <v>139.24</v>
      </c>
      <c r="N140" s="547">
        <f t="shared" si="1"/>
        <v>34.81</v>
      </c>
      <c r="O140" s="549" t="str">
        <f>VLOOKUP(I140,[4]Insumos!$A$2:$E$550,5,FALSE)</f>
        <v>2.3.3.1.01</v>
      </c>
      <c r="P140" s="550" t="s">
        <v>65</v>
      </c>
    </row>
    <row r="141" spans="7:16" ht="15" x14ac:dyDescent="0.2">
      <c r="G141" s="191"/>
      <c r="H141" s="528"/>
      <c r="I141" s="546" t="s">
        <v>994</v>
      </c>
      <c r="J141" s="546" t="str">
        <f>VLOOKUP(I141,[4]Insumos!$A$2:$E$550,2,FALSE)</f>
        <v>Útiles de escritorio, oficina, informática y de enseñanza</v>
      </c>
      <c r="K141" s="546" t="str">
        <f>VLOOKUP(I141,[4]Insumos!$A$2:$E$550,3,FALSE)</f>
        <v>unidad</v>
      </c>
      <c r="L141" s="547">
        <v>2</v>
      </c>
      <c r="M141" s="548">
        <f>VLOOKUP(I141,[4]Insumos!$A$2:$E$550,4,FALSE)</f>
        <v>55</v>
      </c>
      <c r="N141" s="547">
        <f t="shared" ref="N141:N204" si="2">L141*M141</f>
        <v>110</v>
      </c>
      <c r="O141" s="549" t="str">
        <f>VLOOKUP(I141,[4]Insumos!$A$2:$E$550,5,FALSE)</f>
        <v xml:space="preserve">2.3.9.2.01 </v>
      </c>
      <c r="P141" s="550" t="s">
        <v>65</v>
      </c>
    </row>
    <row r="142" spans="7:16" ht="15" x14ac:dyDescent="0.2">
      <c r="G142" s="191"/>
      <c r="H142" s="528"/>
      <c r="I142" s="546" t="s">
        <v>1044</v>
      </c>
      <c r="J142" s="546" t="str">
        <f>VLOOKUP(I142,[4]Insumos!$A$2:$E$550,2,FALSE)</f>
        <v>Útiles de escritorio, oficina, informática y de enseñanza</v>
      </c>
      <c r="K142" s="546" t="str">
        <f>VLOOKUP(I142,[4]Insumos!$A$2:$E$550,3,FALSE)</f>
        <v>unidad</v>
      </c>
      <c r="L142" s="547">
        <v>0.25</v>
      </c>
      <c r="M142" s="548">
        <f>VLOOKUP(I142,[4]Insumos!$A$2:$E$550,4,FALSE)</f>
        <v>4398.45</v>
      </c>
      <c r="N142" s="547">
        <f t="shared" si="2"/>
        <v>1099.6125</v>
      </c>
      <c r="O142" s="549" t="str">
        <f>VLOOKUP(I142,[4]Insumos!$A$2:$E$550,5,FALSE)</f>
        <v xml:space="preserve">2.3.9.2.01 </v>
      </c>
      <c r="P142" s="550" t="s">
        <v>65</v>
      </c>
    </row>
    <row r="143" spans="7:16" ht="15" x14ac:dyDescent="0.2">
      <c r="G143" s="191"/>
      <c r="H143" s="528"/>
      <c r="I143" s="546"/>
      <c r="J143" s="546" t="e">
        <f>VLOOKUP(I143,[4]Insumos!$A$2:$E$550,2,FALSE)</f>
        <v>#N/A</v>
      </c>
      <c r="K143" s="546" t="e">
        <f>VLOOKUP(I143,[4]Insumos!$A$2:$E$550,3,FALSE)</f>
        <v>#N/A</v>
      </c>
      <c r="L143" s="547"/>
      <c r="M143" s="548" t="e">
        <f>VLOOKUP(I143,[4]Insumos!$A$2:$E$550,4,FALSE)</f>
        <v>#N/A</v>
      </c>
      <c r="N143" s="547" t="e">
        <f t="shared" si="2"/>
        <v>#N/A</v>
      </c>
      <c r="O143" s="549" t="e">
        <f>VLOOKUP(I143,[4]Insumos!$A$2:$E$550,5,FALSE)</f>
        <v>#N/A</v>
      </c>
      <c r="P143" s="550" t="s">
        <v>65</v>
      </c>
    </row>
    <row r="144" spans="7:16" ht="15" x14ac:dyDescent="0.2">
      <c r="G144" s="191"/>
      <c r="H144" s="528"/>
      <c r="I144" s="546"/>
      <c r="J144" s="546" t="e">
        <f>VLOOKUP(I144,[4]Insumos!$A$2:$E$550,2,FALSE)</f>
        <v>#N/A</v>
      </c>
      <c r="K144" s="546" t="e">
        <f>VLOOKUP(I144,[4]Insumos!$A$2:$E$550,3,FALSE)</f>
        <v>#N/A</v>
      </c>
      <c r="L144" s="547"/>
      <c r="M144" s="548" t="e">
        <f>VLOOKUP(I144,[4]Insumos!$A$2:$E$550,4,FALSE)</f>
        <v>#N/A</v>
      </c>
      <c r="N144" s="547" t="e">
        <f t="shared" si="2"/>
        <v>#N/A</v>
      </c>
      <c r="O144" s="549" t="e">
        <f>VLOOKUP(I144,[4]Insumos!$A$2:$E$550,5,FALSE)</f>
        <v>#N/A</v>
      </c>
      <c r="P144" s="550" t="s">
        <v>65</v>
      </c>
    </row>
    <row r="145" spans="7:16" ht="30" x14ac:dyDescent="0.2">
      <c r="G145" s="191" t="s">
        <v>1333</v>
      </c>
      <c r="H145" s="553" t="s">
        <v>1363</v>
      </c>
      <c r="I145" s="546"/>
      <c r="J145" s="546" t="e">
        <f>VLOOKUP(I145,[4]Insumos!$A$2:$E$550,2,FALSE)</f>
        <v>#N/A</v>
      </c>
      <c r="K145" s="546" t="e">
        <f>VLOOKUP(I145,[4]Insumos!$A$2:$E$550,3,FALSE)</f>
        <v>#N/A</v>
      </c>
      <c r="L145" s="547"/>
      <c r="M145" s="548" t="e">
        <f>VLOOKUP(I145,[4]Insumos!$A$2:$E$550,4,FALSE)</f>
        <v>#N/A</v>
      </c>
      <c r="N145" s="547" t="e">
        <f t="shared" si="2"/>
        <v>#N/A</v>
      </c>
      <c r="O145" s="549" t="e">
        <f>VLOOKUP(I145,[4]Insumos!$A$2:$E$550,5,FALSE)</f>
        <v>#N/A</v>
      </c>
      <c r="P145" s="550" t="s">
        <v>65</v>
      </c>
    </row>
    <row r="146" spans="7:16" ht="15" x14ac:dyDescent="0.2">
      <c r="G146" s="191"/>
      <c r="H146" s="553"/>
      <c r="I146" s="546"/>
      <c r="J146" s="546" t="e">
        <f>VLOOKUP(I146,[4]Insumos!$A$2:$E$550,2,FALSE)</f>
        <v>#N/A</v>
      </c>
      <c r="K146" s="546" t="e">
        <f>VLOOKUP(I146,[4]Insumos!$A$2:$E$550,3,FALSE)</f>
        <v>#N/A</v>
      </c>
      <c r="L146" s="547"/>
      <c r="M146" s="548" t="e">
        <f>VLOOKUP(I146,[4]Insumos!$A$2:$E$550,4,FALSE)</f>
        <v>#N/A</v>
      </c>
      <c r="N146" s="547" t="e">
        <f t="shared" si="2"/>
        <v>#N/A</v>
      </c>
      <c r="O146" s="549" t="e">
        <f>VLOOKUP(I146,[4]Insumos!$A$2:$E$550,5,FALSE)</f>
        <v>#N/A</v>
      </c>
      <c r="P146" s="550" t="s">
        <v>65</v>
      </c>
    </row>
    <row r="147" spans="7:16" ht="15" x14ac:dyDescent="0.2">
      <c r="G147" s="191"/>
      <c r="H147" s="553"/>
      <c r="I147" s="546"/>
      <c r="J147" s="546" t="e">
        <f>VLOOKUP(I147,[4]Insumos!$A$2:$E$550,2,FALSE)</f>
        <v>#N/A</v>
      </c>
      <c r="K147" s="546" t="e">
        <f>VLOOKUP(I147,[4]Insumos!$A$2:$E$550,3,FALSE)</f>
        <v>#N/A</v>
      </c>
      <c r="L147" s="547"/>
      <c r="M147" s="548" t="e">
        <f>VLOOKUP(I147,[4]Insumos!$A$2:$E$550,4,FALSE)</f>
        <v>#N/A</v>
      </c>
      <c r="N147" s="547" t="e">
        <f t="shared" si="2"/>
        <v>#N/A</v>
      </c>
      <c r="O147" s="549" t="e">
        <f>VLOOKUP(I147,[4]Insumos!$A$2:$E$550,5,FALSE)</f>
        <v>#N/A</v>
      </c>
      <c r="P147" s="550" t="s">
        <v>65</v>
      </c>
    </row>
    <row r="148" spans="7:16" ht="15" x14ac:dyDescent="0.2">
      <c r="G148" s="191"/>
      <c r="H148" s="553"/>
      <c r="I148" s="546"/>
      <c r="J148" s="546" t="e">
        <f>VLOOKUP(I148,[4]Insumos!$A$2:$E$550,2,FALSE)</f>
        <v>#N/A</v>
      </c>
      <c r="K148" s="546" t="e">
        <f>VLOOKUP(I148,[4]Insumos!$A$2:$E$550,3,FALSE)</f>
        <v>#N/A</v>
      </c>
      <c r="L148" s="547"/>
      <c r="M148" s="548" t="e">
        <f>VLOOKUP(I148,[4]Insumos!$A$2:$E$550,4,FALSE)</f>
        <v>#N/A</v>
      </c>
      <c r="N148" s="547" t="e">
        <f t="shared" si="2"/>
        <v>#N/A</v>
      </c>
      <c r="O148" s="549" t="e">
        <f>VLOOKUP(I148,[4]Insumos!$A$2:$E$550,5,FALSE)</f>
        <v>#N/A</v>
      </c>
      <c r="P148" s="550" t="s">
        <v>65</v>
      </c>
    </row>
    <row r="149" spans="7:16" ht="15" x14ac:dyDescent="0.2">
      <c r="G149" s="191"/>
      <c r="H149" s="553"/>
      <c r="I149" s="546"/>
      <c r="J149" s="546" t="e">
        <f>VLOOKUP(I149,[4]Insumos!$A$2:$E$550,2,FALSE)</f>
        <v>#N/A</v>
      </c>
      <c r="K149" s="546" t="e">
        <f>VLOOKUP(I149,[4]Insumos!$A$2:$E$550,3,FALSE)</f>
        <v>#N/A</v>
      </c>
      <c r="L149" s="547"/>
      <c r="M149" s="548" t="e">
        <f>VLOOKUP(I149,[4]Insumos!$A$2:$E$550,4,FALSE)</f>
        <v>#N/A</v>
      </c>
      <c r="N149" s="547" t="e">
        <f t="shared" si="2"/>
        <v>#N/A</v>
      </c>
      <c r="O149" s="549" t="e">
        <f>VLOOKUP(I149,[4]Insumos!$A$2:$E$550,5,FALSE)</f>
        <v>#N/A</v>
      </c>
      <c r="P149" s="550" t="s">
        <v>65</v>
      </c>
    </row>
    <row r="150" spans="7:16" ht="30" x14ac:dyDescent="0.2">
      <c r="G150" s="191" t="s">
        <v>1192</v>
      </c>
      <c r="H150" s="528" t="s">
        <v>1294</v>
      </c>
      <c r="I150" s="546"/>
      <c r="J150" s="546" t="e">
        <f>VLOOKUP(I150,[4]Insumos!$A$2:$E$550,2,FALSE)</f>
        <v>#N/A</v>
      </c>
      <c r="K150" s="546" t="e">
        <f>VLOOKUP(I150,[4]Insumos!$A$2:$E$550,3,FALSE)</f>
        <v>#N/A</v>
      </c>
      <c r="L150" s="547"/>
      <c r="M150" s="548" t="e">
        <f>VLOOKUP(I150,[4]Insumos!$A$2:$E$550,4,FALSE)</f>
        <v>#N/A</v>
      </c>
      <c r="N150" s="547" t="e">
        <f t="shared" si="2"/>
        <v>#N/A</v>
      </c>
      <c r="O150" s="549" t="e">
        <f>VLOOKUP(I150,[4]Insumos!$A$2:$E$550,5,FALSE)</f>
        <v>#N/A</v>
      </c>
      <c r="P150" s="550" t="s">
        <v>65</v>
      </c>
    </row>
    <row r="151" spans="7:16" ht="15" x14ac:dyDescent="0.2">
      <c r="G151" s="191"/>
      <c r="H151" s="528"/>
      <c r="I151" s="546"/>
      <c r="J151" s="546" t="e">
        <f>VLOOKUP(I151,[4]Insumos!$A$2:$E$550,2,FALSE)</f>
        <v>#N/A</v>
      </c>
      <c r="K151" s="546" t="e">
        <f>VLOOKUP(I151,[4]Insumos!$A$2:$E$550,3,FALSE)</f>
        <v>#N/A</v>
      </c>
      <c r="L151" s="547"/>
      <c r="M151" s="548" t="e">
        <f>VLOOKUP(I151,[4]Insumos!$A$2:$E$550,4,FALSE)</f>
        <v>#N/A</v>
      </c>
      <c r="N151" s="547" t="e">
        <f t="shared" si="2"/>
        <v>#N/A</v>
      </c>
      <c r="O151" s="549" t="e">
        <f>VLOOKUP(I151,[4]Insumos!$A$2:$E$550,5,FALSE)</f>
        <v>#N/A</v>
      </c>
      <c r="P151" s="550" t="s">
        <v>65</v>
      </c>
    </row>
    <row r="152" spans="7:16" ht="15" x14ac:dyDescent="0.2">
      <c r="G152" s="191"/>
      <c r="H152" s="528"/>
      <c r="I152" s="546"/>
      <c r="J152" s="546" t="e">
        <f>VLOOKUP(I152,[4]Insumos!$A$2:$E$550,2,FALSE)</f>
        <v>#N/A</v>
      </c>
      <c r="K152" s="546" t="e">
        <f>VLOOKUP(I152,[4]Insumos!$A$2:$E$550,3,FALSE)</f>
        <v>#N/A</v>
      </c>
      <c r="L152" s="547"/>
      <c r="M152" s="548" t="e">
        <f>VLOOKUP(I152,[4]Insumos!$A$2:$E$550,4,FALSE)</f>
        <v>#N/A</v>
      </c>
      <c r="N152" s="547" t="e">
        <f t="shared" si="2"/>
        <v>#N/A</v>
      </c>
      <c r="O152" s="549" t="e">
        <f>VLOOKUP(I152,[4]Insumos!$A$2:$E$550,5,FALSE)</f>
        <v>#N/A</v>
      </c>
      <c r="P152" s="550" t="s">
        <v>65</v>
      </c>
    </row>
    <row r="153" spans="7:16" ht="15" x14ac:dyDescent="0.2">
      <c r="G153" s="191"/>
      <c r="H153" s="528"/>
      <c r="I153" s="546"/>
      <c r="J153" s="546" t="e">
        <f>VLOOKUP(I153,[4]Insumos!$A$2:$E$550,2,FALSE)</f>
        <v>#N/A</v>
      </c>
      <c r="K153" s="546" t="e">
        <f>VLOOKUP(I153,[4]Insumos!$A$2:$E$550,3,FALSE)</f>
        <v>#N/A</v>
      </c>
      <c r="L153" s="547"/>
      <c r="M153" s="548" t="e">
        <f>VLOOKUP(I153,[4]Insumos!$A$2:$E$550,4,FALSE)</f>
        <v>#N/A</v>
      </c>
      <c r="N153" s="547" t="e">
        <f t="shared" si="2"/>
        <v>#N/A</v>
      </c>
      <c r="O153" s="549" t="e">
        <f>VLOOKUP(I153,[4]Insumos!$A$2:$E$550,5,FALSE)</f>
        <v>#N/A</v>
      </c>
      <c r="P153" s="550" t="s">
        <v>65</v>
      </c>
    </row>
    <row r="154" spans="7:16" ht="30" x14ac:dyDescent="0.2">
      <c r="G154" s="191" t="s">
        <v>1334</v>
      </c>
      <c r="H154" s="552" t="s">
        <v>1296</v>
      </c>
      <c r="I154" s="546" t="s">
        <v>828</v>
      </c>
      <c r="J154" s="546" t="str">
        <f>VLOOKUP(I154,[4]Insumos!$A$2:$E$550,2,FALSE)</f>
        <v>Productos de Papel, Cartón e Impresos</v>
      </c>
      <c r="K154" s="546" t="str">
        <f>VLOOKUP(I154,[4]Insumos!$A$2:$E$550,3,FALSE)</f>
        <v>resma</v>
      </c>
      <c r="L154" s="547"/>
      <c r="M154" s="548">
        <f>VLOOKUP(I154,[4]Insumos!$A$2:$E$550,4,FALSE)</f>
        <v>139.24</v>
      </c>
      <c r="N154" s="547">
        <f t="shared" si="2"/>
        <v>0</v>
      </c>
      <c r="O154" s="549" t="str">
        <f>VLOOKUP(I154,[4]Insumos!$A$2:$E$550,5,FALSE)</f>
        <v>2.3.3.1.01</v>
      </c>
      <c r="P154" s="550" t="s">
        <v>65</v>
      </c>
    </row>
    <row r="155" spans="7:16" ht="15" x14ac:dyDescent="0.2">
      <c r="G155" s="191"/>
      <c r="H155" s="552"/>
      <c r="I155" s="546" t="s">
        <v>994</v>
      </c>
      <c r="J155" s="546" t="str">
        <f>VLOOKUP(I155,[4]Insumos!$A$2:$E$550,2,FALSE)</f>
        <v>Útiles de escritorio, oficina, informática y de enseñanza</v>
      </c>
      <c r="K155" s="546" t="str">
        <f>VLOOKUP(I155,[4]Insumos!$A$2:$E$550,3,FALSE)</f>
        <v>unidad</v>
      </c>
      <c r="L155" s="547"/>
      <c r="M155" s="548">
        <f>VLOOKUP(I155,[4]Insumos!$A$2:$E$550,4,FALSE)</f>
        <v>55</v>
      </c>
      <c r="N155" s="547">
        <f t="shared" si="2"/>
        <v>0</v>
      </c>
      <c r="O155" s="549" t="str">
        <f>VLOOKUP(I155,[4]Insumos!$A$2:$E$550,5,FALSE)</f>
        <v xml:space="preserve">2.3.9.2.01 </v>
      </c>
      <c r="P155" s="550" t="s">
        <v>65</v>
      </c>
    </row>
    <row r="156" spans="7:16" ht="15" x14ac:dyDescent="0.2">
      <c r="G156" s="191"/>
      <c r="H156" s="552"/>
      <c r="I156" s="546" t="s">
        <v>1044</v>
      </c>
      <c r="J156" s="546" t="str">
        <f>VLOOKUP(I156,[4]Insumos!$A$2:$E$550,2,FALSE)</f>
        <v>Útiles de escritorio, oficina, informática y de enseñanza</v>
      </c>
      <c r="K156" s="546" t="str">
        <f>VLOOKUP(I156,[4]Insumos!$A$2:$E$550,3,FALSE)</f>
        <v>unidad</v>
      </c>
      <c r="L156" s="547"/>
      <c r="M156" s="548">
        <f>VLOOKUP(I156,[4]Insumos!$A$2:$E$550,4,FALSE)</f>
        <v>4398.45</v>
      </c>
      <c r="N156" s="547">
        <f t="shared" si="2"/>
        <v>0</v>
      </c>
      <c r="O156" s="549" t="str">
        <f>VLOOKUP(I156,[4]Insumos!$A$2:$E$550,5,FALSE)</f>
        <v xml:space="preserve">2.3.9.2.01 </v>
      </c>
      <c r="P156" s="550" t="s">
        <v>65</v>
      </c>
    </row>
    <row r="157" spans="7:16" ht="15" x14ac:dyDescent="0.2">
      <c r="G157" s="191"/>
      <c r="H157" s="552"/>
      <c r="I157" s="546"/>
      <c r="J157" s="546" t="e">
        <f>VLOOKUP(I157,[4]Insumos!$A$2:$E$550,2,FALSE)</f>
        <v>#N/A</v>
      </c>
      <c r="K157" s="546" t="e">
        <f>VLOOKUP(I157,[4]Insumos!$A$2:$E$550,3,FALSE)</f>
        <v>#N/A</v>
      </c>
      <c r="L157" s="547"/>
      <c r="M157" s="548" t="e">
        <f>VLOOKUP(I157,[4]Insumos!$A$2:$E$550,4,FALSE)</f>
        <v>#N/A</v>
      </c>
      <c r="N157" s="547" t="e">
        <f t="shared" si="2"/>
        <v>#N/A</v>
      </c>
      <c r="O157" s="549" t="e">
        <f>VLOOKUP(I157,[4]Insumos!$A$2:$E$550,5,FALSE)</f>
        <v>#N/A</v>
      </c>
      <c r="P157" s="550" t="s">
        <v>65</v>
      </c>
    </row>
    <row r="158" spans="7:16" ht="15" x14ac:dyDescent="0.2">
      <c r="G158" s="191"/>
      <c r="H158" s="552"/>
      <c r="I158" s="546"/>
      <c r="J158" s="546" t="e">
        <f>VLOOKUP(I158,[4]Insumos!$A$2:$E$550,2,FALSE)</f>
        <v>#N/A</v>
      </c>
      <c r="K158" s="546" t="e">
        <f>VLOOKUP(I158,[4]Insumos!$A$2:$E$550,3,FALSE)</f>
        <v>#N/A</v>
      </c>
      <c r="L158" s="547"/>
      <c r="M158" s="548" t="e">
        <f>VLOOKUP(I158,[4]Insumos!$A$2:$E$550,4,FALSE)</f>
        <v>#N/A</v>
      </c>
      <c r="N158" s="547" t="e">
        <f t="shared" si="2"/>
        <v>#N/A</v>
      </c>
      <c r="O158" s="549" t="e">
        <f>VLOOKUP(I158,[4]Insumos!$A$2:$E$550,5,FALSE)</f>
        <v>#N/A</v>
      </c>
      <c r="P158" s="550" t="s">
        <v>65</v>
      </c>
    </row>
    <row r="159" spans="7:16" ht="45" x14ac:dyDescent="0.2">
      <c r="G159" s="191" t="s">
        <v>1193</v>
      </c>
      <c r="H159" s="529" t="s">
        <v>1378</v>
      </c>
      <c r="I159" s="546" t="s">
        <v>1000</v>
      </c>
      <c r="J159" s="546" t="str">
        <f>VLOOKUP(I159,[4]Insumos!$A$2:$E$550,2,FALSE)</f>
        <v>Útiles de escritorio, oficina, informática y de enseñanza</v>
      </c>
      <c r="K159" s="546" t="str">
        <f>VLOOKUP(I159,[4]Insumos!$A$2:$E$550,3,FALSE)</f>
        <v>unidad</v>
      </c>
      <c r="L159" s="547">
        <v>5</v>
      </c>
      <c r="M159" s="548">
        <f>VLOOKUP(I159,[4]Insumos!$A$2:$E$550,4,FALSE)</f>
        <v>498.99799999999999</v>
      </c>
      <c r="N159" s="547">
        <f t="shared" si="2"/>
        <v>2494.9899999999998</v>
      </c>
      <c r="O159" s="549" t="str">
        <f>VLOOKUP(I159,[4]Insumos!$A$2:$E$550,5,FALSE)</f>
        <v xml:space="preserve">2.3.9.2.01 </v>
      </c>
      <c r="P159" s="550" t="s">
        <v>65</v>
      </c>
    </row>
    <row r="160" spans="7:16" ht="15" x14ac:dyDescent="0.2">
      <c r="G160" s="191"/>
      <c r="H160" s="529"/>
      <c r="I160" s="546" t="s">
        <v>828</v>
      </c>
      <c r="J160" s="546" t="str">
        <f>VLOOKUP(I160,[4]Insumos!$A$2:$E$550,2,FALSE)</f>
        <v>Productos de Papel, Cartón e Impresos</v>
      </c>
      <c r="K160" s="546" t="str">
        <f>VLOOKUP(I160,[4]Insumos!$A$2:$E$550,3,FALSE)</f>
        <v>resma</v>
      </c>
      <c r="L160" s="547">
        <v>0.25</v>
      </c>
      <c r="M160" s="548">
        <f>VLOOKUP(I160,[4]Insumos!$A$2:$E$550,4,FALSE)</f>
        <v>139.24</v>
      </c>
      <c r="N160" s="547">
        <f t="shared" si="2"/>
        <v>34.81</v>
      </c>
      <c r="O160" s="549" t="str">
        <f>VLOOKUP(I160,[4]Insumos!$A$2:$E$550,5,FALSE)</f>
        <v>2.3.3.1.01</v>
      </c>
      <c r="P160" s="550" t="s">
        <v>65</v>
      </c>
    </row>
    <row r="161" spans="7:16" ht="15" x14ac:dyDescent="0.2">
      <c r="G161" s="191"/>
      <c r="H161" s="529"/>
      <c r="I161" s="546" t="s">
        <v>1005</v>
      </c>
      <c r="J161" s="546" t="str">
        <f>VLOOKUP(I161,[4]Insumos!$A$2:$E$550,2,FALSE)</f>
        <v>Útiles de escritorio, oficina, informática y de enseñanza</v>
      </c>
      <c r="K161" s="546" t="str">
        <f>VLOOKUP(I161,[4]Insumos!$A$2:$E$550,3,FALSE)</f>
        <v>unidad</v>
      </c>
      <c r="L161" s="547">
        <v>5</v>
      </c>
      <c r="M161" s="548">
        <f>VLOOKUP(I161,[4]Insumos!$A$2:$E$550,4,FALSE)</f>
        <v>10584.6</v>
      </c>
      <c r="N161" s="547">
        <f t="shared" si="2"/>
        <v>52923</v>
      </c>
      <c r="O161" s="549" t="str">
        <f>VLOOKUP(I161,[4]Insumos!$A$2:$E$550,5,FALSE)</f>
        <v xml:space="preserve">2.3.9.2.01 </v>
      </c>
      <c r="P161" s="550" t="s">
        <v>65</v>
      </c>
    </row>
    <row r="162" spans="7:16" ht="15" x14ac:dyDescent="0.2">
      <c r="G162" s="191"/>
      <c r="H162" s="529"/>
      <c r="I162" s="546"/>
      <c r="J162" s="546" t="e">
        <f>VLOOKUP(I162,[4]Insumos!$A$2:$E$550,2,FALSE)</f>
        <v>#N/A</v>
      </c>
      <c r="K162" s="546" t="e">
        <f>VLOOKUP(I162,[4]Insumos!$A$2:$E$550,3,FALSE)</f>
        <v>#N/A</v>
      </c>
      <c r="L162" s="547"/>
      <c r="M162" s="548" t="e">
        <f>VLOOKUP(I162,[4]Insumos!$A$2:$E$550,4,FALSE)</f>
        <v>#N/A</v>
      </c>
      <c r="N162" s="547" t="e">
        <f t="shared" si="2"/>
        <v>#N/A</v>
      </c>
      <c r="O162" s="549" t="e">
        <f>VLOOKUP(I162,[4]Insumos!$A$2:$E$550,5,FALSE)</f>
        <v>#N/A</v>
      </c>
      <c r="P162" s="550" t="s">
        <v>65</v>
      </c>
    </row>
    <row r="163" spans="7:16" ht="15" x14ac:dyDescent="0.2">
      <c r="G163" s="191"/>
      <c r="H163" s="529"/>
      <c r="I163" s="546"/>
      <c r="J163" s="546" t="e">
        <f>VLOOKUP(I163,[4]Insumos!$A$2:$E$550,2,FALSE)</f>
        <v>#N/A</v>
      </c>
      <c r="K163" s="546" t="e">
        <f>VLOOKUP(I163,[4]Insumos!$A$2:$E$550,3,FALSE)</f>
        <v>#N/A</v>
      </c>
      <c r="L163" s="547"/>
      <c r="M163" s="548" t="e">
        <f>VLOOKUP(I163,[4]Insumos!$A$2:$E$550,4,FALSE)</f>
        <v>#N/A</v>
      </c>
      <c r="N163" s="547" t="e">
        <f t="shared" si="2"/>
        <v>#N/A</v>
      </c>
      <c r="O163" s="549" t="e">
        <f>VLOOKUP(I163,[4]Insumos!$A$2:$E$550,5,FALSE)</f>
        <v>#N/A</v>
      </c>
      <c r="P163" s="550" t="s">
        <v>65</v>
      </c>
    </row>
    <row r="164" spans="7:16" ht="30" x14ac:dyDescent="0.2">
      <c r="G164" s="191" t="s">
        <v>1194</v>
      </c>
      <c r="H164" s="552" t="s">
        <v>1364</v>
      </c>
      <c r="I164" s="546" t="s">
        <v>828</v>
      </c>
      <c r="J164" s="546" t="str">
        <f>VLOOKUP(I164,[4]Insumos!$A$2:$E$550,2,FALSE)</f>
        <v>Productos de Papel, Cartón e Impresos</v>
      </c>
      <c r="K164" s="546" t="str">
        <f>VLOOKUP(I164,[4]Insumos!$A$2:$E$550,3,FALSE)</f>
        <v>resma</v>
      </c>
      <c r="L164" s="547">
        <v>0.25</v>
      </c>
      <c r="M164" s="548">
        <f>VLOOKUP(I164,[4]Insumos!$A$2:$E$550,4,FALSE)</f>
        <v>139.24</v>
      </c>
      <c r="N164" s="547">
        <f t="shared" si="2"/>
        <v>34.81</v>
      </c>
      <c r="O164" s="549" t="str">
        <f>VLOOKUP(I164,[4]Insumos!$A$2:$E$550,5,FALSE)</f>
        <v>2.3.3.1.01</v>
      </c>
      <c r="P164" s="550" t="s">
        <v>65</v>
      </c>
    </row>
    <row r="165" spans="7:16" ht="15" x14ac:dyDescent="0.2">
      <c r="G165" s="191"/>
      <c r="H165" s="552"/>
      <c r="I165" s="546" t="s">
        <v>994</v>
      </c>
      <c r="J165" s="546" t="str">
        <f>VLOOKUP(I165,[4]Insumos!$A$2:$E$550,2,FALSE)</f>
        <v>Útiles de escritorio, oficina, informática y de enseñanza</v>
      </c>
      <c r="K165" s="546" t="str">
        <f>VLOOKUP(I165,[4]Insumos!$A$2:$E$550,3,FALSE)</f>
        <v>unidad</v>
      </c>
      <c r="L165" s="547">
        <v>12</v>
      </c>
      <c r="M165" s="548">
        <f>VLOOKUP(I165,[4]Insumos!$A$2:$E$550,4,FALSE)</f>
        <v>55</v>
      </c>
      <c r="N165" s="547">
        <f t="shared" si="2"/>
        <v>660</v>
      </c>
      <c r="O165" s="549" t="str">
        <f>VLOOKUP(I165,[4]Insumos!$A$2:$E$550,5,FALSE)</f>
        <v xml:space="preserve">2.3.9.2.01 </v>
      </c>
      <c r="P165" s="550" t="s">
        <v>65</v>
      </c>
    </row>
    <row r="166" spans="7:16" ht="15" x14ac:dyDescent="0.2">
      <c r="G166" s="191"/>
      <c r="H166" s="552"/>
      <c r="I166" s="546" t="s">
        <v>1044</v>
      </c>
      <c r="J166" s="546" t="str">
        <f>VLOOKUP(I166,[4]Insumos!$A$2:$E$550,2,FALSE)</f>
        <v>Útiles de escritorio, oficina, informática y de enseñanza</v>
      </c>
      <c r="K166" s="546" t="str">
        <f>VLOOKUP(I166,[4]Insumos!$A$2:$E$550,3,FALSE)</f>
        <v>unidad</v>
      </c>
      <c r="L166" s="547">
        <v>0.25</v>
      </c>
      <c r="M166" s="548">
        <f>VLOOKUP(I166,[4]Insumos!$A$2:$E$550,4,FALSE)</f>
        <v>4398.45</v>
      </c>
      <c r="N166" s="547">
        <f t="shared" si="2"/>
        <v>1099.6125</v>
      </c>
      <c r="O166" s="549" t="str">
        <f>VLOOKUP(I166,[4]Insumos!$A$2:$E$550,5,FALSE)</f>
        <v xml:space="preserve">2.3.9.2.01 </v>
      </c>
      <c r="P166" s="550" t="s">
        <v>65</v>
      </c>
    </row>
    <row r="167" spans="7:16" ht="15" x14ac:dyDescent="0.2">
      <c r="G167" s="191"/>
      <c r="H167" s="552"/>
      <c r="I167" s="546"/>
      <c r="J167" s="546" t="e">
        <f>VLOOKUP(I167,[4]Insumos!$A$2:$E$550,2,FALSE)</f>
        <v>#N/A</v>
      </c>
      <c r="K167" s="546" t="e">
        <f>VLOOKUP(I167,[4]Insumos!$A$2:$E$550,3,FALSE)</f>
        <v>#N/A</v>
      </c>
      <c r="L167" s="547"/>
      <c r="M167" s="548" t="e">
        <f>VLOOKUP(I167,[4]Insumos!$A$2:$E$550,4,FALSE)</f>
        <v>#N/A</v>
      </c>
      <c r="N167" s="547" t="e">
        <f t="shared" si="2"/>
        <v>#N/A</v>
      </c>
      <c r="O167" s="549" t="e">
        <f>VLOOKUP(I167,[4]Insumos!$A$2:$E$550,5,FALSE)</f>
        <v>#N/A</v>
      </c>
      <c r="P167" s="550" t="s">
        <v>65</v>
      </c>
    </row>
    <row r="168" spans="7:16" ht="15" x14ac:dyDescent="0.2">
      <c r="G168" s="191"/>
      <c r="H168" s="552"/>
      <c r="I168" s="546"/>
      <c r="J168" s="546" t="e">
        <f>VLOOKUP(I168,[4]Insumos!$A$2:$E$550,2,FALSE)</f>
        <v>#N/A</v>
      </c>
      <c r="K168" s="546" t="e">
        <f>VLOOKUP(I168,[4]Insumos!$A$2:$E$550,3,FALSE)</f>
        <v>#N/A</v>
      </c>
      <c r="L168" s="547"/>
      <c r="M168" s="548" t="e">
        <f>VLOOKUP(I168,[4]Insumos!$A$2:$E$550,4,FALSE)</f>
        <v>#N/A</v>
      </c>
      <c r="N168" s="547" t="e">
        <f t="shared" si="2"/>
        <v>#N/A</v>
      </c>
      <c r="O168" s="549" t="e">
        <f>VLOOKUP(I168,[4]Insumos!$A$2:$E$550,5,FALSE)</f>
        <v>#N/A</v>
      </c>
      <c r="P168" s="550" t="s">
        <v>65</v>
      </c>
    </row>
    <row r="169" spans="7:16" ht="45" x14ac:dyDescent="0.2">
      <c r="G169" s="191" t="s">
        <v>1195</v>
      </c>
      <c r="H169" s="528" t="s">
        <v>1365</v>
      </c>
      <c r="I169" s="546" t="s">
        <v>828</v>
      </c>
      <c r="J169" s="546" t="str">
        <f>VLOOKUP(I169,[4]Insumos!$A$2:$E$550,2,FALSE)</f>
        <v>Productos de Papel, Cartón e Impresos</v>
      </c>
      <c r="K169" s="546" t="str">
        <f>VLOOKUP(I169,[4]Insumos!$A$2:$E$550,3,FALSE)</f>
        <v>resma</v>
      </c>
      <c r="L169" s="547">
        <v>0.25</v>
      </c>
      <c r="M169" s="548">
        <f>VLOOKUP(I169,[4]Insumos!$A$2:$E$550,4,FALSE)</f>
        <v>139.24</v>
      </c>
      <c r="N169" s="547">
        <f t="shared" si="2"/>
        <v>34.81</v>
      </c>
      <c r="O169" s="549" t="str">
        <f>VLOOKUP(I169,[4]Insumos!$A$2:$E$550,5,FALSE)</f>
        <v>2.3.3.1.01</v>
      </c>
      <c r="P169" s="550" t="s">
        <v>65</v>
      </c>
    </row>
    <row r="170" spans="7:16" ht="15" x14ac:dyDescent="0.2">
      <c r="G170" s="191"/>
      <c r="H170" s="528"/>
      <c r="I170" s="546" t="s">
        <v>994</v>
      </c>
      <c r="J170" s="546" t="str">
        <f>VLOOKUP(I170,[4]Insumos!$A$2:$E$550,2,FALSE)</f>
        <v>Útiles de escritorio, oficina, informática y de enseñanza</v>
      </c>
      <c r="K170" s="546" t="str">
        <f>VLOOKUP(I170,[4]Insumos!$A$2:$E$550,3,FALSE)</f>
        <v>unidad</v>
      </c>
      <c r="L170" s="547">
        <v>2</v>
      </c>
      <c r="M170" s="548">
        <f>VLOOKUP(I170,[4]Insumos!$A$2:$E$550,4,FALSE)</f>
        <v>55</v>
      </c>
      <c r="N170" s="547">
        <f t="shared" si="2"/>
        <v>110</v>
      </c>
      <c r="O170" s="549" t="str">
        <f>VLOOKUP(I170,[4]Insumos!$A$2:$E$550,5,FALSE)</f>
        <v xml:space="preserve">2.3.9.2.01 </v>
      </c>
      <c r="P170" s="550" t="s">
        <v>65</v>
      </c>
    </row>
    <row r="171" spans="7:16" ht="15" x14ac:dyDescent="0.2">
      <c r="G171" s="191"/>
      <c r="H171" s="528"/>
      <c r="I171" s="546"/>
      <c r="J171" s="546" t="e">
        <f>VLOOKUP(I171,[4]Insumos!$A$2:$E$550,2,FALSE)</f>
        <v>#N/A</v>
      </c>
      <c r="K171" s="546" t="e">
        <f>VLOOKUP(I171,[4]Insumos!$A$2:$E$550,3,FALSE)</f>
        <v>#N/A</v>
      </c>
      <c r="L171" s="547"/>
      <c r="M171" s="548" t="e">
        <f>VLOOKUP(I171,[4]Insumos!$A$2:$E$550,4,FALSE)</f>
        <v>#N/A</v>
      </c>
      <c r="N171" s="547" t="e">
        <f t="shared" si="2"/>
        <v>#N/A</v>
      </c>
      <c r="O171" s="549" t="e">
        <f>VLOOKUP(I171,[4]Insumos!$A$2:$E$550,5,FALSE)</f>
        <v>#N/A</v>
      </c>
      <c r="P171" s="550" t="s">
        <v>65</v>
      </c>
    </row>
    <row r="172" spans="7:16" ht="15" x14ac:dyDescent="0.2">
      <c r="G172" s="191"/>
      <c r="H172" s="528"/>
      <c r="I172" s="546"/>
      <c r="J172" s="546" t="e">
        <f>VLOOKUP(I172,[4]Insumos!$A$2:$E$550,2,FALSE)</f>
        <v>#N/A</v>
      </c>
      <c r="K172" s="546" t="e">
        <f>VLOOKUP(I172,[4]Insumos!$A$2:$E$550,3,FALSE)</f>
        <v>#N/A</v>
      </c>
      <c r="L172" s="547"/>
      <c r="M172" s="548" t="e">
        <f>VLOOKUP(I172,[4]Insumos!$A$2:$E$550,4,FALSE)</f>
        <v>#N/A</v>
      </c>
      <c r="N172" s="547" t="e">
        <f t="shared" si="2"/>
        <v>#N/A</v>
      </c>
      <c r="O172" s="549" t="e">
        <f>VLOOKUP(I172,[4]Insumos!$A$2:$E$550,5,FALSE)</f>
        <v>#N/A</v>
      </c>
      <c r="P172" s="550" t="s">
        <v>65</v>
      </c>
    </row>
    <row r="173" spans="7:16" ht="15" x14ac:dyDescent="0.2">
      <c r="G173" s="191"/>
      <c r="H173" s="528"/>
      <c r="I173" s="546"/>
      <c r="J173" s="546" t="e">
        <f>VLOOKUP(I173,[4]Insumos!$A$2:$E$550,2,FALSE)</f>
        <v>#N/A</v>
      </c>
      <c r="K173" s="546" t="e">
        <f>VLOOKUP(I173,[4]Insumos!$A$2:$E$550,3,FALSE)</f>
        <v>#N/A</v>
      </c>
      <c r="L173" s="547"/>
      <c r="M173" s="548" t="e">
        <f>VLOOKUP(I173,[4]Insumos!$A$2:$E$550,4,FALSE)</f>
        <v>#N/A</v>
      </c>
      <c r="N173" s="547" t="e">
        <f t="shared" si="2"/>
        <v>#N/A</v>
      </c>
      <c r="O173" s="549" t="e">
        <f>VLOOKUP(I173,[4]Insumos!$A$2:$E$550,5,FALSE)</f>
        <v>#N/A</v>
      </c>
      <c r="P173" s="550" t="s">
        <v>65</v>
      </c>
    </row>
    <row r="174" spans="7:16" ht="15" x14ac:dyDescent="0.2">
      <c r="G174" s="191" t="s">
        <v>1196</v>
      </c>
      <c r="H174" s="552" t="s">
        <v>1249</v>
      </c>
      <c r="I174" s="546"/>
      <c r="J174" s="546" t="e">
        <f>VLOOKUP(I174,[4]Insumos!$A$2:$E$550,2,FALSE)</f>
        <v>#N/A</v>
      </c>
      <c r="K174" s="546" t="e">
        <f>VLOOKUP(I174,[4]Insumos!$A$2:$E$550,3,FALSE)</f>
        <v>#N/A</v>
      </c>
      <c r="L174" s="547"/>
      <c r="M174" s="548" t="e">
        <f>VLOOKUP(I174,[4]Insumos!$A$2:$E$550,4,FALSE)</f>
        <v>#N/A</v>
      </c>
      <c r="N174" s="547" t="e">
        <f t="shared" si="2"/>
        <v>#N/A</v>
      </c>
      <c r="O174" s="549" t="e">
        <f>VLOOKUP(I174,[4]Insumos!$A$2:$E$550,5,FALSE)</f>
        <v>#N/A</v>
      </c>
      <c r="P174" s="550" t="s">
        <v>65</v>
      </c>
    </row>
    <row r="175" spans="7:16" ht="15" x14ac:dyDescent="0.2">
      <c r="G175" s="191"/>
      <c r="H175" s="552"/>
      <c r="I175" s="546"/>
      <c r="J175" s="546" t="e">
        <f>VLOOKUP(I175,[4]Insumos!$A$2:$E$550,2,FALSE)</f>
        <v>#N/A</v>
      </c>
      <c r="K175" s="546" t="e">
        <f>VLOOKUP(I175,[4]Insumos!$A$2:$E$550,3,FALSE)</f>
        <v>#N/A</v>
      </c>
      <c r="L175" s="547"/>
      <c r="M175" s="548" t="e">
        <f>VLOOKUP(I175,[4]Insumos!$A$2:$E$550,4,FALSE)</f>
        <v>#N/A</v>
      </c>
      <c r="N175" s="547" t="e">
        <f t="shared" si="2"/>
        <v>#N/A</v>
      </c>
      <c r="O175" s="549" t="e">
        <f>VLOOKUP(I175,[4]Insumos!$A$2:$E$550,5,FALSE)</f>
        <v>#N/A</v>
      </c>
      <c r="P175" s="550" t="s">
        <v>65</v>
      </c>
    </row>
    <row r="176" spans="7:16" ht="15" x14ac:dyDescent="0.2">
      <c r="G176" s="191"/>
      <c r="H176" s="552"/>
      <c r="I176" s="546"/>
      <c r="J176" s="546" t="e">
        <f>VLOOKUP(I176,[4]Insumos!$A$2:$E$550,2,FALSE)</f>
        <v>#N/A</v>
      </c>
      <c r="K176" s="546" t="e">
        <f>VLOOKUP(I176,[4]Insumos!$A$2:$E$550,3,FALSE)</f>
        <v>#N/A</v>
      </c>
      <c r="L176" s="547"/>
      <c r="M176" s="548" t="e">
        <f>VLOOKUP(I176,[4]Insumos!$A$2:$E$550,4,FALSE)</f>
        <v>#N/A</v>
      </c>
      <c r="N176" s="547" t="e">
        <f t="shared" si="2"/>
        <v>#N/A</v>
      </c>
      <c r="O176" s="549" t="e">
        <f>VLOOKUP(I176,[4]Insumos!$A$2:$E$550,5,FALSE)</f>
        <v>#N/A</v>
      </c>
      <c r="P176" s="550" t="s">
        <v>65</v>
      </c>
    </row>
    <row r="177" spans="7:16" ht="15" x14ac:dyDescent="0.2">
      <c r="G177" s="191"/>
      <c r="H177" s="552"/>
      <c r="I177" s="546"/>
      <c r="J177" s="546" t="e">
        <f>VLOOKUP(I177,[4]Insumos!$A$2:$E$550,2,FALSE)</f>
        <v>#N/A</v>
      </c>
      <c r="K177" s="546" t="e">
        <f>VLOOKUP(I177,[4]Insumos!$A$2:$E$550,3,FALSE)</f>
        <v>#N/A</v>
      </c>
      <c r="L177" s="547"/>
      <c r="M177" s="548" t="e">
        <f>VLOOKUP(I177,[4]Insumos!$A$2:$E$550,4,FALSE)</f>
        <v>#N/A</v>
      </c>
      <c r="N177" s="547" t="e">
        <f t="shared" si="2"/>
        <v>#N/A</v>
      </c>
      <c r="O177" s="549" t="e">
        <f>VLOOKUP(I177,[4]Insumos!$A$2:$E$550,5,FALSE)</f>
        <v>#N/A</v>
      </c>
      <c r="P177" s="550" t="s">
        <v>65</v>
      </c>
    </row>
    <row r="178" spans="7:16" ht="15" x14ac:dyDescent="0.2">
      <c r="G178" s="191"/>
      <c r="H178" s="552"/>
      <c r="I178" s="546"/>
      <c r="J178" s="546" t="e">
        <f>VLOOKUP(I178,[4]Insumos!$A$2:$E$550,2,FALSE)</f>
        <v>#N/A</v>
      </c>
      <c r="K178" s="546" t="e">
        <f>VLOOKUP(I178,[4]Insumos!$A$2:$E$550,3,FALSE)</f>
        <v>#N/A</v>
      </c>
      <c r="L178" s="547"/>
      <c r="M178" s="548" t="e">
        <f>VLOOKUP(I178,[4]Insumos!$A$2:$E$550,4,FALSE)</f>
        <v>#N/A</v>
      </c>
      <c r="N178" s="547" t="e">
        <f t="shared" si="2"/>
        <v>#N/A</v>
      </c>
      <c r="O178" s="549" t="e">
        <f>VLOOKUP(I178,[4]Insumos!$A$2:$E$550,5,FALSE)</f>
        <v>#N/A</v>
      </c>
      <c r="P178" s="550" t="s">
        <v>65</v>
      </c>
    </row>
    <row r="179" spans="7:16" ht="60" x14ac:dyDescent="0.2">
      <c r="G179" s="191" t="s">
        <v>1198</v>
      </c>
      <c r="H179" s="529" t="s">
        <v>1366</v>
      </c>
      <c r="I179" s="546" t="s">
        <v>828</v>
      </c>
      <c r="J179" s="546" t="str">
        <f>VLOOKUP(I179,[4]Insumos!$A$2:$E$550,2,FALSE)</f>
        <v>Productos de Papel, Cartón e Impresos</v>
      </c>
      <c r="K179" s="546" t="str">
        <f>VLOOKUP(I179,[4]Insumos!$A$2:$E$550,3,FALSE)</f>
        <v>resma</v>
      </c>
      <c r="L179" s="547">
        <v>0.25</v>
      </c>
      <c r="M179" s="548">
        <f>VLOOKUP(I179,[4]Insumos!$A$2:$E$550,4,FALSE)</f>
        <v>139.24</v>
      </c>
      <c r="N179" s="547">
        <f t="shared" si="2"/>
        <v>34.81</v>
      </c>
      <c r="O179" s="549" t="str">
        <f>VLOOKUP(I179,[4]Insumos!$A$2:$E$550,5,FALSE)</f>
        <v>2.3.3.1.01</v>
      </c>
      <c r="P179" s="550" t="s">
        <v>65</v>
      </c>
    </row>
    <row r="180" spans="7:16" ht="15" x14ac:dyDescent="0.2">
      <c r="G180" s="191"/>
      <c r="H180" s="529"/>
      <c r="I180" s="546" t="s">
        <v>994</v>
      </c>
      <c r="J180" s="546" t="str">
        <f>VLOOKUP(I180,[4]Insumos!$A$2:$E$550,2,FALSE)</f>
        <v>Útiles de escritorio, oficina, informática y de enseñanza</v>
      </c>
      <c r="K180" s="546" t="str">
        <f>VLOOKUP(I180,[4]Insumos!$A$2:$E$550,3,FALSE)</f>
        <v>unidad</v>
      </c>
      <c r="L180" s="547">
        <v>2</v>
      </c>
      <c r="M180" s="548">
        <f>VLOOKUP(I180,[4]Insumos!$A$2:$E$550,4,FALSE)</f>
        <v>55</v>
      </c>
      <c r="N180" s="547">
        <f t="shared" si="2"/>
        <v>110</v>
      </c>
      <c r="O180" s="549" t="str">
        <f>VLOOKUP(I180,[4]Insumos!$A$2:$E$550,5,FALSE)</f>
        <v xml:space="preserve">2.3.9.2.01 </v>
      </c>
      <c r="P180" s="550" t="s">
        <v>65</v>
      </c>
    </row>
    <row r="181" spans="7:16" ht="15" x14ac:dyDescent="0.2">
      <c r="G181" s="191"/>
      <c r="H181" s="529"/>
      <c r="I181" s="546"/>
      <c r="J181" s="546" t="e">
        <f>VLOOKUP(I181,[4]Insumos!$A$2:$E$550,2,FALSE)</f>
        <v>#N/A</v>
      </c>
      <c r="K181" s="546" t="e">
        <f>VLOOKUP(I181,[4]Insumos!$A$2:$E$550,3,FALSE)</f>
        <v>#N/A</v>
      </c>
      <c r="L181" s="547"/>
      <c r="M181" s="548" t="e">
        <f>VLOOKUP(I181,[4]Insumos!$A$2:$E$550,4,FALSE)</f>
        <v>#N/A</v>
      </c>
      <c r="N181" s="547" t="e">
        <f t="shared" si="2"/>
        <v>#N/A</v>
      </c>
      <c r="O181" s="549" t="e">
        <f>VLOOKUP(I181,[4]Insumos!$A$2:$E$550,5,FALSE)</f>
        <v>#N/A</v>
      </c>
      <c r="P181" s="550" t="s">
        <v>65</v>
      </c>
    </row>
    <row r="182" spans="7:16" ht="15" x14ac:dyDescent="0.2">
      <c r="G182" s="191"/>
      <c r="H182" s="529"/>
      <c r="I182" s="546"/>
      <c r="J182" s="546" t="e">
        <f>VLOOKUP(I182,[4]Insumos!$A$2:$E$550,2,FALSE)</f>
        <v>#N/A</v>
      </c>
      <c r="K182" s="546" t="e">
        <f>VLOOKUP(I182,[4]Insumos!$A$2:$E$550,3,FALSE)</f>
        <v>#N/A</v>
      </c>
      <c r="L182" s="547"/>
      <c r="M182" s="548" t="e">
        <f>VLOOKUP(I182,[4]Insumos!$A$2:$E$550,4,FALSE)</f>
        <v>#N/A</v>
      </c>
      <c r="N182" s="547" t="e">
        <f t="shared" si="2"/>
        <v>#N/A</v>
      </c>
      <c r="O182" s="549" t="e">
        <f>VLOOKUP(I182,[4]Insumos!$A$2:$E$550,5,FALSE)</f>
        <v>#N/A</v>
      </c>
      <c r="P182" s="550" t="s">
        <v>65</v>
      </c>
    </row>
    <row r="183" spans="7:16" ht="30" x14ac:dyDescent="0.2">
      <c r="G183" s="191" t="s">
        <v>1177</v>
      </c>
      <c r="H183" s="552" t="s">
        <v>1297</v>
      </c>
      <c r="I183" s="546" t="s">
        <v>828</v>
      </c>
      <c r="J183" s="546" t="str">
        <f>VLOOKUP(I183,[4]Insumos!$A$2:$E$550,2,FALSE)</f>
        <v>Productos de Papel, Cartón e Impresos</v>
      </c>
      <c r="K183" s="546" t="str">
        <f>VLOOKUP(I183,[4]Insumos!$A$2:$E$550,3,FALSE)</f>
        <v>resma</v>
      </c>
      <c r="L183" s="547">
        <v>0.25</v>
      </c>
      <c r="M183" s="548">
        <f>VLOOKUP(I183,[4]Insumos!$A$2:$E$550,4,FALSE)</f>
        <v>139.24</v>
      </c>
      <c r="N183" s="547">
        <f t="shared" si="2"/>
        <v>34.81</v>
      </c>
      <c r="O183" s="549" t="str">
        <f>VLOOKUP(I183,[4]Insumos!$A$2:$E$550,5,FALSE)</f>
        <v>2.3.3.1.01</v>
      </c>
      <c r="P183" s="550" t="s">
        <v>65</v>
      </c>
    </row>
    <row r="184" spans="7:16" ht="15" x14ac:dyDescent="0.2">
      <c r="G184" s="191"/>
      <c r="H184" s="552"/>
      <c r="I184" s="546" t="s">
        <v>994</v>
      </c>
      <c r="J184" s="546" t="str">
        <f>VLOOKUP(I184,[4]Insumos!$A$2:$E$550,2,FALSE)</f>
        <v>Útiles de escritorio, oficina, informática y de enseñanza</v>
      </c>
      <c r="K184" s="546" t="str">
        <f>VLOOKUP(I184,[4]Insumos!$A$2:$E$550,3,FALSE)</f>
        <v>unidad</v>
      </c>
      <c r="L184" s="547">
        <v>3</v>
      </c>
      <c r="M184" s="548">
        <f>VLOOKUP(I184,[4]Insumos!$A$2:$E$550,4,FALSE)</f>
        <v>55</v>
      </c>
      <c r="N184" s="547">
        <f t="shared" si="2"/>
        <v>165</v>
      </c>
      <c r="O184" s="549" t="str">
        <f>VLOOKUP(I184,[4]Insumos!$A$2:$E$550,5,FALSE)</f>
        <v xml:space="preserve">2.3.9.2.01 </v>
      </c>
      <c r="P184" s="550" t="s">
        <v>65</v>
      </c>
    </row>
    <row r="185" spans="7:16" ht="15" x14ac:dyDescent="0.2">
      <c r="G185" s="191"/>
      <c r="H185" s="552"/>
      <c r="I185" s="546"/>
      <c r="J185" s="546" t="e">
        <f>VLOOKUP(I185,[4]Insumos!$A$2:$E$550,2,FALSE)</f>
        <v>#N/A</v>
      </c>
      <c r="K185" s="546" t="e">
        <f>VLOOKUP(I185,[4]Insumos!$A$2:$E$550,3,FALSE)</f>
        <v>#N/A</v>
      </c>
      <c r="L185" s="547"/>
      <c r="M185" s="548" t="e">
        <f>VLOOKUP(I185,[4]Insumos!$A$2:$E$550,4,FALSE)</f>
        <v>#N/A</v>
      </c>
      <c r="N185" s="547" t="e">
        <f t="shared" si="2"/>
        <v>#N/A</v>
      </c>
      <c r="O185" s="549" t="e">
        <f>VLOOKUP(I185,[4]Insumos!$A$2:$E$550,5,FALSE)</f>
        <v>#N/A</v>
      </c>
      <c r="P185" s="550" t="s">
        <v>65</v>
      </c>
    </row>
    <row r="186" spans="7:16" ht="15" x14ac:dyDescent="0.2">
      <c r="G186" s="191"/>
      <c r="H186" s="552"/>
      <c r="I186" s="546"/>
      <c r="J186" s="546" t="e">
        <f>VLOOKUP(I186,[4]Insumos!$A$2:$E$550,2,FALSE)</f>
        <v>#N/A</v>
      </c>
      <c r="K186" s="546" t="e">
        <f>VLOOKUP(I186,[4]Insumos!$A$2:$E$550,3,FALSE)</f>
        <v>#N/A</v>
      </c>
      <c r="L186" s="547"/>
      <c r="M186" s="548" t="e">
        <f>VLOOKUP(I186,[4]Insumos!$A$2:$E$550,4,FALSE)</f>
        <v>#N/A</v>
      </c>
      <c r="N186" s="547" t="e">
        <f t="shared" si="2"/>
        <v>#N/A</v>
      </c>
      <c r="O186" s="549" t="e">
        <f>VLOOKUP(I186,[4]Insumos!$A$2:$E$550,5,FALSE)</f>
        <v>#N/A</v>
      </c>
      <c r="P186" s="550" t="s">
        <v>65</v>
      </c>
    </row>
    <row r="187" spans="7:16" ht="15" x14ac:dyDescent="0.2">
      <c r="G187" s="191"/>
      <c r="H187" s="552"/>
      <c r="I187" s="546"/>
      <c r="J187" s="546" t="e">
        <f>VLOOKUP(I187,[4]Insumos!$A$2:$E$550,2,FALSE)</f>
        <v>#N/A</v>
      </c>
      <c r="K187" s="546" t="e">
        <f>VLOOKUP(I187,[4]Insumos!$A$2:$E$550,3,FALSE)</f>
        <v>#N/A</v>
      </c>
      <c r="L187" s="547"/>
      <c r="M187" s="548" t="e">
        <f>VLOOKUP(I187,[4]Insumos!$A$2:$E$550,4,FALSE)</f>
        <v>#N/A</v>
      </c>
      <c r="N187" s="547" t="e">
        <f t="shared" si="2"/>
        <v>#N/A</v>
      </c>
      <c r="O187" s="549" t="e">
        <f>VLOOKUP(I187,[4]Insumos!$A$2:$E$550,5,FALSE)</f>
        <v>#N/A</v>
      </c>
      <c r="P187" s="550" t="s">
        <v>65</v>
      </c>
    </row>
    <row r="188" spans="7:16" ht="45" x14ac:dyDescent="0.2">
      <c r="G188" s="191" t="s">
        <v>1178</v>
      </c>
      <c r="H188" s="528" t="s">
        <v>1369</v>
      </c>
      <c r="I188" s="546" t="s">
        <v>828</v>
      </c>
      <c r="J188" s="546" t="str">
        <f>VLOOKUP(I188,[4]Insumos!$A$2:$E$550,2,FALSE)</f>
        <v>Productos de Papel, Cartón e Impresos</v>
      </c>
      <c r="K188" s="546" t="str">
        <f>VLOOKUP(I188,[4]Insumos!$A$2:$E$550,3,FALSE)</f>
        <v>resma</v>
      </c>
      <c r="L188" s="547">
        <v>3</v>
      </c>
      <c r="M188" s="548">
        <f>VLOOKUP(I188,[4]Insumos!$A$2:$E$550,4,FALSE)</f>
        <v>139.24</v>
      </c>
      <c r="N188" s="547">
        <f t="shared" si="2"/>
        <v>417.72</v>
      </c>
      <c r="O188" s="549" t="str">
        <f>VLOOKUP(I188,[4]Insumos!$A$2:$E$550,5,FALSE)</f>
        <v>2.3.3.1.01</v>
      </c>
      <c r="P188" s="550" t="s">
        <v>65</v>
      </c>
    </row>
    <row r="189" spans="7:16" ht="15" x14ac:dyDescent="0.2">
      <c r="G189" s="191"/>
      <c r="H189" s="528"/>
      <c r="I189" s="546" t="s">
        <v>994</v>
      </c>
      <c r="J189" s="546" t="str">
        <f>VLOOKUP(I189,[4]Insumos!$A$2:$E$550,2,FALSE)</f>
        <v>Útiles de escritorio, oficina, informática y de enseñanza</v>
      </c>
      <c r="K189" s="546" t="str">
        <f>VLOOKUP(I189,[4]Insumos!$A$2:$E$550,3,FALSE)</f>
        <v>unidad</v>
      </c>
      <c r="L189" s="547">
        <v>2</v>
      </c>
      <c r="M189" s="548">
        <f>VLOOKUP(I189,[4]Insumos!$A$2:$E$550,4,FALSE)</f>
        <v>55</v>
      </c>
      <c r="N189" s="547">
        <f t="shared" si="2"/>
        <v>110</v>
      </c>
      <c r="O189" s="549" t="str">
        <f>VLOOKUP(I189,[4]Insumos!$A$2:$E$550,5,FALSE)</f>
        <v xml:space="preserve">2.3.9.2.01 </v>
      </c>
      <c r="P189" s="550" t="s">
        <v>65</v>
      </c>
    </row>
    <row r="190" spans="7:16" ht="15" x14ac:dyDescent="0.2">
      <c r="G190" s="191"/>
      <c r="H190" s="528"/>
      <c r="I190" s="546"/>
      <c r="J190" s="546" t="e">
        <f>VLOOKUP(I190,[4]Insumos!$A$2:$E$550,2,FALSE)</f>
        <v>#N/A</v>
      </c>
      <c r="K190" s="546" t="e">
        <f>VLOOKUP(I190,[4]Insumos!$A$2:$E$550,3,FALSE)</f>
        <v>#N/A</v>
      </c>
      <c r="L190" s="547"/>
      <c r="M190" s="548" t="e">
        <f>VLOOKUP(I190,[4]Insumos!$A$2:$E$550,4,FALSE)</f>
        <v>#N/A</v>
      </c>
      <c r="N190" s="547" t="e">
        <f t="shared" si="2"/>
        <v>#N/A</v>
      </c>
      <c r="O190" s="549" t="e">
        <f>VLOOKUP(I190,[4]Insumos!$A$2:$E$550,5,FALSE)</f>
        <v>#N/A</v>
      </c>
      <c r="P190" s="550" t="s">
        <v>65</v>
      </c>
    </row>
    <row r="191" spans="7:16" ht="15" x14ac:dyDescent="0.2">
      <c r="G191" s="191"/>
      <c r="H191" s="528"/>
      <c r="I191" s="546"/>
      <c r="J191" s="546" t="e">
        <f>VLOOKUP(I191,[4]Insumos!$A$2:$E$550,2,FALSE)</f>
        <v>#N/A</v>
      </c>
      <c r="K191" s="546" t="e">
        <f>VLOOKUP(I191,[4]Insumos!$A$2:$E$550,3,FALSE)</f>
        <v>#N/A</v>
      </c>
      <c r="L191" s="547"/>
      <c r="M191" s="548" t="e">
        <f>VLOOKUP(I191,[4]Insumos!$A$2:$E$550,4,FALSE)</f>
        <v>#N/A</v>
      </c>
      <c r="N191" s="547" t="e">
        <f t="shared" si="2"/>
        <v>#N/A</v>
      </c>
      <c r="O191" s="549" t="e">
        <f>VLOOKUP(I191,[4]Insumos!$A$2:$E$550,5,FALSE)</f>
        <v>#N/A</v>
      </c>
      <c r="P191" s="550" t="s">
        <v>65</v>
      </c>
    </row>
    <row r="192" spans="7:16" ht="15" x14ac:dyDescent="0.2">
      <c r="G192" s="191"/>
      <c r="H192" s="528"/>
      <c r="I192" s="546"/>
      <c r="J192" s="546" t="e">
        <f>VLOOKUP(I192,[4]Insumos!$A$2:$E$550,2,FALSE)</f>
        <v>#N/A</v>
      </c>
      <c r="K192" s="546" t="e">
        <f>VLOOKUP(I192,[4]Insumos!$A$2:$E$550,3,FALSE)</f>
        <v>#N/A</v>
      </c>
      <c r="L192" s="547"/>
      <c r="M192" s="548" t="e">
        <f>VLOOKUP(I192,[4]Insumos!$A$2:$E$550,4,FALSE)</f>
        <v>#N/A</v>
      </c>
      <c r="N192" s="547" t="e">
        <f t="shared" si="2"/>
        <v>#N/A</v>
      </c>
      <c r="O192" s="549" t="e">
        <f>VLOOKUP(I192,[4]Insumos!$A$2:$E$550,5,FALSE)</f>
        <v>#N/A</v>
      </c>
      <c r="P192" s="550" t="s">
        <v>65</v>
      </c>
    </row>
    <row r="193" spans="7:16" ht="45" x14ac:dyDescent="0.2">
      <c r="G193" s="191" t="s">
        <v>1199</v>
      </c>
      <c r="H193" s="552" t="s">
        <v>1379</v>
      </c>
      <c r="I193" s="546" t="s">
        <v>828</v>
      </c>
      <c r="J193" s="546" t="str">
        <f>VLOOKUP(I193,[4]Insumos!$A$2:$E$550,2,FALSE)</f>
        <v>Productos de Papel, Cartón e Impresos</v>
      </c>
      <c r="K193" s="546" t="str">
        <f>VLOOKUP(I193,[4]Insumos!$A$2:$E$550,3,FALSE)</f>
        <v>resma</v>
      </c>
      <c r="L193" s="547">
        <v>0.25</v>
      </c>
      <c r="M193" s="548">
        <f>VLOOKUP(I193,[4]Insumos!$A$2:$E$550,4,FALSE)</f>
        <v>139.24</v>
      </c>
      <c r="N193" s="547">
        <f t="shared" si="2"/>
        <v>34.81</v>
      </c>
      <c r="O193" s="549" t="str">
        <f>VLOOKUP(I193,[4]Insumos!$A$2:$E$550,5,FALSE)</f>
        <v>2.3.3.1.01</v>
      </c>
      <c r="P193" s="550" t="s">
        <v>65</v>
      </c>
    </row>
    <row r="194" spans="7:16" ht="15" x14ac:dyDescent="0.2">
      <c r="G194" s="191"/>
      <c r="H194" s="552"/>
      <c r="I194" s="546" t="s">
        <v>994</v>
      </c>
      <c r="J194" s="546" t="str">
        <f>VLOOKUP(I194,[4]Insumos!$A$2:$E$550,2,FALSE)</f>
        <v>Útiles de escritorio, oficina, informática y de enseñanza</v>
      </c>
      <c r="K194" s="546" t="str">
        <f>VLOOKUP(I194,[4]Insumos!$A$2:$E$550,3,FALSE)</f>
        <v>unidad</v>
      </c>
      <c r="L194" s="547">
        <v>4</v>
      </c>
      <c r="M194" s="548">
        <f>VLOOKUP(I194,[4]Insumos!$A$2:$E$550,4,FALSE)</f>
        <v>55</v>
      </c>
      <c r="N194" s="547">
        <f t="shared" si="2"/>
        <v>220</v>
      </c>
      <c r="O194" s="549" t="str">
        <f>VLOOKUP(I194,[4]Insumos!$A$2:$E$550,5,FALSE)</f>
        <v xml:space="preserve">2.3.9.2.01 </v>
      </c>
      <c r="P194" s="550" t="s">
        <v>65</v>
      </c>
    </row>
    <row r="195" spans="7:16" ht="15" x14ac:dyDescent="0.2">
      <c r="G195" s="191"/>
      <c r="H195" s="552"/>
      <c r="I195" s="546"/>
      <c r="J195" s="546" t="e">
        <f>VLOOKUP(I195,[4]Insumos!$A$2:$E$550,2,FALSE)</f>
        <v>#N/A</v>
      </c>
      <c r="K195" s="546" t="e">
        <f>VLOOKUP(I195,[4]Insumos!$A$2:$E$550,3,FALSE)</f>
        <v>#N/A</v>
      </c>
      <c r="L195" s="547"/>
      <c r="M195" s="548" t="e">
        <f>VLOOKUP(I195,[4]Insumos!$A$2:$E$550,4,FALSE)</f>
        <v>#N/A</v>
      </c>
      <c r="N195" s="547" t="e">
        <f t="shared" si="2"/>
        <v>#N/A</v>
      </c>
      <c r="O195" s="549" t="e">
        <f>VLOOKUP(I195,[4]Insumos!$A$2:$E$550,5,FALSE)</f>
        <v>#N/A</v>
      </c>
      <c r="P195" s="550" t="s">
        <v>65</v>
      </c>
    </row>
    <row r="196" spans="7:16" ht="15" x14ac:dyDescent="0.2">
      <c r="G196" s="191"/>
      <c r="H196" s="552"/>
      <c r="I196" s="546"/>
      <c r="J196" s="546" t="e">
        <f>VLOOKUP(I196,[4]Insumos!$A$2:$E$550,2,FALSE)</f>
        <v>#N/A</v>
      </c>
      <c r="K196" s="546" t="e">
        <f>VLOOKUP(I196,[4]Insumos!$A$2:$E$550,3,FALSE)</f>
        <v>#N/A</v>
      </c>
      <c r="L196" s="547"/>
      <c r="M196" s="548" t="e">
        <f>VLOOKUP(I196,[4]Insumos!$A$2:$E$550,4,FALSE)</f>
        <v>#N/A</v>
      </c>
      <c r="N196" s="547" t="e">
        <f t="shared" si="2"/>
        <v>#N/A</v>
      </c>
      <c r="O196" s="549" t="e">
        <f>VLOOKUP(I196,[4]Insumos!$A$2:$E$550,5,FALSE)</f>
        <v>#N/A</v>
      </c>
      <c r="P196" s="550" t="s">
        <v>65</v>
      </c>
    </row>
    <row r="197" spans="7:16" ht="30" x14ac:dyDescent="0.2">
      <c r="G197" s="191" t="s">
        <v>1200</v>
      </c>
      <c r="H197" s="552" t="s">
        <v>1265</v>
      </c>
      <c r="I197" s="546" t="s">
        <v>828</v>
      </c>
      <c r="J197" s="546" t="str">
        <f>VLOOKUP(I197,[4]Insumos!$A$2:$E$550,2,FALSE)</f>
        <v>Productos de Papel, Cartón e Impresos</v>
      </c>
      <c r="K197" s="546" t="str">
        <f>VLOOKUP(I197,[4]Insumos!$A$2:$E$550,3,FALSE)</f>
        <v>resma</v>
      </c>
      <c r="L197" s="547">
        <v>1</v>
      </c>
      <c r="M197" s="548">
        <f>VLOOKUP(I197,[4]Insumos!$A$2:$E$550,4,FALSE)</f>
        <v>139.24</v>
      </c>
      <c r="N197" s="547">
        <f t="shared" si="2"/>
        <v>139.24</v>
      </c>
      <c r="O197" s="549" t="str">
        <f>VLOOKUP(I197,[4]Insumos!$A$2:$E$550,5,FALSE)</f>
        <v>2.3.3.1.01</v>
      </c>
      <c r="P197" s="550" t="s">
        <v>65</v>
      </c>
    </row>
    <row r="198" spans="7:16" ht="15" x14ac:dyDescent="0.2">
      <c r="G198" s="191"/>
      <c r="H198" s="552"/>
      <c r="I198" s="546" t="s">
        <v>997</v>
      </c>
      <c r="J198" s="546" t="str">
        <f>VLOOKUP(I198,[4]Insumos!$A$2:$E$550,2,FALSE)</f>
        <v>Útiles de escritorio, oficina, informática y de enseñanza</v>
      </c>
      <c r="K198" s="546" t="str">
        <f>VLOOKUP(I198,[4]Insumos!$A$2:$E$550,3,FALSE)</f>
        <v>unidad</v>
      </c>
      <c r="L198" s="547">
        <v>10</v>
      </c>
      <c r="M198" s="548">
        <f>VLOOKUP(I198,[4]Insumos!$A$2:$E$550,4,FALSE)</f>
        <v>50</v>
      </c>
      <c r="N198" s="547">
        <f t="shared" si="2"/>
        <v>500</v>
      </c>
      <c r="O198" s="549" t="str">
        <f>VLOOKUP(I198,[4]Insumos!$A$2:$E$550,5,FALSE)</f>
        <v xml:space="preserve">2.3.9.2.01 </v>
      </c>
      <c r="P198" s="550" t="s">
        <v>65</v>
      </c>
    </row>
    <row r="199" spans="7:16" ht="15" x14ac:dyDescent="0.2">
      <c r="G199" s="191"/>
      <c r="H199" s="552"/>
      <c r="I199" s="546"/>
      <c r="J199" s="546" t="e">
        <f>VLOOKUP(I199,[4]Insumos!$A$2:$E$550,2,FALSE)</f>
        <v>#N/A</v>
      </c>
      <c r="K199" s="546" t="e">
        <f>VLOOKUP(I199,[4]Insumos!$A$2:$E$550,3,FALSE)</f>
        <v>#N/A</v>
      </c>
      <c r="L199" s="547"/>
      <c r="M199" s="548" t="e">
        <f>VLOOKUP(I199,[4]Insumos!$A$2:$E$550,4,FALSE)</f>
        <v>#N/A</v>
      </c>
      <c r="N199" s="547" t="e">
        <f t="shared" si="2"/>
        <v>#N/A</v>
      </c>
      <c r="O199" s="549" t="e">
        <f>VLOOKUP(I199,[4]Insumos!$A$2:$E$550,5,FALSE)</f>
        <v>#N/A</v>
      </c>
      <c r="P199" s="550" t="s">
        <v>65</v>
      </c>
    </row>
    <row r="200" spans="7:16" ht="15" x14ac:dyDescent="0.2">
      <c r="G200" s="191"/>
      <c r="H200" s="552"/>
      <c r="I200" s="546"/>
      <c r="J200" s="546" t="e">
        <f>VLOOKUP(I200,[4]Insumos!$A$2:$E$550,2,FALSE)</f>
        <v>#N/A</v>
      </c>
      <c r="K200" s="546" t="e">
        <f>VLOOKUP(I200,[4]Insumos!$A$2:$E$550,3,FALSE)</f>
        <v>#N/A</v>
      </c>
      <c r="L200" s="547"/>
      <c r="M200" s="548" t="e">
        <f>VLOOKUP(I200,[4]Insumos!$A$2:$E$550,4,FALSE)</f>
        <v>#N/A</v>
      </c>
      <c r="N200" s="547" t="e">
        <f t="shared" si="2"/>
        <v>#N/A</v>
      </c>
      <c r="O200" s="549" t="e">
        <f>VLOOKUP(I200,[4]Insumos!$A$2:$E$550,5,FALSE)</f>
        <v>#N/A</v>
      </c>
      <c r="P200" s="550" t="s">
        <v>65</v>
      </c>
    </row>
    <row r="201" spans="7:16" ht="15" x14ac:dyDescent="0.2">
      <c r="G201" s="191"/>
      <c r="H201" s="552"/>
      <c r="I201" s="546"/>
      <c r="J201" s="546" t="e">
        <f>VLOOKUP(I201,[4]Insumos!$A$2:$E$550,2,FALSE)</f>
        <v>#N/A</v>
      </c>
      <c r="K201" s="546" t="e">
        <f>VLOOKUP(I201,[4]Insumos!$A$2:$E$550,3,FALSE)</f>
        <v>#N/A</v>
      </c>
      <c r="L201" s="547"/>
      <c r="M201" s="548" t="e">
        <f>VLOOKUP(I201,[4]Insumos!$A$2:$E$550,4,FALSE)</f>
        <v>#N/A</v>
      </c>
      <c r="N201" s="547" t="e">
        <f t="shared" si="2"/>
        <v>#N/A</v>
      </c>
      <c r="O201" s="549" t="e">
        <f>VLOOKUP(I201,[4]Insumos!$A$2:$E$550,5,FALSE)</f>
        <v>#N/A</v>
      </c>
      <c r="P201" s="550" t="s">
        <v>65</v>
      </c>
    </row>
    <row r="202" spans="7:16" ht="30" x14ac:dyDescent="0.2">
      <c r="G202" s="191" t="s">
        <v>1201</v>
      </c>
      <c r="H202" s="552" t="s">
        <v>1298</v>
      </c>
      <c r="I202" s="546" t="s">
        <v>828</v>
      </c>
      <c r="J202" s="546" t="str">
        <f>VLOOKUP(I202,[4]Insumos!$A$2:$E$550,2,FALSE)</f>
        <v>Productos de Papel, Cartón e Impresos</v>
      </c>
      <c r="K202" s="546" t="str">
        <f>VLOOKUP(I202,[4]Insumos!$A$2:$E$550,3,FALSE)</f>
        <v>resma</v>
      </c>
      <c r="L202" s="547">
        <v>1</v>
      </c>
      <c r="M202" s="548">
        <f>VLOOKUP(I202,[4]Insumos!$A$2:$E$550,4,FALSE)</f>
        <v>139.24</v>
      </c>
      <c r="N202" s="547">
        <f t="shared" si="2"/>
        <v>139.24</v>
      </c>
      <c r="O202" s="549" t="str">
        <f>VLOOKUP(I202,[4]Insumos!$A$2:$E$550,5,FALSE)</f>
        <v>2.3.3.1.01</v>
      </c>
      <c r="P202" s="550" t="s">
        <v>65</v>
      </c>
    </row>
    <row r="203" spans="7:16" ht="15" x14ac:dyDescent="0.2">
      <c r="G203" s="191"/>
      <c r="H203" s="552"/>
      <c r="I203" s="546" t="s">
        <v>994</v>
      </c>
      <c r="J203" s="546" t="str">
        <f>VLOOKUP(I203,[4]Insumos!$A$2:$E$550,2,FALSE)</f>
        <v>Útiles de escritorio, oficina, informática y de enseñanza</v>
      </c>
      <c r="K203" s="546" t="str">
        <f>VLOOKUP(I203,[4]Insumos!$A$2:$E$550,3,FALSE)</f>
        <v>unidad</v>
      </c>
      <c r="L203" s="547">
        <v>12</v>
      </c>
      <c r="M203" s="548">
        <f>VLOOKUP(I203,[4]Insumos!$A$2:$E$550,4,FALSE)</f>
        <v>55</v>
      </c>
      <c r="N203" s="547">
        <f t="shared" si="2"/>
        <v>660</v>
      </c>
      <c r="O203" s="549" t="str">
        <f>VLOOKUP(I203,[4]Insumos!$A$2:$E$550,5,FALSE)</f>
        <v xml:space="preserve">2.3.9.2.01 </v>
      </c>
      <c r="P203" s="550" t="s">
        <v>65</v>
      </c>
    </row>
    <row r="204" spans="7:16" ht="15" x14ac:dyDescent="0.2">
      <c r="G204" s="191"/>
      <c r="H204" s="552"/>
      <c r="I204" s="546"/>
      <c r="J204" s="546" t="e">
        <f>VLOOKUP(I204,[4]Insumos!$A$2:$E$550,2,FALSE)</f>
        <v>#N/A</v>
      </c>
      <c r="K204" s="546" t="e">
        <f>VLOOKUP(I204,[4]Insumos!$A$2:$E$550,3,FALSE)</f>
        <v>#N/A</v>
      </c>
      <c r="L204" s="547"/>
      <c r="M204" s="548" t="e">
        <f>VLOOKUP(I204,[4]Insumos!$A$2:$E$550,4,FALSE)</f>
        <v>#N/A</v>
      </c>
      <c r="N204" s="547" t="e">
        <f t="shared" si="2"/>
        <v>#N/A</v>
      </c>
      <c r="O204" s="549" t="e">
        <f>VLOOKUP(I204,[4]Insumos!$A$2:$E$550,5,FALSE)</f>
        <v>#N/A</v>
      </c>
      <c r="P204" s="550" t="s">
        <v>65</v>
      </c>
    </row>
    <row r="205" spans="7:16" ht="15" x14ac:dyDescent="0.2">
      <c r="G205" s="191"/>
      <c r="H205" s="552"/>
      <c r="I205" s="546"/>
      <c r="J205" s="546" t="e">
        <f>VLOOKUP(I205,[4]Insumos!$A$2:$E$550,2,FALSE)</f>
        <v>#N/A</v>
      </c>
      <c r="K205" s="546" t="e">
        <f>VLOOKUP(I205,[4]Insumos!$A$2:$E$550,3,FALSE)</f>
        <v>#N/A</v>
      </c>
      <c r="L205" s="547"/>
      <c r="M205" s="548" t="e">
        <f>VLOOKUP(I205,[4]Insumos!$A$2:$E$550,4,FALSE)</f>
        <v>#N/A</v>
      </c>
      <c r="N205" s="547" t="e">
        <f t="shared" ref="N205:N268" si="3">L205*M205</f>
        <v>#N/A</v>
      </c>
      <c r="O205" s="549" t="e">
        <f>VLOOKUP(I205,[4]Insumos!$A$2:$E$550,5,FALSE)</f>
        <v>#N/A</v>
      </c>
      <c r="P205" s="550" t="s">
        <v>65</v>
      </c>
    </row>
    <row r="206" spans="7:16" ht="15" x14ac:dyDescent="0.2">
      <c r="G206" s="191" t="s">
        <v>1202</v>
      </c>
      <c r="H206" s="552" t="s">
        <v>1299</v>
      </c>
      <c r="I206" s="546" t="s">
        <v>828</v>
      </c>
      <c r="J206" s="546" t="str">
        <f>VLOOKUP(I206,[4]Insumos!$A$2:$E$550,2,FALSE)</f>
        <v>Productos de Papel, Cartón e Impresos</v>
      </c>
      <c r="K206" s="546" t="str">
        <f>VLOOKUP(I206,[4]Insumos!$A$2:$E$550,3,FALSE)</f>
        <v>resma</v>
      </c>
      <c r="L206" s="547">
        <v>1</v>
      </c>
      <c r="M206" s="548">
        <f>VLOOKUP(I206,[4]Insumos!$A$2:$E$550,4,FALSE)</f>
        <v>139.24</v>
      </c>
      <c r="N206" s="547">
        <f t="shared" si="3"/>
        <v>139.24</v>
      </c>
      <c r="O206" s="549" t="str">
        <f>VLOOKUP(I206,[4]Insumos!$A$2:$E$550,5,FALSE)</f>
        <v>2.3.3.1.01</v>
      </c>
      <c r="P206" s="550" t="s">
        <v>65</v>
      </c>
    </row>
    <row r="207" spans="7:16" ht="15" x14ac:dyDescent="0.2">
      <c r="G207" s="191"/>
      <c r="H207" s="552"/>
      <c r="I207" s="546" t="s">
        <v>994</v>
      </c>
      <c r="J207" s="546" t="str">
        <f>VLOOKUP(I207,[4]Insumos!$A$2:$E$550,2,FALSE)</f>
        <v>Útiles de escritorio, oficina, informática y de enseñanza</v>
      </c>
      <c r="K207" s="546" t="str">
        <f>VLOOKUP(I207,[4]Insumos!$A$2:$E$550,3,FALSE)</f>
        <v>unidad</v>
      </c>
      <c r="L207" s="547">
        <v>2</v>
      </c>
      <c r="M207" s="548">
        <f>VLOOKUP(I207,[4]Insumos!$A$2:$E$550,4,FALSE)</f>
        <v>55</v>
      </c>
      <c r="N207" s="547">
        <f t="shared" si="3"/>
        <v>110</v>
      </c>
      <c r="O207" s="549" t="str">
        <f>VLOOKUP(I207,[4]Insumos!$A$2:$E$550,5,FALSE)</f>
        <v xml:space="preserve">2.3.9.2.01 </v>
      </c>
      <c r="P207" s="550" t="s">
        <v>65</v>
      </c>
    </row>
    <row r="208" spans="7:16" ht="15" x14ac:dyDescent="0.2">
      <c r="G208" s="191"/>
      <c r="H208" s="552"/>
      <c r="I208" s="546"/>
      <c r="J208" s="546" t="e">
        <f>VLOOKUP(I208,[4]Insumos!$A$2:$E$550,2,FALSE)</f>
        <v>#N/A</v>
      </c>
      <c r="K208" s="546" t="e">
        <f>VLOOKUP(I208,[4]Insumos!$A$2:$E$550,3,FALSE)</f>
        <v>#N/A</v>
      </c>
      <c r="L208" s="547"/>
      <c r="M208" s="548" t="e">
        <f>VLOOKUP(I208,[4]Insumos!$A$2:$E$550,4,FALSE)</f>
        <v>#N/A</v>
      </c>
      <c r="N208" s="547" t="e">
        <f t="shared" si="3"/>
        <v>#N/A</v>
      </c>
      <c r="O208" s="549" t="e">
        <f>VLOOKUP(I208,[4]Insumos!$A$2:$E$550,5,FALSE)</f>
        <v>#N/A</v>
      </c>
      <c r="P208" s="550" t="s">
        <v>65</v>
      </c>
    </row>
    <row r="209" spans="7:16" ht="15" x14ac:dyDescent="0.2">
      <c r="G209" s="191"/>
      <c r="H209" s="552"/>
      <c r="I209" s="546"/>
      <c r="J209" s="546" t="e">
        <f>VLOOKUP(I209,[4]Insumos!$A$2:$E$550,2,FALSE)</f>
        <v>#N/A</v>
      </c>
      <c r="K209" s="546" t="e">
        <f>VLOOKUP(I209,[4]Insumos!$A$2:$E$550,3,FALSE)</f>
        <v>#N/A</v>
      </c>
      <c r="L209" s="547"/>
      <c r="M209" s="548" t="e">
        <f>VLOOKUP(I209,[4]Insumos!$A$2:$E$550,4,FALSE)</f>
        <v>#N/A</v>
      </c>
      <c r="N209" s="547" t="e">
        <f t="shared" si="3"/>
        <v>#N/A</v>
      </c>
      <c r="O209" s="549" t="e">
        <f>VLOOKUP(I209,[4]Insumos!$A$2:$E$550,5,FALSE)</f>
        <v>#N/A</v>
      </c>
      <c r="P209" s="550" t="s">
        <v>65</v>
      </c>
    </row>
    <row r="210" spans="7:16" ht="15" x14ac:dyDescent="0.2">
      <c r="G210" s="191"/>
      <c r="H210" s="552"/>
      <c r="I210" s="546"/>
      <c r="J210" s="546" t="e">
        <f>VLOOKUP(I210,[4]Insumos!$A$2:$E$550,2,FALSE)</f>
        <v>#N/A</v>
      </c>
      <c r="K210" s="546" t="e">
        <f>VLOOKUP(I210,[4]Insumos!$A$2:$E$550,3,FALSE)</f>
        <v>#N/A</v>
      </c>
      <c r="L210" s="547"/>
      <c r="M210" s="548" t="e">
        <f>VLOOKUP(I210,[4]Insumos!$A$2:$E$550,4,FALSE)</f>
        <v>#N/A</v>
      </c>
      <c r="N210" s="547" t="e">
        <f t="shared" si="3"/>
        <v>#N/A</v>
      </c>
      <c r="O210" s="549" t="e">
        <f>VLOOKUP(I210,[4]Insumos!$A$2:$E$550,5,FALSE)</f>
        <v>#N/A</v>
      </c>
      <c r="P210" s="550" t="s">
        <v>65</v>
      </c>
    </row>
    <row r="211" spans="7:16" ht="60" x14ac:dyDescent="0.2">
      <c r="G211" s="191" t="s">
        <v>1204</v>
      </c>
      <c r="H211" s="528" t="s">
        <v>1358</v>
      </c>
      <c r="I211" s="546" t="s">
        <v>828</v>
      </c>
      <c r="J211" s="546" t="str">
        <f>VLOOKUP(I211,[4]Insumos!$A$2:$E$550,2,FALSE)</f>
        <v>Productos de Papel, Cartón e Impresos</v>
      </c>
      <c r="K211" s="546" t="str">
        <f>VLOOKUP(I211,[4]Insumos!$A$2:$E$550,3,FALSE)</f>
        <v>resma</v>
      </c>
      <c r="L211" s="547">
        <v>0.25</v>
      </c>
      <c r="M211" s="548">
        <f>VLOOKUP(I211,[4]Insumos!$A$2:$E$550,4,FALSE)</f>
        <v>139.24</v>
      </c>
      <c r="N211" s="547">
        <f t="shared" si="3"/>
        <v>34.81</v>
      </c>
      <c r="O211" s="549" t="str">
        <f>VLOOKUP(I211,[4]Insumos!$A$2:$E$550,5,FALSE)</f>
        <v>2.3.3.1.01</v>
      </c>
      <c r="P211" s="550" t="s">
        <v>65</v>
      </c>
    </row>
    <row r="212" spans="7:16" ht="15" x14ac:dyDescent="0.2">
      <c r="G212" s="191"/>
      <c r="H212" s="528"/>
      <c r="I212" s="546" t="s">
        <v>994</v>
      </c>
      <c r="J212" s="546" t="str">
        <f>VLOOKUP(I212,[4]Insumos!$A$2:$E$550,2,FALSE)</f>
        <v>Útiles de escritorio, oficina, informática y de enseñanza</v>
      </c>
      <c r="K212" s="546" t="str">
        <f>VLOOKUP(I212,[4]Insumos!$A$2:$E$550,3,FALSE)</f>
        <v>unidad</v>
      </c>
      <c r="L212" s="547">
        <v>12</v>
      </c>
      <c r="M212" s="548">
        <f>VLOOKUP(I212,[4]Insumos!$A$2:$E$550,4,FALSE)</f>
        <v>55</v>
      </c>
      <c r="N212" s="547">
        <f t="shared" si="3"/>
        <v>660</v>
      </c>
      <c r="O212" s="549" t="str">
        <f>VLOOKUP(I212,[4]Insumos!$A$2:$E$550,5,FALSE)</f>
        <v xml:space="preserve">2.3.9.2.01 </v>
      </c>
      <c r="P212" s="550" t="s">
        <v>65</v>
      </c>
    </row>
    <row r="213" spans="7:16" ht="15" x14ac:dyDescent="0.2">
      <c r="G213" s="191"/>
      <c r="H213" s="528"/>
      <c r="I213" s="546"/>
      <c r="J213" s="546" t="e">
        <f>VLOOKUP(I213,[4]Insumos!$A$2:$E$550,2,FALSE)</f>
        <v>#N/A</v>
      </c>
      <c r="K213" s="546" t="e">
        <f>VLOOKUP(I213,[4]Insumos!$A$2:$E$550,3,FALSE)</f>
        <v>#N/A</v>
      </c>
      <c r="L213" s="547"/>
      <c r="M213" s="548" t="e">
        <f>VLOOKUP(I213,[4]Insumos!$A$2:$E$550,4,FALSE)</f>
        <v>#N/A</v>
      </c>
      <c r="N213" s="547" t="e">
        <f t="shared" si="3"/>
        <v>#N/A</v>
      </c>
      <c r="O213" s="549" t="e">
        <f>VLOOKUP(I213,[4]Insumos!$A$2:$E$550,5,FALSE)</f>
        <v>#N/A</v>
      </c>
      <c r="P213" s="550" t="s">
        <v>65</v>
      </c>
    </row>
    <row r="214" spans="7:16" ht="15" x14ac:dyDescent="0.2">
      <c r="G214" s="191"/>
      <c r="H214" s="528"/>
      <c r="I214" s="546"/>
      <c r="J214" s="546" t="e">
        <f>VLOOKUP(I214,[4]Insumos!$A$2:$E$550,2,FALSE)</f>
        <v>#N/A</v>
      </c>
      <c r="K214" s="546" t="e">
        <f>VLOOKUP(I214,[4]Insumos!$A$2:$E$550,3,FALSE)</f>
        <v>#N/A</v>
      </c>
      <c r="L214" s="547"/>
      <c r="M214" s="548" t="e">
        <f>VLOOKUP(I214,[4]Insumos!$A$2:$E$550,4,FALSE)</f>
        <v>#N/A</v>
      </c>
      <c r="N214" s="547" t="e">
        <f t="shared" si="3"/>
        <v>#N/A</v>
      </c>
      <c r="O214" s="549" t="e">
        <f>VLOOKUP(I214,[4]Insumos!$A$2:$E$550,5,FALSE)</f>
        <v>#N/A</v>
      </c>
      <c r="P214" s="550" t="s">
        <v>65</v>
      </c>
    </row>
    <row r="215" spans="7:16" ht="15" x14ac:dyDescent="0.2">
      <c r="G215" s="191"/>
      <c r="H215" s="528"/>
      <c r="I215" s="546"/>
      <c r="J215" s="546" t="e">
        <f>VLOOKUP(I215,[4]Insumos!$A$2:$E$550,2,FALSE)</f>
        <v>#N/A</v>
      </c>
      <c r="K215" s="546" t="e">
        <f>VLOOKUP(I215,[4]Insumos!$A$2:$E$550,3,FALSE)</f>
        <v>#N/A</v>
      </c>
      <c r="L215" s="547"/>
      <c r="M215" s="548" t="e">
        <f>VLOOKUP(I215,[4]Insumos!$A$2:$E$550,4,FALSE)</f>
        <v>#N/A</v>
      </c>
      <c r="N215" s="547" t="e">
        <f t="shared" si="3"/>
        <v>#N/A</v>
      </c>
      <c r="O215" s="549" t="e">
        <f>VLOOKUP(I215,[4]Insumos!$A$2:$E$550,5,FALSE)</f>
        <v>#N/A</v>
      </c>
      <c r="P215" s="550" t="s">
        <v>65</v>
      </c>
    </row>
    <row r="216" spans="7:16" ht="30" x14ac:dyDescent="0.2">
      <c r="G216" s="191" t="s">
        <v>1203</v>
      </c>
      <c r="H216" s="528" t="s">
        <v>1362</v>
      </c>
      <c r="I216" s="546" t="s">
        <v>828</v>
      </c>
      <c r="J216" s="546" t="str">
        <f>VLOOKUP(I216,[4]Insumos!$A$2:$E$550,2,FALSE)</f>
        <v>Productos de Papel, Cartón e Impresos</v>
      </c>
      <c r="K216" s="546" t="str">
        <f>VLOOKUP(I216,[4]Insumos!$A$2:$E$550,3,FALSE)</f>
        <v>resma</v>
      </c>
      <c r="L216" s="547">
        <v>0.25</v>
      </c>
      <c r="M216" s="548">
        <f>VLOOKUP(I216,[4]Insumos!$A$2:$E$550,4,FALSE)</f>
        <v>139.24</v>
      </c>
      <c r="N216" s="547">
        <f t="shared" si="3"/>
        <v>34.81</v>
      </c>
      <c r="O216" s="549" t="str">
        <f>VLOOKUP(I216,[4]Insumos!$A$2:$E$550,5,FALSE)</f>
        <v>2.3.3.1.01</v>
      </c>
      <c r="P216" s="550" t="s">
        <v>65</v>
      </c>
    </row>
    <row r="217" spans="7:16" ht="15" x14ac:dyDescent="0.2">
      <c r="G217" s="191"/>
      <c r="H217" s="528"/>
      <c r="I217" s="546" t="s">
        <v>1044</v>
      </c>
      <c r="J217" s="546" t="str">
        <f>VLOOKUP(I217,[4]Insumos!$A$2:$E$550,2,FALSE)</f>
        <v>Útiles de escritorio, oficina, informática y de enseñanza</v>
      </c>
      <c r="K217" s="546" t="str">
        <f>VLOOKUP(I217,[4]Insumos!$A$2:$E$550,3,FALSE)</f>
        <v>unidad</v>
      </c>
      <c r="L217" s="547">
        <v>1</v>
      </c>
      <c r="M217" s="548">
        <f>VLOOKUP(I217,[4]Insumos!$A$2:$E$550,4,FALSE)</f>
        <v>4398.45</v>
      </c>
      <c r="N217" s="547">
        <f t="shared" si="3"/>
        <v>4398.45</v>
      </c>
      <c r="O217" s="549" t="str">
        <f>VLOOKUP(I217,[4]Insumos!$A$2:$E$550,5,FALSE)</f>
        <v xml:space="preserve">2.3.9.2.01 </v>
      </c>
      <c r="P217" s="550" t="s">
        <v>65</v>
      </c>
    </row>
    <row r="218" spans="7:16" ht="15" x14ac:dyDescent="0.2">
      <c r="G218" s="191"/>
      <c r="H218" s="528"/>
      <c r="I218" s="546"/>
      <c r="J218" s="546" t="e">
        <f>VLOOKUP(I218,[4]Insumos!$A$2:$E$550,2,FALSE)</f>
        <v>#N/A</v>
      </c>
      <c r="K218" s="546" t="e">
        <f>VLOOKUP(I218,[4]Insumos!$A$2:$E$550,3,FALSE)</f>
        <v>#N/A</v>
      </c>
      <c r="L218" s="547"/>
      <c r="M218" s="548" t="e">
        <f>VLOOKUP(I218,[4]Insumos!$A$2:$E$550,4,FALSE)</f>
        <v>#N/A</v>
      </c>
      <c r="N218" s="547" t="e">
        <f t="shared" si="3"/>
        <v>#N/A</v>
      </c>
      <c r="O218" s="549" t="e">
        <f>VLOOKUP(I218,[4]Insumos!$A$2:$E$550,5,FALSE)</f>
        <v>#N/A</v>
      </c>
      <c r="P218" s="550" t="s">
        <v>65</v>
      </c>
    </row>
    <row r="219" spans="7:16" ht="15" x14ac:dyDescent="0.2">
      <c r="G219" s="191"/>
      <c r="H219" s="528"/>
      <c r="I219" s="546"/>
      <c r="J219" s="546" t="e">
        <f>VLOOKUP(I219,[4]Insumos!$A$2:$E$550,2,FALSE)</f>
        <v>#N/A</v>
      </c>
      <c r="K219" s="546" t="e">
        <f>VLOOKUP(I219,[4]Insumos!$A$2:$E$550,3,FALSE)</f>
        <v>#N/A</v>
      </c>
      <c r="L219" s="547"/>
      <c r="M219" s="548" t="e">
        <f>VLOOKUP(I219,[4]Insumos!$A$2:$E$550,4,FALSE)</f>
        <v>#N/A</v>
      </c>
      <c r="N219" s="547" t="e">
        <f t="shared" si="3"/>
        <v>#N/A</v>
      </c>
      <c r="O219" s="549" t="e">
        <f>VLOOKUP(I219,[4]Insumos!$A$2:$E$550,5,FALSE)</f>
        <v>#N/A</v>
      </c>
      <c r="P219" s="550" t="s">
        <v>65</v>
      </c>
    </row>
    <row r="220" spans="7:16" ht="15" x14ac:dyDescent="0.2">
      <c r="G220" s="191"/>
      <c r="H220" s="528"/>
      <c r="I220" s="546"/>
      <c r="J220" s="546" t="e">
        <f>VLOOKUP(I220,[4]Insumos!$A$2:$E$550,2,FALSE)</f>
        <v>#N/A</v>
      </c>
      <c r="K220" s="546" t="e">
        <f>VLOOKUP(I220,[4]Insumos!$A$2:$E$550,3,FALSE)</f>
        <v>#N/A</v>
      </c>
      <c r="L220" s="547"/>
      <c r="M220" s="548" t="e">
        <f>VLOOKUP(I220,[4]Insumos!$A$2:$E$550,4,FALSE)</f>
        <v>#N/A</v>
      </c>
      <c r="N220" s="547" t="e">
        <f t="shared" si="3"/>
        <v>#N/A</v>
      </c>
      <c r="O220" s="549" t="e">
        <f>VLOOKUP(I220,[4]Insumos!$A$2:$E$550,5,FALSE)</f>
        <v>#N/A</v>
      </c>
      <c r="P220" s="550" t="s">
        <v>65</v>
      </c>
    </row>
    <row r="221" spans="7:16" ht="30" x14ac:dyDescent="0.2">
      <c r="G221" s="191" t="s">
        <v>1336</v>
      </c>
      <c r="H221" s="528" t="s">
        <v>1380</v>
      </c>
      <c r="I221" s="546" t="s">
        <v>828</v>
      </c>
      <c r="J221" s="546" t="str">
        <f>VLOOKUP(I221,[4]Insumos!$A$2:$E$550,2,FALSE)</f>
        <v>Productos de Papel, Cartón e Impresos</v>
      </c>
      <c r="K221" s="546" t="str">
        <f>VLOOKUP(I221,[4]Insumos!$A$2:$E$550,3,FALSE)</f>
        <v>resma</v>
      </c>
      <c r="L221" s="547">
        <v>0.25</v>
      </c>
      <c r="M221" s="548">
        <f>VLOOKUP(I221,[4]Insumos!$A$2:$E$550,4,FALSE)</f>
        <v>139.24</v>
      </c>
      <c r="N221" s="547">
        <f t="shared" si="3"/>
        <v>34.81</v>
      </c>
      <c r="O221" s="549" t="str">
        <f>VLOOKUP(I221,[4]Insumos!$A$2:$E$550,5,FALSE)</f>
        <v>2.3.3.1.01</v>
      </c>
      <c r="P221" s="550" t="s">
        <v>65</v>
      </c>
    </row>
    <row r="222" spans="7:16" ht="15" x14ac:dyDescent="0.2">
      <c r="G222" s="191"/>
      <c r="H222" s="528"/>
      <c r="I222" s="546" t="s">
        <v>1044</v>
      </c>
      <c r="J222" s="546" t="str">
        <f>VLOOKUP(I222,[4]Insumos!$A$2:$E$550,2,FALSE)</f>
        <v>Útiles de escritorio, oficina, informática y de enseñanza</v>
      </c>
      <c r="K222" s="546" t="str">
        <f>VLOOKUP(I222,[4]Insumos!$A$2:$E$550,3,FALSE)</f>
        <v>unidad</v>
      </c>
      <c r="L222" s="547">
        <v>1</v>
      </c>
      <c r="M222" s="548">
        <f>VLOOKUP(I222,[4]Insumos!$A$2:$E$550,4,FALSE)</f>
        <v>4398.45</v>
      </c>
      <c r="N222" s="547">
        <f t="shared" si="3"/>
        <v>4398.45</v>
      </c>
      <c r="O222" s="549" t="str">
        <f>VLOOKUP(I222,[4]Insumos!$A$2:$E$550,5,FALSE)</f>
        <v xml:space="preserve">2.3.9.2.01 </v>
      </c>
      <c r="P222" s="550" t="s">
        <v>65</v>
      </c>
    </row>
    <row r="223" spans="7:16" ht="15" x14ac:dyDescent="0.2">
      <c r="G223" s="191"/>
      <c r="H223" s="528"/>
      <c r="I223" s="546"/>
      <c r="J223" s="546" t="e">
        <f>VLOOKUP(I223,[4]Insumos!$A$2:$E$550,2,FALSE)</f>
        <v>#N/A</v>
      </c>
      <c r="K223" s="546" t="e">
        <f>VLOOKUP(I223,[4]Insumos!$A$2:$E$550,3,FALSE)</f>
        <v>#N/A</v>
      </c>
      <c r="L223" s="547"/>
      <c r="M223" s="548" t="e">
        <f>VLOOKUP(I223,[4]Insumos!$A$2:$E$550,4,FALSE)</f>
        <v>#N/A</v>
      </c>
      <c r="N223" s="547" t="e">
        <f t="shared" si="3"/>
        <v>#N/A</v>
      </c>
      <c r="O223" s="549" t="e">
        <f>VLOOKUP(I223,[4]Insumos!$A$2:$E$550,5,FALSE)</f>
        <v>#N/A</v>
      </c>
      <c r="P223" s="550" t="s">
        <v>65</v>
      </c>
    </row>
    <row r="224" spans="7:16" ht="15" x14ac:dyDescent="0.2">
      <c r="G224" s="191"/>
      <c r="H224" s="528"/>
      <c r="I224" s="546"/>
      <c r="J224" s="546" t="e">
        <f>VLOOKUP(I224,[4]Insumos!$A$2:$E$550,2,FALSE)</f>
        <v>#N/A</v>
      </c>
      <c r="K224" s="546" t="e">
        <f>VLOOKUP(I224,[4]Insumos!$A$2:$E$550,3,FALSE)</f>
        <v>#N/A</v>
      </c>
      <c r="L224" s="547"/>
      <c r="M224" s="548" t="e">
        <f>VLOOKUP(I224,[4]Insumos!$A$2:$E$550,4,FALSE)</f>
        <v>#N/A</v>
      </c>
      <c r="N224" s="547" t="e">
        <f t="shared" si="3"/>
        <v>#N/A</v>
      </c>
      <c r="O224" s="549" t="e">
        <f>VLOOKUP(I224,[4]Insumos!$A$2:$E$550,5,FALSE)</f>
        <v>#N/A</v>
      </c>
      <c r="P224" s="550" t="s">
        <v>65</v>
      </c>
    </row>
    <row r="225" spans="7:16" ht="15" x14ac:dyDescent="0.2">
      <c r="G225" s="191"/>
      <c r="H225" s="528"/>
      <c r="I225" s="546"/>
      <c r="J225" s="546" t="e">
        <f>VLOOKUP(I225,[4]Insumos!$A$2:$E$550,2,FALSE)</f>
        <v>#N/A</v>
      </c>
      <c r="K225" s="546" t="e">
        <f>VLOOKUP(I225,[4]Insumos!$A$2:$E$550,3,FALSE)</f>
        <v>#N/A</v>
      </c>
      <c r="L225" s="547"/>
      <c r="M225" s="548" t="e">
        <f>VLOOKUP(I225,[4]Insumos!$A$2:$E$550,4,FALSE)</f>
        <v>#N/A</v>
      </c>
      <c r="N225" s="547" t="e">
        <f t="shared" si="3"/>
        <v>#N/A</v>
      </c>
      <c r="O225" s="549" t="e">
        <f>VLOOKUP(I225,[4]Insumos!$A$2:$E$550,5,FALSE)</f>
        <v>#N/A</v>
      </c>
      <c r="P225" s="550" t="s">
        <v>65</v>
      </c>
    </row>
    <row r="226" spans="7:16" ht="30" x14ac:dyDescent="0.2">
      <c r="G226" s="191" t="s">
        <v>1337</v>
      </c>
      <c r="H226" s="528" t="s">
        <v>1381</v>
      </c>
      <c r="I226" s="546" t="s">
        <v>828</v>
      </c>
      <c r="J226" s="546" t="str">
        <f>VLOOKUP(I226,[4]Insumos!$A$2:$E$550,2,FALSE)</f>
        <v>Productos de Papel, Cartón e Impresos</v>
      </c>
      <c r="K226" s="546" t="str">
        <f>VLOOKUP(I226,[4]Insumos!$A$2:$E$550,3,FALSE)</f>
        <v>resma</v>
      </c>
      <c r="L226" s="547">
        <v>0.25</v>
      </c>
      <c r="M226" s="548">
        <f>VLOOKUP(I226,[4]Insumos!$A$2:$E$550,4,FALSE)</f>
        <v>139.24</v>
      </c>
      <c r="N226" s="547">
        <f t="shared" si="3"/>
        <v>34.81</v>
      </c>
      <c r="O226" s="549" t="str">
        <f>VLOOKUP(I226,[4]Insumos!$A$2:$E$550,5,FALSE)</f>
        <v>2.3.3.1.01</v>
      </c>
      <c r="P226" s="550" t="s">
        <v>65</v>
      </c>
    </row>
    <row r="227" spans="7:16" ht="15" x14ac:dyDescent="0.2">
      <c r="G227" s="191"/>
      <c r="H227" s="528"/>
      <c r="I227" s="546" t="s">
        <v>1044</v>
      </c>
      <c r="J227" s="546" t="str">
        <f>VLOOKUP(I227,[4]Insumos!$A$2:$E$550,2,FALSE)</f>
        <v>Útiles de escritorio, oficina, informática y de enseñanza</v>
      </c>
      <c r="K227" s="546" t="str">
        <f>VLOOKUP(I227,[4]Insumos!$A$2:$E$550,3,FALSE)</f>
        <v>unidad</v>
      </c>
      <c r="L227" s="547">
        <v>1</v>
      </c>
      <c r="M227" s="548">
        <f>VLOOKUP(I227,[4]Insumos!$A$2:$E$550,4,FALSE)</f>
        <v>4398.45</v>
      </c>
      <c r="N227" s="547">
        <f t="shared" si="3"/>
        <v>4398.45</v>
      </c>
      <c r="O227" s="549" t="str">
        <f>VLOOKUP(I227,[4]Insumos!$A$2:$E$550,5,FALSE)</f>
        <v xml:space="preserve">2.3.9.2.01 </v>
      </c>
      <c r="P227" s="550" t="s">
        <v>65</v>
      </c>
    </row>
    <row r="228" spans="7:16" ht="15" x14ac:dyDescent="0.2">
      <c r="G228" s="191"/>
      <c r="H228" s="528"/>
      <c r="I228" s="546" t="s">
        <v>994</v>
      </c>
      <c r="J228" s="546" t="str">
        <f>VLOOKUP(I228,[4]Insumos!$A$2:$E$550,2,FALSE)</f>
        <v>Útiles de escritorio, oficina, informática y de enseñanza</v>
      </c>
      <c r="K228" s="546" t="str">
        <f>VLOOKUP(I228,[4]Insumos!$A$2:$E$550,3,FALSE)</f>
        <v>unidad</v>
      </c>
      <c r="L228" s="547">
        <v>12</v>
      </c>
      <c r="M228" s="548">
        <f>VLOOKUP(I228,[4]Insumos!$A$2:$E$550,4,FALSE)</f>
        <v>55</v>
      </c>
      <c r="N228" s="547">
        <f t="shared" si="3"/>
        <v>660</v>
      </c>
      <c r="O228" s="549" t="str">
        <f>VLOOKUP(I228,[4]Insumos!$A$2:$E$550,5,FALSE)</f>
        <v xml:space="preserve">2.3.9.2.01 </v>
      </c>
      <c r="P228" s="550" t="s">
        <v>65</v>
      </c>
    </row>
    <row r="229" spans="7:16" ht="15" x14ac:dyDescent="0.2">
      <c r="G229" s="191"/>
      <c r="H229" s="528"/>
      <c r="I229" s="546"/>
      <c r="J229" s="546" t="e">
        <f>VLOOKUP(I229,[4]Insumos!$A$2:$E$550,2,FALSE)</f>
        <v>#N/A</v>
      </c>
      <c r="K229" s="546" t="e">
        <f>VLOOKUP(I229,[4]Insumos!$A$2:$E$550,3,FALSE)</f>
        <v>#N/A</v>
      </c>
      <c r="L229" s="547"/>
      <c r="M229" s="548" t="e">
        <f>VLOOKUP(I229,[4]Insumos!$A$2:$E$550,4,FALSE)</f>
        <v>#N/A</v>
      </c>
      <c r="N229" s="547" t="e">
        <f t="shared" si="3"/>
        <v>#N/A</v>
      </c>
      <c r="O229" s="549" t="e">
        <f>VLOOKUP(I229,[4]Insumos!$A$2:$E$550,5,FALSE)</f>
        <v>#N/A</v>
      </c>
      <c r="P229" s="550" t="s">
        <v>65</v>
      </c>
    </row>
    <row r="230" spans="7:16" ht="15" x14ac:dyDescent="0.2">
      <c r="G230" s="191"/>
      <c r="H230" s="528"/>
      <c r="I230" s="546"/>
      <c r="J230" s="546" t="e">
        <f>VLOOKUP(I230,[4]Insumos!$A$2:$E$550,2,FALSE)</f>
        <v>#N/A</v>
      </c>
      <c r="K230" s="546" t="e">
        <f>VLOOKUP(I230,[4]Insumos!$A$2:$E$550,3,FALSE)</f>
        <v>#N/A</v>
      </c>
      <c r="L230" s="547"/>
      <c r="M230" s="548" t="e">
        <f>VLOOKUP(I230,[4]Insumos!$A$2:$E$550,4,FALSE)</f>
        <v>#N/A</v>
      </c>
      <c r="N230" s="547" t="e">
        <f t="shared" si="3"/>
        <v>#N/A</v>
      </c>
      <c r="O230" s="549" t="e">
        <f>VLOOKUP(I230,[4]Insumos!$A$2:$E$550,5,FALSE)</f>
        <v>#N/A</v>
      </c>
      <c r="P230" s="550" t="s">
        <v>65</v>
      </c>
    </row>
    <row r="231" spans="7:16" ht="75" x14ac:dyDescent="0.2">
      <c r="G231" s="191" t="s">
        <v>1180</v>
      </c>
      <c r="H231" s="529" t="s">
        <v>1382</v>
      </c>
      <c r="I231" s="546" t="s">
        <v>828</v>
      </c>
      <c r="J231" s="546" t="str">
        <f>VLOOKUP(I231,[4]Insumos!$A$2:$E$550,2,FALSE)</f>
        <v>Productos de Papel, Cartón e Impresos</v>
      </c>
      <c r="K231" s="546" t="str">
        <f>VLOOKUP(I231,[4]Insumos!$A$2:$E$550,3,FALSE)</f>
        <v>resma</v>
      </c>
      <c r="L231" s="547">
        <v>0.25</v>
      </c>
      <c r="M231" s="548">
        <f>VLOOKUP(I231,[4]Insumos!$A$2:$E$550,4,FALSE)</f>
        <v>139.24</v>
      </c>
      <c r="N231" s="547">
        <f t="shared" si="3"/>
        <v>34.81</v>
      </c>
      <c r="O231" s="549" t="str">
        <f>VLOOKUP(I231,[4]Insumos!$A$2:$E$550,5,FALSE)</f>
        <v>2.3.3.1.01</v>
      </c>
      <c r="P231" s="550" t="s">
        <v>65</v>
      </c>
    </row>
    <row r="232" spans="7:16" ht="15" x14ac:dyDescent="0.2">
      <c r="G232" s="191"/>
      <c r="H232" s="529"/>
      <c r="I232" s="546" t="s">
        <v>1044</v>
      </c>
      <c r="J232" s="546" t="str">
        <f>VLOOKUP(I232,[4]Insumos!$A$2:$E$550,2,FALSE)</f>
        <v>Útiles de escritorio, oficina, informática y de enseñanza</v>
      </c>
      <c r="K232" s="546" t="str">
        <f>VLOOKUP(I232,[4]Insumos!$A$2:$E$550,3,FALSE)</f>
        <v>unidad</v>
      </c>
      <c r="L232" s="547">
        <v>1</v>
      </c>
      <c r="M232" s="548">
        <f>VLOOKUP(I232,[4]Insumos!$A$2:$E$550,4,FALSE)</f>
        <v>4398.45</v>
      </c>
      <c r="N232" s="547">
        <f t="shared" si="3"/>
        <v>4398.45</v>
      </c>
      <c r="O232" s="549" t="str">
        <f>VLOOKUP(I232,[4]Insumos!$A$2:$E$550,5,FALSE)</f>
        <v xml:space="preserve">2.3.9.2.01 </v>
      </c>
      <c r="P232" s="550" t="s">
        <v>65</v>
      </c>
    </row>
    <row r="233" spans="7:16" ht="15" x14ac:dyDescent="0.2">
      <c r="G233" s="191"/>
      <c r="H233" s="529"/>
      <c r="I233" s="546" t="s">
        <v>994</v>
      </c>
      <c r="J233" s="546" t="str">
        <f>VLOOKUP(I233,[4]Insumos!$A$2:$E$550,2,FALSE)</f>
        <v>Útiles de escritorio, oficina, informática y de enseñanza</v>
      </c>
      <c r="K233" s="546" t="str">
        <f>VLOOKUP(I233,[4]Insumos!$A$2:$E$550,3,FALSE)</f>
        <v>unidad</v>
      </c>
      <c r="L233" s="547">
        <v>12</v>
      </c>
      <c r="M233" s="548">
        <f>VLOOKUP(I233,[4]Insumos!$A$2:$E$550,4,FALSE)</f>
        <v>55</v>
      </c>
      <c r="N233" s="547">
        <f t="shared" si="3"/>
        <v>660</v>
      </c>
      <c r="O233" s="549" t="str">
        <f>VLOOKUP(I233,[4]Insumos!$A$2:$E$550,5,FALSE)</f>
        <v xml:space="preserve">2.3.9.2.01 </v>
      </c>
      <c r="P233" s="550" t="s">
        <v>65</v>
      </c>
    </row>
    <row r="234" spans="7:16" ht="15" x14ac:dyDescent="0.2">
      <c r="G234" s="191"/>
      <c r="H234" s="529"/>
      <c r="I234" s="546"/>
      <c r="J234" s="546" t="e">
        <f>VLOOKUP(I234,[4]Insumos!$A$2:$E$550,2,FALSE)</f>
        <v>#N/A</v>
      </c>
      <c r="K234" s="546" t="e">
        <f>VLOOKUP(I234,[4]Insumos!$A$2:$E$550,3,FALSE)</f>
        <v>#N/A</v>
      </c>
      <c r="L234" s="547"/>
      <c r="M234" s="548" t="e">
        <f>VLOOKUP(I234,[4]Insumos!$A$2:$E$550,4,FALSE)</f>
        <v>#N/A</v>
      </c>
      <c r="N234" s="547" t="e">
        <f t="shared" si="3"/>
        <v>#N/A</v>
      </c>
      <c r="O234" s="549" t="e">
        <f>VLOOKUP(I234,[4]Insumos!$A$2:$E$550,5,FALSE)</f>
        <v>#N/A</v>
      </c>
      <c r="P234" s="550" t="s">
        <v>65</v>
      </c>
    </row>
    <row r="235" spans="7:16" ht="15" x14ac:dyDescent="0.2">
      <c r="G235" s="191"/>
      <c r="H235" s="529"/>
      <c r="I235" s="546"/>
      <c r="J235" s="546" t="e">
        <f>VLOOKUP(I235,[4]Insumos!$A$2:$E$550,2,FALSE)</f>
        <v>#N/A</v>
      </c>
      <c r="K235" s="546" t="e">
        <f>VLOOKUP(I235,[4]Insumos!$A$2:$E$550,3,FALSE)</f>
        <v>#N/A</v>
      </c>
      <c r="L235" s="547"/>
      <c r="M235" s="548" t="e">
        <f>VLOOKUP(I235,[4]Insumos!$A$2:$E$550,4,FALSE)</f>
        <v>#N/A</v>
      </c>
      <c r="N235" s="547" t="e">
        <f t="shared" si="3"/>
        <v>#N/A</v>
      </c>
      <c r="O235" s="549" t="e">
        <f>VLOOKUP(I235,[4]Insumos!$A$2:$E$550,5,FALSE)</f>
        <v>#N/A</v>
      </c>
      <c r="P235" s="550" t="s">
        <v>65</v>
      </c>
    </row>
    <row r="236" spans="7:16" ht="15" x14ac:dyDescent="0.2">
      <c r="G236" s="191"/>
      <c r="H236" s="529"/>
      <c r="I236" s="546"/>
      <c r="J236" s="546" t="e">
        <f>VLOOKUP(I236,[4]Insumos!$A$2:$E$550,2,FALSE)</f>
        <v>#N/A</v>
      </c>
      <c r="K236" s="546" t="e">
        <f>VLOOKUP(I236,[4]Insumos!$A$2:$E$550,3,FALSE)</f>
        <v>#N/A</v>
      </c>
      <c r="L236" s="547"/>
      <c r="M236" s="548" t="e">
        <f>VLOOKUP(I236,[4]Insumos!$A$2:$E$550,4,FALSE)</f>
        <v>#N/A</v>
      </c>
      <c r="N236" s="547" t="e">
        <f t="shared" si="3"/>
        <v>#N/A</v>
      </c>
      <c r="O236" s="549" t="e">
        <f>VLOOKUP(I236,[4]Insumos!$A$2:$E$550,5,FALSE)</f>
        <v>#N/A</v>
      </c>
      <c r="P236" s="550" t="s">
        <v>65</v>
      </c>
    </row>
    <row r="237" spans="7:16" ht="60" x14ac:dyDescent="0.2">
      <c r="G237" s="191" t="s">
        <v>1338</v>
      </c>
      <c r="H237" s="528" t="s">
        <v>1383</v>
      </c>
      <c r="I237" s="546" t="s">
        <v>828</v>
      </c>
      <c r="J237" s="546" t="str">
        <f>VLOOKUP(I237,[4]Insumos!$A$2:$E$550,2,FALSE)</f>
        <v>Productos de Papel, Cartón e Impresos</v>
      </c>
      <c r="K237" s="546" t="str">
        <f>VLOOKUP(I237,[4]Insumos!$A$2:$E$550,3,FALSE)</f>
        <v>resma</v>
      </c>
      <c r="L237" s="547">
        <v>1</v>
      </c>
      <c r="M237" s="548">
        <f>VLOOKUP(I237,[4]Insumos!$A$2:$E$550,4,FALSE)</f>
        <v>139.24</v>
      </c>
      <c r="N237" s="547">
        <f t="shared" si="3"/>
        <v>139.24</v>
      </c>
      <c r="O237" s="549" t="str">
        <f>VLOOKUP(I237,[4]Insumos!$A$2:$E$550,5,FALSE)</f>
        <v>2.3.3.1.01</v>
      </c>
      <c r="P237" s="550" t="s">
        <v>65</v>
      </c>
    </row>
    <row r="238" spans="7:16" ht="15" x14ac:dyDescent="0.2">
      <c r="G238" s="191"/>
      <c r="H238" s="528"/>
      <c r="I238" s="546" t="s">
        <v>1044</v>
      </c>
      <c r="J238" s="546" t="str">
        <f>VLOOKUP(I238,[4]Insumos!$A$2:$E$550,2,FALSE)</f>
        <v>Útiles de escritorio, oficina, informática y de enseñanza</v>
      </c>
      <c r="K238" s="546" t="str">
        <f>VLOOKUP(I238,[4]Insumos!$A$2:$E$550,3,FALSE)</f>
        <v>unidad</v>
      </c>
      <c r="L238" s="547">
        <v>0.25</v>
      </c>
      <c r="M238" s="548">
        <f>VLOOKUP(I238,[4]Insumos!$A$2:$E$550,4,FALSE)</f>
        <v>4398.45</v>
      </c>
      <c r="N238" s="547">
        <f t="shared" si="3"/>
        <v>1099.6125</v>
      </c>
      <c r="O238" s="549" t="str">
        <f>VLOOKUP(I238,[4]Insumos!$A$2:$E$550,5,FALSE)</f>
        <v xml:space="preserve">2.3.9.2.01 </v>
      </c>
      <c r="P238" s="550" t="s">
        <v>65</v>
      </c>
    </row>
    <row r="239" spans="7:16" ht="15" x14ac:dyDescent="0.2">
      <c r="G239" s="191"/>
      <c r="H239" s="528"/>
      <c r="I239" s="546" t="s">
        <v>994</v>
      </c>
      <c r="J239" s="546" t="str">
        <f>VLOOKUP(I239,[4]Insumos!$A$2:$E$550,2,FALSE)</f>
        <v>Útiles de escritorio, oficina, informática y de enseñanza</v>
      </c>
      <c r="K239" s="546" t="str">
        <f>VLOOKUP(I239,[4]Insumos!$A$2:$E$550,3,FALSE)</f>
        <v>unidad</v>
      </c>
      <c r="L239" s="547">
        <v>12</v>
      </c>
      <c r="M239" s="548">
        <f>VLOOKUP(I239,[4]Insumos!$A$2:$E$550,4,FALSE)</f>
        <v>55</v>
      </c>
      <c r="N239" s="547">
        <f t="shared" si="3"/>
        <v>660</v>
      </c>
      <c r="O239" s="549" t="str">
        <f>VLOOKUP(I239,[4]Insumos!$A$2:$E$550,5,FALSE)</f>
        <v xml:space="preserve">2.3.9.2.01 </v>
      </c>
      <c r="P239" s="550" t="s">
        <v>65</v>
      </c>
    </row>
    <row r="240" spans="7:16" ht="15" x14ac:dyDescent="0.2">
      <c r="G240" s="191"/>
      <c r="H240" s="528"/>
      <c r="I240" s="546"/>
      <c r="J240" s="546" t="e">
        <f>VLOOKUP(I240,[4]Insumos!$A$2:$E$550,2,FALSE)</f>
        <v>#N/A</v>
      </c>
      <c r="K240" s="546" t="e">
        <f>VLOOKUP(I240,[4]Insumos!$A$2:$E$550,3,FALSE)</f>
        <v>#N/A</v>
      </c>
      <c r="L240" s="547"/>
      <c r="M240" s="548" t="e">
        <f>VLOOKUP(I240,[4]Insumos!$A$2:$E$550,4,FALSE)</f>
        <v>#N/A</v>
      </c>
      <c r="N240" s="547" t="e">
        <f t="shared" si="3"/>
        <v>#N/A</v>
      </c>
      <c r="O240" s="549" t="e">
        <f>VLOOKUP(I240,[4]Insumos!$A$2:$E$550,5,FALSE)</f>
        <v>#N/A</v>
      </c>
      <c r="P240" s="550" t="s">
        <v>65</v>
      </c>
    </row>
    <row r="241" spans="7:16" ht="15" x14ac:dyDescent="0.2">
      <c r="G241" s="191"/>
      <c r="H241" s="528"/>
      <c r="I241" s="546"/>
      <c r="J241" s="546" t="e">
        <f>VLOOKUP(I241,[4]Insumos!$A$2:$E$550,2,FALSE)</f>
        <v>#N/A</v>
      </c>
      <c r="K241" s="546" t="e">
        <f>VLOOKUP(I241,[4]Insumos!$A$2:$E$550,3,FALSE)</f>
        <v>#N/A</v>
      </c>
      <c r="L241" s="547"/>
      <c r="M241" s="548" t="e">
        <f>VLOOKUP(I241,[4]Insumos!$A$2:$E$550,4,FALSE)</f>
        <v>#N/A</v>
      </c>
      <c r="N241" s="547" t="e">
        <f t="shared" si="3"/>
        <v>#N/A</v>
      </c>
      <c r="O241" s="549" t="e">
        <f>VLOOKUP(I241,[4]Insumos!$A$2:$E$550,5,FALSE)</f>
        <v>#N/A</v>
      </c>
      <c r="P241" s="550" t="s">
        <v>65</v>
      </c>
    </row>
    <row r="242" spans="7:16" ht="30" x14ac:dyDescent="0.2">
      <c r="G242" s="192" t="s">
        <v>1181</v>
      </c>
      <c r="H242" s="552" t="s">
        <v>1300</v>
      </c>
      <c r="I242" s="546"/>
      <c r="J242" s="546" t="e">
        <f>VLOOKUP(I242,[4]Insumos!$A$2:$E$550,2,FALSE)</f>
        <v>#N/A</v>
      </c>
      <c r="K242" s="546" t="e">
        <f>VLOOKUP(I242,[4]Insumos!$A$2:$E$550,3,FALSE)</f>
        <v>#N/A</v>
      </c>
      <c r="L242" s="547"/>
      <c r="M242" s="548" t="e">
        <f>VLOOKUP(I242,[4]Insumos!$A$2:$E$550,4,FALSE)</f>
        <v>#N/A</v>
      </c>
      <c r="N242" s="547" t="e">
        <f t="shared" si="3"/>
        <v>#N/A</v>
      </c>
      <c r="O242" s="549" t="e">
        <f>VLOOKUP(I242,[4]Insumos!$A$2:$E$550,5,FALSE)</f>
        <v>#N/A</v>
      </c>
      <c r="P242" s="550" t="s">
        <v>65</v>
      </c>
    </row>
    <row r="243" spans="7:16" ht="15" x14ac:dyDescent="0.2">
      <c r="G243" s="192"/>
      <c r="H243" s="552"/>
      <c r="I243" s="546"/>
      <c r="J243" s="546" t="e">
        <f>VLOOKUP(I243,[4]Insumos!$A$2:$E$550,2,FALSE)</f>
        <v>#N/A</v>
      </c>
      <c r="K243" s="546" t="e">
        <f>VLOOKUP(I243,[4]Insumos!$A$2:$E$550,3,FALSE)</f>
        <v>#N/A</v>
      </c>
      <c r="L243" s="547"/>
      <c r="M243" s="548" t="e">
        <f>VLOOKUP(I243,[4]Insumos!$A$2:$E$550,4,FALSE)</f>
        <v>#N/A</v>
      </c>
      <c r="N243" s="547" t="e">
        <f t="shared" si="3"/>
        <v>#N/A</v>
      </c>
      <c r="O243" s="549" t="e">
        <f>VLOOKUP(I243,[4]Insumos!$A$2:$E$550,5,FALSE)</f>
        <v>#N/A</v>
      </c>
      <c r="P243" s="550" t="s">
        <v>65</v>
      </c>
    </row>
    <row r="244" spans="7:16" ht="15" x14ac:dyDescent="0.2">
      <c r="G244" s="192"/>
      <c r="H244" s="552"/>
      <c r="I244" s="546"/>
      <c r="J244" s="546" t="e">
        <f>VLOOKUP(I244,[4]Insumos!$A$2:$E$550,2,FALSE)</f>
        <v>#N/A</v>
      </c>
      <c r="K244" s="546" t="e">
        <f>VLOOKUP(I244,[4]Insumos!$A$2:$E$550,3,FALSE)</f>
        <v>#N/A</v>
      </c>
      <c r="L244" s="547"/>
      <c r="M244" s="548" t="e">
        <f>VLOOKUP(I244,[4]Insumos!$A$2:$E$550,4,FALSE)</f>
        <v>#N/A</v>
      </c>
      <c r="N244" s="547" t="e">
        <f t="shared" si="3"/>
        <v>#N/A</v>
      </c>
      <c r="O244" s="549" t="e">
        <f>VLOOKUP(I244,[4]Insumos!$A$2:$E$550,5,FALSE)</f>
        <v>#N/A</v>
      </c>
      <c r="P244" s="550" t="s">
        <v>65</v>
      </c>
    </row>
    <row r="245" spans="7:16" ht="15" x14ac:dyDescent="0.2">
      <c r="G245" s="192"/>
      <c r="H245" s="552"/>
      <c r="I245" s="546"/>
      <c r="J245" s="546" t="e">
        <f>VLOOKUP(I245,[4]Insumos!$A$2:$E$550,2,FALSE)</f>
        <v>#N/A</v>
      </c>
      <c r="K245" s="546" t="e">
        <f>VLOOKUP(I245,[4]Insumos!$A$2:$E$550,3,FALSE)</f>
        <v>#N/A</v>
      </c>
      <c r="L245" s="547"/>
      <c r="M245" s="548" t="e">
        <f>VLOOKUP(I245,[4]Insumos!$A$2:$E$550,4,FALSE)</f>
        <v>#N/A</v>
      </c>
      <c r="N245" s="547" t="e">
        <f t="shared" si="3"/>
        <v>#N/A</v>
      </c>
      <c r="O245" s="549" t="e">
        <f>VLOOKUP(I245,[4]Insumos!$A$2:$E$550,5,FALSE)</f>
        <v>#N/A</v>
      </c>
      <c r="P245" s="550" t="s">
        <v>65</v>
      </c>
    </row>
    <row r="246" spans="7:16" ht="15" x14ac:dyDescent="0.2">
      <c r="G246" s="192"/>
      <c r="H246" s="552"/>
      <c r="I246" s="546"/>
      <c r="J246" s="546" t="e">
        <f>VLOOKUP(I246,[4]Insumos!$A$2:$E$550,2,FALSE)</f>
        <v>#N/A</v>
      </c>
      <c r="K246" s="546" t="e">
        <f>VLOOKUP(I246,[4]Insumos!$A$2:$E$550,3,FALSE)</f>
        <v>#N/A</v>
      </c>
      <c r="L246" s="547"/>
      <c r="M246" s="548" t="e">
        <f>VLOOKUP(I246,[4]Insumos!$A$2:$E$550,4,FALSE)</f>
        <v>#N/A</v>
      </c>
      <c r="N246" s="547" t="e">
        <f t="shared" si="3"/>
        <v>#N/A</v>
      </c>
      <c r="O246" s="549" t="e">
        <f>VLOOKUP(I246,[4]Insumos!$A$2:$E$550,5,FALSE)</f>
        <v>#N/A</v>
      </c>
      <c r="P246" s="550" t="s">
        <v>65</v>
      </c>
    </row>
    <row r="247" spans="7:16" ht="45" x14ac:dyDescent="0.2">
      <c r="G247" s="192" t="s">
        <v>1182</v>
      </c>
      <c r="H247" s="528" t="s">
        <v>1272</v>
      </c>
      <c r="I247" s="546" t="s">
        <v>1100</v>
      </c>
      <c r="J247" s="546" t="str">
        <f>VLOOKUP(I247,[4]Insumos!$A$2:$E$550,2,FALSE)</f>
        <v>Viáticos dentro del país</v>
      </c>
      <c r="K247" s="546" t="str">
        <f>VLOOKUP(I247,[4]Insumos!$A$2:$E$550,3,FALSE)</f>
        <v xml:space="preserve">Cheque </v>
      </c>
      <c r="L247" s="547">
        <v>4</v>
      </c>
      <c r="M247" s="548">
        <f>VLOOKUP(I247,[4]Insumos!$A$2:$E$550,4,FALSE)</f>
        <v>2100</v>
      </c>
      <c r="N247" s="547">
        <f t="shared" si="3"/>
        <v>8400</v>
      </c>
      <c r="O247" s="549" t="str">
        <f>VLOOKUP(I247,[4]Insumos!$A$2:$E$550,5,FALSE)</f>
        <v>2.2.3.1.01</v>
      </c>
      <c r="P247" s="550" t="s">
        <v>65</v>
      </c>
    </row>
    <row r="248" spans="7:16" ht="15" x14ac:dyDescent="0.2">
      <c r="G248" s="192"/>
      <c r="H248" s="528"/>
      <c r="I248" s="546" t="s">
        <v>828</v>
      </c>
      <c r="J248" s="546" t="str">
        <f>VLOOKUP(I248,[4]Insumos!$A$2:$E$550,2,FALSE)</f>
        <v>Productos de Papel, Cartón e Impresos</v>
      </c>
      <c r="K248" s="546" t="str">
        <f>VLOOKUP(I248,[4]Insumos!$A$2:$E$550,3,FALSE)</f>
        <v>resma</v>
      </c>
      <c r="L248" s="547">
        <v>0.25</v>
      </c>
      <c r="M248" s="548">
        <f>VLOOKUP(I248,[4]Insumos!$A$2:$E$550,4,FALSE)</f>
        <v>139.24</v>
      </c>
      <c r="N248" s="547">
        <f t="shared" si="3"/>
        <v>34.81</v>
      </c>
      <c r="O248" s="549" t="str">
        <f>VLOOKUP(I248,[4]Insumos!$A$2:$E$550,5,FALSE)</f>
        <v>2.3.3.1.01</v>
      </c>
      <c r="P248" s="550" t="s">
        <v>65</v>
      </c>
    </row>
    <row r="249" spans="7:16" ht="15" x14ac:dyDescent="0.2">
      <c r="G249" s="192"/>
      <c r="H249" s="528"/>
      <c r="I249" s="546" t="s">
        <v>1044</v>
      </c>
      <c r="J249" s="546" t="str">
        <f>VLOOKUP(I249,[4]Insumos!$A$2:$E$550,2,FALSE)</f>
        <v>Útiles de escritorio, oficina, informática y de enseñanza</v>
      </c>
      <c r="K249" s="546" t="str">
        <f>VLOOKUP(I249,[4]Insumos!$A$2:$E$550,3,FALSE)</f>
        <v>unidad</v>
      </c>
      <c r="L249" s="547">
        <v>0.25</v>
      </c>
      <c r="M249" s="548">
        <f>VLOOKUP(I249,[4]Insumos!$A$2:$E$550,4,FALSE)</f>
        <v>4398.45</v>
      </c>
      <c r="N249" s="547">
        <f t="shared" si="3"/>
        <v>1099.6125</v>
      </c>
      <c r="O249" s="549" t="str">
        <f>VLOOKUP(I249,[4]Insumos!$A$2:$E$550,5,FALSE)</f>
        <v xml:space="preserve">2.3.9.2.01 </v>
      </c>
      <c r="P249" s="550" t="s">
        <v>65</v>
      </c>
    </row>
    <row r="250" spans="7:16" ht="15" x14ac:dyDescent="0.2">
      <c r="G250" s="192"/>
      <c r="H250" s="528"/>
      <c r="I250" s="546" t="s">
        <v>994</v>
      </c>
      <c r="J250" s="546" t="str">
        <f>VLOOKUP(I250,[4]Insumos!$A$2:$E$550,2,FALSE)</f>
        <v>Útiles de escritorio, oficina, informática y de enseñanza</v>
      </c>
      <c r="K250" s="546" t="str">
        <f>VLOOKUP(I250,[4]Insumos!$A$2:$E$550,3,FALSE)</f>
        <v>unidad</v>
      </c>
      <c r="L250" s="547">
        <v>4</v>
      </c>
      <c r="M250" s="548">
        <f>VLOOKUP(I250,[4]Insumos!$A$2:$E$550,4,FALSE)</f>
        <v>55</v>
      </c>
      <c r="N250" s="547">
        <f t="shared" si="3"/>
        <v>220</v>
      </c>
      <c r="O250" s="549" t="str">
        <f>VLOOKUP(I250,[4]Insumos!$A$2:$E$550,5,FALSE)</f>
        <v xml:space="preserve">2.3.9.2.01 </v>
      </c>
      <c r="P250" s="550" t="s">
        <v>65</v>
      </c>
    </row>
    <row r="251" spans="7:16" ht="15" x14ac:dyDescent="0.2">
      <c r="G251" s="192"/>
      <c r="H251" s="528"/>
      <c r="I251" s="546"/>
      <c r="J251" s="546" t="e">
        <f>VLOOKUP(I251,[4]Insumos!$A$2:$E$550,2,FALSE)</f>
        <v>#N/A</v>
      </c>
      <c r="K251" s="546" t="e">
        <f>VLOOKUP(I251,[4]Insumos!$A$2:$E$550,3,FALSE)</f>
        <v>#N/A</v>
      </c>
      <c r="L251" s="547">
        <v>1</v>
      </c>
      <c r="M251" s="548" t="e">
        <f>VLOOKUP(I251,[4]Insumos!$A$2:$E$550,4,FALSE)</f>
        <v>#N/A</v>
      </c>
      <c r="N251" s="547" t="e">
        <f t="shared" si="3"/>
        <v>#N/A</v>
      </c>
      <c r="O251" s="549" t="e">
        <f>VLOOKUP(I251,[4]Insumos!$A$2:$E$550,5,FALSE)</f>
        <v>#N/A</v>
      </c>
      <c r="P251" s="550" t="s">
        <v>65</v>
      </c>
    </row>
    <row r="252" spans="7:16" ht="60" x14ac:dyDescent="0.2">
      <c r="G252" s="192" t="s">
        <v>1205</v>
      </c>
      <c r="H252" s="528" t="s">
        <v>1302</v>
      </c>
      <c r="I252" s="546" t="s">
        <v>828</v>
      </c>
      <c r="J252" s="546" t="str">
        <f>VLOOKUP(I252,[4]Insumos!$A$2:$E$550,2,FALSE)</f>
        <v>Productos de Papel, Cartón e Impresos</v>
      </c>
      <c r="K252" s="546" t="str">
        <f>VLOOKUP(I252,[4]Insumos!$A$2:$E$550,3,FALSE)</f>
        <v>resma</v>
      </c>
      <c r="L252" s="547">
        <v>0.25</v>
      </c>
      <c r="M252" s="548">
        <f>VLOOKUP(I252,[4]Insumos!$A$2:$E$550,4,FALSE)</f>
        <v>139.24</v>
      </c>
      <c r="N252" s="547">
        <f t="shared" si="3"/>
        <v>34.81</v>
      </c>
      <c r="O252" s="549" t="str">
        <f>VLOOKUP(I252,[4]Insumos!$A$2:$E$550,5,FALSE)</f>
        <v>2.3.3.1.01</v>
      </c>
      <c r="P252" s="550" t="s">
        <v>65</v>
      </c>
    </row>
    <row r="253" spans="7:16" ht="15" x14ac:dyDescent="0.2">
      <c r="G253" s="192"/>
      <c r="H253" s="528"/>
      <c r="I253" s="546" t="s">
        <v>1044</v>
      </c>
      <c r="J253" s="546" t="str">
        <f>VLOOKUP(I253,[4]Insumos!$A$2:$E$550,2,FALSE)</f>
        <v>Útiles de escritorio, oficina, informática y de enseñanza</v>
      </c>
      <c r="K253" s="546" t="str">
        <f>VLOOKUP(I253,[4]Insumos!$A$2:$E$550,3,FALSE)</f>
        <v>unidad</v>
      </c>
      <c r="L253" s="547">
        <v>1</v>
      </c>
      <c r="M253" s="548">
        <f>VLOOKUP(I253,[4]Insumos!$A$2:$E$550,4,FALSE)</f>
        <v>4398.45</v>
      </c>
      <c r="N253" s="547">
        <f t="shared" si="3"/>
        <v>4398.45</v>
      </c>
      <c r="O253" s="549" t="str">
        <f>VLOOKUP(I253,[4]Insumos!$A$2:$E$550,5,FALSE)</f>
        <v xml:space="preserve">2.3.9.2.01 </v>
      </c>
      <c r="P253" s="550" t="s">
        <v>65</v>
      </c>
    </row>
    <row r="254" spans="7:16" ht="15" x14ac:dyDescent="0.2">
      <c r="G254" s="192"/>
      <c r="H254" s="528"/>
      <c r="I254" s="546" t="s">
        <v>994</v>
      </c>
      <c r="J254" s="546" t="str">
        <f>VLOOKUP(I254,[4]Insumos!$A$2:$E$550,2,FALSE)</f>
        <v>Útiles de escritorio, oficina, informática y de enseñanza</v>
      </c>
      <c r="K254" s="546" t="str">
        <f>VLOOKUP(I254,[4]Insumos!$A$2:$E$550,3,FALSE)</f>
        <v>unidad</v>
      </c>
      <c r="L254" s="547">
        <v>10</v>
      </c>
      <c r="M254" s="548">
        <f>VLOOKUP(I254,[4]Insumos!$A$2:$E$550,4,FALSE)</f>
        <v>55</v>
      </c>
      <c r="N254" s="547">
        <f t="shared" si="3"/>
        <v>550</v>
      </c>
      <c r="O254" s="549" t="str">
        <f>VLOOKUP(I254,[4]Insumos!$A$2:$E$550,5,FALSE)</f>
        <v xml:space="preserve">2.3.9.2.01 </v>
      </c>
      <c r="P254" s="550" t="s">
        <v>65</v>
      </c>
    </row>
    <row r="255" spans="7:16" ht="15" x14ac:dyDescent="0.2">
      <c r="G255" s="192"/>
      <c r="H255" s="528"/>
      <c r="I255" s="546"/>
      <c r="J255" s="546" t="e">
        <f>VLOOKUP(I255,[4]Insumos!$A$2:$E$550,2,FALSE)</f>
        <v>#N/A</v>
      </c>
      <c r="K255" s="546" t="e">
        <f>VLOOKUP(I255,[4]Insumos!$A$2:$E$550,3,FALSE)</f>
        <v>#N/A</v>
      </c>
      <c r="L255" s="547"/>
      <c r="M255" s="548" t="e">
        <f>VLOOKUP(I255,[4]Insumos!$A$2:$E$550,4,FALSE)</f>
        <v>#N/A</v>
      </c>
      <c r="N255" s="547" t="e">
        <f t="shared" si="3"/>
        <v>#N/A</v>
      </c>
      <c r="O255" s="549" t="e">
        <f>VLOOKUP(I255,[4]Insumos!$A$2:$E$550,5,FALSE)</f>
        <v>#N/A</v>
      </c>
      <c r="P255" s="550" t="s">
        <v>65</v>
      </c>
    </row>
    <row r="256" spans="7:16" ht="15" x14ac:dyDescent="0.2">
      <c r="G256" s="192"/>
      <c r="H256" s="528"/>
      <c r="I256" s="546"/>
      <c r="J256" s="546" t="e">
        <f>VLOOKUP(I256,[4]Insumos!$A$2:$E$550,2,FALSE)</f>
        <v>#N/A</v>
      </c>
      <c r="K256" s="546" t="e">
        <f>VLOOKUP(I256,[4]Insumos!$A$2:$E$550,3,FALSE)</f>
        <v>#N/A</v>
      </c>
      <c r="L256" s="547"/>
      <c r="M256" s="548" t="e">
        <f>VLOOKUP(I256,[4]Insumos!$A$2:$E$550,4,FALSE)</f>
        <v>#N/A</v>
      </c>
      <c r="N256" s="547" t="e">
        <f t="shared" si="3"/>
        <v>#N/A</v>
      </c>
      <c r="O256" s="549" t="e">
        <f>VLOOKUP(I256,[4]Insumos!$A$2:$E$550,5,FALSE)</f>
        <v>#N/A</v>
      </c>
      <c r="P256" s="550" t="s">
        <v>65</v>
      </c>
    </row>
    <row r="257" spans="7:16" ht="30" x14ac:dyDescent="0.2">
      <c r="G257" s="191" t="s">
        <v>1339</v>
      </c>
      <c r="H257" s="553" t="s">
        <v>1273</v>
      </c>
      <c r="I257" s="546" t="s">
        <v>828</v>
      </c>
      <c r="J257" s="546" t="str">
        <f>VLOOKUP(I257,[4]Insumos!$A$2:$E$550,2,FALSE)</f>
        <v>Productos de Papel, Cartón e Impresos</v>
      </c>
      <c r="K257" s="546" t="str">
        <f>VLOOKUP(I257,[4]Insumos!$A$2:$E$550,3,FALSE)</f>
        <v>resma</v>
      </c>
      <c r="L257" s="547">
        <v>0.25</v>
      </c>
      <c r="M257" s="548">
        <f>VLOOKUP(I257,[4]Insumos!$A$2:$E$550,4,FALSE)</f>
        <v>139.24</v>
      </c>
      <c r="N257" s="547">
        <f t="shared" si="3"/>
        <v>34.81</v>
      </c>
      <c r="O257" s="549" t="str">
        <f>VLOOKUP(I257,[4]Insumos!$A$2:$E$550,5,FALSE)</f>
        <v>2.3.3.1.01</v>
      </c>
      <c r="P257" s="550" t="s">
        <v>65</v>
      </c>
    </row>
    <row r="258" spans="7:16" ht="15" x14ac:dyDescent="0.2">
      <c r="G258" s="191"/>
      <c r="H258" s="553"/>
      <c r="I258" s="546" t="s">
        <v>1044</v>
      </c>
      <c r="J258" s="546" t="str">
        <f>VLOOKUP(I258,[4]Insumos!$A$2:$E$550,2,FALSE)</f>
        <v>Útiles de escritorio, oficina, informática y de enseñanza</v>
      </c>
      <c r="K258" s="546" t="str">
        <f>VLOOKUP(I258,[4]Insumos!$A$2:$E$550,3,FALSE)</f>
        <v>unidad</v>
      </c>
      <c r="L258" s="547">
        <v>1</v>
      </c>
      <c r="M258" s="548">
        <f>VLOOKUP(I258,[4]Insumos!$A$2:$E$550,4,FALSE)</f>
        <v>4398.45</v>
      </c>
      <c r="N258" s="547">
        <f t="shared" si="3"/>
        <v>4398.45</v>
      </c>
      <c r="O258" s="549" t="str">
        <f>VLOOKUP(I258,[4]Insumos!$A$2:$E$550,5,FALSE)</f>
        <v xml:space="preserve">2.3.9.2.01 </v>
      </c>
      <c r="P258" s="550" t="s">
        <v>65</v>
      </c>
    </row>
    <row r="259" spans="7:16" ht="15" x14ac:dyDescent="0.2">
      <c r="G259" s="191"/>
      <c r="H259" s="553"/>
      <c r="I259" s="546" t="s">
        <v>994</v>
      </c>
      <c r="J259" s="546" t="str">
        <f>VLOOKUP(I259,[4]Insumos!$A$2:$E$550,2,FALSE)</f>
        <v>Útiles de escritorio, oficina, informática y de enseñanza</v>
      </c>
      <c r="K259" s="546" t="str">
        <f>VLOOKUP(I259,[4]Insumos!$A$2:$E$550,3,FALSE)</f>
        <v>unidad</v>
      </c>
      <c r="L259" s="547">
        <v>1</v>
      </c>
      <c r="M259" s="548">
        <f>VLOOKUP(I259,[4]Insumos!$A$2:$E$550,4,FALSE)</f>
        <v>55</v>
      </c>
      <c r="N259" s="547">
        <f t="shared" si="3"/>
        <v>55</v>
      </c>
      <c r="O259" s="549" t="str">
        <f>VLOOKUP(I259,[4]Insumos!$A$2:$E$550,5,FALSE)</f>
        <v xml:space="preserve">2.3.9.2.01 </v>
      </c>
      <c r="P259" s="550" t="s">
        <v>65</v>
      </c>
    </row>
    <row r="260" spans="7:16" ht="15" x14ac:dyDescent="0.2">
      <c r="G260" s="191"/>
      <c r="H260" s="553"/>
      <c r="I260" s="546"/>
      <c r="J260" s="546" t="e">
        <f>VLOOKUP(I260,[4]Insumos!$A$2:$E$550,2,FALSE)</f>
        <v>#N/A</v>
      </c>
      <c r="K260" s="546" t="e">
        <f>VLOOKUP(I260,[4]Insumos!$A$2:$E$550,3,FALSE)</f>
        <v>#N/A</v>
      </c>
      <c r="L260" s="547"/>
      <c r="M260" s="548" t="e">
        <f>VLOOKUP(I260,[4]Insumos!$A$2:$E$550,4,FALSE)</f>
        <v>#N/A</v>
      </c>
      <c r="N260" s="547" t="e">
        <f t="shared" si="3"/>
        <v>#N/A</v>
      </c>
      <c r="O260" s="549" t="e">
        <f>VLOOKUP(I260,[4]Insumos!$A$2:$E$550,5,FALSE)</f>
        <v>#N/A</v>
      </c>
      <c r="P260" s="550" t="s">
        <v>65</v>
      </c>
    </row>
    <row r="261" spans="7:16" ht="15" x14ac:dyDescent="0.2">
      <c r="G261" s="191"/>
      <c r="H261" s="553"/>
      <c r="I261" s="546"/>
      <c r="J261" s="546" t="e">
        <f>VLOOKUP(I261,[4]Insumos!$A$2:$E$550,2,FALSE)</f>
        <v>#N/A</v>
      </c>
      <c r="K261" s="546" t="e">
        <f>VLOOKUP(I261,[4]Insumos!$A$2:$E$550,3,FALSE)</f>
        <v>#N/A</v>
      </c>
      <c r="L261" s="547"/>
      <c r="M261" s="548" t="e">
        <f>VLOOKUP(I261,[4]Insumos!$A$2:$E$550,4,FALSE)</f>
        <v>#N/A</v>
      </c>
      <c r="N261" s="547" t="e">
        <f t="shared" si="3"/>
        <v>#N/A</v>
      </c>
      <c r="O261" s="549" t="e">
        <f>VLOOKUP(I261,[4]Insumos!$A$2:$E$550,5,FALSE)</f>
        <v>#N/A</v>
      </c>
      <c r="P261" s="550" t="s">
        <v>65</v>
      </c>
    </row>
    <row r="262" spans="7:16" ht="30" x14ac:dyDescent="0.2">
      <c r="G262" s="192" t="s">
        <v>1207</v>
      </c>
      <c r="H262" s="528" t="s">
        <v>1303</v>
      </c>
      <c r="I262" s="546" t="s">
        <v>493</v>
      </c>
      <c r="J262" s="546" t="str">
        <f>VLOOKUP(I262,[4]Insumos!$A$2:$E$550,2,FALSE)</f>
        <v>Alimentos y bebidas para personas</v>
      </c>
      <c r="K262" s="546" t="str">
        <f>VLOOKUP(I262,[4]Insumos!$A$2:$E$550,3,FALSE)</f>
        <v>unidad</v>
      </c>
      <c r="L262" s="547"/>
      <c r="M262" s="548">
        <f>VLOOKUP(I262,[4]Insumos!$A$2:$E$550,4,FALSE)</f>
        <v>5929.5</v>
      </c>
      <c r="N262" s="547">
        <f t="shared" si="3"/>
        <v>0</v>
      </c>
      <c r="O262" s="549" t="str">
        <f>VLOOKUP(I262,[4]Insumos!$A$2:$E$550,5,FALSE)</f>
        <v>2.3.1.1.01</v>
      </c>
      <c r="P262" s="550" t="s">
        <v>65</v>
      </c>
    </row>
    <row r="263" spans="7:16" ht="15" x14ac:dyDescent="0.2">
      <c r="G263" s="192"/>
      <c r="H263" s="528"/>
      <c r="I263" s="546" t="s">
        <v>997</v>
      </c>
      <c r="J263" s="546" t="str">
        <f>VLOOKUP(I263,[4]Insumos!$A$2:$E$550,2,FALSE)</f>
        <v>Útiles de escritorio, oficina, informática y de enseñanza</v>
      </c>
      <c r="K263" s="546" t="str">
        <f>VLOOKUP(I263,[4]Insumos!$A$2:$E$550,3,FALSE)</f>
        <v>unidad</v>
      </c>
      <c r="L263" s="547"/>
      <c r="M263" s="548">
        <f>VLOOKUP(I263,[4]Insumos!$A$2:$E$550,4,FALSE)</f>
        <v>50</v>
      </c>
      <c r="N263" s="547">
        <f t="shared" si="3"/>
        <v>0</v>
      </c>
      <c r="O263" s="549" t="str">
        <f>VLOOKUP(I263,[4]Insumos!$A$2:$E$550,5,FALSE)</f>
        <v xml:space="preserve">2.3.9.2.01 </v>
      </c>
      <c r="P263" s="550" t="s">
        <v>65</v>
      </c>
    </row>
    <row r="264" spans="7:16" ht="15" x14ac:dyDescent="0.2">
      <c r="G264" s="192"/>
      <c r="H264" s="528"/>
      <c r="I264" s="546" t="s">
        <v>819</v>
      </c>
      <c r="J264" s="546" t="str">
        <f>VLOOKUP(I264,[4]Insumos!$A$2:$E$550,2,FALSE)</f>
        <v>Productos de Papel, Cartón e Impresos</v>
      </c>
      <c r="K264" s="546" t="str">
        <f>VLOOKUP(I264,[4]Insumos!$A$2:$E$550,3,FALSE)</f>
        <v>Caja</v>
      </c>
      <c r="L264" s="547"/>
      <c r="M264" s="548">
        <f>VLOOKUP(I264,[4]Insumos!$A$2:$E$550,4,FALSE)</f>
        <v>175.82</v>
      </c>
      <c r="N264" s="547">
        <f t="shared" si="3"/>
        <v>0</v>
      </c>
      <c r="O264" s="549" t="str">
        <f>VLOOKUP(I264,[4]Insumos!$A$2:$E$550,5,FALSE)</f>
        <v>2.3.3.2.01</v>
      </c>
      <c r="P264" s="550" t="s">
        <v>65</v>
      </c>
    </row>
    <row r="265" spans="7:16" ht="15" x14ac:dyDescent="0.2">
      <c r="G265" s="192"/>
      <c r="H265" s="528"/>
      <c r="I265" s="546" t="s">
        <v>828</v>
      </c>
      <c r="J265" s="546" t="str">
        <f>VLOOKUP(I265,[4]Insumos!$A$2:$E$550,2,FALSE)</f>
        <v>Productos de Papel, Cartón e Impresos</v>
      </c>
      <c r="K265" s="546" t="str">
        <f>VLOOKUP(I265,[4]Insumos!$A$2:$E$550,3,FALSE)</f>
        <v>resma</v>
      </c>
      <c r="L265" s="547"/>
      <c r="M265" s="548">
        <f>VLOOKUP(I265,[4]Insumos!$A$2:$E$550,4,FALSE)</f>
        <v>139.24</v>
      </c>
      <c r="N265" s="547">
        <f t="shared" si="3"/>
        <v>0</v>
      </c>
      <c r="O265" s="549" t="str">
        <f>VLOOKUP(I265,[4]Insumos!$A$2:$E$550,5,FALSE)</f>
        <v>2.3.3.1.01</v>
      </c>
      <c r="P265" s="550" t="s">
        <v>65</v>
      </c>
    </row>
    <row r="266" spans="7:16" ht="15" x14ac:dyDescent="0.2">
      <c r="G266" s="192"/>
      <c r="H266" s="528"/>
      <c r="I266" s="546"/>
      <c r="J266" s="546" t="e">
        <f>VLOOKUP(I266,[4]Insumos!$A$2:$E$550,2,FALSE)</f>
        <v>#N/A</v>
      </c>
      <c r="K266" s="546" t="e">
        <f>VLOOKUP(I266,[4]Insumos!$A$2:$E$550,3,FALSE)</f>
        <v>#N/A</v>
      </c>
      <c r="L266" s="547"/>
      <c r="M266" s="548" t="e">
        <f>VLOOKUP(I266,[4]Insumos!$A$2:$E$550,4,FALSE)</f>
        <v>#N/A</v>
      </c>
      <c r="N266" s="547" t="e">
        <f t="shared" si="3"/>
        <v>#N/A</v>
      </c>
      <c r="O266" s="549" t="e">
        <f>VLOOKUP(I266,[4]Insumos!$A$2:$E$550,5,FALSE)</f>
        <v>#N/A</v>
      </c>
      <c r="P266" s="550" t="s">
        <v>65</v>
      </c>
    </row>
    <row r="267" spans="7:16" ht="60" x14ac:dyDescent="0.2">
      <c r="G267" s="192" t="s">
        <v>1208</v>
      </c>
      <c r="H267" s="528" t="s">
        <v>1304</v>
      </c>
      <c r="I267" s="546" t="s">
        <v>828</v>
      </c>
      <c r="J267" s="546" t="str">
        <f>VLOOKUP(I267,[4]Insumos!$A$2:$E$550,2,FALSE)</f>
        <v>Productos de Papel, Cartón e Impresos</v>
      </c>
      <c r="K267" s="546" t="str">
        <f>VLOOKUP(I267,[4]Insumos!$A$2:$E$550,3,FALSE)</f>
        <v>resma</v>
      </c>
      <c r="L267" s="547">
        <v>0.25</v>
      </c>
      <c r="M267" s="548">
        <f>VLOOKUP(I267,[4]Insumos!$A$2:$E$550,4,FALSE)</f>
        <v>139.24</v>
      </c>
      <c r="N267" s="547">
        <f t="shared" si="3"/>
        <v>34.81</v>
      </c>
      <c r="O267" s="549" t="str">
        <f>VLOOKUP(I267,[4]Insumos!$A$2:$E$550,5,FALSE)</f>
        <v>2.3.3.1.01</v>
      </c>
      <c r="P267" s="550" t="s">
        <v>65</v>
      </c>
    </row>
    <row r="268" spans="7:16" ht="15" x14ac:dyDescent="0.2">
      <c r="G268" s="192"/>
      <c r="H268" s="528"/>
      <c r="I268" s="546"/>
      <c r="J268" s="546" t="e">
        <f>VLOOKUP(I268,[4]Insumos!$A$2:$E$550,2,FALSE)</f>
        <v>#N/A</v>
      </c>
      <c r="K268" s="546" t="e">
        <f>VLOOKUP(I268,[4]Insumos!$A$2:$E$550,3,FALSE)</f>
        <v>#N/A</v>
      </c>
      <c r="L268" s="547"/>
      <c r="M268" s="548" t="e">
        <f>VLOOKUP(I268,[4]Insumos!$A$2:$E$550,4,FALSE)</f>
        <v>#N/A</v>
      </c>
      <c r="N268" s="547" t="e">
        <f t="shared" si="3"/>
        <v>#N/A</v>
      </c>
      <c r="O268" s="549" t="e">
        <f>VLOOKUP(I268,[4]Insumos!$A$2:$E$550,5,FALSE)</f>
        <v>#N/A</v>
      </c>
      <c r="P268" s="550" t="s">
        <v>65</v>
      </c>
    </row>
    <row r="269" spans="7:16" ht="15" x14ac:dyDescent="0.2">
      <c r="G269" s="192"/>
      <c r="H269" s="528"/>
      <c r="I269" s="546"/>
      <c r="J269" s="546" t="e">
        <f>VLOOKUP(I269,[4]Insumos!$A$2:$E$550,2,FALSE)</f>
        <v>#N/A</v>
      </c>
      <c r="K269" s="546" t="e">
        <f>VLOOKUP(I269,[4]Insumos!$A$2:$E$550,3,FALSE)</f>
        <v>#N/A</v>
      </c>
      <c r="L269" s="547"/>
      <c r="M269" s="548" t="e">
        <f>VLOOKUP(I269,[4]Insumos!$A$2:$E$550,4,FALSE)</f>
        <v>#N/A</v>
      </c>
      <c r="N269" s="547" t="e">
        <f t="shared" ref="N269:N324" si="4">L269*M269</f>
        <v>#N/A</v>
      </c>
      <c r="O269" s="549" t="e">
        <f>VLOOKUP(I269,[4]Insumos!$A$2:$E$550,5,FALSE)</f>
        <v>#N/A</v>
      </c>
      <c r="P269" s="550" t="s">
        <v>65</v>
      </c>
    </row>
    <row r="270" spans="7:16" ht="15" x14ac:dyDescent="0.2">
      <c r="G270" s="192"/>
      <c r="H270" s="528"/>
      <c r="I270" s="546"/>
      <c r="J270" s="546" t="e">
        <f>VLOOKUP(I270,[4]Insumos!$A$2:$E$550,2,FALSE)</f>
        <v>#N/A</v>
      </c>
      <c r="K270" s="546" t="e">
        <f>VLOOKUP(I270,[4]Insumos!$A$2:$E$550,3,FALSE)</f>
        <v>#N/A</v>
      </c>
      <c r="L270" s="547"/>
      <c r="M270" s="548" t="e">
        <f>VLOOKUP(I270,[4]Insumos!$A$2:$E$550,4,FALSE)</f>
        <v>#N/A</v>
      </c>
      <c r="N270" s="547" t="e">
        <f t="shared" si="4"/>
        <v>#N/A</v>
      </c>
      <c r="O270" s="549" t="e">
        <f>VLOOKUP(I270,[4]Insumos!$A$2:$E$550,5,FALSE)</f>
        <v>#N/A</v>
      </c>
      <c r="P270" s="550" t="s">
        <v>65</v>
      </c>
    </row>
    <row r="271" spans="7:16" ht="15" x14ac:dyDescent="0.2">
      <c r="G271" s="192"/>
      <c r="H271" s="528"/>
      <c r="I271" s="546"/>
      <c r="J271" s="546" t="e">
        <f>VLOOKUP(I271,[4]Insumos!$A$2:$E$550,2,FALSE)</f>
        <v>#N/A</v>
      </c>
      <c r="K271" s="546" t="e">
        <f>VLOOKUP(I271,[4]Insumos!$A$2:$E$550,3,FALSE)</f>
        <v>#N/A</v>
      </c>
      <c r="L271" s="547"/>
      <c r="M271" s="548" t="e">
        <f>VLOOKUP(I271,[4]Insumos!$A$2:$E$550,4,FALSE)</f>
        <v>#N/A</v>
      </c>
      <c r="N271" s="547" t="e">
        <f t="shared" si="4"/>
        <v>#N/A</v>
      </c>
      <c r="O271" s="549" t="e">
        <f>VLOOKUP(I271,[4]Insumos!$A$2:$E$550,5,FALSE)</f>
        <v>#N/A</v>
      </c>
      <c r="P271" s="550" t="s">
        <v>65</v>
      </c>
    </row>
    <row r="272" spans="7:16" ht="15" x14ac:dyDescent="0.2">
      <c r="G272" s="192" t="s">
        <v>1340</v>
      </c>
      <c r="H272" s="528" t="s">
        <v>1342</v>
      </c>
      <c r="I272" s="546" t="s">
        <v>828</v>
      </c>
      <c r="J272" s="546" t="str">
        <f>VLOOKUP(I272,[4]Insumos!$A$2:$E$550,2,FALSE)</f>
        <v>Productos de Papel, Cartón e Impresos</v>
      </c>
      <c r="K272" s="546" t="str">
        <f>VLOOKUP(I272,[4]Insumos!$A$2:$E$550,3,FALSE)</f>
        <v>resma</v>
      </c>
      <c r="L272" s="547">
        <v>0.25</v>
      </c>
      <c r="M272" s="548">
        <f>VLOOKUP(I272,[4]Insumos!$A$2:$E$550,4,FALSE)</f>
        <v>139.24</v>
      </c>
      <c r="N272" s="547">
        <f t="shared" si="4"/>
        <v>34.81</v>
      </c>
      <c r="O272" s="549" t="str">
        <f>VLOOKUP(I272,[4]Insumos!$A$2:$E$550,5,FALSE)</f>
        <v>2.3.3.1.01</v>
      </c>
      <c r="P272" s="550" t="s">
        <v>65</v>
      </c>
    </row>
    <row r="273" spans="7:16" ht="15" x14ac:dyDescent="0.2">
      <c r="G273" s="192"/>
      <c r="H273" s="528"/>
      <c r="I273" s="546" t="s">
        <v>1044</v>
      </c>
      <c r="J273" s="546" t="str">
        <f>VLOOKUP(I273,[4]Insumos!$A$2:$E$550,2,FALSE)</f>
        <v>Útiles de escritorio, oficina, informática y de enseñanza</v>
      </c>
      <c r="K273" s="546" t="str">
        <f>VLOOKUP(I273,[4]Insumos!$A$2:$E$550,3,FALSE)</f>
        <v>unidad</v>
      </c>
      <c r="L273" s="547">
        <v>1</v>
      </c>
      <c r="M273" s="548">
        <f>VLOOKUP(I273,[4]Insumos!$A$2:$E$550,4,FALSE)</f>
        <v>4398.45</v>
      </c>
      <c r="N273" s="547">
        <f t="shared" si="4"/>
        <v>4398.45</v>
      </c>
      <c r="O273" s="549" t="str">
        <f>VLOOKUP(I273,[4]Insumos!$A$2:$E$550,5,FALSE)</f>
        <v xml:space="preserve">2.3.9.2.01 </v>
      </c>
      <c r="P273" s="550" t="s">
        <v>65</v>
      </c>
    </row>
    <row r="274" spans="7:16" ht="15" x14ac:dyDescent="0.2">
      <c r="G274" s="192"/>
      <c r="H274" s="528"/>
      <c r="I274" s="546"/>
      <c r="J274" s="546" t="e">
        <f>VLOOKUP(I274,[4]Insumos!$A$2:$E$550,2,FALSE)</f>
        <v>#N/A</v>
      </c>
      <c r="K274" s="546" t="e">
        <f>VLOOKUP(I274,[4]Insumos!$A$2:$E$550,3,FALSE)</f>
        <v>#N/A</v>
      </c>
      <c r="L274" s="547"/>
      <c r="M274" s="548" t="e">
        <f>VLOOKUP(I274,[4]Insumos!$A$2:$E$550,4,FALSE)</f>
        <v>#N/A</v>
      </c>
      <c r="N274" s="547" t="e">
        <f t="shared" si="4"/>
        <v>#N/A</v>
      </c>
      <c r="O274" s="549" t="e">
        <f>VLOOKUP(I274,[4]Insumos!$A$2:$E$550,5,FALSE)</f>
        <v>#N/A</v>
      </c>
      <c r="P274" s="550" t="s">
        <v>65</v>
      </c>
    </row>
    <row r="275" spans="7:16" ht="15" x14ac:dyDescent="0.2">
      <c r="G275" s="192"/>
      <c r="H275" s="528"/>
      <c r="I275" s="546"/>
      <c r="J275" s="546" t="e">
        <f>VLOOKUP(I275,[4]Insumos!$A$2:$E$550,2,FALSE)</f>
        <v>#N/A</v>
      </c>
      <c r="K275" s="546" t="e">
        <f>VLOOKUP(I275,[4]Insumos!$A$2:$E$550,3,FALSE)</f>
        <v>#N/A</v>
      </c>
      <c r="L275" s="547"/>
      <c r="M275" s="548" t="e">
        <f>VLOOKUP(I275,[4]Insumos!$A$2:$E$550,4,FALSE)</f>
        <v>#N/A</v>
      </c>
      <c r="N275" s="547" t="e">
        <f t="shared" si="4"/>
        <v>#N/A</v>
      </c>
      <c r="O275" s="549" t="e">
        <f>VLOOKUP(I275,[4]Insumos!$A$2:$E$550,5,FALSE)</f>
        <v>#N/A</v>
      </c>
      <c r="P275" s="550" t="s">
        <v>65</v>
      </c>
    </row>
    <row r="276" spans="7:16" ht="15" x14ac:dyDescent="0.2">
      <c r="G276" s="192"/>
      <c r="H276" s="528"/>
      <c r="I276" s="546"/>
      <c r="J276" s="546" t="e">
        <f>VLOOKUP(I276,[4]Insumos!$A$2:$E$550,2,FALSE)</f>
        <v>#N/A</v>
      </c>
      <c r="K276" s="546" t="e">
        <f>VLOOKUP(I276,[4]Insumos!$A$2:$E$550,3,FALSE)</f>
        <v>#N/A</v>
      </c>
      <c r="L276" s="547"/>
      <c r="M276" s="548" t="e">
        <f>VLOOKUP(I276,[4]Insumos!$A$2:$E$550,4,FALSE)</f>
        <v>#N/A</v>
      </c>
      <c r="N276" s="547" t="e">
        <f t="shared" si="4"/>
        <v>#N/A</v>
      </c>
      <c r="O276" s="549" t="e">
        <f>VLOOKUP(I276,[4]Insumos!$A$2:$E$550,5,FALSE)</f>
        <v>#N/A</v>
      </c>
      <c r="P276" s="550" t="s">
        <v>65</v>
      </c>
    </row>
    <row r="277" spans="7:16" ht="30" x14ac:dyDescent="0.2">
      <c r="G277" s="192" t="s">
        <v>1341</v>
      </c>
      <c r="H277" s="529" t="s">
        <v>1276</v>
      </c>
      <c r="I277" s="546" t="s">
        <v>828</v>
      </c>
      <c r="J277" s="546" t="str">
        <f>VLOOKUP(I277,[4]Insumos!$A$2:$E$550,2,FALSE)</f>
        <v>Productos de Papel, Cartón e Impresos</v>
      </c>
      <c r="K277" s="546" t="str">
        <f>VLOOKUP(I277,[4]Insumos!$A$2:$E$550,3,FALSE)</f>
        <v>resma</v>
      </c>
      <c r="L277" s="547">
        <v>1</v>
      </c>
      <c r="M277" s="548">
        <f>VLOOKUP(I277,[4]Insumos!$A$2:$E$550,4,FALSE)</f>
        <v>139.24</v>
      </c>
      <c r="N277" s="547">
        <f t="shared" si="4"/>
        <v>139.24</v>
      </c>
      <c r="O277" s="549" t="str">
        <f>VLOOKUP(I277,[4]Insumos!$A$2:$E$550,5,FALSE)</f>
        <v>2.3.3.1.01</v>
      </c>
      <c r="P277" s="550" t="s">
        <v>65</v>
      </c>
    </row>
    <row r="278" spans="7:16" ht="15" x14ac:dyDescent="0.2">
      <c r="G278" s="192"/>
      <c r="H278" s="529"/>
      <c r="I278" s="546" t="s">
        <v>1044</v>
      </c>
      <c r="J278" s="546" t="str">
        <f>VLOOKUP(I278,[4]Insumos!$A$2:$E$550,2,FALSE)</f>
        <v>Útiles de escritorio, oficina, informática y de enseñanza</v>
      </c>
      <c r="K278" s="546" t="str">
        <f>VLOOKUP(I278,[4]Insumos!$A$2:$E$550,3,FALSE)</f>
        <v>unidad</v>
      </c>
      <c r="L278" s="547">
        <v>1</v>
      </c>
      <c r="M278" s="548">
        <f>VLOOKUP(I278,[4]Insumos!$A$2:$E$550,4,FALSE)</f>
        <v>4398.45</v>
      </c>
      <c r="N278" s="547">
        <f t="shared" si="4"/>
        <v>4398.45</v>
      </c>
      <c r="O278" s="549" t="str">
        <f>VLOOKUP(I278,[4]Insumos!$A$2:$E$550,5,FALSE)</f>
        <v xml:space="preserve">2.3.9.2.01 </v>
      </c>
      <c r="P278" s="550" t="s">
        <v>65</v>
      </c>
    </row>
    <row r="279" spans="7:16" ht="15" x14ac:dyDescent="0.2">
      <c r="G279" s="192"/>
      <c r="H279" s="529"/>
      <c r="I279" s="546" t="s">
        <v>997</v>
      </c>
      <c r="J279" s="546" t="str">
        <f>VLOOKUP(I279,[4]Insumos!$A$2:$E$550,2,FALSE)</f>
        <v>Útiles de escritorio, oficina, informática y de enseñanza</v>
      </c>
      <c r="K279" s="546" t="str">
        <f>VLOOKUP(I279,[4]Insumos!$A$2:$E$550,3,FALSE)</f>
        <v>unidad</v>
      </c>
      <c r="L279" s="547">
        <v>12</v>
      </c>
      <c r="M279" s="548">
        <f>VLOOKUP(I279,[4]Insumos!$A$2:$E$550,4,FALSE)</f>
        <v>50</v>
      </c>
      <c r="N279" s="547">
        <f t="shared" si="4"/>
        <v>600</v>
      </c>
      <c r="O279" s="549" t="str">
        <f>VLOOKUP(I279,[4]Insumos!$A$2:$E$550,5,FALSE)</f>
        <v xml:space="preserve">2.3.9.2.01 </v>
      </c>
      <c r="P279" s="550" t="s">
        <v>65</v>
      </c>
    </row>
    <row r="280" spans="7:16" ht="15" x14ac:dyDescent="0.2">
      <c r="G280" s="192"/>
      <c r="H280" s="529"/>
      <c r="I280" s="546"/>
      <c r="J280" s="546" t="e">
        <f>VLOOKUP(I280,[4]Insumos!$A$2:$E$550,2,FALSE)</f>
        <v>#N/A</v>
      </c>
      <c r="K280" s="546" t="e">
        <f>VLOOKUP(I280,[4]Insumos!$A$2:$E$550,3,FALSE)</f>
        <v>#N/A</v>
      </c>
      <c r="L280" s="547"/>
      <c r="M280" s="548" t="e">
        <f>VLOOKUP(I280,[4]Insumos!$A$2:$E$550,4,FALSE)</f>
        <v>#N/A</v>
      </c>
      <c r="N280" s="547" t="e">
        <f t="shared" si="4"/>
        <v>#N/A</v>
      </c>
      <c r="O280" s="549" t="e">
        <f>VLOOKUP(I280,[4]Insumos!$A$2:$E$550,5,FALSE)</f>
        <v>#N/A</v>
      </c>
      <c r="P280" s="550" t="s">
        <v>65</v>
      </c>
    </row>
    <row r="281" spans="7:16" ht="15" x14ac:dyDescent="0.2">
      <c r="G281" s="192"/>
      <c r="H281" s="529"/>
      <c r="I281" s="546"/>
      <c r="J281" s="546" t="e">
        <f>VLOOKUP(I281,[4]Insumos!$A$2:$E$550,2,FALSE)</f>
        <v>#N/A</v>
      </c>
      <c r="K281" s="546" t="e">
        <f>VLOOKUP(I281,[4]Insumos!$A$2:$E$550,3,FALSE)</f>
        <v>#N/A</v>
      </c>
      <c r="L281" s="547"/>
      <c r="M281" s="548" t="e">
        <f>VLOOKUP(I281,[4]Insumos!$A$2:$E$550,4,FALSE)</f>
        <v>#N/A</v>
      </c>
      <c r="N281" s="547" t="e">
        <f t="shared" si="4"/>
        <v>#N/A</v>
      </c>
      <c r="O281" s="549" t="e">
        <f>VLOOKUP(I281,[4]Insumos!$A$2:$E$550,5,FALSE)</f>
        <v>#N/A</v>
      </c>
      <c r="P281" s="550" t="s">
        <v>65</v>
      </c>
    </row>
    <row r="282" spans="7:16" ht="30" x14ac:dyDescent="0.2">
      <c r="G282" s="191" t="s">
        <v>1343</v>
      </c>
      <c r="H282" s="552" t="s">
        <v>1373</v>
      </c>
      <c r="I282" s="546" t="s">
        <v>828</v>
      </c>
      <c r="J282" s="546" t="str">
        <f>VLOOKUP(I282,[4]Insumos!$A$2:$E$550,2,FALSE)</f>
        <v>Productos de Papel, Cartón e Impresos</v>
      </c>
      <c r="K282" s="546" t="str">
        <f>VLOOKUP(I282,[4]Insumos!$A$2:$E$550,3,FALSE)</f>
        <v>resma</v>
      </c>
      <c r="L282" s="547">
        <v>0.25</v>
      </c>
      <c r="M282" s="548">
        <f>VLOOKUP(I282,[4]Insumos!$A$2:$E$550,4,FALSE)</f>
        <v>139.24</v>
      </c>
      <c r="N282" s="547">
        <f t="shared" si="4"/>
        <v>34.81</v>
      </c>
      <c r="O282" s="549" t="str">
        <f>VLOOKUP(I282,[4]Insumos!$A$2:$E$550,5,FALSE)</f>
        <v>2.3.3.1.01</v>
      </c>
      <c r="P282" s="550" t="s">
        <v>65</v>
      </c>
    </row>
    <row r="283" spans="7:16" ht="15" x14ac:dyDescent="0.2">
      <c r="G283" s="191"/>
      <c r="H283" s="552"/>
      <c r="I283" s="546" t="s">
        <v>1044</v>
      </c>
      <c r="J283" s="546" t="str">
        <f>VLOOKUP(I283,[4]Insumos!$A$2:$E$550,2,FALSE)</f>
        <v>Útiles de escritorio, oficina, informática y de enseñanza</v>
      </c>
      <c r="K283" s="546" t="str">
        <f>VLOOKUP(I283,[4]Insumos!$A$2:$E$550,3,FALSE)</f>
        <v>unidad</v>
      </c>
      <c r="L283" s="547">
        <v>1</v>
      </c>
      <c r="M283" s="548">
        <f>VLOOKUP(I283,[4]Insumos!$A$2:$E$550,4,FALSE)</f>
        <v>4398.45</v>
      </c>
      <c r="N283" s="547">
        <f t="shared" si="4"/>
        <v>4398.45</v>
      </c>
      <c r="O283" s="549" t="str">
        <f>VLOOKUP(I283,[4]Insumos!$A$2:$E$550,5,FALSE)</f>
        <v xml:space="preserve">2.3.9.2.01 </v>
      </c>
      <c r="P283" s="550" t="s">
        <v>65</v>
      </c>
    </row>
    <row r="284" spans="7:16" ht="15" x14ac:dyDescent="0.2">
      <c r="G284" s="191"/>
      <c r="H284" s="552"/>
      <c r="I284" s="546" t="s">
        <v>994</v>
      </c>
      <c r="J284" s="546" t="str">
        <f>VLOOKUP(I284,[4]Insumos!$A$2:$E$550,2,FALSE)</f>
        <v>Útiles de escritorio, oficina, informática y de enseñanza</v>
      </c>
      <c r="K284" s="546" t="str">
        <f>VLOOKUP(I284,[4]Insumos!$A$2:$E$550,3,FALSE)</f>
        <v>unidad</v>
      </c>
      <c r="L284" s="547">
        <v>12</v>
      </c>
      <c r="M284" s="548">
        <f>VLOOKUP(I284,[4]Insumos!$A$2:$E$550,4,FALSE)</f>
        <v>55</v>
      </c>
      <c r="N284" s="547">
        <f t="shared" si="4"/>
        <v>660</v>
      </c>
      <c r="O284" s="549" t="str">
        <f>VLOOKUP(I284,[4]Insumos!$A$2:$E$550,5,FALSE)</f>
        <v xml:space="preserve">2.3.9.2.01 </v>
      </c>
      <c r="P284" s="550" t="s">
        <v>65</v>
      </c>
    </row>
    <row r="285" spans="7:16" ht="15" x14ac:dyDescent="0.2">
      <c r="G285" s="191"/>
      <c r="H285" s="552"/>
      <c r="I285" s="546"/>
      <c r="J285" s="546" t="e">
        <f>VLOOKUP(I285,[4]Insumos!$A$2:$E$550,2,FALSE)</f>
        <v>#N/A</v>
      </c>
      <c r="K285" s="546" t="e">
        <f>VLOOKUP(I285,[4]Insumos!$A$2:$E$550,3,FALSE)</f>
        <v>#N/A</v>
      </c>
      <c r="L285" s="547"/>
      <c r="M285" s="548" t="e">
        <f>VLOOKUP(I285,[4]Insumos!$A$2:$E$550,4,FALSE)</f>
        <v>#N/A</v>
      </c>
      <c r="N285" s="547" t="e">
        <f t="shared" si="4"/>
        <v>#N/A</v>
      </c>
      <c r="O285" s="549" t="e">
        <f>VLOOKUP(I285,[4]Insumos!$A$2:$E$550,5,FALSE)</f>
        <v>#N/A</v>
      </c>
      <c r="P285" s="550" t="s">
        <v>65</v>
      </c>
    </row>
    <row r="286" spans="7:16" ht="15" x14ac:dyDescent="0.2">
      <c r="G286" s="191"/>
      <c r="H286" s="552"/>
      <c r="I286" s="546"/>
      <c r="J286" s="546" t="e">
        <f>VLOOKUP(I286,[4]Insumos!$A$2:$E$550,2,FALSE)</f>
        <v>#N/A</v>
      </c>
      <c r="K286" s="546" t="e">
        <f>VLOOKUP(I286,[4]Insumos!$A$2:$E$550,3,FALSE)</f>
        <v>#N/A</v>
      </c>
      <c r="L286" s="547"/>
      <c r="M286" s="548" t="e">
        <f>VLOOKUP(I286,[4]Insumos!$A$2:$E$550,4,FALSE)</f>
        <v>#N/A</v>
      </c>
      <c r="N286" s="547" t="e">
        <f t="shared" si="4"/>
        <v>#N/A</v>
      </c>
      <c r="O286" s="549" t="e">
        <f>VLOOKUP(I286,[4]Insumos!$A$2:$E$550,5,FALSE)</f>
        <v>#N/A</v>
      </c>
      <c r="P286" s="550" t="s">
        <v>65</v>
      </c>
    </row>
    <row r="287" spans="7:16" ht="30" x14ac:dyDescent="0.2">
      <c r="G287" s="191" t="s">
        <v>1344</v>
      </c>
      <c r="H287" s="552" t="s">
        <v>1374</v>
      </c>
      <c r="I287" s="546" t="s">
        <v>828</v>
      </c>
      <c r="J287" s="546" t="str">
        <f>VLOOKUP(I287,[4]Insumos!$A$2:$E$550,2,FALSE)</f>
        <v>Productos de Papel, Cartón e Impresos</v>
      </c>
      <c r="K287" s="546" t="str">
        <f>VLOOKUP(I287,[4]Insumos!$A$2:$E$550,3,FALSE)</f>
        <v>resma</v>
      </c>
      <c r="L287" s="547">
        <v>0.25</v>
      </c>
      <c r="M287" s="548">
        <f>VLOOKUP(I287,[4]Insumos!$A$2:$E$550,4,FALSE)</f>
        <v>139.24</v>
      </c>
      <c r="N287" s="547">
        <f t="shared" si="4"/>
        <v>34.81</v>
      </c>
      <c r="O287" s="549" t="str">
        <f>VLOOKUP(I287,[4]Insumos!$A$2:$E$550,5,FALSE)</f>
        <v>2.3.3.1.01</v>
      </c>
      <c r="P287" s="550" t="s">
        <v>65</v>
      </c>
    </row>
    <row r="288" spans="7:16" ht="15" x14ac:dyDescent="0.2">
      <c r="G288" s="191"/>
      <c r="H288" s="552"/>
      <c r="I288" s="546" t="s">
        <v>1044</v>
      </c>
      <c r="J288" s="546" t="str">
        <f>VLOOKUP(I288,[4]Insumos!$A$2:$E$550,2,FALSE)</f>
        <v>Útiles de escritorio, oficina, informática y de enseñanza</v>
      </c>
      <c r="K288" s="546" t="str">
        <f>VLOOKUP(I288,[4]Insumos!$A$2:$E$550,3,FALSE)</f>
        <v>unidad</v>
      </c>
      <c r="L288" s="547">
        <v>0.25</v>
      </c>
      <c r="M288" s="548">
        <f>VLOOKUP(I288,[4]Insumos!$A$2:$E$550,4,FALSE)</f>
        <v>4398.45</v>
      </c>
      <c r="N288" s="547">
        <f t="shared" si="4"/>
        <v>1099.6125</v>
      </c>
      <c r="O288" s="549" t="str">
        <f>VLOOKUP(I288,[4]Insumos!$A$2:$E$550,5,FALSE)</f>
        <v xml:space="preserve">2.3.9.2.01 </v>
      </c>
      <c r="P288" s="550" t="s">
        <v>65</v>
      </c>
    </row>
    <row r="289" spans="7:16" ht="15" x14ac:dyDescent="0.2">
      <c r="G289" s="191"/>
      <c r="H289" s="552"/>
      <c r="I289" s="546" t="s">
        <v>994</v>
      </c>
      <c r="J289" s="546" t="str">
        <f>VLOOKUP(I289,[4]Insumos!$A$2:$E$550,2,FALSE)</f>
        <v>Útiles de escritorio, oficina, informática y de enseñanza</v>
      </c>
      <c r="K289" s="546" t="str">
        <f>VLOOKUP(I289,[4]Insumos!$A$2:$E$550,3,FALSE)</f>
        <v>unidad</v>
      </c>
      <c r="L289" s="547">
        <v>1</v>
      </c>
      <c r="M289" s="548">
        <f>VLOOKUP(I289,[4]Insumos!$A$2:$E$550,4,FALSE)</f>
        <v>55</v>
      </c>
      <c r="N289" s="547">
        <f t="shared" si="4"/>
        <v>55</v>
      </c>
      <c r="O289" s="549" t="str">
        <f>VLOOKUP(I289,[4]Insumos!$A$2:$E$550,5,FALSE)</f>
        <v xml:space="preserve">2.3.9.2.01 </v>
      </c>
      <c r="P289" s="550" t="s">
        <v>65</v>
      </c>
    </row>
    <row r="290" spans="7:16" ht="15" x14ac:dyDescent="0.2">
      <c r="G290" s="191"/>
      <c r="H290" s="552"/>
      <c r="I290" s="546"/>
      <c r="J290" s="546" t="e">
        <f>VLOOKUP(I290,[4]Insumos!$A$2:$E$550,2,FALSE)</f>
        <v>#N/A</v>
      </c>
      <c r="K290" s="546" t="e">
        <f>VLOOKUP(I290,[4]Insumos!$A$2:$E$550,3,FALSE)</f>
        <v>#N/A</v>
      </c>
      <c r="L290" s="547"/>
      <c r="M290" s="548" t="e">
        <f>VLOOKUP(I290,[4]Insumos!$A$2:$E$550,4,FALSE)</f>
        <v>#N/A</v>
      </c>
      <c r="N290" s="547" t="e">
        <f t="shared" si="4"/>
        <v>#N/A</v>
      </c>
      <c r="O290" s="549" t="e">
        <f>VLOOKUP(I290,[4]Insumos!$A$2:$E$550,5,FALSE)</f>
        <v>#N/A</v>
      </c>
      <c r="P290" s="550" t="s">
        <v>65</v>
      </c>
    </row>
    <row r="291" spans="7:16" ht="15" x14ac:dyDescent="0.2">
      <c r="G291" s="191"/>
      <c r="H291" s="552"/>
      <c r="I291" s="546"/>
      <c r="J291" s="546" t="e">
        <f>VLOOKUP(I291,[4]Insumos!$A$2:$E$550,2,FALSE)</f>
        <v>#N/A</v>
      </c>
      <c r="K291" s="546" t="e">
        <f>VLOOKUP(I291,[4]Insumos!$A$2:$E$550,3,FALSE)</f>
        <v>#N/A</v>
      </c>
      <c r="L291" s="547"/>
      <c r="M291" s="548" t="e">
        <f>VLOOKUP(I291,[4]Insumos!$A$2:$E$550,4,FALSE)</f>
        <v>#N/A</v>
      </c>
      <c r="N291" s="547" t="e">
        <f t="shared" si="4"/>
        <v>#N/A</v>
      </c>
      <c r="O291" s="549" t="e">
        <f>VLOOKUP(I291,[4]Insumos!$A$2:$E$550,5,FALSE)</f>
        <v>#N/A</v>
      </c>
      <c r="P291" s="550" t="s">
        <v>65</v>
      </c>
    </row>
    <row r="292" spans="7:16" ht="15" x14ac:dyDescent="0.2">
      <c r="G292" s="191"/>
      <c r="H292" s="552"/>
      <c r="I292" s="546"/>
      <c r="J292" s="546" t="e">
        <f>VLOOKUP(I292,[4]Insumos!$A$2:$E$550,2,FALSE)</f>
        <v>#N/A</v>
      </c>
      <c r="K292" s="546" t="e">
        <f>VLOOKUP(I292,[4]Insumos!$A$2:$E$550,3,FALSE)</f>
        <v>#N/A</v>
      </c>
      <c r="L292" s="547"/>
      <c r="M292" s="548" t="e">
        <f>VLOOKUP(I292,[4]Insumos!$A$2:$E$550,4,FALSE)</f>
        <v>#N/A</v>
      </c>
      <c r="N292" s="547" t="e">
        <f t="shared" si="4"/>
        <v>#N/A</v>
      </c>
      <c r="O292" s="549" t="e">
        <f>VLOOKUP(I292,[4]Insumos!$A$2:$E$550,5,FALSE)</f>
        <v>#N/A</v>
      </c>
      <c r="P292" s="550" t="s">
        <v>65</v>
      </c>
    </row>
    <row r="293" spans="7:16" ht="30" x14ac:dyDescent="0.2">
      <c r="G293" s="192" t="s">
        <v>1209</v>
      </c>
      <c r="H293" s="552" t="s">
        <v>1308</v>
      </c>
      <c r="I293" s="546" t="s">
        <v>828</v>
      </c>
      <c r="J293" s="546" t="str">
        <f>VLOOKUP(I293,[4]Insumos!$A$2:$E$550,2,FALSE)</f>
        <v>Productos de Papel, Cartón e Impresos</v>
      </c>
      <c r="K293" s="546" t="str">
        <f>VLOOKUP(I293,[4]Insumos!$A$2:$E$550,3,FALSE)</f>
        <v>resma</v>
      </c>
      <c r="L293" s="547">
        <v>0.25</v>
      </c>
      <c r="M293" s="548">
        <f>VLOOKUP(I293,[4]Insumos!$A$2:$E$550,4,FALSE)</f>
        <v>139.24</v>
      </c>
      <c r="N293" s="547">
        <f t="shared" si="4"/>
        <v>34.81</v>
      </c>
      <c r="O293" s="549" t="str">
        <f>VLOOKUP(I293,[4]Insumos!$A$2:$E$550,5,FALSE)</f>
        <v>2.3.3.1.01</v>
      </c>
      <c r="P293" s="550" t="s">
        <v>65</v>
      </c>
    </row>
    <row r="294" spans="7:16" ht="15" x14ac:dyDescent="0.2">
      <c r="G294" s="192"/>
      <c r="H294" s="552"/>
      <c r="I294" s="546" t="s">
        <v>1044</v>
      </c>
      <c r="J294" s="546" t="str">
        <f>VLOOKUP(I294,[4]Insumos!$A$2:$E$550,2,FALSE)</f>
        <v>Útiles de escritorio, oficina, informática y de enseñanza</v>
      </c>
      <c r="K294" s="546" t="str">
        <f>VLOOKUP(I294,[4]Insumos!$A$2:$E$550,3,FALSE)</f>
        <v>unidad</v>
      </c>
      <c r="L294" s="547">
        <v>0.25</v>
      </c>
      <c r="M294" s="548">
        <f>VLOOKUP(I294,[4]Insumos!$A$2:$E$550,4,FALSE)</f>
        <v>4398.45</v>
      </c>
      <c r="N294" s="547">
        <f t="shared" si="4"/>
        <v>1099.6125</v>
      </c>
      <c r="O294" s="549" t="str">
        <f>VLOOKUP(I294,[4]Insumos!$A$2:$E$550,5,FALSE)</f>
        <v xml:space="preserve">2.3.9.2.01 </v>
      </c>
      <c r="P294" s="550" t="s">
        <v>65</v>
      </c>
    </row>
    <row r="295" spans="7:16" ht="15" x14ac:dyDescent="0.2">
      <c r="G295" s="192"/>
      <c r="H295" s="552"/>
      <c r="I295" s="546" t="s">
        <v>994</v>
      </c>
      <c r="J295" s="546" t="str">
        <f>VLOOKUP(I295,[4]Insumos!$A$2:$E$550,2,FALSE)</f>
        <v>Útiles de escritorio, oficina, informática y de enseñanza</v>
      </c>
      <c r="K295" s="546" t="str">
        <f>VLOOKUP(I295,[4]Insumos!$A$2:$E$550,3,FALSE)</f>
        <v>unidad</v>
      </c>
      <c r="L295" s="547">
        <v>2</v>
      </c>
      <c r="M295" s="548">
        <f>VLOOKUP(I295,[4]Insumos!$A$2:$E$550,4,FALSE)</f>
        <v>55</v>
      </c>
      <c r="N295" s="547">
        <f t="shared" si="4"/>
        <v>110</v>
      </c>
      <c r="O295" s="549" t="str">
        <f>VLOOKUP(I295,[4]Insumos!$A$2:$E$550,5,FALSE)</f>
        <v xml:space="preserve">2.3.9.2.01 </v>
      </c>
      <c r="P295" s="550" t="s">
        <v>65</v>
      </c>
    </row>
    <row r="296" spans="7:16" ht="15" x14ac:dyDescent="0.2">
      <c r="G296" s="192"/>
      <c r="H296" s="552"/>
      <c r="I296" s="546"/>
      <c r="J296" s="546" t="e">
        <f>VLOOKUP(I296,[4]Insumos!$A$2:$E$550,2,FALSE)</f>
        <v>#N/A</v>
      </c>
      <c r="K296" s="546" t="e">
        <f>VLOOKUP(I296,[4]Insumos!$A$2:$E$550,3,FALSE)</f>
        <v>#N/A</v>
      </c>
      <c r="L296" s="547"/>
      <c r="M296" s="548" t="e">
        <f>VLOOKUP(I296,[4]Insumos!$A$2:$E$550,4,FALSE)</f>
        <v>#N/A</v>
      </c>
      <c r="N296" s="547" t="e">
        <f t="shared" si="4"/>
        <v>#N/A</v>
      </c>
      <c r="O296" s="549" t="e">
        <f>VLOOKUP(I296,[4]Insumos!$A$2:$E$550,5,FALSE)</f>
        <v>#N/A</v>
      </c>
      <c r="P296" s="550" t="s">
        <v>65</v>
      </c>
    </row>
    <row r="297" spans="7:16" ht="15" x14ac:dyDescent="0.2">
      <c r="G297" s="192"/>
      <c r="H297" s="552"/>
      <c r="I297" s="546"/>
      <c r="J297" s="546" t="e">
        <f>VLOOKUP(I297,[4]Insumos!$A$2:$E$550,2,FALSE)</f>
        <v>#N/A</v>
      </c>
      <c r="K297" s="546" t="e">
        <f>VLOOKUP(I297,[4]Insumos!$A$2:$E$550,3,FALSE)</f>
        <v>#N/A</v>
      </c>
      <c r="L297" s="547"/>
      <c r="M297" s="548" t="e">
        <f>VLOOKUP(I297,[4]Insumos!$A$2:$E$550,4,FALSE)</f>
        <v>#N/A</v>
      </c>
      <c r="N297" s="547" t="e">
        <f t="shared" si="4"/>
        <v>#N/A</v>
      </c>
      <c r="O297" s="549" t="e">
        <f>VLOOKUP(I297,[4]Insumos!$A$2:$E$550,5,FALSE)</f>
        <v>#N/A</v>
      </c>
      <c r="P297" s="550" t="s">
        <v>65</v>
      </c>
    </row>
    <row r="298" spans="7:16" ht="30" x14ac:dyDescent="0.2">
      <c r="G298" s="192" t="s">
        <v>1210</v>
      </c>
      <c r="H298" s="552" t="s">
        <v>1309</v>
      </c>
      <c r="I298" s="546" t="s">
        <v>828</v>
      </c>
      <c r="J298" s="546" t="str">
        <f>VLOOKUP(I298,[4]Insumos!$A$2:$E$550,2,FALSE)</f>
        <v>Productos de Papel, Cartón e Impresos</v>
      </c>
      <c r="K298" s="546" t="str">
        <f>VLOOKUP(I298,[4]Insumos!$A$2:$E$550,3,FALSE)</f>
        <v>resma</v>
      </c>
      <c r="L298" s="547">
        <v>0.25</v>
      </c>
      <c r="M298" s="548">
        <f>VLOOKUP(I298,[4]Insumos!$A$2:$E$550,4,FALSE)</f>
        <v>139.24</v>
      </c>
      <c r="N298" s="547">
        <f t="shared" si="4"/>
        <v>34.81</v>
      </c>
      <c r="O298" s="549" t="str">
        <f>VLOOKUP(I298,[4]Insumos!$A$2:$E$550,5,FALSE)</f>
        <v>2.3.3.1.01</v>
      </c>
      <c r="P298" s="550" t="s">
        <v>65</v>
      </c>
    </row>
    <row r="299" spans="7:16" ht="15" x14ac:dyDescent="0.2">
      <c r="G299" s="192"/>
      <c r="H299" s="552"/>
      <c r="I299" s="546" t="s">
        <v>1044</v>
      </c>
      <c r="J299" s="546" t="str">
        <f>VLOOKUP(I299,[4]Insumos!$A$2:$E$550,2,FALSE)</f>
        <v>Útiles de escritorio, oficina, informática y de enseñanza</v>
      </c>
      <c r="K299" s="546" t="str">
        <f>VLOOKUP(I299,[4]Insumos!$A$2:$E$550,3,FALSE)</f>
        <v>unidad</v>
      </c>
      <c r="L299" s="547">
        <v>0.25</v>
      </c>
      <c r="M299" s="548">
        <f>VLOOKUP(I299,[4]Insumos!$A$2:$E$550,4,FALSE)</f>
        <v>4398.45</v>
      </c>
      <c r="N299" s="547">
        <f t="shared" si="4"/>
        <v>1099.6125</v>
      </c>
      <c r="O299" s="549" t="str">
        <f>VLOOKUP(I299,[4]Insumos!$A$2:$E$550,5,FALSE)</f>
        <v xml:space="preserve">2.3.9.2.01 </v>
      </c>
      <c r="P299" s="550" t="s">
        <v>65</v>
      </c>
    </row>
    <row r="300" spans="7:16" ht="15" x14ac:dyDescent="0.2">
      <c r="G300" s="192"/>
      <c r="H300" s="552"/>
      <c r="I300" s="546" t="s">
        <v>994</v>
      </c>
      <c r="J300" s="546" t="str">
        <f>VLOOKUP(I300,[4]Insumos!$A$2:$E$550,2,FALSE)</f>
        <v>Útiles de escritorio, oficina, informática y de enseñanza</v>
      </c>
      <c r="K300" s="546" t="str">
        <f>VLOOKUP(I300,[4]Insumos!$A$2:$E$550,3,FALSE)</f>
        <v>unidad</v>
      </c>
      <c r="L300" s="547">
        <v>2</v>
      </c>
      <c r="M300" s="548">
        <f>VLOOKUP(I300,[4]Insumos!$A$2:$E$550,4,FALSE)</f>
        <v>55</v>
      </c>
      <c r="N300" s="547">
        <f t="shared" si="4"/>
        <v>110</v>
      </c>
      <c r="O300" s="549" t="str">
        <f>VLOOKUP(I300,[4]Insumos!$A$2:$E$550,5,FALSE)</f>
        <v xml:space="preserve">2.3.9.2.01 </v>
      </c>
      <c r="P300" s="550" t="s">
        <v>65</v>
      </c>
    </row>
    <row r="301" spans="7:16" ht="15" x14ac:dyDescent="0.2">
      <c r="G301" s="192"/>
      <c r="H301" s="552"/>
      <c r="I301" s="546"/>
      <c r="J301" s="546" t="e">
        <f>VLOOKUP(I301,[4]Insumos!$A$2:$E$550,2,FALSE)</f>
        <v>#N/A</v>
      </c>
      <c r="K301" s="546" t="e">
        <f>VLOOKUP(I301,[4]Insumos!$A$2:$E$550,3,FALSE)</f>
        <v>#N/A</v>
      </c>
      <c r="L301" s="547"/>
      <c r="M301" s="548" t="e">
        <f>VLOOKUP(I301,[4]Insumos!$A$2:$E$550,4,FALSE)</f>
        <v>#N/A</v>
      </c>
      <c r="N301" s="547" t="e">
        <f t="shared" si="4"/>
        <v>#N/A</v>
      </c>
      <c r="O301" s="549" t="e">
        <f>VLOOKUP(I301,[4]Insumos!$A$2:$E$550,5,FALSE)</f>
        <v>#N/A</v>
      </c>
      <c r="P301" s="550" t="s">
        <v>65</v>
      </c>
    </row>
    <row r="302" spans="7:16" ht="15" x14ac:dyDescent="0.2">
      <c r="G302" s="192"/>
      <c r="H302" s="552"/>
      <c r="I302" s="546"/>
      <c r="J302" s="546" t="e">
        <f>VLOOKUP(I302,[4]Insumos!$A$2:$E$550,2,FALSE)</f>
        <v>#N/A</v>
      </c>
      <c r="K302" s="546" t="e">
        <f>VLOOKUP(I302,[4]Insumos!$A$2:$E$550,3,FALSE)</f>
        <v>#N/A</v>
      </c>
      <c r="L302" s="547"/>
      <c r="M302" s="548" t="e">
        <f>VLOOKUP(I302,[4]Insumos!$A$2:$E$550,4,FALSE)</f>
        <v>#N/A</v>
      </c>
      <c r="N302" s="547" t="e">
        <f t="shared" si="4"/>
        <v>#N/A</v>
      </c>
      <c r="O302" s="549" t="e">
        <f>VLOOKUP(I302,[4]Insumos!$A$2:$E$550,5,FALSE)</f>
        <v>#N/A</v>
      </c>
      <c r="P302" s="550" t="s">
        <v>65</v>
      </c>
    </row>
    <row r="303" spans="7:16" ht="30" x14ac:dyDescent="0.2">
      <c r="G303" s="192" t="s">
        <v>1345</v>
      </c>
      <c r="H303" s="554" t="s">
        <v>1310</v>
      </c>
      <c r="I303" s="546" t="s">
        <v>828</v>
      </c>
      <c r="J303" s="546" t="str">
        <f>VLOOKUP(I303,[4]Insumos!$A$2:$E$550,2,FALSE)</f>
        <v>Productos de Papel, Cartón e Impresos</v>
      </c>
      <c r="K303" s="546" t="str">
        <f>VLOOKUP(I303,[4]Insumos!$A$2:$E$550,3,FALSE)</f>
        <v>resma</v>
      </c>
      <c r="L303" s="547">
        <v>0.25</v>
      </c>
      <c r="M303" s="548">
        <f>VLOOKUP(I303,[4]Insumos!$A$2:$E$550,4,FALSE)</f>
        <v>139.24</v>
      </c>
      <c r="N303" s="547">
        <f t="shared" si="4"/>
        <v>34.81</v>
      </c>
      <c r="O303" s="549" t="str">
        <f>VLOOKUP(I303,[4]Insumos!$A$2:$E$550,5,FALSE)</f>
        <v>2.3.3.1.01</v>
      </c>
      <c r="P303" s="550" t="s">
        <v>65</v>
      </c>
    </row>
    <row r="304" spans="7:16" ht="15" x14ac:dyDescent="0.2">
      <c r="G304" s="192"/>
      <c r="H304" s="554"/>
      <c r="I304" s="546" t="s">
        <v>1044</v>
      </c>
      <c r="J304" s="546" t="str">
        <f>VLOOKUP(I304,[4]Insumos!$A$2:$E$550,2,FALSE)</f>
        <v>Útiles de escritorio, oficina, informática y de enseñanza</v>
      </c>
      <c r="K304" s="546" t="str">
        <f>VLOOKUP(I304,[4]Insumos!$A$2:$E$550,3,FALSE)</f>
        <v>unidad</v>
      </c>
      <c r="L304" s="547">
        <v>0.25</v>
      </c>
      <c r="M304" s="548">
        <f>VLOOKUP(I304,[4]Insumos!$A$2:$E$550,4,FALSE)</f>
        <v>4398.45</v>
      </c>
      <c r="N304" s="547">
        <f t="shared" si="4"/>
        <v>1099.6125</v>
      </c>
      <c r="O304" s="549" t="str">
        <f>VLOOKUP(I304,[4]Insumos!$A$2:$E$550,5,FALSE)</f>
        <v xml:space="preserve">2.3.9.2.01 </v>
      </c>
      <c r="P304" s="550" t="s">
        <v>65</v>
      </c>
    </row>
    <row r="305" spans="7:16" ht="15" x14ac:dyDescent="0.2">
      <c r="G305" s="192"/>
      <c r="H305" s="554"/>
      <c r="I305" s="546"/>
      <c r="J305" s="546" t="e">
        <f>VLOOKUP(I305,[4]Insumos!$A$2:$E$550,2,FALSE)</f>
        <v>#N/A</v>
      </c>
      <c r="K305" s="546" t="e">
        <f>VLOOKUP(I305,[4]Insumos!$A$2:$E$550,3,FALSE)</f>
        <v>#N/A</v>
      </c>
      <c r="L305" s="547"/>
      <c r="M305" s="548" t="e">
        <f>VLOOKUP(I305,[4]Insumos!$A$2:$E$550,4,FALSE)</f>
        <v>#N/A</v>
      </c>
      <c r="N305" s="547" t="e">
        <f t="shared" si="4"/>
        <v>#N/A</v>
      </c>
      <c r="O305" s="549" t="e">
        <f>VLOOKUP(I305,[4]Insumos!$A$2:$E$550,5,FALSE)</f>
        <v>#N/A</v>
      </c>
      <c r="P305" s="550" t="s">
        <v>65</v>
      </c>
    </row>
    <row r="306" spans="7:16" ht="15" x14ac:dyDescent="0.2">
      <c r="G306" s="192"/>
      <c r="H306" s="554"/>
      <c r="I306" s="546"/>
      <c r="J306" s="546" t="e">
        <f>VLOOKUP(I306,[4]Insumos!$A$2:$E$550,2,FALSE)</f>
        <v>#N/A</v>
      </c>
      <c r="K306" s="546" t="e">
        <f>VLOOKUP(I306,[4]Insumos!$A$2:$E$550,3,FALSE)</f>
        <v>#N/A</v>
      </c>
      <c r="L306" s="547"/>
      <c r="M306" s="548" t="e">
        <f>VLOOKUP(I306,[4]Insumos!$A$2:$E$550,4,FALSE)</f>
        <v>#N/A</v>
      </c>
      <c r="N306" s="547" t="e">
        <f t="shared" si="4"/>
        <v>#N/A</v>
      </c>
      <c r="O306" s="549" t="e">
        <f>VLOOKUP(I306,[4]Insumos!$A$2:$E$550,5,FALSE)</f>
        <v>#N/A</v>
      </c>
      <c r="P306" s="550" t="s">
        <v>65</v>
      </c>
    </row>
    <row r="307" spans="7:16" ht="15" x14ac:dyDescent="0.2">
      <c r="G307" s="192"/>
      <c r="H307" s="554"/>
      <c r="I307" s="546"/>
      <c r="J307" s="546" t="e">
        <f>VLOOKUP(I307,[4]Insumos!$A$2:$E$550,2,FALSE)</f>
        <v>#N/A</v>
      </c>
      <c r="K307" s="546" t="e">
        <f>VLOOKUP(I307,[4]Insumos!$A$2:$E$550,3,FALSE)</f>
        <v>#N/A</v>
      </c>
      <c r="L307" s="547"/>
      <c r="M307" s="548" t="e">
        <f>VLOOKUP(I307,[4]Insumos!$A$2:$E$550,4,FALSE)</f>
        <v>#N/A</v>
      </c>
      <c r="N307" s="547" t="e">
        <f t="shared" si="4"/>
        <v>#N/A</v>
      </c>
      <c r="O307" s="549" t="e">
        <f>VLOOKUP(I307,[4]Insumos!$A$2:$E$550,5,FALSE)</f>
        <v>#N/A</v>
      </c>
      <c r="P307" s="550" t="s">
        <v>65</v>
      </c>
    </row>
    <row r="308" spans="7:16" ht="30" x14ac:dyDescent="0.2">
      <c r="G308" s="192" t="s">
        <v>1346</v>
      </c>
      <c r="H308" s="552" t="s">
        <v>1375</v>
      </c>
      <c r="I308" s="546" t="s">
        <v>828</v>
      </c>
      <c r="J308" s="546" t="str">
        <f>VLOOKUP(I308,[4]Insumos!$A$2:$E$550,2,FALSE)</f>
        <v>Productos de Papel, Cartón e Impresos</v>
      </c>
      <c r="K308" s="546" t="str">
        <f>VLOOKUP(I308,[4]Insumos!$A$2:$E$550,3,FALSE)</f>
        <v>resma</v>
      </c>
      <c r="L308" s="547">
        <v>0.25</v>
      </c>
      <c r="M308" s="548">
        <f>VLOOKUP(I308,[4]Insumos!$A$2:$E$550,4,FALSE)</f>
        <v>139.24</v>
      </c>
      <c r="N308" s="547">
        <f t="shared" si="4"/>
        <v>34.81</v>
      </c>
      <c r="O308" s="549" t="str">
        <f>VLOOKUP(I308,[4]Insumos!$A$2:$E$550,5,FALSE)</f>
        <v>2.3.3.1.01</v>
      </c>
      <c r="P308" s="550" t="s">
        <v>65</v>
      </c>
    </row>
    <row r="309" spans="7:16" ht="15" x14ac:dyDescent="0.2">
      <c r="G309" s="192"/>
      <c r="H309" s="552"/>
      <c r="I309" s="546" t="s">
        <v>1044</v>
      </c>
      <c r="J309" s="546" t="str">
        <f>VLOOKUP(I309,[4]Insumos!$A$2:$E$550,2,FALSE)</f>
        <v>Útiles de escritorio, oficina, informática y de enseñanza</v>
      </c>
      <c r="K309" s="546" t="str">
        <f>VLOOKUP(I309,[4]Insumos!$A$2:$E$550,3,FALSE)</f>
        <v>unidad</v>
      </c>
      <c r="L309" s="547"/>
      <c r="M309" s="548">
        <f>VLOOKUP(I309,[4]Insumos!$A$2:$E$550,4,FALSE)</f>
        <v>4398.45</v>
      </c>
      <c r="N309" s="547">
        <f t="shared" si="4"/>
        <v>0</v>
      </c>
      <c r="O309" s="549" t="str">
        <f>VLOOKUP(I309,[4]Insumos!$A$2:$E$550,5,FALSE)</f>
        <v xml:space="preserve">2.3.9.2.01 </v>
      </c>
      <c r="P309" s="550" t="s">
        <v>65</v>
      </c>
    </row>
    <row r="310" spans="7:16" ht="15" x14ac:dyDescent="0.2">
      <c r="G310" s="192"/>
      <c r="H310" s="552"/>
      <c r="I310" s="546" t="s">
        <v>994</v>
      </c>
      <c r="J310" s="546" t="str">
        <f>VLOOKUP(I310,[4]Insumos!$A$2:$E$550,2,FALSE)</f>
        <v>Útiles de escritorio, oficina, informática y de enseñanza</v>
      </c>
      <c r="K310" s="546" t="str">
        <f>VLOOKUP(I310,[4]Insumos!$A$2:$E$550,3,FALSE)</f>
        <v>unidad</v>
      </c>
      <c r="L310" s="547"/>
      <c r="M310" s="548">
        <f>VLOOKUP(I310,[4]Insumos!$A$2:$E$550,4,FALSE)</f>
        <v>55</v>
      </c>
      <c r="N310" s="547">
        <f t="shared" si="4"/>
        <v>0</v>
      </c>
      <c r="O310" s="549" t="str">
        <f>VLOOKUP(I310,[4]Insumos!$A$2:$E$550,5,FALSE)</f>
        <v xml:space="preserve">2.3.9.2.01 </v>
      </c>
      <c r="P310" s="550" t="s">
        <v>65</v>
      </c>
    </row>
    <row r="311" spans="7:16" ht="15" x14ac:dyDescent="0.2">
      <c r="G311" s="192"/>
      <c r="H311" s="552"/>
      <c r="I311" s="546"/>
      <c r="J311" s="546" t="e">
        <f>VLOOKUP(I311,[4]Insumos!$A$2:$E$550,2,FALSE)</f>
        <v>#N/A</v>
      </c>
      <c r="K311" s="546" t="e">
        <f>VLOOKUP(I311,[4]Insumos!$A$2:$E$550,3,FALSE)</f>
        <v>#N/A</v>
      </c>
      <c r="L311" s="547"/>
      <c r="M311" s="548" t="e">
        <f>VLOOKUP(I311,[4]Insumos!$A$2:$E$550,4,FALSE)</f>
        <v>#N/A</v>
      </c>
      <c r="N311" s="547" t="e">
        <f t="shared" si="4"/>
        <v>#N/A</v>
      </c>
      <c r="O311" s="549" t="e">
        <f>VLOOKUP(I311,[4]Insumos!$A$2:$E$550,5,FALSE)</f>
        <v>#N/A</v>
      </c>
      <c r="P311" s="550" t="s">
        <v>65</v>
      </c>
    </row>
    <row r="312" spans="7:16" ht="15" x14ac:dyDescent="0.2">
      <c r="G312" s="192"/>
      <c r="H312" s="552"/>
      <c r="I312" s="546"/>
      <c r="J312" s="546" t="e">
        <f>VLOOKUP(I312,[4]Insumos!$A$2:$E$550,2,FALSE)</f>
        <v>#N/A</v>
      </c>
      <c r="K312" s="546" t="e">
        <f>VLOOKUP(I312,[4]Insumos!$A$2:$E$550,3,FALSE)</f>
        <v>#N/A</v>
      </c>
      <c r="L312" s="547"/>
      <c r="M312" s="548" t="e">
        <f>VLOOKUP(I312,[4]Insumos!$A$2:$E$550,4,FALSE)</f>
        <v>#N/A</v>
      </c>
      <c r="N312" s="547" t="e">
        <f t="shared" si="4"/>
        <v>#N/A</v>
      </c>
      <c r="O312" s="549" t="e">
        <f>VLOOKUP(I312,[4]Insumos!$A$2:$E$550,5,FALSE)</f>
        <v>#N/A</v>
      </c>
      <c r="P312" s="550" t="s">
        <v>65</v>
      </c>
    </row>
    <row r="313" spans="7:16" ht="45" x14ac:dyDescent="0.2">
      <c r="G313" s="192" t="s">
        <v>1347</v>
      </c>
      <c r="H313" s="552" t="s">
        <v>1376</v>
      </c>
      <c r="I313" s="546" t="s">
        <v>828</v>
      </c>
      <c r="J313" s="546" t="str">
        <f>VLOOKUP(I313,[4]Insumos!$A$2:$E$550,2,FALSE)</f>
        <v>Productos de Papel, Cartón e Impresos</v>
      </c>
      <c r="K313" s="546" t="str">
        <f>VLOOKUP(I313,[4]Insumos!$A$2:$E$550,3,FALSE)</f>
        <v>resma</v>
      </c>
      <c r="L313" s="547">
        <v>0.25</v>
      </c>
      <c r="M313" s="548">
        <f>VLOOKUP(I313,[4]Insumos!$A$2:$E$550,4,FALSE)</f>
        <v>139.24</v>
      </c>
      <c r="N313" s="547">
        <f t="shared" si="4"/>
        <v>34.81</v>
      </c>
      <c r="O313" s="549" t="str">
        <f>VLOOKUP(I313,[4]Insumos!$A$2:$E$550,5,FALSE)</f>
        <v>2.3.3.1.01</v>
      </c>
      <c r="P313" s="550" t="s">
        <v>65</v>
      </c>
    </row>
    <row r="314" spans="7:16" ht="15" x14ac:dyDescent="0.2">
      <c r="G314" s="192"/>
      <c r="H314" s="552"/>
      <c r="I314" s="546" t="s">
        <v>1044</v>
      </c>
      <c r="J314" s="546" t="str">
        <f>VLOOKUP(I314,[4]Insumos!$A$2:$E$550,2,FALSE)</f>
        <v>Útiles de escritorio, oficina, informática y de enseñanza</v>
      </c>
      <c r="K314" s="546" t="str">
        <f>VLOOKUP(I314,[4]Insumos!$A$2:$E$550,3,FALSE)</f>
        <v>unidad</v>
      </c>
      <c r="L314" s="547">
        <v>0.25</v>
      </c>
      <c r="M314" s="548">
        <f>VLOOKUP(I314,[4]Insumos!$A$2:$E$550,4,FALSE)</f>
        <v>4398.45</v>
      </c>
      <c r="N314" s="547">
        <f t="shared" si="4"/>
        <v>1099.6125</v>
      </c>
      <c r="O314" s="549" t="str">
        <f>VLOOKUP(I314,[4]Insumos!$A$2:$E$550,5,FALSE)</f>
        <v xml:space="preserve">2.3.9.2.01 </v>
      </c>
      <c r="P314" s="550" t="s">
        <v>65</v>
      </c>
    </row>
    <row r="315" spans="7:16" ht="15" x14ac:dyDescent="0.2">
      <c r="G315" s="192"/>
      <c r="H315" s="552"/>
      <c r="I315" s="546" t="s">
        <v>994</v>
      </c>
      <c r="J315" s="546" t="str">
        <f>VLOOKUP(I315,[4]Insumos!$A$2:$E$550,2,FALSE)</f>
        <v>Útiles de escritorio, oficina, informática y de enseñanza</v>
      </c>
      <c r="K315" s="546" t="str">
        <f>VLOOKUP(I315,[4]Insumos!$A$2:$E$550,3,FALSE)</f>
        <v>unidad</v>
      </c>
      <c r="L315" s="547">
        <v>12</v>
      </c>
      <c r="M315" s="548">
        <f>VLOOKUP(I315,[4]Insumos!$A$2:$E$550,4,FALSE)</f>
        <v>55</v>
      </c>
      <c r="N315" s="547">
        <f t="shared" si="4"/>
        <v>660</v>
      </c>
      <c r="O315" s="549" t="str">
        <f>VLOOKUP(I315,[4]Insumos!$A$2:$E$550,5,FALSE)</f>
        <v xml:space="preserve">2.3.9.2.01 </v>
      </c>
      <c r="P315" s="550" t="s">
        <v>65</v>
      </c>
    </row>
    <row r="316" spans="7:16" ht="15" x14ac:dyDescent="0.2">
      <c r="G316" s="192"/>
      <c r="H316" s="552"/>
      <c r="I316" s="546"/>
      <c r="J316" s="546" t="e">
        <f>VLOOKUP(I316,[4]Insumos!$A$2:$E$550,2,FALSE)</f>
        <v>#N/A</v>
      </c>
      <c r="K316" s="546" t="e">
        <f>VLOOKUP(I316,[4]Insumos!$A$2:$E$550,3,FALSE)</f>
        <v>#N/A</v>
      </c>
      <c r="L316" s="547"/>
      <c r="M316" s="548" t="e">
        <f>VLOOKUP(I316,[4]Insumos!$A$2:$E$550,4,FALSE)</f>
        <v>#N/A</v>
      </c>
      <c r="N316" s="547" t="e">
        <f t="shared" si="4"/>
        <v>#N/A</v>
      </c>
      <c r="O316" s="549" t="e">
        <f>VLOOKUP(I316,[4]Insumos!$A$2:$E$550,5,FALSE)</f>
        <v>#N/A</v>
      </c>
      <c r="P316" s="550" t="s">
        <v>65</v>
      </c>
    </row>
    <row r="317" spans="7:16" ht="15" x14ac:dyDescent="0.2">
      <c r="G317" s="192"/>
      <c r="H317" s="552"/>
      <c r="I317" s="546"/>
      <c r="J317" s="546" t="e">
        <f>VLOOKUP(I317,[4]Insumos!$A$2:$E$550,2,FALSE)</f>
        <v>#N/A</v>
      </c>
      <c r="K317" s="546" t="e">
        <f>VLOOKUP(I317,[4]Insumos!$A$2:$E$550,3,FALSE)</f>
        <v>#N/A</v>
      </c>
      <c r="L317" s="547"/>
      <c r="M317" s="548" t="e">
        <f>VLOOKUP(I317,[4]Insumos!$A$2:$E$550,4,FALSE)</f>
        <v>#N/A</v>
      </c>
      <c r="N317" s="547" t="e">
        <f t="shared" si="4"/>
        <v>#N/A</v>
      </c>
      <c r="O317" s="549" t="e">
        <f>VLOOKUP(I317,[4]Insumos!$A$2:$E$550,5,FALSE)</f>
        <v>#N/A</v>
      </c>
      <c r="P317" s="550" t="s">
        <v>65</v>
      </c>
    </row>
    <row r="318" spans="7:16" ht="90" x14ac:dyDescent="0.2">
      <c r="G318" s="192" t="s">
        <v>1348</v>
      </c>
      <c r="H318" s="528" t="s">
        <v>1377</v>
      </c>
      <c r="I318" s="546" t="s">
        <v>828</v>
      </c>
      <c r="J318" s="546" t="str">
        <f>VLOOKUP(I318,[4]Insumos!$A$2:$E$550,2,FALSE)</f>
        <v>Productos de Papel, Cartón e Impresos</v>
      </c>
      <c r="K318" s="546" t="str">
        <f>VLOOKUP(I318,[4]Insumos!$A$2:$E$550,3,FALSE)</f>
        <v>resma</v>
      </c>
      <c r="L318" s="547">
        <v>0.25</v>
      </c>
      <c r="M318" s="548">
        <f>VLOOKUP(I318,[4]Insumos!$A$2:$E$550,4,FALSE)</f>
        <v>139.24</v>
      </c>
      <c r="N318" s="547">
        <f t="shared" si="4"/>
        <v>34.81</v>
      </c>
      <c r="O318" s="549" t="str">
        <f>VLOOKUP(I318,[4]Insumos!$A$2:$E$550,5,FALSE)</f>
        <v>2.3.3.1.01</v>
      </c>
      <c r="P318" s="550" t="s">
        <v>65</v>
      </c>
    </row>
    <row r="319" spans="7:16" ht="15" x14ac:dyDescent="0.2">
      <c r="G319" s="192"/>
      <c r="H319" s="528"/>
      <c r="I319" s="546" t="s">
        <v>1044</v>
      </c>
      <c r="J319" s="546" t="str">
        <f>VLOOKUP(I319,[4]Insumos!$A$2:$E$550,2,FALSE)</f>
        <v>Útiles de escritorio, oficina, informática y de enseñanza</v>
      </c>
      <c r="K319" s="546" t="str">
        <f>VLOOKUP(I319,[4]Insumos!$A$2:$E$550,3,FALSE)</f>
        <v>unidad</v>
      </c>
      <c r="L319" s="547">
        <v>1</v>
      </c>
      <c r="M319" s="548">
        <f>VLOOKUP(I319,[4]Insumos!$A$2:$E$550,4,FALSE)</f>
        <v>4398.45</v>
      </c>
      <c r="N319" s="547">
        <f t="shared" si="4"/>
        <v>4398.45</v>
      </c>
      <c r="O319" s="549" t="str">
        <f>VLOOKUP(I319,[4]Insumos!$A$2:$E$550,5,FALSE)</f>
        <v xml:space="preserve">2.3.9.2.01 </v>
      </c>
      <c r="P319" s="550" t="s">
        <v>65</v>
      </c>
    </row>
    <row r="320" spans="7:16" ht="15" x14ac:dyDescent="0.2">
      <c r="G320" s="192"/>
      <c r="H320" s="528"/>
      <c r="I320" s="546" t="s">
        <v>994</v>
      </c>
      <c r="J320" s="546" t="str">
        <f>VLOOKUP(I320,[4]Insumos!$A$2:$E$550,2,FALSE)</f>
        <v>Útiles de escritorio, oficina, informática y de enseñanza</v>
      </c>
      <c r="K320" s="546" t="str">
        <f>VLOOKUP(I320,[4]Insumos!$A$2:$E$550,3,FALSE)</f>
        <v>unidad</v>
      </c>
      <c r="L320" s="547">
        <v>12</v>
      </c>
      <c r="M320" s="548">
        <f>VLOOKUP(I320,[4]Insumos!$A$2:$E$550,4,FALSE)</f>
        <v>55</v>
      </c>
      <c r="N320" s="547">
        <f t="shared" si="4"/>
        <v>660</v>
      </c>
      <c r="O320" s="549" t="str">
        <f>VLOOKUP(I320,[4]Insumos!$A$2:$E$550,5,FALSE)</f>
        <v xml:space="preserve">2.3.9.2.01 </v>
      </c>
      <c r="P320" s="550" t="s">
        <v>65</v>
      </c>
    </row>
    <row r="321" spans="7:16" ht="15" x14ac:dyDescent="0.2">
      <c r="G321" s="192"/>
      <c r="H321" s="528"/>
      <c r="I321" s="546"/>
      <c r="J321" s="546" t="e">
        <f>VLOOKUP(I321,[4]Insumos!$A$2:$E$550,2,FALSE)</f>
        <v>#N/A</v>
      </c>
      <c r="K321" s="546" t="e">
        <f>VLOOKUP(I321,[4]Insumos!$A$2:$E$550,3,FALSE)</f>
        <v>#N/A</v>
      </c>
      <c r="L321" s="547"/>
      <c r="M321" s="548" t="e">
        <f>VLOOKUP(I321,[4]Insumos!$A$2:$E$550,4,FALSE)</f>
        <v>#N/A</v>
      </c>
      <c r="N321" s="547" t="e">
        <f t="shared" si="4"/>
        <v>#N/A</v>
      </c>
      <c r="O321" s="549" t="e">
        <f>VLOOKUP(I321,[4]Insumos!$A$2:$E$550,5,FALSE)</f>
        <v>#N/A</v>
      </c>
      <c r="P321" s="550" t="s">
        <v>65</v>
      </c>
    </row>
    <row r="322" spans="7:16" ht="15" x14ac:dyDescent="0.2">
      <c r="G322" s="192"/>
      <c r="H322" s="528"/>
      <c r="I322" s="546"/>
      <c r="J322" s="546" t="e">
        <f>VLOOKUP(I322,[4]Insumos!$A$2:$E$550,2,FALSE)</f>
        <v>#N/A</v>
      </c>
      <c r="K322" s="546" t="e">
        <f>VLOOKUP(I322,[4]Insumos!$A$2:$E$550,3,FALSE)</f>
        <v>#N/A</v>
      </c>
      <c r="L322" s="547"/>
      <c r="M322" s="548" t="e">
        <f>VLOOKUP(I322,[4]Insumos!$A$2:$E$550,4,FALSE)</f>
        <v>#N/A</v>
      </c>
      <c r="N322" s="547" t="e">
        <f t="shared" si="4"/>
        <v>#N/A</v>
      </c>
      <c r="O322" s="549" t="e">
        <f>VLOOKUP(I322,[4]Insumos!$A$2:$E$550,5,FALSE)</f>
        <v>#N/A</v>
      </c>
      <c r="P322" s="550" t="s">
        <v>65</v>
      </c>
    </row>
    <row r="323" spans="7:16" ht="15" x14ac:dyDescent="0.2">
      <c r="G323" s="192"/>
      <c r="H323" s="528"/>
      <c r="I323" s="546"/>
      <c r="J323" s="546" t="e">
        <f>VLOOKUP(I323,[4]Insumos!$A$2:$E$550,2,FALSE)</f>
        <v>#N/A</v>
      </c>
      <c r="K323" s="546" t="e">
        <f>VLOOKUP(I323,[4]Insumos!$A$2:$E$550,3,FALSE)</f>
        <v>#N/A</v>
      </c>
      <c r="L323" s="547"/>
      <c r="M323" s="548" t="e">
        <f>VLOOKUP(I323,[4]Insumos!$A$2:$E$550,4,FALSE)</f>
        <v>#N/A</v>
      </c>
      <c r="N323" s="547" t="e">
        <f t="shared" si="4"/>
        <v>#N/A</v>
      </c>
      <c r="O323" s="549" t="e">
        <f>VLOOKUP(I323,[4]Insumos!$A$2:$E$550,5,FALSE)</f>
        <v>#N/A</v>
      </c>
      <c r="P323" s="550" t="s">
        <v>65</v>
      </c>
    </row>
    <row r="324" spans="7:16" ht="30" x14ac:dyDescent="0.2">
      <c r="G324" s="181" t="s">
        <v>1349</v>
      </c>
      <c r="H324" s="555" t="s">
        <v>1374</v>
      </c>
      <c r="I324" s="546" t="s">
        <v>828</v>
      </c>
      <c r="J324" s="546" t="str">
        <f>VLOOKUP(I324,[4]Insumos!$A$2:$E$550,2,FALSE)</f>
        <v>Productos de Papel, Cartón e Impresos</v>
      </c>
      <c r="K324" s="546" t="str">
        <f>VLOOKUP(I324,[4]Insumos!$A$2:$E$550,3,FALSE)</f>
        <v>resma</v>
      </c>
      <c r="L324" s="547">
        <v>0.25</v>
      </c>
      <c r="M324" s="548">
        <f>VLOOKUP(I324,[4]Insumos!$A$2:$E$550,4,FALSE)</f>
        <v>139.24</v>
      </c>
      <c r="N324" s="547">
        <f t="shared" si="4"/>
        <v>34.81</v>
      </c>
      <c r="O324" s="549" t="str">
        <f>VLOOKUP(I324,[4]Insumos!$A$2:$E$550,5,FALSE)</f>
        <v>2.3.3.1.01</v>
      </c>
      <c r="P324" s="550" t="s">
        <v>65</v>
      </c>
    </row>
  </sheetData>
  <mergeCells count="27">
    <mergeCell ref="G7:G11"/>
    <mergeCell ref="H7:H11"/>
    <mergeCell ref="G1:P1"/>
    <mergeCell ref="G2:P2"/>
    <mergeCell ref="G3:P3"/>
    <mergeCell ref="G4:P4"/>
    <mergeCell ref="G5:P5"/>
    <mergeCell ref="G12:G15"/>
    <mergeCell ref="H12:H15"/>
    <mergeCell ref="G16:G19"/>
    <mergeCell ref="H16:H19"/>
    <mergeCell ref="G20:G24"/>
    <mergeCell ref="H20:H24"/>
    <mergeCell ref="G25:G29"/>
    <mergeCell ref="H25:H29"/>
    <mergeCell ref="G30:G34"/>
    <mergeCell ref="H30:H34"/>
    <mergeCell ref="G35:G39"/>
    <mergeCell ref="H35:H39"/>
    <mergeCell ref="G55:G59"/>
    <mergeCell ref="H55:H59"/>
    <mergeCell ref="G40:G44"/>
    <mergeCell ref="H40:H44"/>
    <mergeCell ref="G45:G49"/>
    <mergeCell ref="H45:H49"/>
    <mergeCell ref="G50:G54"/>
    <mergeCell ref="H50:H5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[4]Insumos!#REF!</xm:f>
          </x14:formula1>
          <xm:sqref>I7:I324</xm:sqref>
        </x14:dataValidation>
        <x14:dataValidation type="list" allowBlank="1" showInputMessage="1" showErrorMessage="1">
          <x14:formula1>
            <xm:f>[4]Insumos!#REF!</xm:f>
          </x14:formula1>
          <xm:sqref>P7:P324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selection activeCell="F31" sqref="F31"/>
    </sheetView>
  </sheetViews>
  <sheetFormatPr baseColWidth="10" defaultColWidth="11.42578125" defaultRowHeight="15" x14ac:dyDescent="0.25"/>
  <cols>
    <col min="1" max="1" width="5.85546875" style="384" customWidth="1"/>
    <col min="2" max="2" width="5.7109375" style="384" customWidth="1"/>
    <col min="3" max="3" width="5.5703125" style="384" customWidth="1"/>
    <col min="4" max="4" width="5.7109375" style="384" customWidth="1"/>
    <col min="5" max="5" width="46.42578125" style="384" customWidth="1"/>
    <col min="6" max="6" width="19.85546875" style="384" customWidth="1"/>
    <col min="7" max="7" width="20.140625" style="384" customWidth="1"/>
    <col min="8" max="16384" width="11.42578125" style="340"/>
  </cols>
  <sheetData>
    <row r="1" spans="1:7" x14ac:dyDescent="0.25">
      <c r="A1" s="638" t="str">
        <f>+[5]PPNE1!B1</f>
        <v>"Año del Desarrollo Agroforestal"</v>
      </c>
      <c r="B1" s="639"/>
      <c r="C1" s="639"/>
      <c r="D1" s="639"/>
      <c r="E1" s="639"/>
      <c r="F1" s="639"/>
      <c r="G1" s="639"/>
    </row>
    <row r="2" spans="1:7" ht="15.75" x14ac:dyDescent="0.25">
      <c r="A2" s="640" t="str">
        <f>+[5]PPNE1!B2</f>
        <v>Servicio Nacional de Salud</v>
      </c>
      <c r="B2" s="641"/>
      <c r="C2" s="641"/>
      <c r="D2" s="641"/>
      <c r="E2" s="641"/>
      <c r="F2" s="641"/>
      <c r="G2" s="641"/>
    </row>
    <row r="3" spans="1:7" x14ac:dyDescent="0.25">
      <c r="A3" s="642" t="str">
        <f>+[5]PPNE1!B3</f>
        <v>Dirección de Planificación y Desarrollo</v>
      </c>
      <c r="B3" s="643"/>
      <c r="C3" s="643"/>
      <c r="D3" s="643"/>
      <c r="E3" s="643"/>
      <c r="F3" s="643"/>
      <c r="G3" s="643"/>
    </row>
    <row r="4" spans="1:7" x14ac:dyDescent="0.25">
      <c r="A4" s="644" t="s">
        <v>61</v>
      </c>
      <c r="B4" s="645"/>
      <c r="C4" s="645"/>
      <c r="D4" s="645"/>
      <c r="E4" s="645"/>
      <c r="F4" s="645"/>
      <c r="G4" s="645"/>
    </row>
    <row r="5" spans="1:7" x14ac:dyDescent="0.25">
      <c r="A5" s="646">
        <v>2019</v>
      </c>
      <c r="B5" s="647"/>
      <c r="C5" s="647"/>
      <c r="D5" s="647"/>
      <c r="E5" s="647"/>
      <c r="F5" s="647"/>
      <c r="G5" s="647"/>
    </row>
    <row r="6" spans="1:7" x14ac:dyDescent="0.25">
      <c r="A6" s="341" t="s">
        <v>324</v>
      </c>
      <c r="B6" s="342"/>
      <c r="C6" s="342"/>
      <c r="D6" s="342"/>
      <c r="E6" s="648">
        <v>0</v>
      </c>
      <c r="F6" s="648"/>
      <c r="G6" s="648"/>
    </row>
    <row r="7" spans="1:7" x14ac:dyDescent="0.25">
      <c r="A7" s="343" t="s">
        <v>349</v>
      </c>
      <c r="B7" s="344"/>
      <c r="C7" s="344"/>
      <c r="D7" s="344"/>
      <c r="E7" s="636">
        <v>0</v>
      </c>
      <c r="F7" s="636"/>
      <c r="G7" s="636"/>
    </row>
    <row r="8" spans="1:7" x14ac:dyDescent="0.25">
      <c r="A8" s="345" t="s">
        <v>1107</v>
      </c>
      <c r="B8" s="346"/>
      <c r="C8" s="346"/>
      <c r="D8" s="347"/>
      <c r="E8" s="637" t="s">
        <v>1411</v>
      </c>
      <c r="F8" s="637"/>
      <c r="G8" s="637"/>
    </row>
    <row r="9" spans="1:7" ht="34.5" x14ac:dyDescent="0.25">
      <c r="A9" s="348" t="s">
        <v>63</v>
      </c>
      <c r="B9" s="348" t="s">
        <v>4</v>
      </c>
      <c r="C9" s="348" t="s">
        <v>64</v>
      </c>
      <c r="D9" s="348" t="s">
        <v>27</v>
      </c>
      <c r="E9" s="349" t="s">
        <v>332</v>
      </c>
      <c r="F9" s="350" t="s">
        <v>348</v>
      </c>
      <c r="G9" s="350" t="s">
        <v>26</v>
      </c>
    </row>
    <row r="10" spans="1:7" x14ac:dyDescent="0.25">
      <c r="A10" s="351">
        <v>3</v>
      </c>
      <c r="B10" s="352"/>
      <c r="C10" s="352"/>
      <c r="D10" s="352"/>
      <c r="E10" s="353" t="s">
        <v>333</v>
      </c>
      <c r="F10" s="354">
        <f>+F11</f>
        <v>0</v>
      </c>
      <c r="G10" s="354">
        <f>+G11</f>
        <v>0</v>
      </c>
    </row>
    <row r="11" spans="1:7" x14ac:dyDescent="0.25">
      <c r="A11" s="355"/>
      <c r="B11" s="355">
        <v>31</v>
      </c>
      <c r="C11" s="356"/>
      <c r="D11" s="356"/>
      <c r="E11" s="357" t="s">
        <v>41</v>
      </c>
      <c r="F11" s="358">
        <f>SUM(F12:F13)</f>
        <v>0</v>
      </c>
      <c r="G11" s="358">
        <f>SUM(G12:G13)</f>
        <v>0</v>
      </c>
    </row>
    <row r="12" spans="1:7" x14ac:dyDescent="0.25">
      <c r="A12" s="359"/>
      <c r="B12" s="359"/>
      <c r="C12" s="359">
        <v>311</v>
      </c>
      <c r="D12" s="360"/>
      <c r="E12" s="361" t="s">
        <v>334</v>
      </c>
      <c r="F12" s="362"/>
      <c r="G12" s="363" t="str">
        <f>IFERROR(F12/$F$31*100,"0.00")</f>
        <v>0.00</v>
      </c>
    </row>
    <row r="13" spans="1:7" x14ac:dyDescent="0.25">
      <c r="A13" s="359"/>
      <c r="B13" s="359"/>
      <c r="C13" s="359">
        <v>312</v>
      </c>
      <c r="D13" s="360"/>
      <c r="E13" s="361" t="s">
        <v>335</v>
      </c>
      <c r="F13" s="362"/>
      <c r="G13" s="363" t="str">
        <f>IFERROR(F13/$F$31*100,"0.00")</f>
        <v>0.00</v>
      </c>
    </row>
    <row r="14" spans="1:7" x14ac:dyDescent="0.25">
      <c r="A14" s="364">
        <v>4</v>
      </c>
      <c r="B14" s="365"/>
      <c r="C14" s="365"/>
      <c r="D14" s="365"/>
      <c r="E14" s="366" t="s">
        <v>336</v>
      </c>
      <c r="F14" s="367" t="s">
        <v>1410</v>
      </c>
      <c r="G14" s="367" t="s">
        <v>1412</v>
      </c>
    </row>
    <row r="15" spans="1:7" x14ac:dyDescent="0.25">
      <c r="A15" s="355"/>
      <c r="B15" s="355">
        <v>41</v>
      </c>
      <c r="C15" s="355"/>
      <c r="D15" s="356"/>
      <c r="E15" s="357" t="s">
        <v>337</v>
      </c>
      <c r="F15" s="368" t="s">
        <v>1410</v>
      </c>
      <c r="G15" s="369" t="s">
        <v>1412</v>
      </c>
    </row>
    <row r="16" spans="1:7" x14ac:dyDescent="0.25">
      <c r="A16" s="359"/>
      <c r="B16" s="359"/>
      <c r="C16" s="359">
        <v>411</v>
      </c>
      <c r="D16" s="360"/>
      <c r="E16" s="361" t="s">
        <v>468</v>
      </c>
      <c r="F16" s="362"/>
      <c r="G16" s="363" t="str">
        <f>IFERROR(F16/$F$31*100,"0.00")</f>
        <v>0.00</v>
      </c>
    </row>
    <row r="17" spans="1:7" x14ac:dyDescent="0.25">
      <c r="A17" s="359"/>
      <c r="B17" s="359"/>
      <c r="C17" s="359">
        <v>412</v>
      </c>
      <c r="D17" s="360"/>
      <c r="E17" s="361" t="s">
        <v>338</v>
      </c>
      <c r="F17" s="362"/>
      <c r="G17" s="363" t="str">
        <f>IFERROR(F17/$F$31*100,"0.00")</f>
        <v>0.00</v>
      </c>
    </row>
    <row r="18" spans="1:7" x14ac:dyDescent="0.25">
      <c r="A18" s="359"/>
      <c r="B18" s="359"/>
      <c r="C18" s="359">
        <v>413</v>
      </c>
      <c r="D18" s="360"/>
      <c r="E18" s="361" t="s">
        <v>469</v>
      </c>
      <c r="F18" s="370" t="s">
        <v>1410</v>
      </c>
      <c r="G18" s="363" t="s">
        <v>1412</v>
      </c>
    </row>
    <row r="19" spans="1:7" x14ac:dyDescent="0.25">
      <c r="A19" s="359"/>
      <c r="B19" s="359"/>
      <c r="C19" s="359">
        <v>414</v>
      </c>
      <c r="D19" s="360"/>
      <c r="E19" s="371" t="s">
        <v>66</v>
      </c>
      <c r="F19" s="362"/>
      <c r="G19" s="363" t="str">
        <f>IFERROR(F19/$F$31*100,"0.00")</f>
        <v>0.00</v>
      </c>
    </row>
    <row r="20" spans="1:7" x14ac:dyDescent="0.25">
      <c r="A20" s="355"/>
      <c r="B20" s="355">
        <v>42</v>
      </c>
      <c r="C20" s="355"/>
      <c r="D20" s="356"/>
      <c r="E20" s="357" t="s">
        <v>339</v>
      </c>
      <c r="F20" s="372" t="s">
        <v>1413</v>
      </c>
      <c r="G20" s="369" t="s">
        <v>1414</v>
      </c>
    </row>
    <row r="21" spans="1:7" x14ac:dyDescent="0.25">
      <c r="A21" s="359"/>
      <c r="B21" s="359"/>
      <c r="C21" s="359">
        <v>421</v>
      </c>
      <c r="D21" s="360"/>
      <c r="E21" s="361" t="s">
        <v>470</v>
      </c>
      <c r="F21" s="373" t="s">
        <v>1413</v>
      </c>
      <c r="G21" s="363" t="s">
        <v>1414</v>
      </c>
    </row>
    <row r="22" spans="1:7" x14ac:dyDescent="0.25">
      <c r="A22" s="359"/>
      <c r="B22" s="359"/>
      <c r="C22" s="359">
        <v>422</v>
      </c>
      <c r="D22" s="360"/>
      <c r="E22" s="361" t="s">
        <v>471</v>
      </c>
      <c r="F22" s="362"/>
      <c r="G22" s="363" t="str">
        <f>IFERROR(F22/$F$31*100,"0.00")</f>
        <v>0.00</v>
      </c>
    </row>
    <row r="23" spans="1:7" x14ac:dyDescent="0.25">
      <c r="A23" s="364">
        <v>5</v>
      </c>
      <c r="B23" s="365"/>
      <c r="C23" s="365"/>
      <c r="D23" s="365"/>
      <c r="E23" s="366" t="s">
        <v>340</v>
      </c>
      <c r="F23" s="367" t="s">
        <v>1415</v>
      </c>
      <c r="G23" s="367" t="s">
        <v>1416</v>
      </c>
    </row>
    <row r="24" spans="1:7" x14ac:dyDescent="0.25">
      <c r="A24" s="355"/>
      <c r="B24" s="355">
        <v>52</v>
      </c>
      <c r="C24" s="355"/>
      <c r="D24" s="356"/>
      <c r="E24" s="357" t="s">
        <v>42</v>
      </c>
      <c r="F24" s="368" t="s">
        <v>1417</v>
      </c>
      <c r="G24" s="369" t="s">
        <v>1416</v>
      </c>
    </row>
    <row r="25" spans="1:7" ht="24" x14ac:dyDescent="0.25">
      <c r="A25" s="360"/>
      <c r="B25" s="359"/>
      <c r="C25" s="359">
        <v>521</v>
      </c>
      <c r="D25" s="360"/>
      <c r="E25" s="361" t="s">
        <v>341</v>
      </c>
      <c r="F25" s="373" t="s">
        <v>1418</v>
      </c>
      <c r="G25" s="363" t="s">
        <v>1419</v>
      </c>
    </row>
    <row r="26" spans="1:7" ht="24" x14ac:dyDescent="0.25">
      <c r="A26" s="360"/>
      <c r="B26" s="360"/>
      <c r="C26" s="359">
        <v>522</v>
      </c>
      <c r="D26" s="360"/>
      <c r="E26" s="361" t="s">
        <v>342</v>
      </c>
      <c r="F26" s="373" t="s">
        <v>1420</v>
      </c>
      <c r="G26" s="363" t="s">
        <v>1421</v>
      </c>
    </row>
    <row r="27" spans="1:7" ht="24" x14ac:dyDescent="0.25">
      <c r="A27" s="360"/>
      <c r="B27" s="360"/>
      <c r="C27" s="359">
        <v>523</v>
      </c>
      <c r="D27" s="360"/>
      <c r="E27" s="361" t="s">
        <v>343</v>
      </c>
      <c r="F27" s="373" t="s">
        <v>1422</v>
      </c>
      <c r="G27" s="363" t="s">
        <v>1423</v>
      </c>
    </row>
    <row r="28" spans="1:7" x14ac:dyDescent="0.25">
      <c r="A28" s="360"/>
      <c r="B28" s="360"/>
      <c r="C28" s="359">
        <v>524</v>
      </c>
      <c r="D28" s="360"/>
      <c r="E28" s="361" t="s">
        <v>344</v>
      </c>
      <c r="F28" s="373" t="s">
        <v>1424</v>
      </c>
      <c r="G28" s="363" t="s">
        <v>1425</v>
      </c>
    </row>
    <row r="29" spans="1:7" x14ac:dyDescent="0.25">
      <c r="A29" s="360"/>
      <c r="B29" s="360"/>
      <c r="C29" s="359">
        <v>525</v>
      </c>
      <c r="D29" s="360"/>
      <c r="E29" s="361" t="s">
        <v>345</v>
      </c>
      <c r="F29" s="362"/>
      <c r="G29" s="363" t="str">
        <f t="shared" ref="G29" si="0">IFERROR(F29/$F$31*100,"0.00")</f>
        <v>0.00</v>
      </c>
    </row>
    <row r="30" spans="1:7" x14ac:dyDescent="0.25">
      <c r="A30" s="374"/>
      <c r="B30" s="374"/>
      <c r="C30" s="375">
        <v>526</v>
      </c>
      <c r="D30" s="374"/>
      <c r="E30" s="376" t="s">
        <v>346</v>
      </c>
      <c r="F30" s="373" t="s">
        <v>1426</v>
      </c>
      <c r="G30" s="377" t="s">
        <v>1427</v>
      </c>
    </row>
    <row r="31" spans="1:7" x14ac:dyDescent="0.25">
      <c r="A31" s="378"/>
      <c r="B31" s="378"/>
      <c r="C31" s="378"/>
      <c r="D31" s="378"/>
      <c r="E31" s="379" t="s">
        <v>347</v>
      </c>
      <c r="F31" s="380" t="s">
        <v>1428</v>
      </c>
      <c r="G31" s="381">
        <v>100</v>
      </c>
    </row>
    <row r="32" spans="1:7" x14ac:dyDescent="0.25">
      <c r="A32" s="382"/>
      <c r="B32" s="382"/>
      <c r="C32" s="382"/>
      <c r="D32" s="382"/>
      <c r="E32" s="382"/>
      <c r="F32" s="382"/>
      <c r="G32" s="382"/>
    </row>
    <row r="33" spans="1:7" x14ac:dyDescent="0.25">
      <c r="A33" s="382"/>
      <c r="B33" s="382"/>
      <c r="C33" s="382"/>
      <c r="D33" s="382"/>
      <c r="E33" s="382"/>
      <c r="F33" s="382"/>
      <c r="G33" s="382"/>
    </row>
    <row r="34" spans="1:7" x14ac:dyDescent="0.25">
      <c r="A34" s="382"/>
      <c r="B34" s="382"/>
      <c r="C34" s="382"/>
      <c r="D34" s="382"/>
      <c r="E34" s="382"/>
      <c r="F34" s="382"/>
      <c r="G34" s="382"/>
    </row>
    <row r="35" spans="1:7" x14ac:dyDescent="0.25">
      <c r="A35" s="382"/>
      <c r="B35" s="382"/>
      <c r="C35" s="382"/>
      <c r="D35" s="382"/>
      <c r="E35" s="382"/>
      <c r="F35" s="382"/>
      <c r="G35" s="382"/>
    </row>
    <row r="36" spans="1:7" x14ac:dyDescent="0.25">
      <c r="A36" s="382"/>
      <c r="B36" s="382"/>
      <c r="C36" s="382"/>
      <c r="D36" s="382"/>
      <c r="E36" s="382"/>
      <c r="F36" s="382"/>
      <c r="G36" s="382"/>
    </row>
    <row r="37" spans="1:7" x14ac:dyDescent="0.25">
      <c r="A37" s="382"/>
      <c r="B37" s="382"/>
      <c r="C37" s="382"/>
      <c r="D37" s="382"/>
      <c r="E37" s="382"/>
      <c r="F37" s="382"/>
      <c r="G37" s="382"/>
    </row>
    <row r="38" spans="1:7" x14ac:dyDescent="0.25">
      <c r="A38" s="382"/>
      <c r="B38" s="382"/>
      <c r="C38" s="382"/>
      <c r="D38" s="382"/>
      <c r="E38" s="382"/>
      <c r="F38" s="382"/>
      <c r="G38" s="382"/>
    </row>
    <row r="39" spans="1:7" x14ac:dyDescent="0.25">
      <c r="A39" s="382"/>
      <c r="B39" s="382"/>
      <c r="C39" s="382"/>
      <c r="D39" s="382"/>
      <c r="E39" s="382"/>
      <c r="F39" s="382"/>
      <c r="G39" s="382"/>
    </row>
    <row r="40" spans="1:7" x14ac:dyDescent="0.25">
      <c r="A40" s="383"/>
      <c r="B40" s="383"/>
      <c r="C40" s="383"/>
      <c r="D40" s="383"/>
      <c r="E40" s="383"/>
      <c r="F40" s="383"/>
      <c r="G40" s="383"/>
    </row>
    <row r="41" spans="1:7" x14ac:dyDescent="0.25">
      <c r="A41" s="383"/>
      <c r="B41" s="383"/>
      <c r="C41" s="383"/>
      <c r="D41" s="383"/>
      <c r="E41" s="383"/>
      <c r="F41" s="383"/>
      <c r="G41" s="383"/>
    </row>
    <row r="42" spans="1:7" x14ac:dyDescent="0.25">
      <c r="A42" s="383"/>
      <c r="B42" s="383"/>
      <c r="C42" s="383"/>
      <c r="D42" s="383"/>
      <c r="E42" s="383"/>
      <c r="F42" s="383"/>
      <c r="G42" s="383"/>
    </row>
    <row r="43" spans="1:7" x14ac:dyDescent="0.25">
      <c r="A43" s="383"/>
      <c r="B43" s="383"/>
      <c r="C43" s="383"/>
      <c r="D43" s="383"/>
      <c r="E43" s="383"/>
      <c r="F43" s="383"/>
      <c r="G43" s="383"/>
    </row>
    <row r="44" spans="1:7" x14ac:dyDescent="0.25">
      <c r="A44" s="383"/>
      <c r="B44" s="383"/>
      <c r="C44" s="383"/>
      <c r="D44" s="383"/>
      <c r="E44" s="383"/>
      <c r="F44" s="383"/>
      <c r="G44" s="383"/>
    </row>
    <row r="45" spans="1:7" x14ac:dyDescent="0.25">
      <c r="A45" s="383"/>
      <c r="B45" s="383"/>
      <c r="C45" s="383"/>
      <c r="D45" s="383"/>
      <c r="E45" s="383"/>
      <c r="F45" s="383"/>
      <c r="G45" s="383"/>
    </row>
    <row r="46" spans="1:7" x14ac:dyDescent="0.25">
      <c r="A46" s="383"/>
      <c r="B46" s="383"/>
      <c r="C46" s="383"/>
      <c r="D46" s="383"/>
      <c r="E46" s="383"/>
      <c r="F46" s="383"/>
      <c r="G46" s="383"/>
    </row>
    <row r="47" spans="1:7" x14ac:dyDescent="0.25">
      <c r="A47" s="383"/>
      <c r="B47" s="383"/>
      <c r="C47" s="383"/>
      <c r="D47" s="383"/>
      <c r="E47" s="383"/>
      <c r="F47" s="383"/>
      <c r="G47" s="383"/>
    </row>
    <row r="48" spans="1:7" x14ac:dyDescent="0.25">
      <c r="A48" s="383"/>
      <c r="B48" s="383"/>
      <c r="C48" s="383"/>
      <c r="D48" s="383"/>
      <c r="E48" s="383"/>
      <c r="F48" s="383"/>
      <c r="G48" s="383"/>
    </row>
    <row r="49" spans="1:7" x14ac:dyDescent="0.25">
      <c r="A49" s="383"/>
      <c r="B49" s="383"/>
      <c r="C49" s="383"/>
      <c r="D49" s="383"/>
      <c r="E49" s="383"/>
      <c r="F49" s="383"/>
      <c r="G49" s="383"/>
    </row>
    <row r="50" spans="1:7" x14ac:dyDescent="0.25">
      <c r="A50" s="383"/>
      <c r="B50" s="383"/>
      <c r="C50" s="383"/>
      <c r="D50" s="383"/>
      <c r="E50" s="383"/>
      <c r="F50" s="383"/>
      <c r="G50" s="383"/>
    </row>
    <row r="51" spans="1:7" x14ac:dyDescent="0.25">
      <c r="A51" s="383"/>
      <c r="B51" s="383"/>
      <c r="C51" s="383"/>
      <c r="D51" s="383"/>
      <c r="E51" s="383"/>
      <c r="F51" s="383"/>
      <c r="G51" s="383"/>
    </row>
    <row r="52" spans="1:7" x14ac:dyDescent="0.25">
      <c r="A52" s="383"/>
      <c r="B52" s="383"/>
      <c r="C52" s="383"/>
      <c r="D52" s="383"/>
      <c r="E52" s="383"/>
      <c r="F52" s="383"/>
      <c r="G52" s="383"/>
    </row>
    <row r="53" spans="1:7" x14ac:dyDescent="0.25">
      <c r="A53" s="383"/>
      <c r="B53" s="383"/>
      <c r="C53" s="383"/>
      <c r="D53" s="383"/>
      <c r="E53" s="383"/>
      <c r="F53" s="383"/>
      <c r="G53" s="383"/>
    </row>
    <row r="54" spans="1:7" x14ac:dyDescent="0.25">
      <c r="A54" s="383"/>
      <c r="B54" s="383"/>
      <c r="C54" s="383"/>
      <c r="D54" s="383"/>
      <c r="E54" s="383"/>
      <c r="F54" s="383"/>
      <c r="G54" s="383"/>
    </row>
    <row r="55" spans="1:7" x14ac:dyDescent="0.25">
      <c r="A55" s="383"/>
      <c r="B55" s="383"/>
      <c r="C55" s="383"/>
      <c r="D55" s="383"/>
      <c r="E55" s="383"/>
      <c r="F55" s="383"/>
      <c r="G55" s="383"/>
    </row>
    <row r="56" spans="1:7" x14ac:dyDescent="0.25">
      <c r="A56" s="383"/>
      <c r="B56" s="383"/>
      <c r="C56" s="383"/>
      <c r="D56" s="383"/>
      <c r="E56" s="383"/>
      <c r="F56" s="383"/>
      <c r="G56" s="383"/>
    </row>
    <row r="57" spans="1:7" x14ac:dyDescent="0.25">
      <c r="A57" s="383"/>
      <c r="B57" s="383"/>
      <c r="C57" s="383"/>
      <c r="D57" s="383"/>
      <c r="E57" s="383"/>
      <c r="F57" s="383"/>
      <c r="G57" s="383"/>
    </row>
    <row r="58" spans="1:7" x14ac:dyDescent="0.25">
      <c r="A58" s="383"/>
      <c r="B58" s="383"/>
      <c r="C58" s="383"/>
      <c r="D58" s="383"/>
      <c r="E58" s="383"/>
      <c r="F58" s="383"/>
      <c r="G58" s="383"/>
    </row>
    <row r="59" spans="1:7" x14ac:dyDescent="0.25">
      <c r="A59" s="383"/>
      <c r="B59" s="383"/>
      <c r="C59" s="383"/>
      <c r="D59" s="383"/>
      <c r="E59" s="383"/>
      <c r="F59" s="383"/>
      <c r="G59" s="383"/>
    </row>
    <row r="60" spans="1:7" x14ac:dyDescent="0.25">
      <c r="A60" s="383"/>
      <c r="B60" s="383"/>
      <c r="C60" s="383"/>
      <c r="D60" s="383"/>
      <c r="E60" s="383"/>
      <c r="F60" s="383"/>
      <c r="G60" s="383"/>
    </row>
    <row r="61" spans="1:7" x14ac:dyDescent="0.25">
      <c r="A61" s="383"/>
      <c r="B61" s="383"/>
      <c r="C61" s="383"/>
      <c r="D61" s="383"/>
      <c r="E61" s="383"/>
      <c r="F61" s="383"/>
      <c r="G61" s="383"/>
    </row>
    <row r="62" spans="1:7" x14ac:dyDescent="0.25">
      <c r="A62" s="383"/>
      <c r="B62" s="383"/>
      <c r="C62" s="383"/>
      <c r="D62" s="383"/>
      <c r="E62" s="383"/>
      <c r="F62" s="383"/>
      <c r="G62" s="383"/>
    </row>
    <row r="63" spans="1:7" x14ac:dyDescent="0.25">
      <c r="A63" s="383"/>
      <c r="B63" s="383"/>
      <c r="C63" s="383"/>
      <c r="D63" s="383"/>
      <c r="E63" s="383"/>
      <c r="F63" s="383"/>
      <c r="G63" s="383"/>
    </row>
    <row r="64" spans="1:7" x14ac:dyDescent="0.25">
      <c r="A64" s="383"/>
      <c r="B64" s="383"/>
      <c r="C64" s="383"/>
      <c r="D64" s="383"/>
      <c r="E64" s="383"/>
      <c r="F64" s="383"/>
      <c r="G64" s="383"/>
    </row>
    <row r="65" spans="1:7" x14ac:dyDescent="0.25">
      <c r="A65" s="383"/>
      <c r="B65" s="383"/>
      <c r="C65" s="383"/>
      <c r="D65" s="383"/>
      <c r="E65" s="383"/>
      <c r="F65" s="383"/>
      <c r="G65" s="383"/>
    </row>
    <row r="66" spans="1:7" x14ac:dyDescent="0.25">
      <c r="A66" s="383"/>
      <c r="B66" s="383"/>
      <c r="C66" s="383"/>
      <c r="D66" s="383"/>
      <c r="E66" s="383"/>
      <c r="F66" s="383"/>
      <c r="G66" s="383"/>
    </row>
    <row r="67" spans="1:7" x14ac:dyDescent="0.25">
      <c r="A67" s="383"/>
      <c r="B67" s="383"/>
      <c r="C67" s="383"/>
      <c r="D67" s="383"/>
      <c r="E67" s="383"/>
      <c r="F67" s="383"/>
      <c r="G67" s="383"/>
    </row>
    <row r="68" spans="1:7" x14ac:dyDescent="0.25">
      <c r="A68" s="383"/>
      <c r="B68" s="383"/>
      <c r="C68" s="383"/>
      <c r="D68" s="383"/>
      <c r="E68" s="383"/>
      <c r="F68" s="383"/>
      <c r="G68" s="383"/>
    </row>
    <row r="69" spans="1:7" x14ac:dyDescent="0.25">
      <c r="A69" s="383"/>
      <c r="B69" s="383"/>
      <c r="C69" s="383"/>
      <c r="D69" s="383"/>
      <c r="E69" s="383"/>
      <c r="F69" s="383"/>
      <c r="G69" s="383"/>
    </row>
    <row r="70" spans="1:7" x14ac:dyDescent="0.25">
      <c r="A70" s="383"/>
      <c r="B70" s="383"/>
      <c r="C70" s="383"/>
      <c r="D70" s="383"/>
      <c r="E70" s="383"/>
      <c r="F70" s="383"/>
      <c r="G70" s="383"/>
    </row>
    <row r="71" spans="1:7" x14ac:dyDescent="0.25">
      <c r="A71" s="383"/>
      <c r="B71" s="383"/>
      <c r="C71" s="383"/>
      <c r="D71" s="383"/>
      <c r="E71" s="383"/>
      <c r="F71" s="383"/>
      <c r="G71" s="383"/>
    </row>
    <row r="72" spans="1:7" x14ac:dyDescent="0.25">
      <c r="A72" s="383"/>
      <c r="B72" s="383"/>
      <c r="C72" s="383"/>
      <c r="D72" s="383"/>
      <c r="E72" s="383"/>
      <c r="F72" s="383"/>
      <c r="G72" s="383"/>
    </row>
    <row r="73" spans="1:7" x14ac:dyDescent="0.25">
      <c r="A73" s="383"/>
      <c r="B73" s="383"/>
      <c r="C73" s="383"/>
      <c r="D73" s="383"/>
      <c r="E73" s="383"/>
      <c r="F73" s="383"/>
      <c r="G73" s="383"/>
    </row>
    <row r="74" spans="1:7" x14ac:dyDescent="0.25">
      <c r="A74" s="383"/>
      <c r="B74" s="383"/>
      <c r="C74" s="383"/>
      <c r="D74" s="383"/>
      <c r="E74" s="383"/>
      <c r="F74" s="383"/>
      <c r="G74" s="383"/>
    </row>
    <row r="75" spans="1:7" x14ac:dyDescent="0.25">
      <c r="A75" s="383"/>
      <c r="B75" s="383"/>
      <c r="C75" s="383"/>
      <c r="D75" s="383"/>
      <c r="E75" s="383"/>
      <c r="F75" s="383"/>
      <c r="G75" s="383"/>
    </row>
    <row r="76" spans="1:7" x14ac:dyDescent="0.25">
      <c r="A76" s="383"/>
      <c r="B76" s="383"/>
      <c r="C76" s="383"/>
      <c r="D76" s="383"/>
      <c r="E76" s="383"/>
      <c r="F76" s="383"/>
      <c r="G76" s="383"/>
    </row>
    <row r="77" spans="1:7" x14ac:dyDescent="0.25">
      <c r="A77" s="383"/>
      <c r="B77" s="383"/>
      <c r="C77" s="383"/>
      <c r="D77" s="383"/>
      <c r="E77" s="383"/>
      <c r="F77" s="383"/>
      <c r="G77" s="383"/>
    </row>
    <row r="78" spans="1:7" x14ac:dyDescent="0.25">
      <c r="A78" s="383"/>
      <c r="B78" s="383"/>
      <c r="C78" s="383"/>
      <c r="D78" s="383"/>
      <c r="E78" s="383"/>
      <c r="F78" s="383"/>
      <c r="G78" s="383"/>
    </row>
    <row r="79" spans="1:7" x14ac:dyDescent="0.25">
      <c r="A79" s="383"/>
      <c r="B79" s="383"/>
      <c r="C79" s="383"/>
      <c r="D79" s="383"/>
      <c r="E79" s="383"/>
      <c r="F79" s="383"/>
      <c r="G79" s="383"/>
    </row>
    <row r="80" spans="1:7" x14ac:dyDescent="0.25">
      <c r="A80" s="383"/>
      <c r="B80" s="383"/>
      <c r="C80" s="383"/>
      <c r="D80" s="383"/>
      <c r="E80" s="383"/>
      <c r="F80" s="383"/>
      <c r="G80" s="383"/>
    </row>
    <row r="81" spans="1:7" x14ac:dyDescent="0.25">
      <c r="A81" s="383"/>
      <c r="B81" s="383"/>
      <c r="C81" s="383"/>
      <c r="D81" s="383"/>
      <c r="E81" s="383"/>
      <c r="F81" s="383"/>
      <c r="G81" s="383"/>
    </row>
    <row r="82" spans="1:7" x14ac:dyDescent="0.25">
      <c r="A82" s="383"/>
      <c r="B82" s="383"/>
      <c r="C82" s="383"/>
      <c r="D82" s="383"/>
      <c r="E82" s="383"/>
      <c r="F82" s="383"/>
      <c r="G82" s="383"/>
    </row>
    <row r="83" spans="1:7" x14ac:dyDescent="0.25">
      <c r="A83" s="383"/>
      <c r="B83" s="383"/>
      <c r="C83" s="383"/>
      <c r="D83" s="383"/>
      <c r="E83" s="383"/>
      <c r="F83" s="383"/>
      <c r="G83" s="383"/>
    </row>
    <row r="84" spans="1:7" x14ac:dyDescent="0.25">
      <c r="A84" s="383"/>
      <c r="B84" s="383"/>
      <c r="C84" s="383"/>
      <c r="D84" s="383"/>
      <c r="E84" s="383"/>
      <c r="F84" s="383"/>
      <c r="G84" s="383"/>
    </row>
    <row r="85" spans="1:7" x14ac:dyDescent="0.25">
      <c r="A85" s="383"/>
      <c r="B85" s="383"/>
      <c r="C85" s="383"/>
      <c r="D85" s="383"/>
      <c r="E85" s="383"/>
      <c r="F85" s="383"/>
      <c r="G85" s="383"/>
    </row>
    <row r="86" spans="1:7" x14ac:dyDescent="0.25">
      <c r="A86" s="383"/>
      <c r="B86" s="383"/>
      <c r="C86" s="383"/>
      <c r="D86" s="383"/>
      <c r="E86" s="383"/>
      <c r="F86" s="383"/>
      <c r="G86" s="383"/>
    </row>
    <row r="87" spans="1:7" x14ac:dyDescent="0.25">
      <c r="A87" s="383"/>
      <c r="B87" s="383"/>
      <c r="C87" s="383"/>
      <c r="D87" s="383"/>
      <c r="E87" s="383"/>
      <c r="F87" s="383"/>
      <c r="G87" s="383"/>
    </row>
    <row r="88" spans="1:7" x14ac:dyDescent="0.25">
      <c r="A88" s="383"/>
      <c r="B88" s="383"/>
      <c r="C88" s="383"/>
      <c r="D88" s="383"/>
      <c r="E88" s="383"/>
      <c r="F88" s="383"/>
      <c r="G88" s="383"/>
    </row>
    <row r="89" spans="1:7" x14ac:dyDescent="0.25">
      <c r="A89" s="383"/>
      <c r="B89" s="383"/>
      <c r="C89" s="383"/>
      <c r="D89" s="383"/>
      <c r="E89" s="383"/>
      <c r="F89" s="383"/>
      <c r="G89" s="383"/>
    </row>
    <row r="90" spans="1:7" x14ac:dyDescent="0.25">
      <c r="A90" s="383"/>
      <c r="B90" s="383"/>
      <c r="C90" s="383"/>
      <c r="D90" s="383"/>
      <c r="E90" s="383"/>
      <c r="F90" s="383"/>
      <c r="G90" s="383"/>
    </row>
    <row r="91" spans="1:7" x14ac:dyDescent="0.25">
      <c r="A91" s="383"/>
      <c r="B91" s="383"/>
      <c r="C91" s="383"/>
      <c r="D91" s="383"/>
      <c r="E91" s="383"/>
      <c r="F91" s="383"/>
      <c r="G91" s="383"/>
    </row>
    <row r="92" spans="1:7" x14ac:dyDescent="0.25">
      <c r="A92" s="383"/>
      <c r="B92" s="383"/>
      <c r="C92" s="383"/>
      <c r="D92" s="383"/>
      <c r="E92" s="383"/>
      <c r="F92" s="383"/>
      <c r="G92" s="383"/>
    </row>
    <row r="93" spans="1:7" x14ac:dyDescent="0.25">
      <c r="A93" s="383"/>
      <c r="B93" s="383"/>
      <c r="C93" s="383"/>
      <c r="D93" s="383"/>
      <c r="E93" s="383"/>
      <c r="F93" s="383"/>
      <c r="G93" s="383"/>
    </row>
    <row r="94" spans="1:7" x14ac:dyDescent="0.25">
      <c r="A94" s="383"/>
      <c r="B94" s="383"/>
      <c r="C94" s="383"/>
      <c r="D94" s="383"/>
      <c r="E94" s="383"/>
      <c r="F94" s="383"/>
      <c r="G94" s="383"/>
    </row>
    <row r="95" spans="1:7" x14ac:dyDescent="0.25">
      <c r="A95" s="383"/>
      <c r="B95" s="383"/>
      <c r="C95" s="383"/>
      <c r="D95" s="383"/>
      <c r="E95" s="383"/>
      <c r="F95" s="383"/>
      <c r="G95" s="383"/>
    </row>
    <row r="96" spans="1:7" x14ac:dyDescent="0.25">
      <c r="A96" s="383"/>
      <c r="B96" s="383"/>
      <c r="C96" s="383"/>
      <c r="D96" s="383"/>
      <c r="E96" s="383"/>
      <c r="F96" s="383"/>
      <c r="G96" s="383"/>
    </row>
    <row r="97" spans="1:7" x14ac:dyDescent="0.25">
      <c r="A97" s="383"/>
      <c r="B97" s="383"/>
      <c r="C97" s="383"/>
      <c r="D97" s="383"/>
      <c r="E97" s="383"/>
      <c r="F97" s="383"/>
      <c r="G97" s="383"/>
    </row>
    <row r="98" spans="1:7" x14ac:dyDescent="0.25">
      <c r="A98" s="383"/>
      <c r="B98" s="383"/>
      <c r="C98" s="383"/>
      <c r="D98" s="383"/>
      <c r="E98" s="383"/>
      <c r="F98" s="383"/>
      <c r="G98" s="383"/>
    </row>
    <row r="99" spans="1:7" x14ac:dyDescent="0.25">
      <c r="A99" s="383"/>
      <c r="B99" s="383"/>
      <c r="C99" s="383"/>
      <c r="D99" s="383"/>
      <c r="E99" s="383"/>
      <c r="F99" s="383"/>
      <c r="G99" s="383"/>
    </row>
    <row r="100" spans="1:7" x14ac:dyDescent="0.25">
      <c r="A100" s="383"/>
      <c r="B100" s="383"/>
      <c r="C100" s="383"/>
      <c r="D100" s="383"/>
      <c r="E100" s="383"/>
      <c r="F100" s="383"/>
      <c r="G100" s="383"/>
    </row>
    <row r="101" spans="1:7" x14ac:dyDescent="0.25">
      <c r="A101" s="383"/>
      <c r="B101" s="383"/>
      <c r="C101" s="383"/>
      <c r="D101" s="383"/>
      <c r="E101" s="383"/>
      <c r="F101" s="383"/>
      <c r="G101" s="383"/>
    </row>
    <row r="102" spans="1:7" x14ac:dyDescent="0.25">
      <c r="A102" s="383"/>
      <c r="B102" s="383"/>
      <c r="C102" s="383"/>
      <c r="D102" s="383"/>
      <c r="E102" s="383"/>
      <c r="F102" s="383"/>
      <c r="G102" s="383"/>
    </row>
    <row r="103" spans="1:7" x14ac:dyDescent="0.25">
      <c r="A103" s="383"/>
      <c r="B103" s="383"/>
      <c r="C103" s="383"/>
      <c r="D103" s="383"/>
      <c r="E103" s="383"/>
      <c r="F103" s="383"/>
      <c r="G103" s="383"/>
    </row>
    <row r="104" spans="1:7" x14ac:dyDescent="0.25">
      <c r="A104" s="383"/>
      <c r="B104" s="383"/>
      <c r="C104" s="383"/>
      <c r="D104" s="383"/>
      <c r="E104" s="383"/>
      <c r="F104" s="383"/>
      <c r="G104" s="383"/>
    </row>
    <row r="105" spans="1:7" x14ac:dyDescent="0.25">
      <c r="A105" s="383"/>
      <c r="B105" s="383"/>
      <c r="C105" s="383"/>
      <c r="D105" s="383"/>
      <c r="E105" s="383"/>
      <c r="F105" s="383"/>
      <c r="G105" s="383"/>
    </row>
    <row r="106" spans="1:7" x14ac:dyDescent="0.25">
      <c r="A106" s="383"/>
      <c r="B106" s="383"/>
      <c r="C106" s="383"/>
      <c r="D106" s="383"/>
      <c r="E106" s="383"/>
      <c r="F106" s="383"/>
      <c r="G106" s="383"/>
    </row>
    <row r="107" spans="1:7" x14ac:dyDescent="0.25">
      <c r="A107" s="383"/>
      <c r="B107" s="383"/>
      <c r="C107" s="383"/>
      <c r="D107" s="383"/>
      <c r="E107" s="383"/>
      <c r="F107" s="383"/>
      <c r="G107" s="383"/>
    </row>
    <row r="108" spans="1:7" x14ac:dyDescent="0.25">
      <c r="A108" s="383"/>
      <c r="B108" s="383"/>
      <c r="C108" s="383"/>
      <c r="D108" s="383"/>
      <c r="E108" s="383"/>
      <c r="F108" s="383"/>
      <c r="G108" s="383"/>
    </row>
    <row r="109" spans="1:7" x14ac:dyDescent="0.25">
      <c r="A109" s="383"/>
      <c r="B109" s="383"/>
      <c r="C109" s="383"/>
      <c r="D109" s="383"/>
      <c r="E109" s="383"/>
      <c r="F109" s="383"/>
      <c r="G109" s="383"/>
    </row>
    <row r="110" spans="1:7" x14ac:dyDescent="0.25">
      <c r="A110" s="383"/>
      <c r="B110" s="383"/>
      <c r="C110" s="383"/>
      <c r="D110" s="383"/>
      <c r="E110" s="383"/>
      <c r="F110" s="383"/>
      <c r="G110" s="383"/>
    </row>
    <row r="111" spans="1:7" x14ac:dyDescent="0.25">
      <c r="A111" s="383"/>
      <c r="B111" s="383"/>
      <c r="C111" s="383"/>
      <c r="D111" s="383"/>
      <c r="E111" s="383"/>
      <c r="F111" s="383"/>
      <c r="G111" s="383"/>
    </row>
    <row r="112" spans="1:7" x14ac:dyDescent="0.25">
      <c r="A112" s="383"/>
      <c r="B112" s="383"/>
      <c r="C112" s="383"/>
      <c r="D112" s="383"/>
      <c r="E112" s="383"/>
      <c r="F112" s="383"/>
      <c r="G112" s="383"/>
    </row>
    <row r="113" spans="1:7" x14ac:dyDescent="0.25">
      <c r="A113" s="383"/>
      <c r="B113" s="383"/>
      <c r="C113" s="383"/>
      <c r="D113" s="383"/>
      <c r="E113" s="383"/>
      <c r="F113" s="383"/>
      <c r="G113" s="383"/>
    </row>
    <row r="114" spans="1:7" x14ac:dyDescent="0.25">
      <c r="A114" s="383"/>
      <c r="B114" s="383"/>
      <c r="C114" s="383"/>
      <c r="D114" s="383"/>
      <c r="E114" s="383"/>
      <c r="F114" s="383"/>
      <c r="G114" s="383"/>
    </row>
    <row r="115" spans="1:7" x14ac:dyDescent="0.25">
      <c r="A115" s="383"/>
      <c r="B115" s="383"/>
      <c r="C115" s="383"/>
      <c r="D115" s="383"/>
      <c r="E115" s="383"/>
      <c r="F115" s="383"/>
      <c r="G115" s="383"/>
    </row>
    <row r="116" spans="1:7" x14ac:dyDescent="0.25">
      <c r="A116" s="383"/>
      <c r="B116" s="383"/>
      <c r="C116" s="383"/>
      <c r="D116" s="383"/>
      <c r="E116" s="383"/>
      <c r="F116" s="383"/>
      <c r="G116" s="383"/>
    </row>
    <row r="117" spans="1:7" x14ac:dyDescent="0.25">
      <c r="A117" s="383"/>
      <c r="B117" s="383"/>
      <c r="C117" s="383"/>
      <c r="D117" s="383"/>
      <c r="E117" s="383"/>
      <c r="F117" s="383"/>
      <c r="G117" s="383"/>
    </row>
    <row r="118" spans="1:7" x14ac:dyDescent="0.25">
      <c r="A118" s="383"/>
      <c r="B118" s="383"/>
      <c r="C118" s="383"/>
      <c r="D118" s="383"/>
      <c r="E118" s="383"/>
      <c r="F118" s="383"/>
      <c r="G118" s="383"/>
    </row>
    <row r="119" spans="1:7" x14ac:dyDescent="0.25">
      <c r="A119" s="383"/>
      <c r="B119" s="383"/>
      <c r="C119" s="383"/>
      <c r="D119" s="383"/>
      <c r="E119" s="383"/>
      <c r="F119" s="383"/>
      <c r="G119" s="383"/>
    </row>
    <row r="120" spans="1:7" x14ac:dyDescent="0.25">
      <c r="A120" s="383"/>
      <c r="B120" s="383"/>
      <c r="C120" s="383"/>
      <c r="D120" s="383"/>
      <c r="E120" s="383"/>
      <c r="F120" s="383"/>
      <c r="G120" s="383"/>
    </row>
    <row r="121" spans="1:7" x14ac:dyDescent="0.25">
      <c r="A121" s="383"/>
      <c r="B121" s="383"/>
      <c r="C121" s="383"/>
      <c r="D121" s="383"/>
      <c r="E121" s="383"/>
      <c r="F121" s="383"/>
      <c r="G121" s="383"/>
    </row>
    <row r="122" spans="1:7" x14ac:dyDescent="0.25">
      <c r="A122" s="383"/>
      <c r="B122" s="383"/>
      <c r="C122" s="383"/>
      <c r="D122" s="383"/>
      <c r="E122" s="383"/>
      <c r="F122" s="383"/>
      <c r="G122" s="383"/>
    </row>
    <row r="123" spans="1:7" x14ac:dyDescent="0.25">
      <c r="A123" s="383"/>
      <c r="B123" s="383"/>
      <c r="C123" s="383"/>
      <c r="D123" s="383"/>
      <c r="E123" s="383"/>
      <c r="F123" s="383"/>
      <c r="G123" s="383"/>
    </row>
    <row r="124" spans="1:7" x14ac:dyDescent="0.25">
      <c r="A124" s="383"/>
      <c r="B124" s="383"/>
      <c r="C124" s="383"/>
      <c r="D124" s="383"/>
      <c r="E124" s="383"/>
      <c r="F124" s="383"/>
      <c r="G124" s="383"/>
    </row>
    <row r="125" spans="1:7" x14ac:dyDescent="0.25">
      <c r="A125" s="383"/>
      <c r="B125" s="383"/>
      <c r="C125" s="383"/>
      <c r="D125" s="383"/>
      <c r="E125" s="383"/>
      <c r="F125" s="383"/>
      <c r="G125" s="383"/>
    </row>
    <row r="126" spans="1:7" x14ac:dyDescent="0.25">
      <c r="A126" s="383"/>
      <c r="B126" s="383"/>
      <c r="C126" s="383"/>
      <c r="D126" s="383"/>
      <c r="E126" s="383"/>
      <c r="F126" s="383"/>
      <c r="G126" s="383"/>
    </row>
    <row r="127" spans="1:7" x14ac:dyDescent="0.25">
      <c r="A127" s="383"/>
      <c r="B127" s="383"/>
      <c r="C127" s="383"/>
      <c r="D127" s="383"/>
      <c r="E127" s="383"/>
      <c r="F127" s="383"/>
      <c r="G127" s="383"/>
    </row>
    <row r="128" spans="1:7" x14ac:dyDescent="0.25">
      <c r="A128" s="383"/>
      <c r="B128" s="383"/>
      <c r="C128" s="383"/>
      <c r="D128" s="383"/>
      <c r="E128" s="383"/>
      <c r="F128" s="383"/>
      <c r="G128" s="383"/>
    </row>
    <row r="129" spans="1:7" x14ac:dyDescent="0.25">
      <c r="A129" s="383"/>
      <c r="B129" s="383"/>
      <c r="C129" s="383"/>
      <c r="D129" s="383"/>
      <c r="E129" s="383"/>
      <c r="F129" s="383"/>
      <c r="G129" s="383"/>
    </row>
    <row r="130" spans="1:7" x14ac:dyDescent="0.25">
      <c r="A130" s="383"/>
      <c r="B130" s="383"/>
      <c r="C130" s="383"/>
      <c r="D130" s="383"/>
      <c r="E130" s="383"/>
      <c r="F130" s="383"/>
      <c r="G130" s="383"/>
    </row>
    <row r="131" spans="1:7" x14ac:dyDescent="0.25">
      <c r="A131" s="383"/>
      <c r="B131" s="383"/>
      <c r="C131" s="383"/>
      <c r="D131" s="383"/>
      <c r="E131" s="383"/>
      <c r="F131" s="383"/>
      <c r="G131" s="383"/>
    </row>
    <row r="132" spans="1:7" x14ac:dyDescent="0.25">
      <c r="A132" s="383"/>
      <c r="B132" s="383"/>
      <c r="C132" s="383"/>
      <c r="D132" s="383"/>
      <c r="E132" s="383"/>
      <c r="F132" s="383"/>
      <c r="G132" s="383"/>
    </row>
    <row r="133" spans="1:7" x14ac:dyDescent="0.25">
      <c r="A133" s="383"/>
      <c r="B133" s="383"/>
      <c r="C133" s="383"/>
      <c r="D133" s="383"/>
      <c r="E133" s="383"/>
      <c r="F133" s="383"/>
      <c r="G133" s="383"/>
    </row>
    <row r="134" spans="1:7" x14ac:dyDescent="0.25">
      <c r="A134" s="383"/>
      <c r="B134" s="383"/>
      <c r="C134" s="383"/>
      <c r="D134" s="383"/>
      <c r="E134" s="383"/>
      <c r="F134" s="383"/>
      <c r="G134" s="383"/>
    </row>
    <row r="135" spans="1:7" x14ac:dyDescent="0.25">
      <c r="A135" s="383"/>
      <c r="B135" s="383"/>
      <c r="C135" s="383"/>
      <c r="D135" s="383"/>
      <c r="E135" s="383"/>
      <c r="F135" s="383"/>
      <c r="G135" s="383"/>
    </row>
    <row r="136" spans="1:7" x14ac:dyDescent="0.25">
      <c r="A136" s="383"/>
      <c r="B136" s="383"/>
      <c r="C136" s="383"/>
      <c r="D136" s="383"/>
      <c r="E136" s="383"/>
      <c r="F136" s="383"/>
      <c r="G136" s="383"/>
    </row>
    <row r="137" spans="1:7" x14ac:dyDescent="0.25">
      <c r="A137" s="383"/>
      <c r="B137" s="383"/>
      <c r="C137" s="383"/>
      <c r="D137" s="383"/>
      <c r="E137" s="383"/>
      <c r="F137" s="383"/>
      <c r="G137" s="383"/>
    </row>
    <row r="138" spans="1:7" x14ac:dyDescent="0.25">
      <c r="A138" s="383"/>
      <c r="B138" s="383"/>
      <c r="C138" s="383"/>
      <c r="D138" s="383"/>
      <c r="E138" s="383"/>
      <c r="F138" s="383"/>
      <c r="G138" s="383"/>
    </row>
    <row r="139" spans="1:7" x14ac:dyDescent="0.25">
      <c r="A139" s="383"/>
      <c r="B139" s="383"/>
      <c r="C139" s="383"/>
      <c r="D139" s="383"/>
      <c r="E139" s="383"/>
      <c r="F139" s="383"/>
      <c r="G139" s="383"/>
    </row>
    <row r="140" spans="1:7" x14ac:dyDescent="0.25">
      <c r="A140" s="383"/>
      <c r="B140" s="383"/>
      <c r="C140" s="383"/>
      <c r="D140" s="383"/>
      <c r="E140" s="383"/>
      <c r="F140" s="383"/>
      <c r="G140" s="383"/>
    </row>
    <row r="141" spans="1:7" x14ac:dyDescent="0.25">
      <c r="A141" s="383"/>
      <c r="B141" s="383"/>
      <c r="C141" s="383"/>
      <c r="D141" s="383"/>
      <c r="E141" s="383"/>
      <c r="F141" s="383"/>
      <c r="G141" s="383"/>
    </row>
    <row r="142" spans="1:7" x14ac:dyDescent="0.25">
      <c r="A142" s="383"/>
      <c r="B142" s="383"/>
      <c r="C142" s="383"/>
      <c r="D142" s="383"/>
      <c r="E142" s="383"/>
      <c r="F142" s="383"/>
      <c r="G142" s="383"/>
    </row>
    <row r="143" spans="1:7" x14ac:dyDescent="0.25">
      <c r="A143" s="383"/>
      <c r="B143" s="383"/>
      <c r="C143" s="383"/>
      <c r="D143" s="383"/>
      <c r="E143" s="383"/>
      <c r="F143" s="383"/>
      <c r="G143" s="383"/>
    </row>
    <row r="144" spans="1:7" x14ac:dyDescent="0.25">
      <c r="A144" s="383"/>
      <c r="B144" s="383"/>
      <c r="C144" s="383"/>
      <c r="D144" s="383"/>
      <c r="E144" s="383"/>
      <c r="F144" s="383"/>
      <c r="G144" s="383"/>
    </row>
    <row r="145" spans="1:7" x14ac:dyDescent="0.25">
      <c r="A145" s="383"/>
      <c r="B145" s="383"/>
      <c r="C145" s="383"/>
      <c r="D145" s="383"/>
      <c r="E145" s="383"/>
      <c r="F145" s="383"/>
      <c r="G145" s="383"/>
    </row>
    <row r="146" spans="1:7" x14ac:dyDescent="0.25">
      <c r="A146" s="383"/>
      <c r="B146" s="383"/>
      <c r="C146" s="383"/>
      <c r="D146" s="383"/>
      <c r="E146" s="383"/>
      <c r="F146" s="383"/>
      <c r="G146" s="383"/>
    </row>
    <row r="147" spans="1:7" x14ac:dyDescent="0.25">
      <c r="A147" s="383"/>
      <c r="B147" s="383"/>
      <c r="C147" s="383"/>
      <c r="D147" s="383"/>
      <c r="E147" s="383"/>
      <c r="F147" s="383"/>
      <c r="G147" s="383"/>
    </row>
    <row r="148" spans="1:7" x14ac:dyDescent="0.25">
      <c r="A148" s="383"/>
      <c r="B148" s="383"/>
      <c r="C148" s="383"/>
      <c r="D148" s="383"/>
      <c r="E148" s="383"/>
      <c r="F148" s="383"/>
      <c r="G148" s="383"/>
    </row>
    <row r="149" spans="1:7" x14ac:dyDescent="0.25">
      <c r="A149" s="383"/>
      <c r="B149" s="383"/>
      <c r="C149" s="383"/>
      <c r="D149" s="383"/>
      <c r="E149" s="383"/>
      <c r="F149" s="383"/>
      <c r="G149" s="383"/>
    </row>
    <row r="150" spans="1:7" x14ac:dyDescent="0.25">
      <c r="A150" s="383"/>
      <c r="B150" s="383"/>
      <c r="C150" s="383"/>
      <c r="D150" s="383"/>
      <c r="E150" s="383"/>
      <c r="F150" s="383"/>
      <c r="G150" s="383"/>
    </row>
    <row r="151" spans="1:7" x14ac:dyDescent="0.25">
      <c r="A151" s="383"/>
      <c r="B151" s="383"/>
      <c r="C151" s="383"/>
      <c r="D151" s="383"/>
      <c r="E151" s="383"/>
      <c r="F151" s="383"/>
      <c r="G151" s="383"/>
    </row>
    <row r="152" spans="1:7" x14ac:dyDescent="0.25">
      <c r="A152" s="383"/>
      <c r="B152" s="383"/>
      <c r="C152" s="383"/>
      <c r="D152" s="383"/>
      <c r="E152" s="383"/>
      <c r="F152" s="383"/>
      <c r="G152" s="383"/>
    </row>
    <row r="153" spans="1:7" x14ac:dyDescent="0.25">
      <c r="A153" s="383"/>
      <c r="B153" s="383"/>
      <c r="C153" s="383"/>
      <c r="D153" s="383"/>
      <c r="E153" s="383"/>
      <c r="F153" s="383"/>
      <c r="G153" s="383"/>
    </row>
    <row r="154" spans="1:7" x14ac:dyDescent="0.25">
      <c r="A154" s="383"/>
      <c r="B154" s="383"/>
      <c r="C154" s="383"/>
      <c r="D154" s="383"/>
      <c r="E154" s="383"/>
      <c r="F154" s="383"/>
      <c r="G154" s="383"/>
    </row>
    <row r="155" spans="1:7" x14ac:dyDescent="0.25">
      <c r="A155" s="383"/>
      <c r="B155" s="383"/>
      <c r="C155" s="383"/>
      <c r="D155" s="383"/>
      <c r="E155" s="383"/>
      <c r="F155" s="383"/>
      <c r="G155" s="383"/>
    </row>
    <row r="156" spans="1:7" x14ac:dyDescent="0.25">
      <c r="A156" s="383"/>
      <c r="B156" s="383"/>
      <c r="C156" s="383"/>
      <c r="D156" s="383"/>
      <c r="E156" s="383"/>
      <c r="F156" s="383"/>
      <c r="G156" s="383"/>
    </row>
    <row r="157" spans="1:7" x14ac:dyDescent="0.25">
      <c r="A157" s="383"/>
      <c r="B157" s="383"/>
      <c r="C157" s="383"/>
      <c r="D157" s="383"/>
      <c r="E157" s="383"/>
      <c r="F157" s="383"/>
      <c r="G157" s="383"/>
    </row>
    <row r="158" spans="1:7" x14ac:dyDescent="0.25">
      <c r="A158" s="383"/>
      <c r="B158" s="383"/>
      <c r="C158" s="383"/>
      <c r="D158" s="383"/>
      <c r="E158" s="383"/>
      <c r="F158" s="383"/>
      <c r="G158" s="383"/>
    </row>
    <row r="159" spans="1:7" x14ac:dyDescent="0.25">
      <c r="A159" s="383"/>
      <c r="B159" s="383"/>
      <c r="C159" s="383"/>
      <c r="D159" s="383"/>
      <c r="E159" s="383"/>
      <c r="F159" s="383"/>
      <c r="G159" s="383"/>
    </row>
    <row r="160" spans="1:7" x14ac:dyDescent="0.25">
      <c r="A160" s="383"/>
      <c r="B160" s="383"/>
      <c r="C160" s="383"/>
      <c r="D160" s="383"/>
      <c r="E160" s="383"/>
      <c r="F160" s="383"/>
      <c r="G160" s="383"/>
    </row>
    <row r="161" spans="1:7" x14ac:dyDescent="0.25">
      <c r="A161" s="383"/>
      <c r="B161" s="383"/>
      <c r="C161" s="383"/>
      <c r="D161" s="383"/>
      <c r="E161" s="383"/>
      <c r="F161" s="383"/>
      <c r="G161" s="383"/>
    </row>
    <row r="162" spans="1:7" x14ac:dyDescent="0.25">
      <c r="A162" s="383"/>
      <c r="B162" s="383"/>
      <c r="C162" s="383"/>
      <c r="D162" s="383"/>
      <c r="E162" s="383"/>
      <c r="F162" s="383"/>
      <c r="G162" s="383"/>
    </row>
    <row r="163" spans="1:7" x14ac:dyDescent="0.25">
      <c r="A163" s="383"/>
      <c r="B163" s="383"/>
      <c r="C163" s="383"/>
      <c r="D163" s="383"/>
      <c r="E163" s="383"/>
      <c r="F163" s="383"/>
      <c r="G163" s="383"/>
    </row>
    <row r="164" spans="1:7" x14ac:dyDescent="0.25">
      <c r="A164" s="383"/>
      <c r="B164" s="383"/>
      <c r="C164" s="383"/>
      <c r="D164" s="383"/>
      <c r="E164" s="383"/>
      <c r="F164" s="383"/>
      <c r="G164" s="383"/>
    </row>
    <row r="165" spans="1:7" x14ac:dyDescent="0.25">
      <c r="A165" s="383"/>
      <c r="B165" s="383"/>
      <c r="C165" s="383"/>
      <c r="D165" s="383"/>
      <c r="E165" s="383"/>
      <c r="F165" s="383"/>
      <c r="G165" s="383"/>
    </row>
    <row r="166" spans="1:7" x14ac:dyDescent="0.25">
      <c r="A166" s="383"/>
      <c r="B166" s="383"/>
      <c r="C166" s="383"/>
      <c r="D166" s="383"/>
      <c r="E166" s="383"/>
      <c r="F166" s="383"/>
      <c r="G166" s="383"/>
    </row>
    <row r="167" spans="1:7" x14ac:dyDescent="0.25">
      <c r="A167" s="383"/>
      <c r="B167" s="383"/>
      <c r="C167" s="383"/>
      <c r="D167" s="383"/>
      <c r="E167" s="383"/>
      <c r="F167" s="383"/>
      <c r="G167" s="383"/>
    </row>
    <row r="168" spans="1:7" x14ac:dyDescent="0.25">
      <c r="A168" s="383"/>
      <c r="B168" s="383"/>
      <c r="C168" s="383"/>
      <c r="D168" s="383"/>
      <c r="E168" s="383"/>
      <c r="F168" s="383"/>
      <c r="G168" s="383"/>
    </row>
    <row r="169" spans="1:7" x14ac:dyDescent="0.25">
      <c r="A169" s="383"/>
      <c r="B169" s="383"/>
      <c r="C169" s="383"/>
      <c r="D169" s="383"/>
      <c r="E169" s="383"/>
      <c r="F169" s="383"/>
      <c r="G169" s="383"/>
    </row>
    <row r="170" spans="1:7" x14ac:dyDescent="0.25">
      <c r="A170" s="383"/>
      <c r="B170" s="383"/>
      <c r="C170" s="383"/>
      <c r="D170" s="383"/>
      <c r="E170" s="383"/>
      <c r="F170" s="383"/>
      <c r="G170" s="383"/>
    </row>
    <row r="171" spans="1:7" x14ac:dyDescent="0.25">
      <c r="A171" s="383"/>
      <c r="B171" s="383"/>
      <c r="C171" s="383"/>
      <c r="D171" s="383"/>
      <c r="E171" s="383"/>
      <c r="F171" s="383"/>
      <c r="G171" s="383"/>
    </row>
    <row r="172" spans="1:7" x14ac:dyDescent="0.25">
      <c r="A172" s="383"/>
      <c r="B172" s="383"/>
      <c r="C172" s="383"/>
      <c r="D172" s="383"/>
      <c r="E172" s="383"/>
      <c r="F172" s="383"/>
      <c r="G172" s="383"/>
    </row>
    <row r="173" spans="1:7" x14ac:dyDescent="0.25">
      <c r="A173" s="383"/>
      <c r="B173" s="383"/>
      <c r="C173" s="383"/>
      <c r="D173" s="383"/>
      <c r="E173" s="383"/>
      <c r="F173" s="383"/>
      <c r="G173" s="383"/>
    </row>
    <row r="174" spans="1:7" x14ac:dyDescent="0.25">
      <c r="A174" s="383"/>
      <c r="B174" s="383"/>
      <c r="C174" s="383"/>
      <c r="D174" s="383"/>
      <c r="E174" s="383"/>
      <c r="F174" s="383"/>
      <c r="G174" s="383"/>
    </row>
  </sheetData>
  <mergeCells count="8">
    <mergeCell ref="E7:G7"/>
    <mergeCell ref="E8:G8"/>
    <mergeCell ref="A1:G1"/>
    <mergeCell ref="A2:G2"/>
    <mergeCell ref="A3:G3"/>
    <mergeCell ref="A4:G4"/>
    <mergeCell ref="A5:G5"/>
    <mergeCell ref="E6:G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5"/>
  <sheetViews>
    <sheetView topLeftCell="F16" workbookViewId="0">
      <selection activeCell="C21" sqref="C21"/>
    </sheetView>
  </sheetViews>
  <sheetFormatPr baseColWidth="10" defaultColWidth="11.42578125" defaultRowHeight="15" x14ac:dyDescent="0.25"/>
  <cols>
    <col min="1" max="5" width="11.42578125" style="511"/>
    <col min="6" max="6" width="41.28515625" style="511" customWidth="1"/>
    <col min="7" max="7" width="19.28515625" style="511" customWidth="1"/>
    <col min="8" max="9" width="11.7109375" style="511" bestFit="1" customWidth="1"/>
    <col min="10" max="10" width="24.140625" style="511" customWidth="1"/>
    <col min="11" max="12" width="11.42578125" style="511"/>
    <col min="13" max="13" width="11.7109375" style="511" bestFit="1" customWidth="1"/>
    <col min="14" max="14" width="19.28515625" style="511" customWidth="1"/>
    <col min="15" max="15" width="17.7109375" style="511" customWidth="1"/>
    <col min="16" max="16" width="15.140625" style="511" customWidth="1"/>
    <col min="17" max="16384" width="11.42578125" style="511"/>
  </cols>
  <sheetData>
    <row r="1" spans="1:16" x14ac:dyDescent="0.25">
      <c r="A1" s="663" t="s">
        <v>1527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5"/>
    </row>
    <row r="2" spans="1:16" ht="15.75" x14ac:dyDescent="0.25">
      <c r="A2" s="666" t="s">
        <v>458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8"/>
    </row>
    <row r="3" spans="1:16" x14ac:dyDescent="0.25">
      <c r="A3" s="669" t="s">
        <v>459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1"/>
    </row>
    <row r="4" spans="1:16" x14ac:dyDescent="0.25">
      <c r="A4" s="672" t="s">
        <v>67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4"/>
    </row>
    <row r="5" spans="1:16" x14ac:dyDescent="0.25">
      <c r="A5" s="672">
        <f>+[5]PPNE1!C5</f>
        <v>2019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4"/>
    </row>
    <row r="6" spans="1:16" x14ac:dyDescent="0.25">
      <c r="A6" s="393" t="s">
        <v>324</v>
      </c>
      <c r="B6" s="394"/>
      <c r="C6" s="394"/>
      <c r="D6" s="394"/>
      <c r="E6" s="394"/>
      <c r="F6" s="649">
        <f>+[5]PPNE1!B6</f>
        <v>0</v>
      </c>
      <c r="G6" s="649"/>
      <c r="H6" s="649"/>
      <c r="I6" s="649"/>
      <c r="J6" s="649"/>
      <c r="K6" s="649"/>
      <c r="L6" s="649"/>
      <c r="M6" s="649"/>
      <c r="N6" s="649"/>
      <c r="O6" s="650"/>
    </row>
    <row r="7" spans="1:16" x14ac:dyDescent="0.25">
      <c r="A7" s="395" t="s">
        <v>349</v>
      </c>
      <c r="B7" s="396"/>
      <c r="C7" s="396"/>
      <c r="D7" s="396"/>
      <c r="E7" s="396"/>
      <c r="F7" s="651">
        <f>+[5]PPNE1!B7</f>
        <v>0</v>
      </c>
      <c r="G7" s="651"/>
      <c r="H7" s="651"/>
      <c r="I7" s="651"/>
      <c r="J7" s="651"/>
      <c r="K7" s="651"/>
      <c r="L7" s="651"/>
      <c r="M7" s="651"/>
      <c r="N7" s="651"/>
      <c r="O7" s="652"/>
    </row>
    <row r="8" spans="1:16" x14ac:dyDescent="0.25">
      <c r="A8" s="397" t="s">
        <v>323</v>
      </c>
      <c r="B8" s="398"/>
      <c r="C8" s="398"/>
      <c r="D8" s="399"/>
      <c r="E8" s="398"/>
      <c r="F8" s="653" t="str">
        <f>+[5]PPNE1!B8</f>
        <v>HOSPITAL TRAUMATOLOGICO DR. NEY ARIAS LORA</v>
      </c>
      <c r="G8" s="653"/>
      <c r="H8" s="653"/>
      <c r="I8" s="653"/>
      <c r="J8" s="653"/>
      <c r="K8" s="653"/>
      <c r="L8" s="653"/>
      <c r="M8" s="653"/>
      <c r="N8" s="653"/>
      <c r="O8" s="654"/>
    </row>
    <row r="9" spans="1:16" x14ac:dyDescent="0.25">
      <c r="A9" s="400" t="s">
        <v>61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2"/>
    </row>
    <row r="10" spans="1:16" x14ac:dyDescent="0.25">
      <c r="A10" s="403" t="s">
        <v>322</v>
      </c>
      <c r="B10" s="404"/>
      <c r="C10" s="404"/>
      <c r="D10" s="404"/>
      <c r="E10" s="4"/>
      <c r="F10" s="4"/>
      <c r="G10" s="512">
        <f>+[5]PPNE3!G18</f>
        <v>0</v>
      </c>
      <c r="H10" s="405"/>
      <c r="I10" s="405"/>
      <c r="J10" s="405"/>
      <c r="K10" s="405"/>
      <c r="L10" s="405"/>
      <c r="M10" s="405"/>
      <c r="N10" s="405"/>
      <c r="O10" s="5"/>
    </row>
    <row r="11" spans="1:16" x14ac:dyDescent="0.25">
      <c r="A11" s="403" t="s">
        <v>55</v>
      </c>
      <c r="B11" s="404"/>
      <c r="C11" s="404"/>
      <c r="D11" s="404"/>
      <c r="E11" s="4"/>
      <c r="F11" s="4"/>
      <c r="G11" s="512" t="s">
        <v>1415</v>
      </c>
      <c r="H11" s="405"/>
      <c r="I11" s="405"/>
      <c r="J11" s="405"/>
      <c r="K11" s="405"/>
      <c r="L11" s="405"/>
      <c r="M11" s="405"/>
      <c r="N11" s="405"/>
      <c r="O11" s="5"/>
    </row>
    <row r="12" spans="1:16" x14ac:dyDescent="0.25">
      <c r="A12" s="403" t="s">
        <v>472</v>
      </c>
      <c r="B12" s="404"/>
      <c r="C12" s="404"/>
      <c r="D12" s="404"/>
      <c r="E12" s="4"/>
      <c r="F12" s="4"/>
      <c r="G12" s="512">
        <f>+[5]PPNE3!G17</f>
        <v>0</v>
      </c>
      <c r="H12" s="405"/>
      <c r="I12" s="405"/>
      <c r="J12" s="405"/>
      <c r="K12" s="405"/>
      <c r="L12" s="405"/>
      <c r="M12" s="405"/>
      <c r="N12" s="405"/>
      <c r="O12" s="5"/>
    </row>
    <row r="13" spans="1:16" x14ac:dyDescent="0.25">
      <c r="A13" s="403" t="s">
        <v>56</v>
      </c>
      <c r="B13" s="404"/>
      <c r="C13" s="404"/>
      <c r="D13" s="404"/>
      <c r="E13" s="4"/>
      <c r="F13" s="4"/>
      <c r="G13" s="512" t="s">
        <v>1413</v>
      </c>
      <c r="H13" s="405"/>
      <c r="I13" s="405"/>
      <c r="J13" s="405"/>
      <c r="K13" s="405"/>
      <c r="L13" s="405"/>
      <c r="M13" s="405"/>
      <c r="N13" s="405"/>
      <c r="O13" s="5"/>
    </row>
    <row r="14" spans="1:16" x14ac:dyDescent="0.25">
      <c r="A14" s="472" t="s">
        <v>66</v>
      </c>
      <c r="B14" s="404"/>
      <c r="C14" s="404"/>
      <c r="D14" s="404"/>
      <c r="E14" s="4"/>
      <c r="F14" s="4"/>
      <c r="G14" s="513" t="s">
        <v>1410</v>
      </c>
      <c r="H14" s="405"/>
      <c r="I14" s="405"/>
      <c r="J14" s="405"/>
      <c r="K14" s="405"/>
      <c r="L14" s="405"/>
      <c r="M14" s="405"/>
      <c r="N14" s="405"/>
      <c r="O14" s="5"/>
      <c r="P14" s="515"/>
    </row>
    <row r="15" spans="1:16" ht="15.75" thickBot="1" x14ac:dyDescent="0.3">
      <c r="A15" s="407" t="s">
        <v>77</v>
      </c>
      <c r="B15" s="408"/>
      <c r="C15" s="408"/>
      <c r="D15" s="408"/>
      <c r="E15" s="2"/>
      <c r="F15" s="2"/>
      <c r="G15" s="514" t="s">
        <v>1428</v>
      </c>
      <c r="H15" s="409"/>
      <c r="I15" s="409"/>
      <c r="J15" s="409"/>
      <c r="K15" s="409"/>
      <c r="L15" s="409"/>
      <c r="M15" s="409"/>
      <c r="N15" s="409"/>
      <c r="O15" s="3"/>
    </row>
    <row r="16" spans="1:16" ht="15.75" thickTop="1" x14ac:dyDescent="0.25">
      <c r="A16" s="410" t="s">
        <v>62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/>
    </row>
    <row r="17" spans="1:15" x14ac:dyDescent="0.25">
      <c r="A17" s="655" t="s">
        <v>78</v>
      </c>
      <c r="B17" s="655" t="s">
        <v>63</v>
      </c>
      <c r="C17" s="655" t="s">
        <v>4</v>
      </c>
      <c r="D17" s="655" t="s">
        <v>64</v>
      </c>
      <c r="E17" s="655" t="s">
        <v>27</v>
      </c>
      <c r="F17" s="656" t="s">
        <v>68</v>
      </c>
      <c r="G17" s="660" t="s">
        <v>69</v>
      </c>
      <c r="H17" s="660" t="s">
        <v>70</v>
      </c>
      <c r="I17" s="661" t="s">
        <v>71</v>
      </c>
      <c r="J17" s="662" t="s">
        <v>75</v>
      </c>
      <c r="K17" s="662"/>
      <c r="L17" s="660" t="s">
        <v>76</v>
      </c>
      <c r="M17" s="660"/>
      <c r="N17" s="658" t="s">
        <v>350</v>
      </c>
      <c r="O17" s="658" t="s">
        <v>26</v>
      </c>
    </row>
    <row r="18" spans="1:15" ht="42" x14ac:dyDescent="0.25">
      <c r="A18" s="655"/>
      <c r="B18" s="655"/>
      <c r="C18" s="655"/>
      <c r="D18" s="655"/>
      <c r="E18" s="655"/>
      <c r="F18" s="657"/>
      <c r="G18" s="660"/>
      <c r="H18" s="660"/>
      <c r="I18" s="661"/>
      <c r="J18" s="473" t="s">
        <v>72</v>
      </c>
      <c r="K18" s="473" t="s">
        <v>73</v>
      </c>
      <c r="L18" s="473" t="s">
        <v>54</v>
      </c>
      <c r="M18" s="473" t="s">
        <v>74</v>
      </c>
      <c r="N18" s="659"/>
      <c r="O18" s="659"/>
    </row>
    <row r="19" spans="1:15" x14ac:dyDescent="0.25">
      <c r="A19" s="474">
        <v>2</v>
      </c>
      <c r="B19" s="475"/>
      <c r="C19" s="475"/>
      <c r="D19" s="475"/>
      <c r="E19" s="475"/>
      <c r="F19" s="476" t="s">
        <v>10</v>
      </c>
      <c r="G19" s="416">
        <v>114648771.16999999</v>
      </c>
      <c r="H19" s="416">
        <v>114375863.65000001</v>
      </c>
      <c r="I19" s="416">
        <v>463279175.81000006</v>
      </c>
      <c r="J19" s="417">
        <v>1184841485.5100002</v>
      </c>
      <c r="K19" s="416">
        <v>78539193.909999996</v>
      </c>
      <c r="L19" s="416">
        <v>7539.74</v>
      </c>
      <c r="M19" s="417">
        <v>259660002.04000002</v>
      </c>
      <c r="N19" s="416">
        <v>2215352031.8299999</v>
      </c>
      <c r="O19" s="417">
        <v>100.00000000000001</v>
      </c>
    </row>
    <row r="20" spans="1:15" x14ac:dyDescent="0.25">
      <c r="A20" s="477">
        <v>2</v>
      </c>
      <c r="B20" s="478">
        <v>1</v>
      </c>
      <c r="C20" s="479"/>
      <c r="D20" s="479"/>
      <c r="E20" s="479"/>
      <c r="F20" s="421" t="s">
        <v>351</v>
      </c>
      <c r="G20" s="422">
        <v>105002429.31999999</v>
      </c>
      <c r="H20" s="422">
        <v>43916827.060000002</v>
      </c>
      <c r="I20" s="422">
        <v>224486637.21000001</v>
      </c>
      <c r="J20" s="422">
        <v>56784747.450000003</v>
      </c>
      <c r="K20" s="422">
        <v>26639499.840000004</v>
      </c>
      <c r="L20" s="422">
        <v>0</v>
      </c>
      <c r="M20" s="422">
        <v>186022960.88</v>
      </c>
      <c r="N20" s="422">
        <v>642853101.75999999</v>
      </c>
      <c r="O20" s="423">
        <v>29.018101526237746</v>
      </c>
    </row>
    <row r="21" spans="1:15" x14ac:dyDescent="0.25">
      <c r="A21" s="480">
        <v>2</v>
      </c>
      <c r="B21" s="481">
        <v>1</v>
      </c>
      <c r="C21" s="481">
        <v>1</v>
      </c>
      <c r="D21" s="481"/>
      <c r="E21" s="481"/>
      <c r="F21" s="426" t="s">
        <v>79</v>
      </c>
      <c r="G21" s="427">
        <v>81791438.640000001</v>
      </c>
      <c r="H21" s="427">
        <v>33817651.200000003</v>
      </c>
      <c r="I21" s="427">
        <v>184096353.65000001</v>
      </c>
      <c r="J21" s="427">
        <v>44721955.960000001</v>
      </c>
      <c r="K21" s="427">
        <v>21715969.630000003</v>
      </c>
      <c r="L21" s="427">
        <v>0</v>
      </c>
      <c r="M21" s="427">
        <v>158551939.23999998</v>
      </c>
      <c r="N21" s="427">
        <v>524695308.31999999</v>
      </c>
      <c r="O21" s="428">
        <v>23.684511571128201</v>
      </c>
    </row>
    <row r="22" spans="1:15" x14ac:dyDescent="0.25">
      <c r="A22" s="482">
        <v>2</v>
      </c>
      <c r="B22" s="483">
        <v>1</v>
      </c>
      <c r="C22" s="483">
        <v>1</v>
      </c>
      <c r="D22" s="483">
        <v>1</v>
      </c>
      <c r="E22" s="483"/>
      <c r="F22" s="431" t="s">
        <v>80</v>
      </c>
      <c r="G22" s="450">
        <v>0</v>
      </c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33">
        <v>0</v>
      </c>
    </row>
    <row r="23" spans="1:15" x14ac:dyDescent="0.25">
      <c r="A23" s="484">
        <v>2</v>
      </c>
      <c r="B23" s="485">
        <v>1</v>
      </c>
      <c r="C23" s="485">
        <v>1</v>
      </c>
      <c r="D23" s="485">
        <v>1</v>
      </c>
      <c r="E23" s="485" t="s">
        <v>308</v>
      </c>
      <c r="F23" s="486" t="s">
        <v>352</v>
      </c>
      <c r="G23" s="437"/>
      <c r="H23" s="437"/>
      <c r="I23" s="437"/>
      <c r="J23" s="437"/>
      <c r="K23" s="437"/>
      <c r="L23" s="437"/>
      <c r="M23" s="437"/>
      <c r="N23" s="437">
        <v>0</v>
      </c>
      <c r="O23" s="438">
        <v>0</v>
      </c>
    </row>
    <row r="24" spans="1:15" x14ac:dyDescent="0.25">
      <c r="A24" s="484">
        <v>2</v>
      </c>
      <c r="B24" s="485">
        <v>1</v>
      </c>
      <c r="C24" s="485">
        <v>1</v>
      </c>
      <c r="D24" s="485">
        <v>1</v>
      </c>
      <c r="E24" s="485" t="s">
        <v>309</v>
      </c>
      <c r="F24" s="439" t="s">
        <v>81</v>
      </c>
      <c r="G24" s="437"/>
      <c r="H24" s="437"/>
      <c r="I24" s="437"/>
      <c r="J24" s="437"/>
      <c r="K24" s="437"/>
      <c r="L24" s="437"/>
      <c r="M24" s="437"/>
      <c r="N24" s="437">
        <v>0</v>
      </c>
      <c r="O24" s="438">
        <v>0</v>
      </c>
    </row>
    <row r="25" spans="1:15" x14ac:dyDescent="0.25">
      <c r="A25" s="484">
        <v>2</v>
      </c>
      <c r="B25" s="485">
        <v>1</v>
      </c>
      <c r="C25" s="485">
        <v>1</v>
      </c>
      <c r="D25" s="485">
        <v>1</v>
      </c>
      <c r="E25" s="485" t="s">
        <v>310</v>
      </c>
      <c r="F25" s="439" t="s">
        <v>353</v>
      </c>
      <c r="G25" s="437"/>
      <c r="H25" s="437"/>
      <c r="I25" s="437"/>
      <c r="J25" s="437"/>
      <c r="K25" s="437"/>
      <c r="L25" s="437"/>
      <c r="M25" s="437"/>
      <c r="N25" s="437">
        <v>0</v>
      </c>
      <c r="O25" s="438">
        <v>0</v>
      </c>
    </row>
    <row r="26" spans="1:15" x14ac:dyDescent="0.25">
      <c r="A26" s="484">
        <v>2</v>
      </c>
      <c r="B26" s="485">
        <v>1</v>
      </c>
      <c r="C26" s="485">
        <v>1</v>
      </c>
      <c r="D26" s="485">
        <v>1</v>
      </c>
      <c r="E26" s="485" t="s">
        <v>311</v>
      </c>
      <c r="F26" s="439" t="s">
        <v>82</v>
      </c>
      <c r="G26" s="437"/>
      <c r="H26" s="437"/>
      <c r="I26" s="437"/>
      <c r="J26" s="437"/>
      <c r="K26" s="437"/>
      <c r="L26" s="437"/>
      <c r="M26" s="437"/>
      <c r="N26" s="437">
        <v>0</v>
      </c>
      <c r="O26" s="438">
        <v>0</v>
      </c>
    </row>
    <row r="27" spans="1:15" x14ac:dyDescent="0.25">
      <c r="A27" s="484">
        <v>2</v>
      </c>
      <c r="B27" s="485">
        <v>1</v>
      </c>
      <c r="C27" s="485">
        <v>1</v>
      </c>
      <c r="D27" s="485">
        <v>1</v>
      </c>
      <c r="E27" s="485" t="s">
        <v>315</v>
      </c>
      <c r="F27" s="439" t="s">
        <v>83</v>
      </c>
      <c r="G27" s="437"/>
      <c r="H27" s="437"/>
      <c r="I27" s="437"/>
      <c r="J27" s="437"/>
      <c r="K27" s="437"/>
      <c r="L27" s="437"/>
      <c r="M27" s="437"/>
      <c r="N27" s="437">
        <v>0</v>
      </c>
      <c r="O27" s="438">
        <v>0</v>
      </c>
    </row>
    <row r="28" spans="1:15" x14ac:dyDescent="0.25">
      <c r="A28" s="484">
        <v>2</v>
      </c>
      <c r="B28" s="485">
        <v>1</v>
      </c>
      <c r="C28" s="485">
        <v>1</v>
      </c>
      <c r="D28" s="485">
        <v>1</v>
      </c>
      <c r="E28" s="485" t="s">
        <v>354</v>
      </c>
      <c r="F28" s="439" t="s">
        <v>355</v>
      </c>
      <c r="G28" s="437"/>
      <c r="H28" s="437"/>
      <c r="I28" s="437"/>
      <c r="J28" s="437"/>
      <c r="K28" s="437"/>
      <c r="L28" s="437"/>
      <c r="M28" s="437"/>
      <c r="N28" s="437">
        <v>0</v>
      </c>
      <c r="O28" s="438">
        <v>0</v>
      </c>
    </row>
    <row r="29" spans="1:15" x14ac:dyDescent="0.25">
      <c r="A29" s="482">
        <v>2</v>
      </c>
      <c r="B29" s="483">
        <v>1</v>
      </c>
      <c r="C29" s="483">
        <v>1</v>
      </c>
      <c r="D29" s="483">
        <v>2</v>
      </c>
      <c r="E29" s="483"/>
      <c r="F29" s="431" t="s">
        <v>84</v>
      </c>
      <c r="G29" s="450">
        <v>73070943.359999999</v>
      </c>
      <c r="H29" s="450">
        <v>29380908.800000001</v>
      </c>
      <c r="I29" s="450">
        <v>164677172.59999999</v>
      </c>
      <c r="J29" s="450">
        <v>39077267.039999999</v>
      </c>
      <c r="K29" s="450">
        <v>18987818.120000001</v>
      </c>
      <c r="L29" s="450">
        <v>0</v>
      </c>
      <c r="M29" s="450">
        <v>140494097.75999999</v>
      </c>
      <c r="N29" s="450">
        <v>465688207.68000001</v>
      </c>
      <c r="O29" s="433">
        <v>21.020957436517055</v>
      </c>
    </row>
    <row r="30" spans="1:15" x14ac:dyDescent="0.25">
      <c r="A30" s="484">
        <v>2</v>
      </c>
      <c r="B30" s="485">
        <v>1</v>
      </c>
      <c r="C30" s="485">
        <v>1</v>
      </c>
      <c r="D30" s="485">
        <v>2</v>
      </c>
      <c r="E30" s="485" t="s">
        <v>308</v>
      </c>
      <c r="F30" s="439" t="s">
        <v>85</v>
      </c>
      <c r="G30" s="437">
        <v>72845943.359999999</v>
      </c>
      <c r="H30" s="437">
        <v>29240908.800000001</v>
      </c>
      <c r="I30" s="437">
        <v>164030172.59999999</v>
      </c>
      <c r="J30" s="437">
        <v>38936267.039999999</v>
      </c>
      <c r="K30" s="437">
        <v>18937818.120000001</v>
      </c>
      <c r="L30" s="437"/>
      <c r="M30" s="437">
        <v>138694097.75999999</v>
      </c>
      <c r="N30" s="437">
        <v>462685207.68000001</v>
      </c>
      <c r="O30" s="438">
        <v>20.885403359474076</v>
      </c>
    </row>
    <row r="31" spans="1:15" x14ac:dyDescent="0.25">
      <c r="A31" s="484">
        <v>2</v>
      </c>
      <c r="B31" s="485">
        <v>1</v>
      </c>
      <c r="C31" s="485">
        <v>1</v>
      </c>
      <c r="D31" s="485">
        <v>2</v>
      </c>
      <c r="E31" s="485" t="s">
        <v>309</v>
      </c>
      <c r="F31" s="439" t="s">
        <v>86</v>
      </c>
      <c r="G31" s="437"/>
      <c r="H31" s="437"/>
      <c r="I31" s="437">
        <v>300000</v>
      </c>
      <c r="J31" s="437"/>
      <c r="K31" s="437"/>
      <c r="L31" s="437"/>
      <c r="M31" s="437">
        <v>1500000</v>
      </c>
      <c r="N31" s="437">
        <v>1800000</v>
      </c>
      <c r="O31" s="438">
        <v>8.1251195030755605E-2</v>
      </c>
    </row>
    <row r="32" spans="1:15" x14ac:dyDescent="0.25">
      <c r="A32" s="484">
        <v>2</v>
      </c>
      <c r="B32" s="485">
        <v>1</v>
      </c>
      <c r="C32" s="485">
        <v>1</v>
      </c>
      <c r="D32" s="485">
        <v>2</v>
      </c>
      <c r="E32" s="485" t="s">
        <v>310</v>
      </c>
      <c r="F32" s="439" t="s">
        <v>43</v>
      </c>
      <c r="G32" s="437">
        <v>225000</v>
      </c>
      <c r="H32" s="437">
        <v>140000</v>
      </c>
      <c r="I32" s="437">
        <v>347000</v>
      </c>
      <c r="J32" s="437">
        <v>141000</v>
      </c>
      <c r="K32" s="437">
        <v>50000</v>
      </c>
      <c r="L32" s="437"/>
      <c r="M32" s="437">
        <v>300000</v>
      </c>
      <c r="N32" s="437">
        <v>1203000</v>
      </c>
      <c r="O32" s="438">
        <v>5.4302882012221651E-2</v>
      </c>
    </row>
    <row r="33" spans="1:15" x14ac:dyDescent="0.25">
      <c r="A33" s="484">
        <v>2</v>
      </c>
      <c r="B33" s="485">
        <v>1</v>
      </c>
      <c r="C33" s="485">
        <v>1</v>
      </c>
      <c r="D33" s="485">
        <v>2</v>
      </c>
      <c r="E33" s="485" t="s">
        <v>311</v>
      </c>
      <c r="F33" s="439" t="s">
        <v>87</v>
      </c>
      <c r="G33" s="437"/>
      <c r="H33" s="437"/>
      <c r="I33" s="437"/>
      <c r="J33" s="437"/>
      <c r="K33" s="437"/>
      <c r="L33" s="437"/>
      <c r="M33" s="437"/>
      <c r="N33" s="437">
        <v>0</v>
      </c>
      <c r="O33" s="438">
        <v>0</v>
      </c>
    </row>
    <row r="34" spans="1:15" x14ac:dyDescent="0.25">
      <c r="A34" s="484">
        <v>2</v>
      </c>
      <c r="B34" s="485">
        <v>1</v>
      </c>
      <c r="C34" s="485">
        <v>1</v>
      </c>
      <c r="D34" s="485">
        <v>2</v>
      </c>
      <c r="E34" s="485" t="s">
        <v>315</v>
      </c>
      <c r="F34" s="439" t="s">
        <v>88</v>
      </c>
      <c r="G34" s="437"/>
      <c r="H34" s="437"/>
      <c r="I34" s="437"/>
      <c r="J34" s="437"/>
      <c r="K34" s="437"/>
      <c r="L34" s="437"/>
      <c r="M34" s="437"/>
      <c r="N34" s="437">
        <v>0</v>
      </c>
      <c r="O34" s="438">
        <v>0</v>
      </c>
    </row>
    <row r="35" spans="1:15" x14ac:dyDescent="0.25">
      <c r="A35" s="484">
        <v>2</v>
      </c>
      <c r="B35" s="485">
        <v>1</v>
      </c>
      <c r="C35" s="485">
        <v>1</v>
      </c>
      <c r="D35" s="485">
        <v>2</v>
      </c>
      <c r="E35" s="485" t="s">
        <v>354</v>
      </c>
      <c r="F35" s="439" t="s">
        <v>89</v>
      </c>
      <c r="G35" s="437"/>
      <c r="H35" s="437"/>
      <c r="I35" s="437"/>
      <c r="J35" s="437"/>
      <c r="K35" s="437"/>
      <c r="L35" s="437"/>
      <c r="M35" s="437"/>
      <c r="N35" s="437">
        <v>0</v>
      </c>
      <c r="O35" s="438">
        <v>0</v>
      </c>
    </row>
    <row r="36" spans="1:15" x14ac:dyDescent="0.25">
      <c r="A36" s="484">
        <v>2</v>
      </c>
      <c r="B36" s="485">
        <v>1</v>
      </c>
      <c r="C36" s="485">
        <v>1</v>
      </c>
      <c r="D36" s="485">
        <v>2</v>
      </c>
      <c r="E36" s="485" t="s">
        <v>356</v>
      </c>
      <c r="F36" s="439" t="s">
        <v>45</v>
      </c>
      <c r="G36" s="437"/>
      <c r="H36" s="437"/>
      <c r="I36" s="437"/>
      <c r="J36" s="437"/>
      <c r="K36" s="437"/>
      <c r="L36" s="437"/>
      <c r="M36" s="437"/>
      <c r="N36" s="437">
        <v>0</v>
      </c>
      <c r="O36" s="438">
        <v>0</v>
      </c>
    </row>
    <row r="37" spans="1:15" x14ac:dyDescent="0.25">
      <c r="A37" s="482">
        <v>2</v>
      </c>
      <c r="B37" s="483">
        <v>1</v>
      </c>
      <c r="C37" s="483">
        <v>1</v>
      </c>
      <c r="D37" s="483">
        <v>3</v>
      </c>
      <c r="E37" s="483"/>
      <c r="F37" s="431" t="s">
        <v>90</v>
      </c>
      <c r="G37" s="450">
        <v>0</v>
      </c>
      <c r="H37" s="450">
        <v>0</v>
      </c>
      <c r="I37" s="450">
        <v>0</v>
      </c>
      <c r="J37" s="450">
        <v>0</v>
      </c>
      <c r="K37" s="450">
        <v>0</v>
      </c>
      <c r="L37" s="450">
        <v>0</v>
      </c>
      <c r="M37" s="450">
        <v>0</v>
      </c>
      <c r="N37" s="450">
        <v>0</v>
      </c>
      <c r="O37" s="433">
        <v>0</v>
      </c>
    </row>
    <row r="38" spans="1:15" x14ac:dyDescent="0.25">
      <c r="A38" s="484">
        <v>2</v>
      </c>
      <c r="B38" s="485">
        <v>1</v>
      </c>
      <c r="C38" s="485">
        <v>1</v>
      </c>
      <c r="D38" s="485">
        <v>3</v>
      </c>
      <c r="E38" s="485" t="s">
        <v>308</v>
      </c>
      <c r="F38" s="439" t="s">
        <v>90</v>
      </c>
      <c r="G38" s="437"/>
      <c r="H38" s="437"/>
      <c r="I38" s="437"/>
      <c r="J38" s="437"/>
      <c r="K38" s="437"/>
      <c r="L38" s="437"/>
      <c r="M38" s="437"/>
      <c r="N38" s="437">
        <v>0</v>
      </c>
      <c r="O38" s="438">
        <v>0</v>
      </c>
    </row>
    <row r="39" spans="1:15" x14ac:dyDescent="0.25">
      <c r="A39" s="482">
        <v>2</v>
      </c>
      <c r="B39" s="483">
        <v>1</v>
      </c>
      <c r="C39" s="483">
        <v>1</v>
      </c>
      <c r="D39" s="483">
        <v>4</v>
      </c>
      <c r="E39" s="483"/>
      <c r="F39" s="431" t="s">
        <v>357</v>
      </c>
      <c r="G39" s="450">
        <v>6070495.2800000003</v>
      </c>
      <c r="H39" s="450">
        <v>2436742.4</v>
      </c>
      <c r="I39" s="450">
        <v>13969181.050000001</v>
      </c>
      <c r="J39" s="450">
        <v>3244688.92</v>
      </c>
      <c r="K39" s="450">
        <v>1578151.51</v>
      </c>
      <c r="L39" s="450">
        <v>0</v>
      </c>
      <c r="M39" s="450">
        <v>11557841.48</v>
      </c>
      <c r="N39" s="450">
        <v>38857100.640000001</v>
      </c>
      <c r="O39" s="433">
        <v>1.7539921457946324</v>
      </c>
    </row>
    <row r="40" spans="1:15" x14ac:dyDescent="0.25">
      <c r="A40" s="484">
        <v>2</v>
      </c>
      <c r="B40" s="485">
        <v>1</v>
      </c>
      <c r="C40" s="485">
        <v>1</v>
      </c>
      <c r="D40" s="485">
        <v>4</v>
      </c>
      <c r="E40" s="485" t="s">
        <v>308</v>
      </c>
      <c r="F40" s="439" t="s">
        <v>357</v>
      </c>
      <c r="G40" s="437">
        <v>6070495.2800000003</v>
      </c>
      <c r="H40" s="437">
        <v>2436742.4</v>
      </c>
      <c r="I40" s="437">
        <v>13969181.050000001</v>
      </c>
      <c r="J40" s="437">
        <v>3244688.92</v>
      </c>
      <c r="K40" s="437">
        <v>1578151.51</v>
      </c>
      <c r="L40" s="437"/>
      <c r="M40" s="437">
        <v>11557841.48</v>
      </c>
      <c r="N40" s="437">
        <v>38857100.640000001</v>
      </c>
      <c r="O40" s="438">
        <v>1.7539921457946324</v>
      </c>
    </row>
    <row r="41" spans="1:15" x14ac:dyDescent="0.25">
      <c r="A41" s="482">
        <v>2</v>
      </c>
      <c r="B41" s="483">
        <v>1</v>
      </c>
      <c r="C41" s="483">
        <v>1</v>
      </c>
      <c r="D41" s="483">
        <v>5</v>
      </c>
      <c r="E41" s="483"/>
      <c r="F41" s="431" t="s">
        <v>358</v>
      </c>
      <c r="G41" s="450">
        <v>2000000</v>
      </c>
      <c r="H41" s="450">
        <v>1200000</v>
      </c>
      <c r="I41" s="450">
        <v>3875000</v>
      </c>
      <c r="J41" s="450">
        <v>1600000</v>
      </c>
      <c r="K41" s="450">
        <v>900000</v>
      </c>
      <c r="L41" s="450">
        <v>0</v>
      </c>
      <c r="M41" s="450">
        <v>4500000</v>
      </c>
      <c r="N41" s="450">
        <v>14075000</v>
      </c>
      <c r="O41" s="433">
        <v>0.63533920558771395</v>
      </c>
    </row>
    <row r="42" spans="1:15" x14ac:dyDescent="0.25">
      <c r="A42" s="484">
        <v>2</v>
      </c>
      <c r="B42" s="485">
        <v>1</v>
      </c>
      <c r="C42" s="485">
        <v>1</v>
      </c>
      <c r="D42" s="485">
        <v>5</v>
      </c>
      <c r="E42" s="485" t="s">
        <v>308</v>
      </c>
      <c r="F42" s="440" t="s">
        <v>358</v>
      </c>
      <c r="G42" s="437"/>
      <c r="H42" s="437"/>
      <c r="I42" s="437"/>
      <c r="J42" s="437"/>
      <c r="K42" s="437"/>
      <c r="L42" s="437"/>
      <c r="M42" s="437"/>
      <c r="N42" s="437">
        <v>0</v>
      </c>
      <c r="O42" s="438">
        <v>0</v>
      </c>
    </row>
    <row r="43" spans="1:15" x14ac:dyDescent="0.25">
      <c r="A43" s="484">
        <v>2</v>
      </c>
      <c r="B43" s="485">
        <v>1</v>
      </c>
      <c r="C43" s="485">
        <v>1</v>
      </c>
      <c r="D43" s="485">
        <v>5</v>
      </c>
      <c r="E43" s="485" t="s">
        <v>309</v>
      </c>
      <c r="F43" s="439" t="s">
        <v>91</v>
      </c>
      <c r="G43" s="437"/>
      <c r="H43" s="437"/>
      <c r="I43" s="437"/>
      <c r="J43" s="437"/>
      <c r="K43" s="437"/>
      <c r="L43" s="437"/>
      <c r="M43" s="437"/>
      <c r="N43" s="437">
        <v>0</v>
      </c>
      <c r="O43" s="438">
        <v>0</v>
      </c>
    </row>
    <row r="44" spans="1:15" x14ac:dyDescent="0.25">
      <c r="A44" s="484">
        <v>2</v>
      </c>
      <c r="B44" s="485">
        <v>1</v>
      </c>
      <c r="C44" s="485">
        <v>1</v>
      </c>
      <c r="D44" s="485">
        <v>5</v>
      </c>
      <c r="E44" s="485" t="s">
        <v>310</v>
      </c>
      <c r="F44" s="439" t="s">
        <v>359</v>
      </c>
      <c r="G44" s="437">
        <v>2000000</v>
      </c>
      <c r="H44" s="437">
        <v>1200000</v>
      </c>
      <c r="I44" s="437">
        <v>3875000</v>
      </c>
      <c r="J44" s="437">
        <v>1600000</v>
      </c>
      <c r="K44" s="437">
        <v>900000</v>
      </c>
      <c r="L44" s="437"/>
      <c r="M44" s="437">
        <v>4500000</v>
      </c>
      <c r="N44" s="437">
        <v>14075000</v>
      </c>
      <c r="O44" s="438">
        <v>0.63533920558771395</v>
      </c>
    </row>
    <row r="45" spans="1:15" x14ac:dyDescent="0.25">
      <c r="A45" s="484">
        <v>2</v>
      </c>
      <c r="B45" s="485">
        <v>1</v>
      </c>
      <c r="C45" s="485">
        <v>1</v>
      </c>
      <c r="D45" s="485">
        <v>5</v>
      </c>
      <c r="E45" s="485" t="s">
        <v>311</v>
      </c>
      <c r="F45" s="439" t="s">
        <v>312</v>
      </c>
      <c r="G45" s="437"/>
      <c r="H45" s="437"/>
      <c r="I45" s="437"/>
      <c r="J45" s="437"/>
      <c r="K45" s="437"/>
      <c r="L45" s="437"/>
      <c r="M45" s="437"/>
      <c r="N45" s="437">
        <v>0</v>
      </c>
      <c r="O45" s="438">
        <v>0</v>
      </c>
    </row>
    <row r="46" spans="1:15" x14ac:dyDescent="0.25">
      <c r="A46" s="482">
        <v>2</v>
      </c>
      <c r="B46" s="483">
        <v>1</v>
      </c>
      <c r="C46" s="483">
        <v>1</v>
      </c>
      <c r="D46" s="483">
        <v>6</v>
      </c>
      <c r="E46" s="483"/>
      <c r="F46" s="431" t="s">
        <v>360</v>
      </c>
      <c r="G46" s="450">
        <v>650000</v>
      </c>
      <c r="H46" s="450">
        <v>800000</v>
      </c>
      <c r="I46" s="450">
        <v>1575000</v>
      </c>
      <c r="J46" s="450">
        <v>800000</v>
      </c>
      <c r="K46" s="450">
        <v>250000</v>
      </c>
      <c r="L46" s="450">
        <v>0</v>
      </c>
      <c r="M46" s="450">
        <v>2000000</v>
      </c>
      <c r="N46" s="450">
        <v>6075000</v>
      </c>
      <c r="O46" s="433">
        <v>0.27422278322880012</v>
      </c>
    </row>
    <row r="47" spans="1:15" x14ac:dyDescent="0.25">
      <c r="A47" s="484">
        <v>2</v>
      </c>
      <c r="B47" s="485">
        <v>1</v>
      </c>
      <c r="C47" s="485">
        <v>1</v>
      </c>
      <c r="D47" s="485">
        <v>6</v>
      </c>
      <c r="E47" s="485" t="s">
        <v>308</v>
      </c>
      <c r="F47" s="439" t="s">
        <v>360</v>
      </c>
      <c r="G47" s="437">
        <v>650000</v>
      </c>
      <c r="H47" s="437">
        <v>800000</v>
      </c>
      <c r="I47" s="437">
        <v>1575000</v>
      </c>
      <c r="J47" s="437">
        <v>800000</v>
      </c>
      <c r="K47" s="437">
        <v>250000</v>
      </c>
      <c r="L47" s="437"/>
      <c r="M47" s="437">
        <v>2000000</v>
      </c>
      <c r="N47" s="437">
        <v>6075000</v>
      </c>
      <c r="O47" s="438">
        <v>0.27422278322880012</v>
      </c>
    </row>
    <row r="48" spans="1:15" x14ac:dyDescent="0.25">
      <c r="A48" s="480">
        <v>2</v>
      </c>
      <c r="B48" s="481">
        <v>1</v>
      </c>
      <c r="C48" s="481">
        <v>2</v>
      </c>
      <c r="D48" s="481"/>
      <c r="E48" s="481"/>
      <c r="F48" s="426" t="s">
        <v>28</v>
      </c>
      <c r="G48" s="487">
        <v>12000000</v>
      </c>
      <c r="H48" s="487">
        <v>5500000</v>
      </c>
      <c r="I48" s="487">
        <v>13500000</v>
      </c>
      <c r="J48" s="487">
        <v>6000000</v>
      </c>
      <c r="K48" s="487">
        <v>2000000</v>
      </c>
      <c r="L48" s="487">
        <v>0</v>
      </c>
      <c r="M48" s="487">
        <v>6000000</v>
      </c>
      <c r="N48" s="487">
        <v>45000000</v>
      </c>
      <c r="O48" s="428">
        <v>2.0312798757688899</v>
      </c>
    </row>
    <row r="49" spans="1:15" x14ac:dyDescent="0.25">
      <c r="A49" s="482">
        <v>2</v>
      </c>
      <c r="B49" s="483">
        <v>1</v>
      </c>
      <c r="C49" s="483">
        <v>2</v>
      </c>
      <c r="D49" s="483">
        <v>1</v>
      </c>
      <c r="E49" s="483"/>
      <c r="F49" s="431" t="s">
        <v>92</v>
      </c>
      <c r="G49" s="450">
        <v>0</v>
      </c>
      <c r="H49" s="450">
        <v>0</v>
      </c>
      <c r="I49" s="450">
        <v>0</v>
      </c>
      <c r="J49" s="450">
        <v>0</v>
      </c>
      <c r="K49" s="450">
        <v>0</v>
      </c>
      <c r="L49" s="450">
        <v>0</v>
      </c>
      <c r="M49" s="450">
        <v>0</v>
      </c>
      <c r="N49" s="450">
        <v>0</v>
      </c>
      <c r="O49" s="433">
        <v>0</v>
      </c>
    </row>
    <row r="50" spans="1:15" x14ac:dyDescent="0.25">
      <c r="A50" s="484">
        <v>2</v>
      </c>
      <c r="B50" s="485">
        <v>1</v>
      </c>
      <c r="C50" s="485">
        <v>2</v>
      </c>
      <c r="D50" s="485">
        <v>1</v>
      </c>
      <c r="E50" s="485" t="s">
        <v>308</v>
      </c>
      <c r="F50" s="439" t="s">
        <v>92</v>
      </c>
      <c r="G50" s="437"/>
      <c r="H50" s="437"/>
      <c r="I50" s="437"/>
      <c r="J50" s="437"/>
      <c r="K50" s="437"/>
      <c r="L50" s="437"/>
      <c r="M50" s="437"/>
      <c r="N50" s="437">
        <v>0</v>
      </c>
      <c r="O50" s="438">
        <v>0</v>
      </c>
    </row>
    <row r="51" spans="1:15" x14ac:dyDescent="0.25">
      <c r="A51" s="482">
        <v>2</v>
      </c>
      <c r="B51" s="483">
        <v>1</v>
      </c>
      <c r="C51" s="483">
        <v>2</v>
      </c>
      <c r="D51" s="483">
        <v>2</v>
      </c>
      <c r="E51" s="483"/>
      <c r="F51" s="431" t="s">
        <v>93</v>
      </c>
      <c r="G51" s="450">
        <v>12000000</v>
      </c>
      <c r="H51" s="450">
        <v>5500000</v>
      </c>
      <c r="I51" s="450">
        <v>13500000</v>
      </c>
      <c r="J51" s="450">
        <v>6000000</v>
      </c>
      <c r="K51" s="450">
        <v>2000000</v>
      </c>
      <c r="L51" s="450">
        <v>0</v>
      </c>
      <c r="M51" s="450">
        <v>6000000</v>
      </c>
      <c r="N51" s="450">
        <v>45000000</v>
      </c>
      <c r="O51" s="433">
        <v>2.0312798757688899</v>
      </c>
    </row>
    <row r="52" spans="1:15" x14ac:dyDescent="0.25">
      <c r="A52" s="484">
        <v>2</v>
      </c>
      <c r="B52" s="485">
        <v>1</v>
      </c>
      <c r="C52" s="485">
        <v>2</v>
      </c>
      <c r="D52" s="485">
        <v>2</v>
      </c>
      <c r="E52" s="485" t="s">
        <v>308</v>
      </c>
      <c r="F52" s="439" t="s">
        <v>94</v>
      </c>
      <c r="G52" s="437"/>
      <c r="H52" s="437"/>
      <c r="I52" s="437"/>
      <c r="J52" s="437"/>
      <c r="K52" s="437"/>
      <c r="L52" s="437"/>
      <c r="M52" s="437"/>
      <c r="N52" s="437">
        <v>0</v>
      </c>
      <c r="O52" s="438">
        <v>0</v>
      </c>
    </row>
    <row r="53" spans="1:15" x14ac:dyDescent="0.25">
      <c r="A53" s="484">
        <v>2</v>
      </c>
      <c r="B53" s="485">
        <v>1</v>
      </c>
      <c r="C53" s="485">
        <v>2</v>
      </c>
      <c r="D53" s="485">
        <v>2</v>
      </c>
      <c r="E53" s="485" t="s">
        <v>309</v>
      </c>
      <c r="F53" s="439" t="s">
        <v>95</v>
      </c>
      <c r="G53" s="437"/>
      <c r="H53" s="437"/>
      <c r="I53" s="437"/>
      <c r="J53" s="437"/>
      <c r="K53" s="437"/>
      <c r="L53" s="437"/>
      <c r="M53" s="437"/>
      <c r="N53" s="437">
        <v>0</v>
      </c>
      <c r="O53" s="438">
        <v>0</v>
      </c>
    </row>
    <row r="54" spans="1:15" ht="22.5" x14ac:dyDescent="0.25">
      <c r="A54" s="484">
        <v>2</v>
      </c>
      <c r="B54" s="485">
        <v>1</v>
      </c>
      <c r="C54" s="485">
        <v>2</v>
      </c>
      <c r="D54" s="485">
        <v>2</v>
      </c>
      <c r="E54" s="485" t="s">
        <v>310</v>
      </c>
      <c r="F54" s="441" t="s">
        <v>96</v>
      </c>
      <c r="G54" s="437"/>
      <c r="H54" s="437"/>
      <c r="I54" s="437"/>
      <c r="J54" s="437"/>
      <c r="K54" s="437"/>
      <c r="L54" s="437"/>
      <c r="M54" s="437"/>
      <c r="N54" s="437">
        <v>0</v>
      </c>
      <c r="O54" s="438">
        <v>0</v>
      </c>
    </row>
    <row r="55" spans="1:15" x14ac:dyDescent="0.25">
      <c r="A55" s="484">
        <v>2</v>
      </c>
      <c r="B55" s="485">
        <v>1</v>
      </c>
      <c r="C55" s="485">
        <v>2</v>
      </c>
      <c r="D55" s="485">
        <v>2</v>
      </c>
      <c r="E55" s="485" t="s">
        <v>311</v>
      </c>
      <c r="F55" s="439" t="s">
        <v>97</v>
      </c>
      <c r="G55" s="437"/>
      <c r="H55" s="437"/>
      <c r="I55" s="437"/>
      <c r="J55" s="437"/>
      <c r="K55" s="437"/>
      <c r="L55" s="437"/>
      <c r="M55" s="437"/>
      <c r="N55" s="437">
        <v>0</v>
      </c>
      <c r="O55" s="438">
        <v>0</v>
      </c>
    </row>
    <row r="56" spans="1:15" x14ac:dyDescent="0.25">
      <c r="A56" s="484">
        <v>2</v>
      </c>
      <c r="B56" s="485">
        <v>1</v>
      </c>
      <c r="C56" s="485">
        <v>2</v>
      </c>
      <c r="D56" s="485">
        <v>2</v>
      </c>
      <c r="E56" s="485" t="s">
        <v>315</v>
      </c>
      <c r="F56" s="439" t="s">
        <v>98</v>
      </c>
      <c r="G56" s="437"/>
      <c r="H56" s="437"/>
      <c r="I56" s="437"/>
      <c r="J56" s="437"/>
      <c r="K56" s="437"/>
      <c r="L56" s="437"/>
      <c r="M56" s="437"/>
      <c r="N56" s="437">
        <v>0</v>
      </c>
      <c r="O56" s="438">
        <v>0</v>
      </c>
    </row>
    <row r="57" spans="1:15" x14ac:dyDescent="0.25">
      <c r="A57" s="484">
        <v>2</v>
      </c>
      <c r="B57" s="485">
        <v>1</v>
      </c>
      <c r="C57" s="485">
        <v>2</v>
      </c>
      <c r="D57" s="485">
        <v>2</v>
      </c>
      <c r="E57" s="485" t="s">
        <v>354</v>
      </c>
      <c r="F57" s="439" t="s">
        <v>99</v>
      </c>
      <c r="G57" s="437">
        <v>12000000</v>
      </c>
      <c r="H57" s="437">
        <v>5500000</v>
      </c>
      <c r="I57" s="437">
        <v>13500000</v>
      </c>
      <c r="J57" s="437">
        <v>6000000</v>
      </c>
      <c r="K57" s="437">
        <v>2000000</v>
      </c>
      <c r="L57" s="437"/>
      <c r="M57" s="437">
        <v>6000000</v>
      </c>
      <c r="N57" s="437">
        <v>45000000</v>
      </c>
      <c r="O57" s="438">
        <v>2.0312798757688899</v>
      </c>
    </row>
    <row r="58" spans="1:15" x14ac:dyDescent="0.25">
      <c r="A58" s="484">
        <v>2</v>
      </c>
      <c r="B58" s="485">
        <v>1</v>
      </c>
      <c r="C58" s="485">
        <v>2</v>
      </c>
      <c r="D58" s="485">
        <v>2</v>
      </c>
      <c r="E58" s="485" t="s">
        <v>356</v>
      </c>
      <c r="F58" s="439" t="s">
        <v>100</v>
      </c>
      <c r="G58" s="437"/>
      <c r="H58" s="437"/>
      <c r="I58" s="437"/>
      <c r="J58" s="437"/>
      <c r="K58" s="437"/>
      <c r="L58" s="437"/>
      <c r="M58" s="437"/>
      <c r="N58" s="437">
        <v>0</v>
      </c>
      <c r="O58" s="438">
        <v>0</v>
      </c>
    </row>
    <row r="59" spans="1:15" x14ac:dyDescent="0.25">
      <c r="A59" s="484">
        <v>2</v>
      </c>
      <c r="B59" s="485">
        <v>1</v>
      </c>
      <c r="C59" s="485">
        <v>2</v>
      </c>
      <c r="D59" s="485">
        <v>2</v>
      </c>
      <c r="E59" s="485" t="s">
        <v>361</v>
      </c>
      <c r="F59" s="439" t="s">
        <v>101</v>
      </c>
      <c r="G59" s="437"/>
      <c r="H59" s="437"/>
      <c r="I59" s="437"/>
      <c r="J59" s="437"/>
      <c r="K59" s="437"/>
      <c r="L59" s="437"/>
      <c r="M59" s="437"/>
      <c r="N59" s="437">
        <v>0</v>
      </c>
      <c r="O59" s="438">
        <v>0</v>
      </c>
    </row>
    <row r="60" spans="1:15" x14ac:dyDescent="0.25">
      <c r="A60" s="484">
        <v>2</v>
      </c>
      <c r="B60" s="485">
        <v>1</v>
      </c>
      <c r="C60" s="485">
        <v>2</v>
      </c>
      <c r="D60" s="485">
        <v>2</v>
      </c>
      <c r="E60" s="485" t="s">
        <v>362</v>
      </c>
      <c r="F60" s="439" t="s">
        <v>102</v>
      </c>
      <c r="G60" s="437"/>
      <c r="H60" s="437"/>
      <c r="I60" s="437"/>
      <c r="J60" s="437"/>
      <c r="K60" s="437"/>
      <c r="L60" s="437"/>
      <c r="M60" s="437"/>
      <c r="N60" s="437">
        <v>0</v>
      </c>
      <c r="O60" s="438">
        <v>0</v>
      </c>
    </row>
    <row r="61" spans="1:15" ht="22.5" x14ac:dyDescent="0.25">
      <c r="A61" s="484">
        <v>2</v>
      </c>
      <c r="B61" s="485">
        <v>1</v>
      </c>
      <c r="C61" s="485">
        <v>2</v>
      </c>
      <c r="D61" s="485">
        <v>2</v>
      </c>
      <c r="E61" s="485" t="s">
        <v>363</v>
      </c>
      <c r="F61" s="441" t="s">
        <v>103</v>
      </c>
      <c r="G61" s="437"/>
      <c r="H61" s="437"/>
      <c r="I61" s="437"/>
      <c r="J61" s="437"/>
      <c r="K61" s="437"/>
      <c r="L61" s="437"/>
      <c r="M61" s="437"/>
      <c r="N61" s="437">
        <v>0</v>
      </c>
      <c r="O61" s="438">
        <v>0</v>
      </c>
    </row>
    <row r="62" spans="1:15" x14ac:dyDescent="0.25">
      <c r="A62" s="482">
        <v>2</v>
      </c>
      <c r="B62" s="483">
        <v>1</v>
      </c>
      <c r="C62" s="483">
        <v>2</v>
      </c>
      <c r="D62" s="483">
        <v>3</v>
      </c>
      <c r="E62" s="483"/>
      <c r="F62" s="431" t="s">
        <v>44</v>
      </c>
      <c r="G62" s="450">
        <v>0</v>
      </c>
      <c r="H62" s="450">
        <v>0</v>
      </c>
      <c r="I62" s="450">
        <v>0</v>
      </c>
      <c r="J62" s="450">
        <v>0</v>
      </c>
      <c r="K62" s="450">
        <v>0</v>
      </c>
      <c r="L62" s="450">
        <v>0</v>
      </c>
      <c r="M62" s="450">
        <v>0</v>
      </c>
      <c r="N62" s="450">
        <v>0</v>
      </c>
      <c r="O62" s="433">
        <v>0</v>
      </c>
    </row>
    <row r="63" spans="1:15" x14ac:dyDescent="0.25">
      <c r="A63" s="484">
        <v>2</v>
      </c>
      <c r="B63" s="485">
        <v>1</v>
      </c>
      <c r="C63" s="485">
        <v>2</v>
      </c>
      <c r="D63" s="485">
        <v>3</v>
      </c>
      <c r="E63" s="485" t="s">
        <v>308</v>
      </c>
      <c r="F63" s="439" t="s">
        <v>44</v>
      </c>
      <c r="G63" s="437"/>
      <c r="H63" s="437"/>
      <c r="I63" s="437"/>
      <c r="J63" s="437"/>
      <c r="K63" s="437"/>
      <c r="L63" s="437"/>
      <c r="M63" s="437"/>
      <c r="N63" s="437">
        <v>0</v>
      </c>
      <c r="O63" s="438">
        <v>0</v>
      </c>
    </row>
    <row r="64" spans="1:15" x14ac:dyDescent="0.25">
      <c r="A64" s="480">
        <v>2</v>
      </c>
      <c r="B64" s="481">
        <v>1</v>
      </c>
      <c r="C64" s="481">
        <v>3</v>
      </c>
      <c r="D64" s="481"/>
      <c r="E64" s="481"/>
      <c r="F64" s="426" t="s">
        <v>46</v>
      </c>
      <c r="G64" s="487">
        <v>0</v>
      </c>
      <c r="H64" s="487">
        <v>99000</v>
      </c>
      <c r="I64" s="487">
        <v>252000</v>
      </c>
      <c r="J64" s="487">
        <v>70500</v>
      </c>
      <c r="K64" s="487">
        <v>9000</v>
      </c>
      <c r="L64" s="487">
        <v>0</v>
      </c>
      <c r="M64" s="487">
        <v>126000</v>
      </c>
      <c r="N64" s="487">
        <v>556500</v>
      </c>
      <c r="O64" s="428">
        <v>2.5120161130341941E-2</v>
      </c>
    </row>
    <row r="65" spans="1:15" x14ac:dyDescent="0.25">
      <c r="A65" s="482">
        <v>2</v>
      </c>
      <c r="B65" s="483">
        <v>1</v>
      </c>
      <c r="C65" s="483">
        <v>3</v>
      </c>
      <c r="D65" s="483">
        <v>1</v>
      </c>
      <c r="E65" s="483"/>
      <c r="F65" s="488" t="s">
        <v>104</v>
      </c>
      <c r="G65" s="450"/>
      <c r="H65" s="450">
        <v>27000</v>
      </c>
      <c r="I65" s="450">
        <v>87600</v>
      </c>
      <c r="J65" s="450">
        <v>19500</v>
      </c>
      <c r="K65" s="450">
        <v>6000</v>
      </c>
      <c r="L65" s="450">
        <v>0</v>
      </c>
      <c r="M65" s="450">
        <v>60000</v>
      </c>
      <c r="N65" s="450">
        <v>200100</v>
      </c>
      <c r="O65" s="433">
        <v>9.0324245142523307E-3</v>
      </c>
    </row>
    <row r="66" spans="1:15" x14ac:dyDescent="0.25">
      <c r="A66" s="489">
        <v>2</v>
      </c>
      <c r="B66" s="485">
        <v>1</v>
      </c>
      <c r="C66" s="485">
        <v>3</v>
      </c>
      <c r="D66" s="485">
        <v>1</v>
      </c>
      <c r="E66" s="485" t="s">
        <v>308</v>
      </c>
      <c r="F66" s="444" t="s">
        <v>105</v>
      </c>
      <c r="G66" s="437"/>
      <c r="H66" s="437">
        <v>12000</v>
      </c>
      <c r="I66" s="437">
        <v>33600</v>
      </c>
      <c r="J66" s="437">
        <v>10500</v>
      </c>
      <c r="K66" s="437">
        <v>6000</v>
      </c>
      <c r="L66" s="437"/>
      <c r="M66" s="437">
        <v>30000</v>
      </c>
      <c r="N66" s="437">
        <v>92100</v>
      </c>
      <c r="O66" s="438">
        <v>4.1573528124069946E-3</v>
      </c>
    </row>
    <row r="67" spans="1:15" x14ac:dyDescent="0.25">
      <c r="A67" s="489">
        <v>2</v>
      </c>
      <c r="B67" s="485">
        <v>1</v>
      </c>
      <c r="C67" s="485">
        <v>3</v>
      </c>
      <c r="D67" s="485">
        <v>1</v>
      </c>
      <c r="E67" s="485" t="s">
        <v>309</v>
      </c>
      <c r="F67" s="444" t="s">
        <v>106</v>
      </c>
      <c r="G67" s="437"/>
      <c r="H67" s="437">
        <v>15000</v>
      </c>
      <c r="I67" s="437">
        <v>54000</v>
      </c>
      <c r="J67" s="437">
        <v>9000</v>
      </c>
      <c r="K67" s="437"/>
      <c r="L67" s="437"/>
      <c r="M67" s="437">
        <v>30000</v>
      </c>
      <c r="N67" s="437">
        <v>108000</v>
      </c>
      <c r="O67" s="438">
        <v>4.8750717018453361E-3</v>
      </c>
    </row>
    <row r="68" spans="1:15" x14ac:dyDescent="0.25">
      <c r="A68" s="482">
        <v>2</v>
      </c>
      <c r="B68" s="483">
        <v>1</v>
      </c>
      <c r="C68" s="483">
        <v>3</v>
      </c>
      <c r="D68" s="483">
        <v>2</v>
      </c>
      <c r="E68" s="483"/>
      <c r="F68" s="488" t="s">
        <v>107</v>
      </c>
      <c r="G68" s="450"/>
      <c r="H68" s="450">
        <v>72000</v>
      </c>
      <c r="I68" s="450">
        <v>164400</v>
      </c>
      <c r="J68" s="450">
        <v>51000</v>
      </c>
      <c r="K68" s="450">
        <v>3000</v>
      </c>
      <c r="L68" s="450">
        <v>0</v>
      </c>
      <c r="M68" s="450">
        <v>66000</v>
      </c>
      <c r="N68" s="450">
        <v>356400</v>
      </c>
      <c r="O68" s="433">
        <v>1.6087736616089608E-2</v>
      </c>
    </row>
    <row r="69" spans="1:15" x14ac:dyDescent="0.25">
      <c r="A69" s="489">
        <v>2</v>
      </c>
      <c r="B69" s="485">
        <v>1</v>
      </c>
      <c r="C69" s="485">
        <v>3</v>
      </c>
      <c r="D69" s="485">
        <v>2</v>
      </c>
      <c r="E69" s="485" t="s">
        <v>308</v>
      </c>
      <c r="F69" s="444" t="s">
        <v>108</v>
      </c>
      <c r="G69" s="437"/>
      <c r="H69" s="437">
        <v>12000</v>
      </c>
      <c r="I69" s="437">
        <v>80400</v>
      </c>
      <c r="J69" s="437">
        <v>27000</v>
      </c>
      <c r="K69" s="437">
        <v>3000</v>
      </c>
      <c r="L69" s="437"/>
      <c r="M69" s="437">
        <v>30000</v>
      </c>
      <c r="N69" s="437">
        <v>152400</v>
      </c>
      <c r="O69" s="438">
        <v>6.8792678459373077E-3</v>
      </c>
    </row>
    <row r="70" spans="1:15" x14ac:dyDescent="0.25">
      <c r="A70" s="489">
        <v>2</v>
      </c>
      <c r="B70" s="485">
        <v>1</v>
      </c>
      <c r="C70" s="485">
        <v>3</v>
      </c>
      <c r="D70" s="485">
        <v>2</v>
      </c>
      <c r="E70" s="485" t="s">
        <v>309</v>
      </c>
      <c r="F70" s="444" t="s">
        <v>109</v>
      </c>
      <c r="G70" s="437"/>
      <c r="H70" s="437">
        <v>60000</v>
      </c>
      <c r="I70" s="437">
        <v>84000</v>
      </c>
      <c r="J70" s="437">
        <v>24000</v>
      </c>
      <c r="K70" s="437"/>
      <c r="L70" s="437"/>
      <c r="M70" s="437">
        <v>36000</v>
      </c>
      <c r="N70" s="437">
        <v>204000</v>
      </c>
      <c r="O70" s="438">
        <v>9.2084687701523005E-3</v>
      </c>
    </row>
    <row r="71" spans="1:15" x14ac:dyDescent="0.25">
      <c r="A71" s="480">
        <v>2</v>
      </c>
      <c r="B71" s="481">
        <v>1</v>
      </c>
      <c r="C71" s="481">
        <v>4</v>
      </c>
      <c r="D71" s="481"/>
      <c r="E71" s="481"/>
      <c r="F71" s="426" t="s">
        <v>47</v>
      </c>
      <c r="G71" s="487">
        <v>0</v>
      </c>
      <c r="H71" s="487">
        <v>0</v>
      </c>
      <c r="I71" s="487">
        <v>840000</v>
      </c>
      <c r="J71" s="487">
        <v>0</v>
      </c>
      <c r="K71" s="487">
        <v>0</v>
      </c>
      <c r="L71" s="487">
        <v>0</v>
      </c>
      <c r="M71" s="487">
        <v>0</v>
      </c>
      <c r="N71" s="487">
        <v>840000</v>
      </c>
      <c r="O71" s="428">
        <v>3.7917224347685942E-2</v>
      </c>
    </row>
    <row r="72" spans="1:15" x14ac:dyDescent="0.25">
      <c r="A72" s="482">
        <v>2</v>
      </c>
      <c r="B72" s="483">
        <v>1</v>
      </c>
      <c r="C72" s="483">
        <v>4</v>
      </c>
      <c r="D72" s="483">
        <v>1</v>
      </c>
      <c r="E72" s="483"/>
      <c r="F72" s="488" t="s">
        <v>48</v>
      </c>
      <c r="G72" s="450">
        <v>0</v>
      </c>
      <c r="H72" s="450">
        <v>0</v>
      </c>
      <c r="I72" s="450">
        <v>0</v>
      </c>
      <c r="J72" s="450">
        <v>0</v>
      </c>
      <c r="K72" s="450">
        <v>0</v>
      </c>
      <c r="L72" s="450">
        <v>0</v>
      </c>
      <c r="M72" s="450">
        <v>0</v>
      </c>
      <c r="N72" s="450">
        <v>0</v>
      </c>
      <c r="O72" s="433">
        <v>0</v>
      </c>
    </row>
    <row r="73" spans="1:15" x14ac:dyDescent="0.25">
      <c r="A73" s="484">
        <v>2</v>
      </c>
      <c r="B73" s="485">
        <v>1</v>
      </c>
      <c r="C73" s="485">
        <v>4</v>
      </c>
      <c r="D73" s="485">
        <v>1</v>
      </c>
      <c r="E73" s="485" t="s">
        <v>308</v>
      </c>
      <c r="F73" s="439" t="s">
        <v>48</v>
      </c>
      <c r="G73" s="437"/>
      <c r="H73" s="437"/>
      <c r="I73" s="437"/>
      <c r="J73" s="437"/>
      <c r="K73" s="437"/>
      <c r="L73" s="437"/>
      <c r="M73" s="437"/>
      <c r="N73" s="437">
        <v>0</v>
      </c>
      <c r="O73" s="438">
        <v>0</v>
      </c>
    </row>
    <row r="74" spans="1:15" x14ac:dyDescent="0.25">
      <c r="A74" s="482">
        <v>2</v>
      </c>
      <c r="B74" s="483">
        <v>1</v>
      </c>
      <c r="C74" s="483">
        <v>4</v>
      </c>
      <c r="D74" s="483">
        <v>2</v>
      </c>
      <c r="E74" s="483"/>
      <c r="F74" s="488" t="s">
        <v>113</v>
      </c>
      <c r="G74" s="450">
        <v>0</v>
      </c>
      <c r="H74" s="450">
        <v>0</v>
      </c>
      <c r="I74" s="450">
        <v>840000</v>
      </c>
      <c r="J74" s="450">
        <v>0</v>
      </c>
      <c r="K74" s="450">
        <v>0</v>
      </c>
      <c r="L74" s="450">
        <v>0</v>
      </c>
      <c r="M74" s="450">
        <v>0</v>
      </c>
      <c r="N74" s="450">
        <v>840000</v>
      </c>
      <c r="O74" s="433">
        <v>3.7917224347685942E-2</v>
      </c>
    </row>
    <row r="75" spans="1:15" x14ac:dyDescent="0.25">
      <c r="A75" s="490">
        <v>2</v>
      </c>
      <c r="B75" s="491">
        <v>1</v>
      </c>
      <c r="C75" s="491">
        <v>4</v>
      </c>
      <c r="D75" s="491">
        <v>2</v>
      </c>
      <c r="E75" s="491" t="s">
        <v>308</v>
      </c>
      <c r="F75" s="492" t="s">
        <v>110</v>
      </c>
      <c r="G75" s="459"/>
      <c r="H75" s="459"/>
      <c r="I75" s="459"/>
      <c r="J75" s="459"/>
      <c r="K75" s="459"/>
      <c r="L75" s="459"/>
      <c r="M75" s="459"/>
      <c r="N75" s="459">
        <v>0</v>
      </c>
      <c r="O75" s="460">
        <v>0</v>
      </c>
    </row>
    <row r="76" spans="1:15" x14ac:dyDescent="0.25">
      <c r="A76" s="484">
        <v>2</v>
      </c>
      <c r="B76" s="485">
        <v>1</v>
      </c>
      <c r="C76" s="485">
        <v>4</v>
      </c>
      <c r="D76" s="485">
        <v>2</v>
      </c>
      <c r="E76" s="485" t="s">
        <v>309</v>
      </c>
      <c r="F76" s="439" t="s">
        <v>111</v>
      </c>
      <c r="G76" s="437"/>
      <c r="H76" s="437"/>
      <c r="I76" s="437">
        <v>840000</v>
      </c>
      <c r="J76" s="437"/>
      <c r="K76" s="437"/>
      <c r="L76" s="437"/>
      <c r="M76" s="437"/>
      <c r="N76" s="437">
        <v>840000</v>
      </c>
      <c r="O76" s="438">
        <v>3.7917224347685942E-2</v>
      </c>
    </row>
    <row r="77" spans="1:15" x14ac:dyDescent="0.25">
      <c r="A77" s="484">
        <v>2</v>
      </c>
      <c r="B77" s="485">
        <v>1</v>
      </c>
      <c r="C77" s="485">
        <v>4</v>
      </c>
      <c r="D77" s="485">
        <v>2</v>
      </c>
      <c r="E77" s="485" t="s">
        <v>310</v>
      </c>
      <c r="F77" s="439" t="s">
        <v>112</v>
      </c>
      <c r="G77" s="437"/>
      <c r="H77" s="437"/>
      <c r="I77" s="437"/>
      <c r="J77" s="437"/>
      <c r="K77" s="437"/>
      <c r="L77" s="437"/>
      <c r="M77" s="437"/>
      <c r="N77" s="437">
        <v>0</v>
      </c>
      <c r="O77" s="438">
        <v>0</v>
      </c>
    </row>
    <row r="78" spans="1:15" x14ac:dyDescent="0.25">
      <c r="A78" s="484">
        <v>2</v>
      </c>
      <c r="B78" s="485">
        <v>1</v>
      </c>
      <c r="C78" s="485">
        <v>4</v>
      </c>
      <c r="D78" s="485">
        <v>2</v>
      </c>
      <c r="E78" s="485" t="s">
        <v>311</v>
      </c>
      <c r="F78" s="439" t="s">
        <v>364</v>
      </c>
      <c r="G78" s="437"/>
      <c r="H78" s="437"/>
      <c r="I78" s="437"/>
      <c r="J78" s="437"/>
      <c r="K78" s="437"/>
      <c r="L78" s="437"/>
      <c r="M78" s="437"/>
      <c r="N78" s="437">
        <v>0</v>
      </c>
      <c r="O78" s="438">
        <v>0</v>
      </c>
    </row>
    <row r="79" spans="1:15" x14ac:dyDescent="0.25">
      <c r="A79" s="480">
        <v>2</v>
      </c>
      <c r="B79" s="481">
        <v>1</v>
      </c>
      <c r="C79" s="481">
        <v>5</v>
      </c>
      <c r="D79" s="481"/>
      <c r="E79" s="481"/>
      <c r="F79" s="426" t="s">
        <v>365</v>
      </c>
      <c r="G79" s="487">
        <v>11210990.68</v>
      </c>
      <c r="H79" s="487">
        <v>4500175.8600000003</v>
      </c>
      <c r="I79" s="487">
        <v>25798283.560000002</v>
      </c>
      <c r="J79" s="487">
        <v>5992291.4900000002</v>
      </c>
      <c r="K79" s="487">
        <v>2914530.21</v>
      </c>
      <c r="L79" s="487">
        <v>0</v>
      </c>
      <c r="M79" s="487">
        <v>21345021.640000001</v>
      </c>
      <c r="N79" s="487">
        <v>71761293.439999998</v>
      </c>
      <c r="O79" s="428">
        <v>3.2392726938626235</v>
      </c>
    </row>
    <row r="80" spans="1:15" x14ac:dyDescent="0.25">
      <c r="A80" s="482">
        <v>2</v>
      </c>
      <c r="B80" s="483">
        <v>1</v>
      </c>
      <c r="C80" s="483">
        <v>5</v>
      </c>
      <c r="D80" s="483">
        <v>1</v>
      </c>
      <c r="E80" s="483"/>
      <c r="F80" s="431" t="s">
        <v>114</v>
      </c>
      <c r="G80" s="450">
        <v>5164777.38</v>
      </c>
      <c r="H80" s="450">
        <v>2073180.43</v>
      </c>
      <c r="I80" s="450">
        <v>11884979.24</v>
      </c>
      <c r="J80" s="450">
        <v>2760581.33</v>
      </c>
      <c r="K80" s="450">
        <v>1342691.3</v>
      </c>
      <c r="L80" s="450">
        <v>0</v>
      </c>
      <c r="M80" s="450">
        <v>9833411.5299999993</v>
      </c>
      <c r="N80" s="450">
        <v>33059621.210000001</v>
      </c>
      <c r="O80" s="433">
        <v>1.4922965169870079</v>
      </c>
    </row>
    <row r="81" spans="1:15" x14ac:dyDescent="0.25">
      <c r="A81" s="484">
        <v>2</v>
      </c>
      <c r="B81" s="485">
        <v>1</v>
      </c>
      <c r="C81" s="485">
        <v>5</v>
      </c>
      <c r="D81" s="485">
        <v>1</v>
      </c>
      <c r="E81" s="485" t="s">
        <v>308</v>
      </c>
      <c r="F81" s="439" t="s">
        <v>114</v>
      </c>
      <c r="G81" s="437">
        <v>5164777.38</v>
      </c>
      <c r="H81" s="437">
        <v>2073180.43</v>
      </c>
      <c r="I81" s="437">
        <v>11884979.24</v>
      </c>
      <c r="J81" s="437">
        <v>2760581.33</v>
      </c>
      <c r="K81" s="437">
        <v>1342691.3</v>
      </c>
      <c r="L81" s="437"/>
      <c r="M81" s="437">
        <v>9833411.5299999993</v>
      </c>
      <c r="N81" s="437">
        <v>33059621.210000001</v>
      </c>
      <c r="O81" s="438">
        <v>1.4922965169870079</v>
      </c>
    </row>
    <row r="82" spans="1:15" x14ac:dyDescent="0.25">
      <c r="A82" s="482">
        <v>2</v>
      </c>
      <c r="B82" s="483">
        <v>1</v>
      </c>
      <c r="C82" s="483">
        <v>5</v>
      </c>
      <c r="D82" s="483">
        <v>2</v>
      </c>
      <c r="E82" s="483"/>
      <c r="F82" s="488" t="s">
        <v>115</v>
      </c>
      <c r="G82" s="450">
        <v>5172061.9800000004</v>
      </c>
      <c r="H82" s="450">
        <v>2076104.52</v>
      </c>
      <c r="I82" s="450">
        <v>11901742.25</v>
      </c>
      <c r="J82" s="450">
        <v>2764474.96</v>
      </c>
      <c r="K82" s="450">
        <v>1344585.09</v>
      </c>
      <c r="L82" s="450">
        <v>0</v>
      </c>
      <c r="M82" s="450">
        <v>9847280.9399999995</v>
      </c>
      <c r="N82" s="450">
        <v>33106249.740000002</v>
      </c>
      <c r="O82" s="433">
        <v>1.49440130797869</v>
      </c>
    </row>
    <row r="83" spans="1:15" x14ac:dyDescent="0.25">
      <c r="A83" s="484">
        <v>2</v>
      </c>
      <c r="B83" s="485">
        <v>1</v>
      </c>
      <c r="C83" s="485">
        <v>5</v>
      </c>
      <c r="D83" s="485">
        <v>2</v>
      </c>
      <c r="E83" s="485" t="s">
        <v>308</v>
      </c>
      <c r="F83" s="439" t="s">
        <v>115</v>
      </c>
      <c r="G83" s="437">
        <v>5172061.9800000004</v>
      </c>
      <c r="H83" s="437">
        <v>2076104.52</v>
      </c>
      <c r="I83" s="437">
        <v>11901742.25</v>
      </c>
      <c r="J83" s="437">
        <v>2764474.96</v>
      </c>
      <c r="K83" s="437">
        <v>1344585.09</v>
      </c>
      <c r="L83" s="437"/>
      <c r="M83" s="437">
        <v>9847280.9399999995</v>
      </c>
      <c r="N83" s="437">
        <v>33106249.740000002</v>
      </c>
      <c r="O83" s="438">
        <v>1.49440130797869</v>
      </c>
    </row>
    <row r="84" spans="1:15" x14ac:dyDescent="0.25">
      <c r="A84" s="482">
        <v>2</v>
      </c>
      <c r="B84" s="483">
        <v>1</v>
      </c>
      <c r="C84" s="483">
        <v>5</v>
      </c>
      <c r="D84" s="483">
        <v>3</v>
      </c>
      <c r="E84" s="483"/>
      <c r="F84" s="488" t="s">
        <v>116</v>
      </c>
      <c r="G84" s="450">
        <v>874151.32</v>
      </c>
      <c r="H84" s="450">
        <v>350890.91</v>
      </c>
      <c r="I84" s="450">
        <v>2011562.07</v>
      </c>
      <c r="J84" s="450">
        <v>467235.2</v>
      </c>
      <c r="K84" s="450">
        <v>227253.82</v>
      </c>
      <c r="L84" s="450">
        <v>0</v>
      </c>
      <c r="M84" s="450">
        <v>1664329.17</v>
      </c>
      <c r="N84" s="450">
        <v>5595422.4900000002</v>
      </c>
      <c r="O84" s="433">
        <v>0.2525748688969256</v>
      </c>
    </row>
    <row r="85" spans="1:15" x14ac:dyDescent="0.25">
      <c r="A85" s="484">
        <v>2</v>
      </c>
      <c r="B85" s="485">
        <v>1</v>
      </c>
      <c r="C85" s="485">
        <v>5</v>
      </c>
      <c r="D85" s="485">
        <v>3</v>
      </c>
      <c r="E85" s="485" t="s">
        <v>308</v>
      </c>
      <c r="F85" s="439" t="s">
        <v>116</v>
      </c>
      <c r="G85" s="437">
        <v>874151.32</v>
      </c>
      <c r="H85" s="437">
        <v>350890.91</v>
      </c>
      <c r="I85" s="437">
        <v>2011562.07</v>
      </c>
      <c r="J85" s="437">
        <v>467235.2</v>
      </c>
      <c r="K85" s="437">
        <v>227253.82</v>
      </c>
      <c r="L85" s="437"/>
      <c r="M85" s="437">
        <v>1664329.17</v>
      </c>
      <c r="N85" s="437">
        <v>5595422.4900000002</v>
      </c>
      <c r="O85" s="438">
        <v>0.2525748688969256</v>
      </c>
    </row>
    <row r="86" spans="1:15" x14ac:dyDescent="0.25">
      <c r="A86" s="482">
        <v>2</v>
      </c>
      <c r="B86" s="483">
        <v>1</v>
      </c>
      <c r="C86" s="483">
        <v>5</v>
      </c>
      <c r="D86" s="483">
        <v>4</v>
      </c>
      <c r="E86" s="483"/>
      <c r="F86" s="488" t="s">
        <v>117</v>
      </c>
      <c r="G86" s="450">
        <v>0</v>
      </c>
      <c r="H86" s="450">
        <v>0</v>
      </c>
      <c r="I86" s="450">
        <v>0</v>
      </c>
      <c r="J86" s="450">
        <v>0</v>
      </c>
      <c r="K86" s="450">
        <v>0</v>
      </c>
      <c r="L86" s="450">
        <v>0</v>
      </c>
      <c r="M86" s="450">
        <v>0</v>
      </c>
      <c r="N86" s="450">
        <v>0</v>
      </c>
      <c r="O86" s="433">
        <v>0</v>
      </c>
    </row>
    <row r="87" spans="1:15" x14ac:dyDescent="0.25">
      <c r="A87" s="484">
        <v>2</v>
      </c>
      <c r="B87" s="485">
        <v>1</v>
      </c>
      <c r="C87" s="485">
        <v>5</v>
      </c>
      <c r="D87" s="485">
        <v>4</v>
      </c>
      <c r="E87" s="485" t="s">
        <v>308</v>
      </c>
      <c r="F87" s="439" t="s">
        <v>117</v>
      </c>
      <c r="G87" s="437"/>
      <c r="H87" s="437"/>
      <c r="I87" s="437"/>
      <c r="J87" s="437"/>
      <c r="K87" s="437"/>
      <c r="L87" s="437"/>
      <c r="M87" s="437"/>
      <c r="N87" s="437">
        <v>0</v>
      </c>
      <c r="O87" s="438">
        <v>0</v>
      </c>
    </row>
    <row r="88" spans="1:15" x14ac:dyDescent="0.25">
      <c r="A88" s="477">
        <v>2</v>
      </c>
      <c r="B88" s="478">
        <v>2</v>
      </c>
      <c r="C88" s="479"/>
      <c r="D88" s="479"/>
      <c r="E88" s="479"/>
      <c r="F88" s="421" t="s">
        <v>366</v>
      </c>
      <c r="G88" s="493">
        <v>3778020</v>
      </c>
      <c r="H88" s="493">
        <v>1986821.28</v>
      </c>
      <c r="I88" s="493">
        <v>9432264.6400000006</v>
      </c>
      <c r="J88" s="493">
        <v>5234688.72</v>
      </c>
      <c r="K88" s="493">
        <v>1003710.64</v>
      </c>
      <c r="L88" s="493">
        <v>0</v>
      </c>
      <c r="M88" s="493">
        <v>48020176.480000004</v>
      </c>
      <c r="N88" s="493">
        <v>69455681.75999999</v>
      </c>
      <c r="O88" s="423">
        <v>3.1351984137088076</v>
      </c>
    </row>
    <row r="89" spans="1:15" x14ac:dyDescent="0.25">
      <c r="A89" s="480">
        <v>2</v>
      </c>
      <c r="B89" s="481">
        <v>2</v>
      </c>
      <c r="C89" s="481">
        <v>1</v>
      </c>
      <c r="D89" s="481"/>
      <c r="E89" s="481"/>
      <c r="F89" s="426" t="s">
        <v>29</v>
      </c>
      <c r="G89" s="487">
        <v>3748020</v>
      </c>
      <c r="H89" s="487">
        <v>1879421.28</v>
      </c>
      <c r="I89" s="487">
        <v>4564664.6399999997</v>
      </c>
      <c r="J89" s="487">
        <v>1761888.72</v>
      </c>
      <c r="K89" s="487">
        <v>978710.64</v>
      </c>
      <c r="L89" s="487">
        <v>0</v>
      </c>
      <c r="M89" s="487">
        <v>4428576.4800000004</v>
      </c>
      <c r="N89" s="487">
        <v>17361281.759999998</v>
      </c>
      <c r="O89" s="428">
        <v>0.78368049459203304</v>
      </c>
    </row>
    <row r="90" spans="1:15" x14ac:dyDescent="0.25">
      <c r="A90" s="482">
        <v>2</v>
      </c>
      <c r="B90" s="483">
        <v>2</v>
      </c>
      <c r="C90" s="483">
        <v>1</v>
      </c>
      <c r="D90" s="483">
        <v>1</v>
      </c>
      <c r="E90" s="483"/>
      <c r="F90" s="431" t="s">
        <v>118</v>
      </c>
      <c r="G90" s="450">
        <v>0</v>
      </c>
      <c r="H90" s="450">
        <v>0</v>
      </c>
      <c r="I90" s="450">
        <v>0</v>
      </c>
      <c r="J90" s="450">
        <v>0</v>
      </c>
      <c r="K90" s="450">
        <v>0</v>
      </c>
      <c r="L90" s="450">
        <v>0</v>
      </c>
      <c r="M90" s="450">
        <v>0</v>
      </c>
      <c r="N90" s="450">
        <v>0</v>
      </c>
      <c r="O90" s="433">
        <v>0</v>
      </c>
    </row>
    <row r="91" spans="1:15" x14ac:dyDescent="0.25">
      <c r="A91" s="489">
        <v>2</v>
      </c>
      <c r="B91" s="485">
        <v>2</v>
      </c>
      <c r="C91" s="485">
        <v>1</v>
      </c>
      <c r="D91" s="485">
        <v>1</v>
      </c>
      <c r="E91" s="485" t="s">
        <v>308</v>
      </c>
      <c r="F91" s="444" t="s">
        <v>118</v>
      </c>
      <c r="G91" s="437"/>
      <c r="H91" s="437"/>
      <c r="I91" s="437"/>
      <c r="J91" s="437"/>
      <c r="K91" s="437"/>
      <c r="L91" s="437"/>
      <c r="M91" s="437"/>
      <c r="N91" s="437">
        <v>0</v>
      </c>
      <c r="O91" s="438">
        <v>0</v>
      </c>
    </row>
    <row r="92" spans="1:15" x14ac:dyDescent="0.25">
      <c r="A92" s="482">
        <v>2</v>
      </c>
      <c r="B92" s="483">
        <v>2</v>
      </c>
      <c r="C92" s="483">
        <v>1</v>
      </c>
      <c r="D92" s="483">
        <v>2</v>
      </c>
      <c r="E92" s="483"/>
      <c r="F92" s="431" t="s">
        <v>119</v>
      </c>
      <c r="G92" s="450">
        <v>0</v>
      </c>
      <c r="H92" s="450">
        <v>0</v>
      </c>
      <c r="I92" s="450">
        <v>0</v>
      </c>
      <c r="J92" s="450">
        <v>0</v>
      </c>
      <c r="K92" s="450">
        <v>0</v>
      </c>
      <c r="L92" s="450">
        <v>0</v>
      </c>
      <c r="M92" s="450">
        <v>0</v>
      </c>
      <c r="N92" s="450">
        <v>0</v>
      </c>
      <c r="O92" s="433">
        <v>0</v>
      </c>
    </row>
    <row r="93" spans="1:15" x14ac:dyDescent="0.25">
      <c r="A93" s="489">
        <v>2</v>
      </c>
      <c r="B93" s="485">
        <v>2</v>
      </c>
      <c r="C93" s="485">
        <v>1</v>
      </c>
      <c r="D93" s="485">
        <v>2</v>
      </c>
      <c r="E93" s="485" t="s">
        <v>308</v>
      </c>
      <c r="F93" s="444" t="s">
        <v>119</v>
      </c>
      <c r="G93" s="437"/>
      <c r="H93" s="437"/>
      <c r="I93" s="437"/>
      <c r="J93" s="437"/>
      <c r="K93" s="437"/>
      <c r="L93" s="437"/>
      <c r="M93" s="437"/>
      <c r="N93" s="437">
        <v>0</v>
      </c>
      <c r="O93" s="438">
        <v>0</v>
      </c>
    </row>
    <row r="94" spans="1:15" x14ac:dyDescent="0.25">
      <c r="A94" s="482">
        <v>2</v>
      </c>
      <c r="B94" s="483">
        <v>2</v>
      </c>
      <c r="C94" s="483">
        <v>1</v>
      </c>
      <c r="D94" s="483">
        <v>3</v>
      </c>
      <c r="E94" s="483"/>
      <c r="F94" s="431" t="s">
        <v>120</v>
      </c>
      <c r="G94" s="450">
        <v>1929397.32</v>
      </c>
      <c r="H94" s="450">
        <v>346235.52</v>
      </c>
      <c r="I94" s="450">
        <v>573455.64</v>
      </c>
      <c r="J94" s="450">
        <v>216397.32</v>
      </c>
      <c r="K94" s="450">
        <v>173117.76</v>
      </c>
      <c r="L94" s="450">
        <v>0</v>
      </c>
      <c r="M94" s="450">
        <v>1442647.68</v>
      </c>
      <c r="N94" s="450">
        <v>4681251.2399999993</v>
      </c>
      <c r="O94" s="433">
        <v>0.21130958749400355</v>
      </c>
    </row>
    <row r="95" spans="1:15" x14ac:dyDescent="0.25">
      <c r="A95" s="484">
        <v>2</v>
      </c>
      <c r="B95" s="485">
        <v>2</v>
      </c>
      <c r="C95" s="485">
        <v>1</v>
      </c>
      <c r="D95" s="485">
        <v>3</v>
      </c>
      <c r="E95" s="485" t="s">
        <v>308</v>
      </c>
      <c r="F95" s="439" t="s">
        <v>120</v>
      </c>
      <c r="G95" s="437">
        <v>1929397.32</v>
      </c>
      <c r="H95" s="437">
        <v>346235.52</v>
      </c>
      <c r="I95" s="437">
        <v>573455.64</v>
      </c>
      <c r="J95" s="437">
        <v>216397.32</v>
      </c>
      <c r="K95" s="437">
        <v>173117.76</v>
      </c>
      <c r="L95" s="437"/>
      <c r="M95" s="437">
        <v>1442647.68</v>
      </c>
      <c r="N95" s="437">
        <v>4681251.2399999993</v>
      </c>
      <c r="O95" s="438">
        <v>0.21130958749400355</v>
      </c>
    </row>
    <row r="96" spans="1:15" x14ac:dyDescent="0.25">
      <c r="A96" s="482">
        <v>2</v>
      </c>
      <c r="B96" s="483">
        <v>2</v>
      </c>
      <c r="C96" s="483">
        <v>1</v>
      </c>
      <c r="D96" s="483">
        <v>4</v>
      </c>
      <c r="E96" s="483"/>
      <c r="F96" s="431" t="s">
        <v>121</v>
      </c>
      <c r="G96" s="450">
        <v>0</v>
      </c>
      <c r="H96" s="450">
        <v>0</v>
      </c>
      <c r="I96" s="450">
        <v>0</v>
      </c>
      <c r="J96" s="450">
        <v>0</v>
      </c>
      <c r="K96" s="450">
        <v>0</v>
      </c>
      <c r="L96" s="450">
        <v>0</v>
      </c>
      <c r="M96" s="450">
        <v>0</v>
      </c>
      <c r="N96" s="450">
        <v>0</v>
      </c>
      <c r="O96" s="433">
        <v>0</v>
      </c>
    </row>
    <row r="97" spans="1:15" x14ac:dyDescent="0.25">
      <c r="A97" s="489">
        <v>2</v>
      </c>
      <c r="B97" s="485">
        <v>2</v>
      </c>
      <c r="C97" s="485">
        <v>1</v>
      </c>
      <c r="D97" s="485">
        <v>4</v>
      </c>
      <c r="E97" s="485" t="s">
        <v>308</v>
      </c>
      <c r="F97" s="444" t="s">
        <v>121</v>
      </c>
      <c r="G97" s="437"/>
      <c r="H97" s="437"/>
      <c r="I97" s="437"/>
      <c r="J97" s="437"/>
      <c r="K97" s="437"/>
      <c r="L97" s="437"/>
      <c r="M97" s="437"/>
      <c r="N97" s="437">
        <v>0</v>
      </c>
      <c r="O97" s="438">
        <v>0</v>
      </c>
    </row>
    <row r="98" spans="1:15" x14ac:dyDescent="0.25">
      <c r="A98" s="482">
        <v>2</v>
      </c>
      <c r="B98" s="483">
        <v>2</v>
      </c>
      <c r="C98" s="483">
        <v>1</v>
      </c>
      <c r="D98" s="483">
        <v>5</v>
      </c>
      <c r="E98" s="483"/>
      <c r="F98" s="431" t="s">
        <v>122</v>
      </c>
      <c r="G98" s="450">
        <v>84622.68</v>
      </c>
      <c r="H98" s="450">
        <v>15185.76</v>
      </c>
      <c r="I98" s="450">
        <v>25209</v>
      </c>
      <c r="J98" s="450">
        <v>9491.4</v>
      </c>
      <c r="K98" s="450">
        <v>7592.88</v>
      </c>
      <c r="L98" s="450">
        <v>0</v>
      </c>
      <c r="M98" s="450">
        <v>75928.800000000003</v>
      </c>
      <c r="N98" s="450">
        <v>218030.52000000002</v>
      </c>
      <c r="O98" s="433">
        <v>9.8418001684317004E-3</v>
      </c>
    </row>
    <row r="99" spans="1:15" x14ac:dyDescent="0.25">
      <c r="A99" s="489">
        <v>2</v>
      </c>
      <c r="B99" s="485">
        <v>2</v>
      </c>
      <c r="C99" s="485">
        <v>1</v>
      </c>
      <c r="D99" s="485">
        <v>5</v>
      </c>
      <c r="E99" s="485" t="s">
        <v>308</v>
      </c>
      <c r="F99" s="444" t="s">
        <v>122</v>
      </c>
      <c r="G99" s="437">
        <v>84622.68</v>
      </c>
      <c r="H99" s="437">
        <v>15185.76</v>
      </c>
      <c r="I99" s="437">
        <v>25209</v>
      </c>
      <c r="J99" s="437">
        <v>9491.4</v>
      </c>
      <c r="K99" s="437">
        <v>7592.88</v>
      </c>
      <c r="L99" s="437"/>
      <c r="M99" s="437">
        <v>75928.800000000003</v>
      </c>
      <c r="N99" s="437">
        <v>218030.52000000002</v>
      </c>
      <c r="O99" s="438">
        <v>9.8418001684317004E-3</v>
      </c>
    </row>
    <row r="100" spans="1:15" x14ac:dyDescent="0.25">
      <c r="A100" s="482">
        <v>2</v>
      </c>
      <c r="B100" s="483">
        <v>2</v>
      </c>
      <c r="C100" s="483">
        <v>1</v>
      </c>
      <c r="D100" s="483">
        <v>6</v>
      </c>
      <c r="E100" s="483"/>
      <c r="F100" s="431" t="s">
        <v>30</v>
      </c>
      <c r="G100" s="450">
        <v>1680000</v>
      </c>
      <c r="H100" s="450">
        <v>1500000</v>
      </c>
      <c r="I100" s="450">
        <v>3600000</v>
      </c>
      <c r="J100" s="450">
        <v>1500000</v>
      </c>
      <c r="K100" s="450">
        <v>780000</v>
      </c>
      <c r="L100" s="450">
        <v>0</v>
      </c>
      <c r="M100" s="450">
        <v>1800000</v>
      </c>
      <c r="N100" s="450">
        <v>10860000</v>
      </c>
      <c r="O100" s="433">
        <v>0.49021554335222545</v>
      </c>
    </row>
    <row r="101" spans="1:15" x14ac:dyDescent="0.25">
      <c r="A101" s="489">
        <v>2</v>
      </c>
      <c r="B101" s="485">
        <v>2</v>
      </c>
      <c r="C101" s="485">
        <v>1</v>
      </c>
      <c r="D101" s="485">
        <v>6</v>
      </c>
      <c r="E101" s="485" t="s">
        <v>308</v>
      </c>
      <c r="F101" s="444" t="s">
        <v>123</v>
      </c>
      <c r="G101" s="450">
        <v>1680000</v>
      </c>
      <c r="H101" s="450">
        <v>1500000</v>
      </c>
      <c r="I101" s="450">
        <v>3600000</v>
      </c>
      <c r="J101" s="450">
        <v>1500000</v>
      </c>
      <c r="K101" s="450">
        <v>780000</v>
      </c>
      <c r="L101" s="450"/>
      <c r="M101" s="450">
        <v>1800000</v>
      </c>
      <c r="N101" s="437">
        <v>10860000</v>
      </c>
      <c r="O101" s="438">
        <v>0.49021554335222545</v>
      </c>
    </row>
    <row r="102" spans="1:15" x14ac:dyDescent="0.25">
      <c r="A102" s="489">
        <v>2</v>
      </c>
      <c r="B102" s="485">
        <v>2</v>
      </c>
      <c r="C102" s="485">
        <v>1</v>
      </c>
      <c r="D102" s="485">
        <v>6</v>
      </c>
      <c r="E102" s="485" t="s">
        <v>309</v>
      </c>
      <c r="F102" s="444" t="s">
        <v>124</v>
      </c>
      <c r="G102" s="450"/>
      <c r="H102" s="450"/>
      <c r="I102" s="450"/>
      <c r="J102" s="450"/>
      <c r="K102" s="450"/>
      <c r="L102" s="450"/>
      <c r="M102" s="450"/>
      <c r="N102" s="437">
        <v>0</v>
      </c>
      <c r="O102" s="438">
        <v>0</v>
      </c>
    </row>
    <row r="103" spans="1:15" x14ac:dyDescent="0.25">
      <c r="A103" s="482">
        <v>2</v>
      </c>
      <c r="B103" s="483">
        <v>2</v>
      </c>
      <c r="C103" s="483">
        <v>1</v>
      </c>
      <c r="D103" s="483">
        <v>7</v>
      </c>
      <c r="E103" s="483"/>
      <c r="F103" s="431" t="s">
        <v>31</v>
      </c>
      <c r="G103" s="450">
        <v>54000</v>
      </c>
      <c r="H103" s="450">
        <v>18000</v>
      </c>
      <c r="I103" s="450">
        <v>66000</v>
      </c>
      <c r="J103" s="450">
        <v>36000</v>
      </c>
      <c r="K103" s="450">
        <v>18000</v>
      </c>
      <c r="L103" s="450">
        <v>0</v>
      </c>
      <c r="M103" s="450">
        <v>90000</v>
      </c>
      <c r="N103" s="450">
        <v>282000</v>
      </c>
      <c r="O103" s="433">
        <v>1.2729353888151711E-2</v>
      </c>
    </row>
    <row r="104" spans="1:15" x14ac:dyDescent="0.25">
      <c r="A104" s="489">
        <v>2</v>
      </c>
      <c r="B104" s="485">
        <v>2</v>
      </c>
      <c r="C104" s="485">
        <v>1</v>
      </c>
      <c r="D104" s="485">
        <v>7</v>
      </c>
      <c r="E104" s="485" t="s">
        <v>308</v>
      </c>
      <c r="F104" s="444" t="s">
        <v>31</v>
      </c>
      <c r="G104" s="437">
        <v>54000</v>
      </c>
      <c r="H104" s="437">
        <v>18000</v>
      </c>
      <c r="I104" s="437">
        <v>66000</v>
      </c>
      <c r="J104" s="437">
        <v>36000</v>
      </c>
      <c r="K104" s="437">
        <v>18000</v>
      </c>
      <c r="L104" s="437"/>
      <c r="M104" s="437">
        <v>90000</v>
      </c>
      <c r="N104" s="437">
        <v>282000</v>
      </c>
      <c r="O104" s="438">
        <v>1.2729353888151711E-2</v>
      </c>
    </row>
    <row r="105" spans="1:15" x14ac:dyDescent="0.25">
      <c r="A105" s="482">
        <v>2</v>
      </c>
      <c r="B105" s="483">
        <v>2</v>
      </c>
      <c r="C105" s="483">
        <v>1</v>
      </c>
      <c r="D105" s="483">
        <v>8</v>
      </c>
      <c r="E105" s="483"/>
      <c r="F105" s="431" t="s">
        <v>125</v>
      </c>
      <c r="G105" s="450">
        <v>0</v>
      </c>
      <c r="H105" s="450">
        <v>0</v>
      </c>
      <c r="I105" s="450">
        <v>300000</v>
      </c>
      <c r="J105" s="450">
        <v>0</v>
      </c>
      <c r="K105" s="450">
        <v>0</v>
      </c>
      <c r="L105" s="450">
        <v>0</v>
      </c>
      <c r="M105" s="450">
        <v>1020000</v>
      </c>
      <c r="N105" s="450">
        <v>1320000</v>
      </c>
      <c r="O105" s="433">
        <v>5.9584209689220763E-2</v>
      </c>
    </row>
    <row r="106" spans="1:15" x14ac:dyDescent="0.25">
      <c r="A106" s="484">
        <v>2</v>
      </c>
      <c r="B106" s="485">
        <v>2</v>
      </c>
      <c r="C106" s="485">
        <v>1</v>
      </c>
      <c r="D106" s="485">
        <v>8</v>
      </c>
      <c r="E106" s="485" t="s">
        <v>308</v>
      </c>
      <c r="F106" s="439" t="s">
        <v>125</v>
      </c>
      <c r="G106" s="437"/>
      <c r="H106" s="437"/>
      <c r="I106" s="437">
        <v>300000</v>
      </c>
      <c r="J106" s="437"/>
      <c r="K106" s="437"/>
      <c r="L106" s="437"/>
      <c r="M106" s="437">
        <v>1020000</v>
      </c>
      <c r="N106" s="437">
        <v>1320000</v>
      </c>
      <c r="O106" s="438">
        <v>5.9584209689220763E-2</v>
      </c>
    </row>
    <row r="107" spans="1:15" x14ac:dyDescent="0.25">
      <c r="A107" s="480">
        <v>2</v>
      </c>
      <c r="B107" s="481">
        <v>2</v>
      </c>
      <c r="C107" s="481">
        <v>2</v>
      </c>
      <c r="D107" s="481"/>
      <c r="E107" s="481"/>
      <c r="F107" s="426" t="s">
        <v>367</v>
      </c>
      <c r="G107" s="487">
        <v>0</v>
      </c>
      <c r="H107" s="487">
        <v>0</v>
      </c>
      <c r="I107" s="487">
        <v>108000</v>
      </c>
      <c r="J107" s="487">
        <v>164000</v>
      </c>
      <c r="K107" s="487">
        <v>0</v>
      </c>
      <c r="L107" s="487">
        <v>0</v>
      </c>
      <c r="M107" s="487">
        <v>117200</v>
      </c>
      <c r="N107" s="487">
        <v>389200</v>
      </c>
      <c r="O107" s="428">
        <v>1.7568313947761156E-2</v>
      </c>
    </row>
    <row r="108" spans="1:15" x14ac:dyDescent="0.25">
      <c r="A108" s="482">
        <v>2</v>
      </c>
      <c r="B108" s="483">
        <v>2</v>
      </c>
      <c r="C108" s="483">
        <v>2</v>
      </c>
      <c r="D108" s="483">
        <v>1</v>
      </c>
      <c r="E108" s="483"/>
      <c r="F108" s="431" t="s">
        <v>126</v>
      </c>
      <c r="G108" s="450">
        <v>0</v>
      </c>
      <c r="H108" s="450">
        <v>0</v>
      </c>
      <c r="I108" s="450">
        <v>90000</v>
      </c>
      <c r="J108" s="450">
        <v>0</v>
      </c>
      <c r="K108" s="450">
        <v>0</v>
      </c>
      <c r="L108" s="450">
        <v>0</v>
      </c>
      <c r="M108" s="450">
        <v>84000</v>
      </c>
      <c r="N108" s="450">
        <v>174000</v>
      </c>
      <c r="O108" s="433">
        <v>7.8542821863063737E-3</v>
      </c>
    </row>
    <row r="109" spans="1:15" x14ac:dyDescent="0.25">
      <c r="A109" s="484">
        <v>2</v>
      </c>
      <c r="B109" s="485">
        <v>2</v>
      </c>
      <c r="C109" s="485">
        <v>2</v>
      </c>
      <c r="D109" s="485">
        <v>1</v>
      </c>
      <c r="E109" s="485" t="s">
        <v>308</v>
      </c>
      <c r="F109" s="439" t="s">
        <v>126</v>
      </c>
      <c r="G109" s="437"/>
      <c r="H109" s="437"/>
      <c r="I109" s="437">
        <v>90000</v>
      </c>
      <c r="J109" s="437"/>
      <c r="K109" s="437"/>
      <c r="L109" s="437"/>
      <c r="M109" s="437">
        <v>84000</v>
      </c>
      <c r="N109" s="437">
        <v>174000</v>
      </c>
      <c r="O109" s="438">
        <v>7.8542821863063737E-3</v>
      </c>
    </row>
    <row r="110" spans="1:15" x14ac:dyDescent="0.25">
      <c r="A110" s="482">
        <v>2</v>
      </c>
      <c r="B110" s="483">
        <v>2</v>
      </c>
      <c r="C110" s="483">
        <v>2</v>
      </c>
      <c r="D110" s="483">
        <v>2</v>
      </c>
      <c r="E110" s="483"/>
      <c r="F110" s="431" t="s">
        <v>127</v>
      </c>
      <c r="G110" s="450"/>
      <c r="H110" s="450">
        <v>0</v>
      </c>
      <c r="I110" s="450">
        <v>18000</v>
      </c>
      <c r="J110" s="450">
        <v>164000</v>
      </c>
      <c r="K110" s="450">
        <v>0</v>
      </c>
      <c r="L110" s="450">
        <v>0</v>
      </c>
      <c r="M110" s="450">
        <v>33200</v>
      </c>
      <c r="N110" s="450">
        <v>215200</v>
      </c>
      <c r="O110" s="433">
        <v>9.7140317614547809E-3</v>
      </c>
    </row>
    <row r="111" spans="1:15" x14ac:dyDescent="0.25">
      <c r="A111" s="484">
        <v>2</v>
      </c>
      <c r="B111" s="485">
        <v>2</v>
      </c>
      <c r="C111" s="485">
        <v>2</v>
      </c>
      <c r="D111" s="485">
        <v>2</v>
      </c>
      <c r="E111" s="485" t="s">
        <v>308</v>
      </c>
      <c r="F111" s="439" t="s">
        <v>127</v>
      </c>
      <c r="G111" s="437"/>
      <c r="H111" s="437"/>
      <c r="I111" s="437">
        <v>18000</v>
      </c>
      <c r="J111" s="437">
        <v>164000</v>
      </c>
      <c r="K111" s="437"/>
      <c r="L111" s="437"/>
      <c r="M111" s="437">
        <v>33200</v>
      </c>
      <c r="N111" s="437">
        <v>215200</v>
      </c>
      <c r="O111" s="438">
        <v>9.7140317614547809E-3</v>
      </c>
    </row>
    <row r="112" spans="1:15" x14ac:dyDescent="0.25">
      <c r="A112" s="480">
        <v>2</v>
      </c>
      <c r="B112" s="481">
        <v>2</v>
      </c>
      <c r="C112" s="481">
        <v>3</v>
      </c>
      <c r="D112" s="481"/>
      <c r="E112" s="481"/>
      <c r="F112" s="426" t="s">
        <v>32</v>
      </c>
      <c r="G112" s="487">
        <v>0</v>
      </c>
      <c r="H112" s="487">
        <v>18000</v>
      </c>
      <c r="I112" s="487">
        <v>38400</v>
      </c>
      <c r="J112" s="487">
        <v>0</v>
      </c>
      <c r="K112" s="487">
        <v>0</v>
      </c>
      <c r="L112" s="487">
        <v>0</v>
      </c>
      <c r="M112" s="487">
        <v>19200</v>
      </c>
      <c r="N112" s="487">
        <v>75600</v>
      </c>
      <c r="O112" s="428">
        <v>3.4125501912917349E-3</v>
      </c>
    </row>
    <row r="113" spans="1:15" x14ac:dyDescent="0.25">
      <c r="A113" s="482">
        <v>2</v>
      </c>
      <c r="B113" s="483">
        <v>2</v>
      </c>
      <c r="C113" s="483">
        <v>3</v>
      </c>
      <c r="D113" s="483">
        <v>1</v>
      </c>
      <c r="E113" s="483"/>
      <c r="F113" s="431" t="s">
        <v>128</v>
      </c>
      <c r="G113" s="450">
        <v>0</v>
      </c>
      <c r="H113" s="450">
        <v>18000</v>
      </c>
      <c r="I113" s="450">
        <v>21600</v>
      </c>
      <c r="J113" s="450">
        <v>0</v>
      </c>
      <c r="K113" s="450">
        <v>0</v>
      </c>
      <c r="L113" s="450">
        <v>0</v>
      </c>
      <c r="M113" s="450">
        <v>19200</v>
      </c>
      <c r="N113" s="450">
        <v>58800</v>
      </c>
      <c r="O113" s="433">
        <v>2.6542057043380161E-3</v>
      </c>
    </row>
    <row r="114" spans="1:15" x14ac:dyDescent="0.25">
      <c r="A114" s="484">
        <v>2</v>
      </c>
      <c r="B114" s="485">
        <v>2</v>
      </c>
      <c r="C114" s="485">
        <v>3</v>
      </c>
      <c r="D114" s="485">
        <v>1</v>
      </c>
      <c r="E114" s="485" t="s">
        <v>308</v>
      </c>
      <c r="F114" s="439" t="s">
        <v>128</v>
      </c>
      <c r="G114" s="437"/>
      <c r="H114" s="437">
        <v>18000</v>
      </c>
      <c r="I114" s="437">
        <v>21600</v>
      </c>
      <c r="J114" s="437"/>
      <c r="K114" s="437"/>
      <c r="L114" s="437"/>
      <c r="M114" s="437">
        <v>19200</v>
      </c>
      <c r="N114" s="437">
        <v>58800</v>
      </c>
      <c r="O114" s="438">
        <v>2.6542057043380161E-3</v>
      </c>
    </row>
    <row r="115" spans="1:15" x14ac:dyDescent="0.25">
      <c r="A115" s="482">
        <v>2</v>
      </c>
      <c r="B115" s="483">
        <v>2</v>
      </c>
      <c r="C115" s="483">
        <v>3</v>
      </c>
      <c r="D115" s="483">
        <v>2</v>
      </c>
      <c r="E115" s="483"/>
      <c r="F115" s="431" t="s">
        <v>129</v>
      </c>
      <c r="G115" s="450">
        <v>0</v>
      </c>
      <c r="H115" s="450">
        <v>0</v>
      </c>
      <c r="I115" s="450">
        <v>16800</v>
      </c>
      <c r="J115" s="450">
        <v>0</v>
      </c>
      <c r="K115" s="450">
        <v>0</v>
      </c>
      <c r="L115" s="450">
        <v>0</v>
      </c>
      <c r="M115" s="450">
        <v>0</v>
      </c>
      <c r="N115" s="450">
        <v>16800</v>
      </c>
      <c r="O115" s="433">
        <v>7.5834448695371887E-4</v>
      </c>
    </row>
    <row r="116" spans="1:15" x14ac:dyDescent="0.25">
      <c r="A116" s="489">
        <v>2</v>
      </c>
      <c r="B116" s="485">
        <v>2</v>
      </c>
      <c r="C116" s="485">
        <v>3</v>
      </c>
      <c r="D116" s="485">
        <v>2</v>
      </c>
      <c r="E116" s="485" t="s">
        <v>308</v>
      </c>
      <c r="F116" s="444" t="s">
        <v>129</v>
      </c>
      <c r="G116" s="437"/>
      <c r="H116" s="437"/>
      <c r="I116" s="437">
        <v>16800</v>
      </c>
      <c r="J116" s="437"/>
      <c r="K116" s="437"/>
      <c r="L116" s="437"/>
      <c r="M116" s="437"/>
      <c r="N116" s="437">
        <v>16800</v>
      </c>
      <c r="O116" s="438">
        <v>7.5834448695371887E-4</v>
      </c>
    </row>
    <row r="117" spans="1:15" x14ac:dyDescent="0.25">
      <c r="A117" s="480">
        <v>2</v>
      </c>
      <c r="B117" s="481">
        <v>2</v>
      </c>
      <c r="C117" s="481">
        <v>4</v>
      </c>
      <c r="D117" s="481"/>
      <c r="E117" s="481"/>
      <c r="F117" s="426" t="s">
        <v>130</v>
      </c>
      <c r="G117" s="487">
        <v>0</v>
      </c>
      <c r="H117" s="487">
        <v>0</v>
      </c>
      <c r="I117" s="487">
        <v>252000</v>
      </c>
      <c r="J117" s="487">
        <v>0</v>
      </c>
      <c r="K117" s="487">
        <v>0</v>
      </c>
      <c r="L117" s="487">
        <v>0</v>
      </c>
      <c r="M117" s="487">
        <v>212200</v>
      </c>
      <c r="N117" s="487">
        <v>464200</v>
      </c>
      <c r="O117" s="428">
        <v>2.0953780407375971E-2</v>
      </c>
    </row>
    <row r="118" spans="1:15" x14ac:dyDescent="0.25">
      <c r="A118" s="482">
        <v>2</v>
      </c>
      <c r="B118" s="483">
        <v>2</v>
      </c>
      <c r="C118" s="483">
        <v>4</v>
      </c>
      <c r="D118" s="483">
        <v>1</v>
      </c>
      <c r="E118" s="483"/>
      <c r="F118" s="488" t="s">
        <v>33</v>
      </c>
      <c r="G118" s="450">
        <v>0</v>
      </c>
      <c r="H118" s="450">
        <v>0</v>
      </c>
      <c r="I118" s="450">
        <v>90000</v>
      </c>
      <c r="J118" s="450">
        <v>0</v>
      </c>
      <c r="K118" s="450">
        <v>0</v>
      </c>
      <c r="L118" s="450">
        <v>0</v>
      </c>
      <c r="M118" s="450">
        <v>82800</v>
      </c>
      <c r="N118" s="450">
        <v>172800</v>
      </c>
      <c r="O118" s="433">
        <v>7.8001147229525367E-3</v>
      </c>
    </row>
    <row r="119" spans="1:15" x14ac:dyDescent="0.25">
      <c r="A119" s="484">
        <v>2</v>
      </c>
      <c r="B119" s="485">
        <v>2</v>
      </c>
      <c r="C119" s="485">
        <v>4</v>
      </c>
      <c r="D119" s="485">
        <v>1</v>
      </c>
      <c r="E119" s="485" t="s">
        <v>308</v>
      </c>
      <c r="F119" s="439" t="s">
        <v>33</v>
      </c>
      <c r="G119" s="437"/>
      <c r="H119" s="437"/>
      <c r="I119" s="437">
        <v>90000</v>
      </c>
      <c r="J119" s="437"/>
      <c r="K119" s="437"/>
      <c r="L119" s="437"/>
      <c r="M119" s="437">
        <v>82800</v>
      </c>
      <c r="N119" s="437">
        <v>172800</v>
      </c>
      <c r="O119" s="438">
        <v>7.8001147229525367E-3</v>
      </c>
    </row>
    <row r="120" spans="1:15" x14ac:dyDescent="0.25">
      <c r="A120" s="482">
        <v>2</v>
      </c>
      <c r="B120" s="483">
        <v>2</v>
      </c>
      <c r="C120" s="483">
        <v>4</v>
      </c>
      <c r="D120" s="483">
        <v>2</v>
      </c>
      <c r="E120" s="483"/>
      <c r="F120" s="488" t="s">
        <v>34</v>
      </c>
      <c r="G120" s="450">
        <v>0</v>
      </c>
      <c r="H120" s="450">
        <v>0</v>
      </c>
      <c r="I120" s="450">
        <v>60000</v>
      </c>
      <c r="J120" s="450">
        <v>0</v>
      </c>
      <c r="K120" s="450">
        <v>0</v>
      </c>
      <c r="L120" s="450">
        <v>0</v>
      </c>
      <c r="M120" s="450">
        <v>55000</v>
      </c>
      <c r="N120" s="450">
        <v>115000</v>
      </c>
      <c r="O120" s="433">
        <v>5.1910485714093853E-3</v>
      </c>
    </row>
    <row r="121" spans="1:15" x14ac:dyDescent="0.25">
      <c r="A121" s="489">
        <v>2</v>
      </c>
      <c r="B121" s="485">
        <v>2</v>
      </c>
      <c r="C121" s="485">
        <v>4</v>
      </c>
      <c r="D121" s="485">
        <v>2</v>
      </c>
      <c r="E121" s="485" t="s">
        <v>308</v>
      </c>
      <c r="F121" s="444" t="s">
        <v>34</v>
      </c>
      <c r="G121" s="437"/>
      <c r="H121" s="437"/>
      <c r="I121" s="437">
        <v>60000</v>
      </c>
      <c r="J121" s="437"/>
      <c r="K121" s="437"/>
      <c r="L121" s="437"/>
      <c r="M121" s="437">
        <v>55000</v>
      </c>
      <c r="N121" s="437">
        <v>115000</v>
      </c>
      <c r="O121" s="438">
        <v>5.1910485714093853E-3</v>
      </c>
    </row>
    <row r="122" spans="1:15" x14ac:dyDescent="0.25">
      <c r="A122" s="482">
        <v>2</v>
      </c>
      <c r="B122" s="483">
        <v>2</v>
      </c>
      <c r="C122" s="483">
        <v>4</v>
      </c>
      <c r="D122" s="483">
        <v>3</v>
      </c>
      <c r="E122" s="483"/>
      <c r="F122" s="488" t="s">
        <v>49</v>
      </c>
      <c r="G122" s="450">
        <v>0</v>
      </c>
      <c r="H122" s="450">
        <v>0</v>
      </c>
      <c r="I122" s="450">
        <v>90000</v>
      </c>
      <c r="J122" s="450">
        <v>0</v>
      </c>
      <c r="K122" s="450">
        <v>0</v>
      </c>
      <c r="L122" s="450">
        <v>0</v>
      </c>
      <c r="M122" s="450">
        <v>72000</v>
      </c>
      <c r="N122" s="450">
        <v>162000</v>
      </c>
      <c r="O122" s="433">
        <v>7.3126075527680037E-3</v>
      </c>
    </row>
    <row r="123" spans="1:15" x14ac:dyDescent="0.25">
      <c r="A123" s="489">
        <v>2</v>
      </c>
      <c r="B123" s="485">
        <v>2</v>
      </c>
      <c r="C123" s="485">
        <v>4</v>
      </c>
      <c r="D123" s="485">
        <v>3</v>
      </c>
      <c r="E123" s="485" t="s">
        <v>308</v>
      </c>
      <c r="F123" s="444" t="s">
        <v>49</v>
      </c>
      <c r="G123" s="437"/>
      <c r="H123" s="437"/>
      <c r="I123" s="437">
        <v>90000</v>
      </c>
      <c r="J123" s="437"/>
      <c r="K123" s="437"/>
      <c r="L123" s="437"/>
      <c r="M123" s="437">
        <v>72000</v>
      </c>
      <c r="N123" s="437">
        <v>162000</v>
      </c>
      <c r="O123" s="438">
        <v>7.3126075527680037E-3</v>
      </c>
    </row>
    <row r="124" spans="1:15" x14ac:dyDescent="0.25">
      <c r="A124" s="482">
        <v>2</v>
      </c>
      <c r="B124" s="483">
        <v>2</v>
      </c>
      <c r="C124" s="483">
        <v>4</v>
      </c>
      <c r="D124" s="483">
        <v>4</v>
      </c>
      <c r="E124" s="483"/>
      <c r="F124" s="488" t="s">
        <v>131</v>
      </c>
      <c r="G124" s="450">
        <v>0</v>
      </c>
      <c r="H124" s="450">
        <v>0</v>
      </c>
      <c r="I124" s="450">
        <v>12000</v>
      </c>
      <c r="J124" s="450">
        <v>0</v>
      </c>
      <c r="K124" s="450">
        <v>0</v>
      </c>
      <c r="L124" s="450">
        <v>0</v>
      </c>
      <c r="M124" s="450">
        <v>2400</v>
      </c>
      <c r="N124" s="450">
        <v>14400</v>
      </c>
      <c r="O124" s="433">
        <v>6.5000956024604476E-4</v>
      </c>
    </row>
    <row r="125" spans="1:15" x14ac:dyDescent="0.25">
      <c r="A125" s="489">
        <v>2</v>
      </c>
      <c r="B125" s="485">
        <v>2</v>
      </c>
      <c r="C125" s="485">
        <v>4</v>
      </c>
      <c r="D125" s="485">
        <v>4</v>
      </c>
      <c r="E125" s="485" t="s">
        <v>308</v>
      </c>
      <c r="F125" s="444" t="s">
        <v>131</v>
      </c>
      <c r="G125" s="437"/>
      <c r="H125" s="437"/>
      <c r="I125" s="437">
        <v>12000</v>
      </c>
      <c r="J125" s="437"/>
      <c r="K125" s="437"/>
      <c r="L125" s="437"/>
      <c r="M125" s="437">
        <v>2400</v>
      </c>
      <c r="N125" s="437">
        <v>14400</v>
      </c>
      <c r="O125" s="438">
        <v>6.5000956024604476E-4</v>
      </c>
    </row>
    <row r="126" spans="1:15" x14ac:dyDescent="0.25">
      <c r="A126" s="480">
        <v>2</v>
      </c>
      <c r="B126" s="481">
        <v>2</v>
      </c>
      <c r="C126" s="481">
        <v>5</v>
      </c>
      <c r="D126" s="481"/>
      <c r="E126" s="481"/>
      <c r="F126" s="426" t="s">
        <v>132</v>
      </c>
      <c r="G126" s="487">
        <v>0</v>
      </c>
      <c r="H126" s="487">
        <v>30000</v>
      </c>
      <c r="I126" s="487">
        <v>0</v>
      </c>
      <c r="J126" s="487">
        <v>247000</v>
      </c>
      <c r="K126" s="487">
        <v>0</v>
      </c>
      <c r="L126" s="487">
        <v>0</v>
      </c>
      <c r="M126" s="487">
        <v>530000</v>
      </c>
      <c r="N126" s="487">
        <v>807000</v>
      </c>
      <c r="O126" s="428">
        <v>3.6427619105455424E-2</v>
      </c>
    </row>
    <row r="127" spans="1:15" x14ac:dyDescent="0.25">
      <c r="A127" s="482">
        <v>2</v>
      </c>
      <c r="B127" s="483">
        <v>2</v>
      </c>
      <c r="C127" s="483">
        <v>5</v>
      </c>
      <c r="D127" s="483">
        <v>1</v>
      </c>
      <c r="E127" s="483"/>
      <c r="F127" s="488" t="s">
        <v>133</v>
      </c>
      <c r="G127" s="450">
        <v>0</v>
      </c>
      <c r="H127" s="450">
        <v>0</v>
      </c>
      <c r="I127" s="450">
        <v>0</v>
      </c>
      <c r="J127" s="450">
        <v>0</v>
      </c>
      <c r="K127" s="450">
        <v>0</v>
      </c>
      <c r="L127" s="450">
        <v>0</v>
      </c>
      <c r="M127" s="450">
        <v>165000</v>
      </c>
      <c r="N127" s="450">
        <v>165000</v>
      </c>
      <c r="O127" s="433">
        <v>7.4480262111525954E-3</v>
      </c>
    </row>
    <row r="128" spans="1:15" x14ac:dyDescent="0.25">
      <c r="A128" s="489">
        <v>2</v>
      </c>
      <c r="B128" s="485">
        <v>2</v>
      </c>
      <c r="C128" s="485">
        <v>5</v>
      </c>
      <c r="D128" s="485">
        <v>1</v>
      </c>
      <c r="E128" s="485" t="s">
        <v>308</v>
      </c>
      <c r="F128" s="444" t="s">
        <v>133</v>
      </c>
      <c r="G128" s="437"/>
      <c r="H128" s="437"/>
      <c r="I128" s="437"/>
      <c r="J128" s="437"/>
      <c r="K128" s="437"/>
      <c r="L128" s="437"/>
      <c r="M128" s="437">
        <v>165000</v>
      </c>
      <c r="N128" s="437">
        <v>165000</v>
      </c>
      <c r="O128" s="438">
        <v>7.4480262111525954E-3</v>
      </c>
    </row>
    <row r="129" spans="1:15" x14ac:dyDescent="0.25">
      <c r="A129" s="494">
        <v>2</v>
      </c>
      <c r="B129" s="483">
        <v>2</v>
      </c>
      <c r="C129" s="483">
        <v>5</v>
      </c>
      <c r="D129" s="483">
        <v>2</v>
      </c>
      <c r="E129" s="483"/>
      <c r="F129" s="452" t="s">
        <v>134</v>
      </c>
      <c r="G129" s="450">
        <v>0</v>
      </c>
      <c r="H129" s="450">
        <v>0</v>
      </c>
      <c r="I129" s="450">
        <v>0</v>
      </c>
      <c r="J129" s="450">
        <v>0</v>
      </c>
      <c r="K129" s="450">
        <v>0</v>
      </c>
      <c r="L129" s="450">
        <v>0</v>
      </c>
      <c r="M129" s="450">
        <v>0</v>
      </c>
      <c r="N129" s="450">
        <v>0</v>
      </c>
      <c r="O129" s="433">
        <v>0</v>
      </c>
    </row>
    <row r="130" spans="1:15" x14ac:dyDescent="0.25">
      <c r="A130" s="489">
        <v>2</v>
      </c>
      <c r="B130" s="485">
        <v>2</v>
      </c>
      <c r="C130" s="485">
        <v>5</v>
      </c>
      <c r="D130" s="485">
        <v>2</v>
      </c>
      <c r="E130" s="485" t="s">
        <v>308</v>
      </c>
      <c r="F130" s="444" t="s">
        <v>134</v>
      </c>
      <c r="G130" s="437"/>
      <c r="H130" s="437"/>
      <c r="I130" s="437"/>
      <c r="J130" s="437"/>
      <c r="K130" s="437"/>
      <c r="L130" s="437"/>
      <c r="M130" s="437"/>
      <c r="N130" s="437">
        <v>0</v>
      </c>
      <c r="O130" s="438">
        <v>0</v>
      </c>
    </row>
    <row r="131" spans="1:15" x14ac:dyDescent="0.25">
      <c r="A131" s="482">
        <v>2</v>
      </c>
      <c r="B131" s="483">
        <v>2</v>
      </c>
      <c r="C131" s="483">
        <v>5</v>
      </c>
      <c r="D131" s="483">
        <v>3</v>
      </c>
      <c r="E131" s="483"/>
      <c r="F131" s="488" t="s">
        <v>135</v>
      </c>
      <c r="G131" s="450">
        <v>0</v>
      </c>
      <c r="H131" s="450">
        <v>30000</v>
      </c>
      <c r="I131" s="450">
        <v>0</v>
      </c>
      <c r="J131" s="450">
        <v>0</v>
      </c>
      <c r="K131" s="450">
        <v>0</v>
      </c>
      <c r="L131" s="450">
        <v>0</v>
      </c>
      <c r="M131" s="450">
        <v>60000</v>
      </c>
      <c r="N131" s="450">
        <v>90000</v>
      </c>
      <c r="O131" s="433">
        <v>4.0625597515377794E-3</v>
      </c>
    </row>
    <row r="132" spans="1:15" x14ac:dyDescent="0.25">
      <c r="A132" s="489">
        <v>2</v>
      </c>
      <c r="B132" s="485">
        <v>2</v>
      </c>
      <c r="C132" s="485">
        <v>5</v>
      </c>
      <c r="D132" s="485">
        <v>3</v>
      </c>
      <c r="E132" s="485" t="s">
        <v>308</v>
      </c>
      <c r="F132" s="444" t="s">
        <v>136</v>
      </c>
      <c r="G132" s="437"/>
      <c r="H132" s="437">
        <v>30000</v>
      </c>
      <c r="I132" s="437"/>
      <c r="J132" s="437"/>
      <c r="K132" s="437"/>
      <c r="L132" s="437"/>
      <c r="M132" s="437">
        <v>30000</v>
      </c>
      <c r="N132" s="437">
        <v>60000</v>
      </c>
      <c r="O132" s="438">
        <v>2.7083731676918531E-3</v>
      </c>
    </row>
    <row r="133" spans="1:15" x14ac:dyDescent="0.25">
      <c r="A133" s="489">
        <v>2</v>
      </c>
      <c r="B133" s="485">
        <v>2</v>
      </c>
      <c r="C133" s="485">
        <v>5</v>
      </c>
      <c r="D133" s="485">
        <v>3</v>
      </c>
      <c r="E133" s="485" t="s">
        <v>309</v>
      </c>
      <c r="F133" s="444" t="s">
        <v>137</v>
      </c>
      <c r="G133" s="437"/>
      <c r="H133" s="437"/>
      <c r="I133" s="437"/>
      <c r="J133" s="437"/>
      <c r="K133" s="437"/>
      <c r="L133" s="437"/>
      <c r="M133" s="437">
        <v>30000</v>
      </c>
      <c r="N133" s="437">
        <v>30000</v>
      </c>
      <c r="O133" s="438">
        <v>1.3541865838459265E-3</v>
      </c>
    </row>
    <row r="134" spans="1:15" x14ac:dyDescent="0.25">
      <c r="A134" s="489">
        <v>2</v>
      </c>
      <c r="B134" s="485">
        <v>2</v>
      </c>
      <c r="C134" s="485">
        <v>5</v>
      </c>
      <c r="D134" s="485">
        <v>3</v>
      </c>
      <c r="E134" s="485" t="s">
        <v>310</v>
      </c>
      <c r="F134" s="444" t="s">
        <v>138</v>
      </c>
      <c r="G134" s="437"/>
      <c r="H134" s="437"/>
      <c r="I134" s="437"/>
      <c r="J134" s="437"/>
      <c r="K134" s="437"/>
      <c r="L134" s="437"/>
      <c r="M134" s="437"/>
      <c r="N134" s="437">
        <v>0</v>
      </c>
      <c r="O134" s="438">
        <v>0</v>
      </c>
    </row>
    <row r="135" spans="1:15" x14ac:dyDescent="0.25">
      <c r="A135" s="489">
        <v>2</v>
      </c>
      <c r="B135" s="485">
        <v>2</v>
      </c>
      <c r="C135" s="485">
        <v>5</v>
      </c>
      <c r="D135" s="485">
        <v>3</v>
      </c>
      <c r="E135" s="485" t="s">
        <v>311</v>
      </c>
      <c r="F135" s="444" t="s">
        <v>139</v>
      </c>
      <c r="G135" s="437"/>
      <c r="H135" s="437"/>
      <c r="I135" s="437"/>
      <c r="J135" s="437"/>
      <c r="K135" s="437"/>
      <c r="L135" s="437"/>
      <c r="M135" s="437"/>
      <c r="N135" s="437">
        <v>0</v>
      </c>
      <c r="O135" s="438">
        <v>0</v>
      </c>
    </row>
    <row r="136" spans="1:15" x14ac:dyDescent="0.25">
      <c r="A136" s="489">
        <v>2</v>
      </c>
      <c r="B136" s="485">
        <v>2</v>
      </c>
      <c r="C136" s="485">
        <v>5</v>
      </c>
      <c r="D136" s="485">
        <v>3</v>
      </c>
      <c r="E136" s="485" t="s">
        <v>315</v>
      </c>
      <c r="F136" s="444" t="s">
        <v>140</v>
      </c>
      <c r="G136" s="437"/>
      <c r="H136" s="437"/>
      <c r="I136" s="437"/>
      <c r="J136" s="437"/>
      <c r="K136" s="437"/>
      <c r="L136" s="437"/>
      <c r="M136" s="437"/>
      <c r="N136" s="437">
        <v>0</v>
      </c>
      <c r="O136" s="438">
        <v>0</v>
      </c>
    </row>
    <row r="137" spans="1:15" x14ac:dyDescent="0.25">
      <c r="A137" s="482">
        <v>2</v>
      </c>
      <c r="B137" s="483">
        <v>2</v>
      </c>
      <c r="C137" s="483">
        <v>5</v>
      </c>
      <c r="D137" s="483">
        <v>4</v>
      </c>
      <c r="E137" s="483"/>
      <c r="F137" s="488" t="s">
        <v>141</v>
      </c>
      <c r="G137" s="450">
        <v>0</v>
      </c>
      <c r="H137" s="450">
        <v>0</v>
      </c>
      <c r="I137" s="450">
        <v>0</v>
      </c>
      <c r="J137" s="450">
        <v>0</v>
      </c>
      <c r="K137" s="450">
        <v>0</v>
      </c>
      <c r="L137" s="450">
        <v>0</v>
      </c>
      <c r="M137" s="450">
        <v>84000</v>
      </c>
      <c r="N137" s="450">
        <v>84000</v>
      </c>
      <c r="O137" s="433">
        <v>3.7917224347685948E-3</v>
      </c>
    </row>
    <row r="138" spans="1:15" x14ac:dyDescent="0.25">
      <c r="A138" s="489">
        <v>2</v>
      </c>
      <c r="B138" s="485">
        <v>2</v>
      </c>
      <c r="C138" s="485">
        <v>5</v>
      </c>
      <c r="D138" s="485">
        <v>4</v>
      </c>
      <c r="E138" s="485" t="s">
        <v>308</v>
      </c>
      <c r="F138" s="444" t="s">
        <v>141</v>
      </c>
      <c r="G138" s="437"/>
      <c r="H138" s="437"/>
      <c r="I138" s="437"/>
      <c r="J138" s="437"/>
      <c r="K138" s="437"/>
      <c r="L138" s="437"/>
      <c r="M138" s="437">
        <v>84000</v>
      </c>
      <c r="N138" s="437">
        <v>84000</v>
      </c>
      <c r="O138" s="438">
        <v>3.7917224347685948E-3</v>
      </c>
    </row>
    <row r="139" spans="1:15" x14ac:dyDescent="0.25">
      <c r="A139" s="494">
        <v>2</v>
      </c>
      <c r="B139" s="483">
        <v>2</v>
      </c>
      <c r="C139" s="483">
        <v>5</v>
      </c>
      <c r="D139" s="483">
        <v>5</v>
      </c>
      <c r="E139" s="483"/>
      <c r="F139" s="452" t="s">
        <v>368</v>
      </c>
      <c r="G139" s="450">
        <v>0</v>
      </c>
      <c r="H139" s="450">
        <v>0</v>
      </c>
      <c r="I139" s="450">
        <v>0</v>
      </c>
      <c r="J139" s="450">
        <v>0</v>
      </c>
      <c r="K139" s="450">
        <v>0</v>
      </c>
      <c r="L139" s="450">
        <v>0</v>
      </c>
      <c r="M139" s="450">
        <v>0</v>
      </c>
      <c r="N139" s="450">
        <v>0</v>
      </c>
      <c r="O139" s="454">
        <v>0</v>
      </c>
    </row>
    <row r="140" spans="1:15" x14ac:dyDescent="0.25">
      <c r="A140" s="489">
        <v>2</v>
      </c>
      <c r="B140" s="485">
        <v>2</v>
      </c>
      <c r="C140" s="485">
        <v>5</v>
      </c>
      <c r="D140" s="485">
        <v>5</v>
      </c>
      <c r="E140" s="485" t="s">
        <v>308</v>
      </c>
      <c r="F140" s="444" t="s">
        <v>368</v>
      </c>
      <c r="G140" s="437"/>
      <c r="H140" s="437"/>
      <c r="I140" s="437"/>
      <c r="J140" s="437"/>
      <c r="K140" s="437"/>
      <c r="L140" s="437"/>
      <c r="M140" s="437"/>
      <c r="N140" s="437">
        <v>0</v>
      </c>
      <c r="O140" s="438">
        <v>0</v>
      </c>
    </row>
    <row r="141" spans="1:15" x14ac:dyDescent="0.25">
      <c r="A141" s="494">
        <v>2</v>
      </c>
      <c r="B141" s="483">
        <v>2</v>
      </c>
      <c r="C141" s="483">
        <v>5</v>
      </c>
      <c r="D141" s="483">
        <v>6</v>
      </c>
      <c r="E141" s="483"/>
      <c r="F141" s="452" t="s">
        <v>369</v>
      </c>
      <c r="G141" s="450">
        <v>0</v>
      </c>
      <c r="H141" s="450">
        <v>0</v>
      </c>
      <c r="I141" s="450">
        <v>0</v>
      </c>
      <c r="J141" s="450">
        <v>0</v>
      </c>
      <c r="K141" s="450">
        <v>0</v>
      </c>
      <c r="L141" s="450">
        <v>0</v>
      </c>
      <c r="M141" s="450">
        <v>0</v>
      </c>
      <c r="N141" s="450">
        <v>0</v>
      </c>
      <c r="O141" s="433">
        <v>0</v>
      </c>
    </row>
    <row r="142" spans="1:15" x14ac:dyDescent="0.25">
      <c r="A142" s="489">
        <v>2</v>
      </c>
      <c r="B142" s="485">
        <v>2</v>
      </c>
      <c r="C142" s="485">
        <v>5</v>
      </c>
      <c r="D142" s="485">
        <v>6</v>
      </c>
      <c r="E142" s="485" t="s">
        <v>308</v>
      </c>
      <c r="F142" s="444" t="s">
        <v>369</v>
      </c>
      <c r="G142" s="437"/>
      <c r="H142" s="437"/>
      <c r="I142" s="437"/>
      <c r="J142" s="437"/>
      <c r="K142" s="437"/>
      <c r="L142" s="437"/>
      <c r="M142" s="437"/>
      <c r="N142" s="437">
        <v>0</v>
      </c>
      <c r="O142" s="438">
        <v>0</v>
      </c>
    </row>
    <row r="143" spans="1:15" x14ac:dyDescent="0.25">
      <c r="A143" s="494">
        <v>2</v>
      </c>
      <c r="B143" s="483">
        <v>2</v>
      </c>
      <c r="C143" s="483">
        <v>5</v>
      </c>
      <c r="D143" s="483">
        <v>7</v>
      </c>
      <c r="E143" s="483"/>
      <c r="F143" s="452" t="s">
        <v>370</v>
      </c>
      <c r="G143" s="450">
        <v>0</v>
      </c>
      <c r="H143" s="450">
        <v>0</v>
      </c>
      <c r="I143" s="450">
        <v>0</v>
      </c>
      <c r="J143" s="450">
        <v>0</v>
      </c>
      <c r="K143" s="450">
        <v>0</v>
      </c>
      <c r="L143" s="450">
        <v>0</v>
      </c>
      <c r="M143" s="450">
        <v>0</v>
      </c>
      <c r="N143" s="450">
        <v>0</v>
      </c>
      <c r="O143" s="454">
        <v>0</v>
      </c>
    </row>
    <row r="144" spans="1:15" x14ac:dyDescent="0.25">
      <c r="A144" s="489">
        <v>2</v>
      </c>
      <c r="B144" s="485">
        <v>2</v>
      </c>
      <c r="C144" s="485">
        <v>5</v>
      </c>
      <c r="D144" s="485">
        <v>7</v>
      </c>
      <c r="E144" s="485" t="s">
        <v>308</v>
      </c>
      <c r="F144" s="444" t="s">
        <v>370</v>
      </c>
      <c r="G144" s="437"/>
      <c r="H144" s="437"/>
      <c r="I144" s="437"/>
      <c r="J144" s="437"/>
      <c r="K144" s="437"/>
      <c r="L144" s="437"/>
      <c r="M144" s="437"/>
      <c r="N144" s="437">
        <v>0</v>
      </c>
      <c r="O144" s="438">
        <v>0</v>
      </c>
    </row>
    <row r="145" spans="1:15" x14ac:dyDescent="0.25">
      <c r="A145" s="494">
        <v>2</v>
      </c>
      <c r="B145" s="483">
        <v>2</v>
      </c>
      <c r="C145" s="483">
        <v>5</v>
      </c>
      <c r="D145" s="483">
        <v>8</v>
      </c>
      <c r="E145" s="483"/>
      <c r="F145" s="452" t="s">
        <v>142</v>
      </c>
      <c r="G145" s="450">
        <v>0</v>
      </c>
      <c r="H145" s="450">
        <v>0</v>
      </c>
      <c r="I145" s="450">
        <v>0</v>
      </c>
      <c r="J145" s="450">
        <v>247000</v>
      </c>
      <c r="K145" s="450">
        <v>0</v>
      </c>
      <c r="L145" s="450">
        <v>0</v>
      </c>
      <c r="M145" s="450">
        <v>221000</v>
      </c>
      <c r="N145" s="450">
        <v>468000</v>
      </c>
      <c r="O145" s="433">
        <v>2.1125310707996454E-2</v>
      </c>
    </row>
    <row r="146" spans="1:15" x14ac:dyDescent="0.25">
      <c r="A146" s="489">
        <v>2</v>
      </c>
      <c r="B146" s="485">
        <v>2</v>
      </c>
      <c r="C146" s="485">
        <v>5</v>
      </c>
      <c r="D146" s="485">
        <v>8</v>
      </c>
      <c r="E146" s="485" t="s">
        <v>308</v>
      </c>
      <c r="F146" s="444" t="s">
        <v>142</v>
      </c>
      <c r="G146" s="437"/>
      <c r="H146" s="437"/>
      <c r="I146" s="437"/>
      <c r="J146" s="437">
        <v>247000</v>
      </c>
      <c r="K146" s="437"/>
      <c r="L146" s="437"/>
      <c r="M146" s="437">
        <v>221000</v>
      </c>
      <c r="N146" s="437">
        <v>468000</v>
      </c>
      <c r="O146" s="438">
        <v>2.1125310707996454E-2</v>
      </c>
    </row>
    <row r="147" spans="1:15" x14ac:dyDescent="0.25">
      <c r="A147" s="480">
        <v>2</v>
      </c>
      <c r="B147" s="481">
        <v>2</v>
      </c>
      <c r="C147" s="481">
        <v>6</v>
      </c>
      <c r="D147" s="481"/>
      <c r="E147" s="481"/>
      <c r="F147" s="426" t="s">
        <v>143</v>
      </c>
      <c r="G147" s="487">
        <v>0</v>
      </c>
      <c r="H147" s="487">
        <v>0</v>
      </c>
      <c r="I147" s="487">
        <v>1500000</v>
      </c>
      <c r="J147" s="487">
        <v>0</v>
      </c>
      <c r="K147" s="487">
        <v>0</v>
      </c>
      <c r="L147" s="487">
        <v>0</v>
      </c>
      <c r="M147" s="487">
        <v>1500000</v>
      </c>
      <c r="N147" s="487">
        <v>3000000</v>
      </c>
      <c r="O147" s="428">
        <v>0.13541865838459266</v>
      </c>
    </row>
    <row r="148" spans="1:15" x14ac:dyDescent="0.25">
      <c r="A148" s="482">
        <v>2</v>
      </c>
      <c r="B148" s="483">
        <v>2</v>
      </c>
      <c r="C148" s="483">
        <v>6</v>
      </c>
      <c r="D148" s="483">
        <v>1</v>
      </c>
      <c r="E148" s="483"/>
      <c r="F148" s="488" t="s">
        <v>371</v>
      </c>
      <c r="G148" s="450">
        <v>0</v>
      </c>
      <c r="H148" s="450">
        <v>0</v>
      </c>
      <c r="I148" s="450">
        <v>750000</v>
      </c>
      <c r="J148" s="450">
        <v>0</v>
      </c>
      <c r="K148" s="450">
        <v>0</v>
      </c>
      <c r="L148" s="450">
        <v>0</v>
      </c>
      <c r="M148" s="450">
        <v>750000</v>
      </c>
      <c r="N148" s="450">
        <v>1500000</v>
      </c>
      <c r="O148" s="433">
        <v>6.770932919229633E-2</v>
      </c>
    </row>
    <row r="149" spans="1:15" x14ac:dyDescent="0.25">
      <c r="A149" s="489">
        <v>2</v>
      </c>
      <c r="B149" s="485">
        <v>2</v>
      </c>
      <c r="C149" s="485">
        <v>6</v>
      </c>
      <c r="D149" s="485">
        <v>1</v>
      </c>
      <c r="E149" s="485" t="s">
        <v>308</v>
      </c>
      <c r="F149" s="444" t="s">
        <v>371</v>
      </c>
      <c r="G149" s="437"/>
      <c r="H149" s="437"/>
      <c r="I149" s="437">
        <v>750000</v>
      </c>
      <c r="J149" s="437"/>
      <c r="K149" s="437"/>
      <c r="L149" s="437"/>
      <c r="M149" s="437">
        <v>750000</v>
      </c>
      <c r="N149" s="437">
        <v>1500000</v>
      </c>
      <c r="O149" s="438">
        <v>6.770932919229633E-2</v>
      </c>
    </row>
    <row r="150" spans="1:15" x14ac:dyDescent="0.25">
      <c r="A150" s="482">
        <v>2</v>
      </c>
      <c r="B150" s="483">
        <v>2</v>
      </c>
      <c r="C150" s="483">
        <v>6</v>
      </c>
      <c r="D150" s="483">
        <v>2</v>
      </c>
      <c r="E150" s="483"/>
      <c r="F150" s="488" t="s">
        <v>144</v>
      </c>
      <c r="G150" s="450">
        <v>0</v>
      </c>
      <c r="H150" s="450">
        <v>0</v>
      </c>
      <c r="I150" s="450">
        <v>750000</v>
      </c>
      <c r="J150" s="450">
        <v>0</v>
      </c>
      <c r="K150" s="450">
        <v>0</v>
      </c>
      <c r="L150" s="450">
        <v>0</v>
      </c>
      <c r="M150" s="450">
        <v>750000</v>
      </c>
      <c r="N150" s="450">
        <v>1500000</v>
      </c>
      <c r="O150" s="433">
        <v>6.770932919229633E-2</v>
      </c>
    </row>
    <row r="151" spans="1:15" x14ac:dyDescent="0.25">
      <c r="A151" s="495">
        <v>2</v>
      </c>
      <c r="B151" s="491">
        <v>2</v>
      </c>
      <c r="C151" s="491">
        <v>6</v>
      </c>
      <c r="D151" s="491">
        <v>2</v>
      </c>
      <c r="E151" s="491" t="s">
        <v>308</v>
      </c>
      <c r="F151" s="496" t="s">
        <v>144</v>
      </c>
      <c r="G151" s="459"/>
      <c r="H151" s="459"/>
      <c r="I151" s="459">
        <v>750000</v>
      </c>
      <c r="J151" s="459"/>
      <c r="K151" s="459"/>
      <c r="L151" s="459"/>
      <c r="M151" s="459">
        <v>750000</v>
      </c>
      <c r="N151" s="459">
        <v>1500000</v>
      </c>
      <c r="O151" s="460">
        <v>6.770932919229633E-2</v>
      </c>
    </row>
    <row r="152" spans="1:15" x14ac:dyDescent="0.25">
      <c r="A152" s="482">
        <v>2</v>
      </c>
      <c r="B152" s="483">
        <v>2</v>
      </c>
      <c r="C152" s="483">
        <v>6</v>
      </c>
      <c r="D152" s="483">
        <v>3</v>
      </c>
      <c r="E152" s="483"/>
      <c r="F152" s="488" t="s">
        <v>145</v>
      </c>
      <c r="G152" s="450">
        <v>0</v>
      </c>
      <c r="H152" s="450">
        <v>0</v>
      </c>
      <c r="I152" s="450">
        <v>0</v>
      </c>
      <c r="J152" s="450">
        <v>0</v>
      </c>
      <c r="K152" s="450">
        <v>0</v>
      </c>
      <c r="L152" s="450">
        <v>0</v>
      </c>
      <c r="M152" s="450">
        <v>0</v>
      </c>
      <c r="N152" s="450">
        <v>0</v>
      </c>
      <c r="O152" s="433">
        <v>0</v>
      </c>
    </row>
    <row r="153" spans="1:15" x14ac:dyDescent="0.25">
      <c r="A153" s="489">
        <v>2</v>
      </c>
      <c r="B153" s="485">
        <v>2</v>
      </c>
      <c r="C153" s="485">
        <v>6</v>
      </c>
      <c r="D153" s="485">
        <v>3</v>
      </c>
      <c r="E153" s="485" t="s">
        <v>308</v>
      </c>
      <c r="F153" s="444" t="s">
        <v>145</v>
      </c>
      <c r="G153" s="437"/>
      <c r="H153" s="437"/>
      <c r="I153" s="437"/>
      <c r="J153" s="437"/>
      <c r="K153" s="437"/>
      <c r="L153" s="437"/>
      <c r="M153" s="437"/>
      <c r="N153" s="437">
        <v>0</v>
      </c>
      <c r="O153" s="438">
        <v>0</v>
      </c>
    </row>
    <row r="154" spans="1:15" x14ac:dyDescent="0.25">
      <c r="A154" s="482">
        <v>2</v>
      </c>
      <c r="B154" s="483">
        <v>2</v>
      </c>
      <c r="C154" s="483">
        <v>6</v>
      </c>
      <c r="D154" s="483">
        <v>4</v>
      </c>
      <c r="E154" s="483"/>
      <c r="F154" s="488" t="s">
        <v>146</v>
      </c>
      <c r="G154" s="450">
        <v>0</v>
      </c>
      <c r="H154" s="450">
        <v>0</v>
      </c>
      <c r="I154" s="450">
        <v>0</v>
      </c>
      <c r="J154" s="450">
        <v>0</v>
      </c>
      <c r="K154" s="450">
        <v>0</v>
      </c>
      <c r="L154" s="450">
        <v>0</v>
      </c>
      <c r="M154" s="450">
        <v>0</v>
      </c>
      <c r="N154" s="450">
        <v>0</v>
      </c>
      <c r="O154" s="433">
        <v>0</v>
      </c>
    </row>
    <row r="155" spans="1:15" x14ac:dyDescent="0.25">
      <c r="A155" s="489">
        <v>2</v>
      </c>
      <c r="B155" s="485">
        <v>2</v>
      </c>
      <c r="C155" s="485">
        <v>6</v>
      </c>
      <c r="D155" s="485">
        <v>4</v>
      </c>
      <c r="E155" s="485" t="s">
        <v>308</v>
      </c>
      <c r="F155" s="444" t="s">
        <v>146</v>
      </c>
      <c r="G155" s="437"/>
      <c r="H155" s="437"/>
      <c r="I155" s="437"/>
      <c r="J155" s="437"/>
      <c r="K155" s="437"/>
      <c r="L155" s="437"/>
      <c r="M155" s="437"/>
      <c r="N155" s="437">
        <v>0</v>
      </c>
      <c r="O155" s="438">
        <v>0</v>
      </c>
    </row>
    <row r="156" spans="1:15" x14ac:dyDescent="0.25">
      <c r="A156" s="494">
        <v>2</v>
      </c>
      <c r="B156" s="483">
        <v>2</v>
      </c>
      <c r="C156" s="483">
        <v>6</v>
      </c>
      <c r="D156" s="483">
        <v>5</v>
      </c>
      <c r="E156" s="483"/>
      <c r="F156" s="452" t="s">
        <v>313</v>
      </c>
      <c r="G156" s="450">
        <v>0</v>
      </c>
      <c r="H156" s="450">
        <v>0</v>
      </c>
      <c r="I156" s="450">
        <v>0</v>
      </c>
      <c r="J156" s="450">
        <v>0</v>
      </c>
      <c r="K156" s="450">
        <v>0</v>
      </c>
      <c r="L156" s="450">
        <v>0</v>
      </c>
      <c r="M156" s="450">
        <v>0</v>
      </c>
      <c r="N156" s="450">
        <v>0</v>
      </c>
      <c r="O156" s="454">
        <v>0</v>
      </c>
    </row>
    <row r="157" spans="1:15" x14ac:dyDescent="0.25">
      <c r="A157" s="489">
        <v>2</v>
      </c>
      <c r="B157" s="485">
        <v>2</v>
      </c>
      <c r="C157" s="485">
        <v>6</v>
      </c>
      <c r="D157" s="485">
        <v>5</v>
      </c>
      <c r="E157" s="485" t="s">
        <v>308</v>
      </c>
      <c r="F157" s="444" t="s">
        <v>313</v>
      </c>
      <c r="G157" s="437"/>
      <c r="H157" s="437"/>
      <c r="I157" s="437"/>
      <c r="J157" s="437"/>
      <c r="K157" s="437"/>
      <c r="L157" s="437"/>
      <c r="M157" s="437"/>
      <c r="N157" s="437">
        <v>0</v>
      </c>
      <c r="O157" s="438">
        <v>0</v>
      </c>
    </row>
    <row r="158" spans="1:15" x14ac:dyDescent="0.25">
      <c r="A158" s="494">
        <v>2</v>
      </c>
      <c r="B158" s="483">
        <v>2</v>
      </c>
      <c r="C158" s="483">
        <v>6</v>
      </c>
      <c r="D158" s="483">
        <v>6</v>
      </c>
      <c r="E158" s="483"/>
      <c r="F158" s="452" t="s">
        <v>372</v>
      </c>
      <c r="G158" s="450">
        <v>0</v>
      </c>
      <c r="H158" s="450">
        <v>0</v>
      </c>
      <c r="I158" s="450">
        <v>0</v>
      </c>
      <c r="J158" s="450">
        <v>0</v>
      </c>
      <c r="K158" s="450">
        <v>0</v>
      </c>
      <c r="L158" s="450">
        <v>0</v>
      </c>
      <c r="M158" s="450">
        <v>0</v>
      </c>
      <c r="N158" s="450">
        <v>0</v>
      </c>
      <c r="O158" s="454">
        <v>0</v>
      </c>
    </row>
    <row r="159" spans="1:15" x14ac:dyDescent="0.25">
      <c r="A159" s="489">
        <v>2</v>
      </c>
      <c r="B159" s="485">
        <v>2</v>
      </c>
      <c r="C159" s="485">
        <v>6</v>
      </c>
      <c r="D159" s="485">
        <v>6</v>
      </c>
      <c r="E159" s="485" t="s">
        <v>308</v>
      </c>
      <c r="F159" s="444" t="s">
        <v>372</v>
      </c>
      <c r="G159" s="437"/>
      <c r="H159" s="437"/>
      <c r="I159" s="437"/>
      <c r="J159" s="437"/>
      <c r="K159" s="437"/>
      <c r="L159" s="437"/>
      <c r="M159" s="437"/>
      <c r="N159" s="437">
        <v>0</v>
      </c>
      <c r="O159" s="438">
        <v>0</v>
      </c>
    </row>
    <row r="160" spans="1:15" x14ac:dyDescent="0.25">
      <c r="A160" s="494">
        <v>2</v>
      </c>
      <c r="B160" s="483">
        <v>2</v>
      </c>
      <c r="C160" s="483">
        <v>6</v>
      </c>
      <c r="D160" s="483">
        <v>7</v>
      </c>
      <c r="E160" s="483"/>
      <c r="F160" s="452" t="s">
        <v>373</v>
      </c>
      <c r="G160" s="450">
        <v>0</v>
      </c>
      <c r="H160" s="450">
        <v>0</v>
      </c>
      <c r="I160" s="450">
        <v>0</v>
      </c>
      <c r="J160" s="450">
        <v>0</v>
      </c>
      <c r="K160" s="450">
        <v>0</v>
      </c>
      <c r="L160" s="450">
        <v>0</v>
      </c>
      <c r="M160" s="450">
        <v>0</v>
      </c>
      <c r="N160" s="450">
        <v>0</v>
      </c>
      <c r="O160" s="454">
        <v>0</v>
      </c>
    </row>
    <row r="161" spans="1:15" x14ac:dyDescent="0.25">
      <c r="A161" s="489">
        <v>2</v>
      </c>
      <c r="B161" s="485">
        <v>2</v>
      </c>
      <c r="C161" s="485">
        <v>6</v>
      </c>
      <c r="D161" s="485">
        <v>7</v>
      </c>
      <c r="E161" s="485" t="s">
        <v>308</v>
      </c>
      <c r="F161" s="444" t="s">
        <v>373</v>
      </c>
      <c r="G161" s="437"/>
      <c r="H161" s="437"/>
      <c r="I161" s="437"/>
      <c r="J161" s="437"/>
      <c r="K161" s="437"/>
      <c r="L161" s="437"/>
      <c r="M161" s="437"/>
      <c r="N161" s="437">
        <v>0</v>
      </c>
      <c r="O161" s="438">
        <v>0</v>
      </c>
    </row>
    <row r="162" spans="1:15" x14ac:dyDescent="0.25">
      <c r="A162" s="494">
        <v>2</v>
      </c>
      <c r="B162" s="483">
        <v>2</v>
      </c>
      <c r="C162" s="483">
        <v>6</v>
      </c>
      <c r="D162" s="483">
        <v>8</v>
      </c>
      <c r="E162" s="483"/>
      <c r="F162" s="452" t="s">
        <v>374</v>
      </c>
      <c r="G162" s="450">
        <v>0</v>
      </c>
      <c r="H162" s="450">
        <v>0</v>
      </c>
      <c r="I162" s="450">
        <v>0</v>
      </c>
      <c r="J162" s="450">
        <v>0</v>
      </c>
      <c r="K162" s="450">
        <v>0</v>
      </c>
      <c r="L162" s="450">
        <v>0</v>
      </c>
      <c r="M162" s="450">
        <v>0</v>
      </c>
      <c r="N162" s="450">
        <v>0</v>
      </c>
      <c r="O162" s="454">
        <v>0</v>
      </c>
    </row>
    <row r="163" spans="1:15" x14ac:dyDescent="0.25">
      <c r="A163" s="489">
        <v>2</v>
      </c>
      <c r="B163" s="485">
        <v>2</v>
      </c>
      <c r="C163" s="485">
        <v>6</v>
      </c>
      <c r="D163" s="485">
        <v>8</v>
      </c>
      <c r="E163" s="485" t="s">
        <v>308</v>
      </c>
      <c r="F163" s="444" t="s">
        <v>374</v>
      </c>
      <c r="G163" s="437"/>
      <c r="H163" s="437"/>
      <c r="I163" s="437"/>
      <c r="J163" s="437"/>
      <c r="K163" s="437"/>
      <c r="L163" s="437"/>
      <c r="M163" s="437"/>
      <c r="N163" s="437">
        <v>0</v>
      </c>
      <c r="O163" s="438">
        <v>0</v>
      </c>
    </row>
    <row r="164" spans="1:15" x14ac:dyDescent="0.25">
      <c r="A164" s="494">
        <v>2</v>
      </c>
      <c r="B164" s="483">
        <v>2</v>
      </c>
      <c r="C164" s="483">
        <v>6</v>
      </c>
      <c r="D164" s="483">
        <v>9</v>
      </c>
      <c r="E164" s="483"/>
      <c r="F164" s="452" t="s">
        <v>314</v>
      </c>
      <c r="G164" s="450">
        <v>0</v>
      </c>
      <c r="H164" s="450">
        <v>0</v>
      </c>
      <c r="I164" s="450">
        <v>0</v>
      </c>
      <c r="J164" s="450">
        <v>0</v>
      </c>
      <c r="K164" s="450">
        <v>0</v>
      </c>
      <c r="L164" s="450">
        <v>0</v>
      </c>
      <c r="M164" s="450">
        <v>0</v>
      </c>
      <c r="N164" s="450">
        <v>0</v>
      </c>
      <c r="O164" s="454">
        <v>0</v>
      </c>
    </row>
    <row r="165" spans="1:15" x14ac:dyDescent="0.25">
      <c r="A165" s="489">
        <v>2</v>
      </c>
      <c r="B165" s="485">
        <v>2</v>
      </c>
      <c r="C165" s="485">
        <v>6</v>
      </c>
      <c r="D165" s="485">
        <v>9</v>
      </c>
      <c r="E165" s="485" t="s">
        <v>308</v>
      </c>
      <c r="F165" s="444" t="s">
        <v>314</v>
      </c>
      <c r="G165" s="437"/>
      <c r="H165" s="437"/>
      <c r="I165" s="437"/>
      <c r="J165" s="437"/>
      <c r="K165" s="437"/>
      <c r="L165" s="437"/>
      <c r="M165" s="437"/>
      <c r="N165" s="437">
        <v>0</v>
      </c>
      <c r="O165" s="438">
        <v>0</v>
      </c>
    </row>
    <row r="166" spans="1:15" x14ac:dyDescent="0.25">
      <c r="A166" s="480">
        <v>2</v>
      </c>
      <c r="B166" s="481">
        <v>2</v>
      </c>
      <c r="C166" s="481">
        <v>7</v>
      </c>
      <c r="D166" s="481"/>
      <c r="E166" s="481"/>
      <c r="F166" s="426" t="s">
        <v>147</v>
      </c>
      <c r="G166" s="487">
        <v>0</v>
      </c>
      <c r="H166" s="487">
        <v>0</v>
      </c>
      <c r="I166" s="487">
        <v>2610000</v>
      </c>
      <c r="J166" s="487">
        <v>3000000</v>
      </c>
      <c r="K166" s="487">
        <v>0</v>
      </c>
      <c r="L166" s="487">
        <v>0</v>
      </c>
      <c r="M166" s="487">
        <v>14690000</v>
      </c>
      <c r="N166" s="487">
        <v>20300000</v>
      </c>
      <c r="O166" s="428">
        <v>0.91633292173574366</v>
      </c>
    </row>
    <row r="167" spans="1:15" x14ac:dyDescent="0.25">
      <c r="A167" s="494">
        <v>2</v>
      </c>
      <c r="B167" s="483">
        <v>2</v>
      </c>
      <c r="C167" s="483">
        <v>7</v>
      </c>
      <c r="D167" s="483">
        <v>1</v>
      </c>
      <c r="E167" s="483"/>
      <c r="F167" s="452" t="s">
        <v>375</v>
      </c>
      <c r="G167" s="450">
        <v>0</v>
      </c>
      <c r="H167" s="450">
        <v>0</v>
      </c>
      <c r="I167" s="450">
        <v>1375000</v>
      </c>
      <c r="J167" s="450">
        <v>0</v>
      </c>
      <c r="K167" s="450">
        <v>0</v>
      </c>
      <c r="L167" s="450">
        <v>0</v>
      </c>
      <c r="M167" s="450">
        <v>10680000</v>
      </c>
      <c r="N167" s="450">
        <v>12055000</v>
      </c>
      <c r="O167" s="433">
        <v>0.54415730894208814</v>
      </c>
    </row>
    <row r="168" spans="1:15" x14ac:dyDescent="0.25">
      <c r="A168" s="484">
        <v>2</v>
      </c>
      <c r="B168" s="485">
        <v>2</v>
      </c>
      <c r="C168" s="485">
        <v>7</v>
      </c>
      <c r="D168" s="485">
        <v>1</v>
      </c>
      <c r="E168" s="485" t="s">
        <v>308</v>
      </c>
      <c r="F168" s="455" t="s">
        <v>148</v>
      </c>
      <c r="G168" s="437"/>
      <c r="H168" s="437"/>
      <c r="I168" s="437">
        <v>425000</v>
      </c>
      <c r="J168" s="437"/>
      <c r="K168" s="437"/>
      <c r="L168" s="437"/>
      <c r="M168" s="437">
        <v>5990000</v>
      </c>
      <c r="N168" s="437">
        <v>6415000</v>
      </c>
      <c r="O168" s="438">
        <v>0.28957023117905395</v>
      </c>
    </row>
    <row r="169" spans="1:15" x14ac:dyDescent="0.25">
      <c r="A169" s="484">
        <v>2</v>
      </c>
      <c r="B169" s="485">
        <v>2</v>
      </c>
      <c r="C169" s="485">
        <v>7</v>
      </c>
      <c r="D169" s="485">
        <v>1</v>
      </c>
      <c r="E169" s="485" t="s">
        <v>309</v>
      </c>
      <c r="F169" s="455" t="s">
        <v>149</v>
      </c>
      <c r="G169" s="437"/>
      <c r="H169" s="437"/>
      <c r="I169" s="437"/>
      <c r="J169" s="437"/>
      <c r="K169" s="437"/>
      <c r="L169" s="437"/>
      <c r="M169" s="437">
        <v>3600000</v>
      </c>
      <c r="N169" s="437">
        <v>3600000</v>
      </c>
      <c r="O169" s="438">
        <v>0.16250239006151121</v>
      </c>
    </row>
    <row r="170" spans="1:15" x14ac:dyDescent="0.25">
      <c r="A170" s="484">
        <v>2</v>
      </c>
      <c r="B170" s="485">
        <v>2</v>
      </c>
      <c r="C170" s="485">
        <v>7</v>
      </c>
      <c r="D170" s="485">
        <v>1</v>
      </c>
      <c r="E170" s="485" t="s">
        <v>310</v>
      </c>
      <c r="F170" s="455" t="s">
        <v>150</v>
      </c>
      <c r="G170" s="437"/>
      <c r="H170" s="437"/>
      <c r="I170" s="437"/>
      <c r="J170" s="437"/>
      <c r="K170" s="437"/>
      <c r="L170" s="437"/>
      <c r="M170" s="437"/>
      <c r="N170" s="437">
        <v>0</v>
      </c>
      <c r="O170" s="438">
        <v>0</v>
      </c>
    </row>
    <row r="171" spans="1:15" ht="23.25" x14ac:dyDescent="0.25">
      <c r="A171" s="484">
        <v>2</v>
      </c>
      <c r="B171" s="485">
        <v>2</v>
      </c>
      <c r="C171" s="485">
        <v>7</v>
      </c>
      <c r="D171" s="485">
        <v>1</v>
      </c>
      <c r="E171" s="485" t="s">
        <v>311</v>
      </c>
      <c r="F171" s="455" t="s">
        <v>151</v>
      </c>
      <c r="G171" s="437"/>
      <c r="H171" s="437"/>
      <c r="I171" s="437"/>
      <c r="J171" s="437"/>
      <c r="K171" s="437"/>
      <c r="L171" s="437"/>
      <c r="M171" s="437"/>
      <c r="N171" s="437">
        <v>0</v>
      </c>
      <c r="O171" s="438">
        <v>0</v>
      </c>
    </row>
    <row r="172" spans="1:15" x14ac:dyDescent="0.25">
      <c r="A172" s="484">
        <v>2</v>
      </c>
      <c r="B172" s="485">
        <v>2</v>
      </c>
      <c r="C172" s="485">
        <v>7</v>
      </c>
      <c r="D172" s="485">
        <v>1</v>
      </c>
      <c r="E172" s="485" t="s">
        <v>315</v>
      </c>
      <c r="F172" s="455" t="s">
        <v>152</v>
      </c>
      <c r="G172" s="437"/>
      <c r="H172" s="437"/>
      <c r="I172" s="437"/>
      <c r="J172" s="437"/>
      <c r="K172" s="437"/>
      <c r="L172" s="437"/>
      <c r="M172" s="437">
        <v>90000</v>
      </c>
      <c r="N172" s="437">
        <v>90000</v>
      </c>
      <c r="O172" s="438">
        <v>4.0625597515377794E-3</v>
      </c>
    </row>
    <row r="173" spans="1:15" x14ac:dyDescent="0.25">
      <c r="A173" s="484">
        <v>2</v>
      </c>
      <c r="B173" s="485">
        <v>2</v>
      </c>
      <c r="C173" s="485">
        <v>7</v>
      </c>
      <c r="D173" s="485">
        <v>1</v>
      </c>
      <c r="E173" s="485" t="s">
        <v>354</v>
      </c>
      <c r="F173" s="455" t="s">
        <v>153</v>
      </c>
      <c r="G173" s="437"/>
      <c r="H173" s="437"/>
      <c r="I173" s="437"/>
      <c r="J173" s="437"/>
      <c r="K173" s="437"/>
      <c r="L173" s="437"/>
      <c r="M173" s="437">
        <v>1000000</v>
      </c>
      <c r="N173" s="437">
        <v>1000000</v>
      </c>
      <c r="O173" s="438">
        <v>4.5139552794864223E-2</v>
      </c>
    </row>
    <row r="174" spans="1:15" ht="23.25" x14ac:dyDescent="0.25">
      <c r="A174" s="484">
        <v>2</v>
      </c>
      <c r="B174" s="485">
        <v>2</v>
      </c>
      <c r="C174" s="485">
        <v>7</v>
      </c>
      <c r="D174" s="485">
        <v>1</v>
      </c>
      <c r="E174" s="485" t="s">
        <v>356</v>
      </c>
      <c r="F174" s="455" t="s">
        <v>154</v>
      </c>
      <c r="G174" s="437"/>
      <c r="H174" s="437"/>
      <c r="I174" s="437">
        <v>950000</v>
      </c>
      <c r="J174" s="437"/>
      <c r="K174" s="437"/>
      <c r="L174" s="437"/>
      <c r="M174" s="437"/>
      <c r="N174" s="437">
        <v>950000</v>
      </c>
      <c r="O174" s="438">
        <v>4.2882575155121005E-2</v>
      </c>
    </row>
    <row r="175" spans="1:15" x14ac:dyDescent="0.25">
      <c r="A175" s="482">
        <v>2</v>
      </c>
      <c r="B175" s="483">
        <v>2</v>
      </c>
      <c r="C175" s="483">
        <v>7</v>
      </c>
      <c r="D175" s="483">
        <v>2</v>
      </c>
      <c r="E175" s="483"/>
      <c r="F175" s="488" t="s">
        <v>376</v>
      </c>
      <c r="G175" s="450">
        <v>0</v>
      </c>
      <c r="H175" s="450">
        <v>0</v>
      </c>
      <c r="I175" s="450">
        <v>1235000</v>
      </c>
      <c r="J175" s="450">
        <v>3000000</v>
      </c>
      <c r="K175" s="450">
        <v>0</v>
      </c>
      <c r="L175" s="450">
        <v>0</v>
      </c>
      <c r="M175" s="450">
        <v>4010000</v>
      </c>
      <c r="N175" s="450">
        <v>8245000</v>
      </c>
      <c r="O175" s="433">
        <v>0.37217561279365552</v>
      </c>
    </row>
    <row r="176" spans="1:15" ht="23.25" x14ac:dyDescent="0.25">
      <c r="A176" s="484">
        <v>2</v>
      </c>
      <c r="B176" s="485">
        <v>2</v>
      </c>
      <c r="C176" s="485">
        <v>7</v>
      </c>
      <c r="D176" s="485">
        <v>2</v>
      </c>
      <c r="E176" s="485" t="s">
        <v>308</v>
      </c>
      <c r="F176" s="455" t="s">
        <v>377</v>
      </c>
      <c r="G176" s="437"/>
      <c r="H176" s="437"/>
      <c r="I176" s="437">
        <v>885000</v>
      </c>
      <c r="J176" s="437"/>
      <c r="K176" s="437"/>
      <c r="L176" s="437"/>
      <c r="M176" s="437">
        <v>1885000</v>
      </c>
      <c r="N176" s="437">
        <v>2770000</v>
      </c>
      <c r="O176" s="438">
        <v>0.1250365612417739</v>
      </c>
    </row>
    <row r="177" spans="1:15" x14ac:dyDescent="0.25">
      <c r="A177" s="484">
        <v>2</v>
      </c>
      <c r="B177" s="485">
        <v>2</v>
      </c>
      <c r="C177" s="485">
        <v>7</v>
      </c>
      <c r="D177" s="485">
        <v>2</v>
      </c>
      <c r="E177" s="485" t="s">
        <v>309</v>
      </c>
      <c r="F177" s="455" t="s">
        <v>155</v>
      </c>
      <c r="G177" s="437"/>
      <c r="H177" s="437"/>
      <c r="I177" s="437"/>
      <c r="J177" s="437"/>
      <c r="K177" s="437"/>
      <c r="L177" s="437"/>
      <c r="M177" s="437">
        <v>500000</v>
      </c>
      <c r="N177" s="437">
        <v>500000</v>
      </c>
      <c r="O177" s="438">
        <v>2.2569776397432111E-2</v>
      </c>
    </row>
    <row r="178" spans="1:15" x14ac:dyDescent="0.25">
      <c r="A178" s="484">
        <v>2</v>
      </c>
      <c r="B178" s="485">
        <v>2</v>
      </c>
      <c r="C178" s="485">
        <v>7</v>
      </c>
      <c r="D178" s="485">
        <v>2</v>
      </c>
      <c r="E178" s="485" t="s">
        <v>310</v>
      </c>
      <c r="F178" s="455" t="s">
        <v>378</v>
      </c>
      <c r="G178" s="437"/>
      <c r="H178" s="437"/>
      <c r="I178" s="437"/>
      <c r="J178" s="437"/>
      <c r="K178" s="437"/>
      <c r="L178" s="437"/>
      <c r="M178" s="437"/>
      <c r="N178" s="437">
        <v>0</v>
      </c>
      <c r="O178" s="438">
        <v>0</v>
      </c>
    </row>
    <row r="179" spans="1:15" ht="23.25" x14ac:dyDescent="0.25">
      <c r="A179" s="484">
        <v>2</v>
      </c>
      <c r="B179" s="485">
        <v>2</v>
      </c>
      <c r="C179" s="485">
        <v>7</v>
      </c>
      <c r="D179" s="485">
        <v>2</v>
      </c>
      <c r="E179" s="485" t="s">
        <v>311</v>
      </c>
      <c r="F179" s="455" t="s">
        <v>156</v>
      </c>
      <c r="G179" s="437"/>
      <c r="H179" s="437"/>
      <c r="I179" s="437">
        <v>350000</v>
      </c>
      <c r="J179" s="437">
        <v>3000000</v>
      </c>
      <c r="K179" s="437"/>
      <c r="L179" s="437"/>
      <c r="M179" s="437">
        <v>1125000</v>
      </c>
      <c r="N179" s="437">
        <v>4475000</v>
      </c>
      <c r="O179" s="438">
        <v>0.20199949875701739</v>
      </c>
    </row>
    <row r="180" spans="1:15" x14ac:dyDescent="0.25">
      <c r="A180" s="484">
        <v>2</v>
      </c>
      <c r="B180" s="485">
        <v>2</v>
      </c>
      <c r="C180" s="485">
        <v>7</v>
      </c>
      <c r="D180" s="485">
        <v>2</v>
      </c>
      <c r="E180" s="485" t="s">
        <v>315</v>
      </c>
      <c r="F180" s="455" t="s">
        <v>316</v>
      </c>
      <c r="G180" s="437"/>
      <c r="H180" s="437"/>
      <c r="I180" s="437"/>
      <c r="J180" s="437"/>
      <c r="K180" s="437"/>
      <c r="L180" s="437"/>
      <c r="M180" s="437"/>
      <c r="N180" s="437">
        <v>0</v>
      </c>
      <c r="O180" s="438">
        <v>0</v>
      </c>
    </row>
    <row r="181" spans="1:15" ht="22.5" x14ac:dyDescent="0.25">
      <c r="A181" s="484">
        <v>2</v>
      </c>
      <c r="B181" s="485">
        <v>2</v>
      </c>
      <c r="C181" s="485">
        <v>7</v>
      </c>
      <c r="D181" s="485">
        <v>2</v>
      </c>
      <c r="E181" s="485" t="s">
        <v>354</v>
      </c>
      <c r="F181" s="497" t="s">
        <v>157</v>
      </c>
      <c r="G181" s="437"/>
      <c r="H181" s="437"/>
      <c r="I181" s="437"/>
      <c r="J181" s="437"/>
      <c r="K181" s="437"/>
      <c r="L181" s="437"/>
      <c r="M181" s="437">
        <v>500000</v>
      </c>
      <c r="N181" s="437">
        <v>500000</v>
      </c>
      <c r="O181" s="438">
        <v>2.2569776397432111E-2</v>
      </c>
    </row>
    <row r="182" spans="1:15" x14ac:dyDescent="0.25">
      <c r="A182" s="482">
        <v>2</v>
      </c>
      <c r="B182" s="483">
        <v>2</v>
      </c>
      <c r="C182" s="483">
        <v>7</v>
      </c>
      <c r="D182" s="483">
        <v>3</v>
      </c>
      <c r="E182" s="483"/>
      <c r="F182" s="488" t="s">
        <v>158</v>
      </c>
      <c r="G182" s="450">
        <v>0</v>
      </c>
      <c r="H182" s="450">
        <v>0</v>
      </c>
      <c r="I182" s="450">
        <v>0</v>
      </c>
      <c r="J182" s="450">
        <v>0</v>
      </c>
      <c r="K182" s="450">
        <v>0</v>
      </c>
      <c r="L182" s="450">
        <v>0</v>
      </c>
      <c r="M182" s="450">
        <v>0</v>
      </c>
      <c r="N182" s="450">
        <v>0</v>
      </c>
      <c r="O182" s="433">
        <v>0</v>
      </c>
    </row>
    <row r="183" spans="1:15" x14ac:dyDescent="0.25">
      <c r="A183" s="484">
        <v>2</v>
      </c>
      <c r="B183" s="485">
        <v>2</v>
      </c>
      <c r="C183" s="485">
        <v>7</v>
      </c>
      <c r="D183" s="485">
        <v>3</v>
      </c>
      <c r="E183" s="485" t="s">
        <v>308</v>
      </c>
      <c r="F183" s="486" t="s">
        <v>158</v>
      </c>
      <c r="G183" s="437"/>
      <c r="H183" s="437"/>
      <c r="I183" s="437"/>
      <c r="J183" s="437"/>
      <c r="K183" s="437"/>
      <c r="L183" s="437"/>
      <c r="M183" s="437"/>
      <c r="N183" s="437">
        <v>0</v>
      </c>
      <c r="O183" s="438">
        <v>0</v>
      </c>
    </row>
    <row r="184" spans="1:15" x14ac:dyDescent="0.25">
      <c r="A184" s="480">
        <v>2</v>
      </c>
      <c r="B184" s="481">
        <v>2</v>
      </c>
      <c r="C184" s="481">
        <v>8</v>
      </c>
      <c r="D184" s="481"/>
      <c r="E184" s="481"/>
      <c r="F184" s="426" t="s">
        <v>379</v>
      </c>
      <c r="G184" s="487">
        <v>30000</v>
      </c>
      <c r="H184" s="487">
        <v>59400</v>
      </c>
      <c r="I184" s="487">
        <v>359200</v>
      </c>
      <c r="J184" s="487">
        <v>61800</v>
      </c>
      <c r="K184" s="487">
        <v>25000</v>
      </c>
      <c r="L184" s="487">
        <v>0</v>
      </c>
      <c r="M184" s="487">
        <v>26523000</v>
      </c>
      <c r="N184" s="487">
        <v>27058400</v>
      </c>
      <c r="O184" s="428">
        <v>1.2214040753445541</v>
      </c>
    </row>
    <row r="185" spans="1:15" x14ac:dyDescent="0.25">
      <c r="A185" s="482">
        <v>2</v>
      </c>
      <c r="B185" s="483">
        <v>2</v>
      </c>
      <c r="C185" s="483">
        <v>8</v>
      </c>
      <c r="D185" s="483">
        <v>1</v>
      </c>
      <c r="E185" s="483"/>
      <c r="F185" s="488" t="s">
        <v>159</v>
      </c>
      <c r="G185" s="450">
        <v>0</v>
      </c>
      <c r="H185" s="450">
        <v>0</v>
      </c>
      <c r="I185" s="450">
        <v>0</v>
      </c>
      <c r="J185" s="450">
        <v>0</v>
      </c>
      <c r="K185" s="450">
        <v>0</v>
      </c>
      <c r="L185" s="450">
        <v>0</v>
      </c>
      <c r="M185" s="450">
        <v>15000</v>
      </c>
      <c r="N185" s="450">
        <v>15000</v>
      </c>
      <c r="O185" s="433">
        <v>6.7709329192296326E-4</v>
      </c>
    </row>
    <row r="186" spans="1:15" x14ac:dyDescent="0.25">
      <c r="A186" s="484">
        <v>2</v>
      </c>
      <c r="B186" s="485">
        <v>2</v>
      </c>
      <c r="C186" s="485">
        <v>8</v>
      </c>
      <c r="D186" s="485">
        <v>1</v>
      </c>
      <c r="E186" s="485" t="s">
        <v>308</v>
      </c>
      <c r="F186" s="486" t="s">
        <v>159</v>
      </c>
      <c r="G186" s="437"/>
      <c r="H186" s="437"/>
      <c r="I186" s="437"/>
      <c r="J186" s="437"/>
      <c r="K186" s="437"/>
      <c r="L186" s="437"/>
      <c r="M186" s="437">
        <v>15000</v>
      </c>
      <c r="N186" s="437">
        <v>15000</v>
      </c>
      <c r="O186" s="438">
        <v>6.7709329192296326E-4</v>
      </c>
    </row>
    <row r="187" spans="1:15" x14ac:dyDescent="0.25">
      <c r="A187" s="482">
        <v>2</v>
      </c>
      <c r="B187" s="483">
        <v>2</v>
      </c>
      <c r="C187" s="483">
        <v>8</v>
      </c>
      <c r="D187" s="483">
        <v>2</v>
      </c>
      <c r="E187" s="483"/>
      <c r="F187" s="488" t="s">
        <v>160</v>
      </c>
      <c r="G187" s="450">
        <v>0</v>
      </c>
      <c r="H187" s="450">
        <v>0</v>
      </c>
      <c r="I187" s="450">
        <v>0</v>
      </c>
      <c r="J187" s="450">
        <v>0</v>
      </c>
      <c r="K187" s="450">
        <v>0</v>
      </c>
      <c r="L187" s="450">
        <v>0</v>
      </c>
      <c r="M187" s="450">
        <v>264000</v>
      </c>
      <c r="N187" s="450">
        <v>264000</v>
      </c>
      <c r="O187" s="433">
        <v>1.1916841937844154E-2</v>
      </c>
    </row>
    <row r="188" spans="1:15" x14ac:dyDescent="0.25">
      <c r="A188" s="484">
        <v>2</v>
      </c>
      <c r="B188" s="485">
        <v>2</v>
      </c>
      <c r="C188" s="485">
        <v>8</v>
      </c>
      <c r="D188" s="485">
        <v>2</v>
      </c>
      <c r="E188" s="485" t="s">
        <v>308</v>
      </c>
      <c r="F188" s="486" t="s">
        <v>160</v>
      </c>
      <c r="G188" s="437"/>
      <c r="H188" s="437"/>
      <c r="I188" s="437"/>
      <c r="J188" s="437"/>
      <c r="K188" s="437"/>
      <c r="L188" s="437"/>
      <c r="M188" s="437">
        <v>264000</v>
      </c>
      <c r="N188" s="437">
        <v>264000</v>
      </c>
      <c r="O188" s="438">
        <v>1.1916841937844154E-2</v>
      </c>
    </row>
    <row r="189" spans="1:15" x14ac:dyDescent="0.25">
      <c r="A189" s="482">
        <v>2</v>
      </c>
      <c r="B189" s="483">
        <v>2</v>
      </c>
      <c r="C189" s="483">
        <v>8</v>
      </c>
      <c r="D189" s="483">
        <v>3</v>
      </c>
      <c r="E189" s="483"/>
      <c r="F189" s="488" t="s">
        <v>161</v>
      </c>
      <c r="G189" s="450">
        <v>0</v>
      </c>
      <c r="H189" s="450">
        <v>0</v>
      </c>
      <c r="I189" s="450">
        <v>0</v>
      </c>
      <c r="J189" s="450">
        <v>0</v>
      </c>
      <c r="K189" s="450">
        <v>0</v>
      </c>
      <c r="L189" s="450">
        <v>0</v>
      </c>
      <c r="M189" s="450">
        <v>0</v>
      </c>
      <c r="N189" s="450">
        <v>0</v>
      </c>
      <c r="O189" s="433">
        <v>0</v>
      </c>
    </row>
    <row r="190" spans="1:15" x14ac:dyDescent="0.25">
      <c r="A190" s="484">
        <v>2</v>
      </c>
      <c r="B190" s="485">
        <v>2</v>
      </c>
      <c r="C190" s="485">
        <v>8</v>
      </c>
      <c r="D190" s="485">
        <v>3</v>
      </c>
      <c r="E190" s="485" t="s">
        <v>308</v>
      </c>
      <c r="F190" s="497" t="s">
        <v>161</v>
      </c>
      <c r="G190" s="437"/>
      <c r="H190" s="437"/>
      <c r="I190" s="437"/>
      <c r="J190" s="437"/>
      <c r="K190" s="437"/>
      <c r="L190" s="437"/>
      <c r="M190" s="437"/>
      <c r="N190" s="437">
        <v>0</v>
      </c>
      <c r="O190" s="438">
        <v>0</v>
      </c>
    </row>
    <row r="191" spans="1:15" x14ac:dyDescent="0.25">
      <c r="A191" s="482">
        <v>2</v>
      </c>
      <c r="B191" s="483">
        <v>2</v>
      </c>
      <c r="C191" s="483">
        <v>8</v>
      </c>
      <c r="D191" s="483">
        <v>4</v>
      </c>
      <c r="E191" s="483"/>
      <c r="F191" s="488" t="s">
        <v>162</v>
      </c>
      <c r="G191" s="450">
        <v>0</v>
      </c>
      <c r="H191" s="450">
        <v>0</v>
      </c>
      <c r="I191" s="450">
        <v>0</v>
      </c>
      <c r="J191" s="450">
        <v>0</v>
      </c>
      <c r="K191" s="450">
        <v>0</v>
      </c>
      <c r="L191" s="450">
        <v>0</v>
      </c>
      <c r="M191" s="450">
        <v>12000</v>
      </c>
      <c r="N191" s="450">
        <v>12000</v>
      </c>
      <c r="O191" s="433">
        <v>5.4167463353837065E-4</v>
      </c>
    </row>
    <row r="192" spans="1:15" x14ac:dyDescent="0.25">
      <c r="A192" s="484">
        <v>2</v>
      </c>
      <c r="B192" s="485">
        <v>2</v>
      </c>
      <c r="C192" s="485">
        <v>8</v>
      </c>
      <c r="D192" s="485">
        <v>4</v>
      </c>
      <c r="E192" s="485" t="s">
        <v>308</v>
      </c>
      <c r="F192" s="486" t="s">
        <v>162</v>
      </c>
      <c r="G192" s="437"/>
      <c r="H192" s="437"/>
      <c r="I192" s="437"/>
      <c r="J192" s="437"/>
      <c r="K192" s="437"/>
      <c r="L192" s="437"/>
      <c r="M192" s="437">
        <v>12000</v>
      </c>
      <c r="N192" s="437">
        <v>12000</v>
      </c>
      <c r="O192" s="438">
        <v>5.4167463353837065E-4</v>
      </c>
    </row>
    <row r="193" spans="1:15" x14ac:dyDescent="0.25">
      <c r="A193" s="482">
        <v>2</v>
      </c>
      <c r="B193" s="483">
        <v>2</v>
      </c>
      <c r="C193" s="483">
        <v>8</v>
      </c>
      <c r="D193" s="483">
        <v>5</v>
      </c>
      <c r="E193" s="483"/>
      <c r="F193" s="488" t="s">
        <v>163</v>
      </c>
      <c r="G193" s="450">
        <v>30000</v>
      </c>
      <c r="H193" s="450">
        <v>59400</v>
      </c>
      <c r="I193" s="450">
        <v>241200</v>
      </c>
      <c r="J193" s="450">
        <v>13800</v>
      </c>
      <c r="K193" s="450">
        <v>0</v>
      </c>
      <c r="L193" s="450">
        <v>0</v>
      </c>
      <c r="M193" s="450">
        <v>84000</v>
      </c>
      <c r="N193" s="450">
        <v>428400</v>
      </c>
      <c r="O193" s="433">
        <v>1.9337784417319832E-2</v>
      </c>
    </row>
    <row r="194" spans="1:15" x14ac:dyDescent="0.25">
      <c r="A194" s="484">
        <v>2</v>
      </c>
      <c r="B194" s="485">
        <v>2</v>
      </c>
      <c r="C194" s="485">
        <v>8</v>
      </c>
      <c r="D194" s="485">
        <v>5</v>
      </c>
      <c r="E194" s="485" t="s">
        <v>308</v>
      </c>
      <c r="F194" s="486" t="s">
        <v>164</v>
      </c>
      <c r="G194" s="437"/>
      <c r="H194" s="437">
        <v>30000</v>
      </c>
      <c r="I194" s="437">
        <v>150000</v>
      </c>
      <c r="J194" s="437"/>
      <c r="K194" s="437"/>
      <c r="L194" s="437"/>
      <c r="M194" s="437">
        <v>30000</v>
      </c>
      <c r="N194" s="437">
        <v>210000</v>
      </c>
      <c r="O194" s="438">
        <v>9.4793060869214855E-3</v>
      </c>
    </row>
    <row r="195" spans="1:15" x14ac:dyDescent="0.25">
      <c r="A195" s="484">
        <v>2</v>
      </c>
      <c r="B195" s="485">
        <v>2</v>
      </c>
      <c r="C195" s="485">
        <v>8</v>
      </c>
      <c r="D195" s="485">
        <v>5</v>
      </c>
      <c r="E195" s="485" t="s">
        <v>309</v>
      </c>
      <c r="F195" s="486" t="s">
        <v>165</v>
      </c>
      <c r="G195" s="437"/>
      <c r="H195" s="437">
        <v>12000</v>
      </c>
      <c r="I195" s="437">
        <v>42600</v>
      </c>
      <c r="J195" s="437">
        <v>13800</v>
      </c>
      <c r="K195" s="437"/>
      <c r="L195" s="437"/>
      <c r="M195" s="437">
        <v>18000</v>
      </c>
      <c r="N195" s="437">
        <v>86400</v>
      </c>
      <c r="O195" s="438">
        <v>3.9000573614762684E-3</v>
      </c>
    </row>
    <row r="196" spans="1:15" x14ac:dyDescent="0.25">
      <c r="A196" s="484">
        <v>2</v>
      </c>
      <c r="B196" s="485">
        <v>2</v>
      </c>
      <c r="C196" s="485">
        <v>8</v>
      </c>
      <c r="D196" s="485">
        <v>5</v>
      </c>
      <c r="E196" s="485" t="s">
        <v>310</v>
      </c>
      <c r="F196" s="486" t="s">
        <v>317</v>
      </c>
      <c r="G196" s="437">
        <v>30000</v>
      </c>
      <c r="H196" s="437">
        <v>17400</v>
      </c>
      <c r="I196" s="437">
        <v>48600</v>
      </c>
      <c r="J196" s="437"/>
      <c r="K196" s="437"/>
      <c r="L196" s="437"/>
      <c r="M196" s="437">
        <v>36000</v>
      </c>
      <c r="N196" s="437">
        <v>132000</v>
      </c>
      <c r="O196" s="438">
        <v>5.958420968922077E-3</v>
      </c>
    </row>
    <row r="197" spans="1:15" x14ac:dyDescent="0.25">
      <c r="A197" s="482">
        <v>2</v>
      </c>
      <c r="B197" s="483">
        <v>2</v>
      </c>
      <c r="C197" s="483">
        <v>8</v>
      </c>
      <c r="D197" s="483">
        <v>6</v>
      </c>
      <c r="E197" s="483"/>
      <c r="F197" s="488" t="s">
        <v>166</v>
      </c>
      <c r="G197" s="450">
        <v>0</v>
      </c>
      <c r="H197" s="450">
        <v>0</v>
      </c>
      <c r="I197" s="450">
        <v>0</v>
      </c>
      <c r="J197" s="450">
        <v>0</v>
      </c>
      <c r="K197" s="450">
        <v>0</v>
      </c>
      <c r="L197" s="450">
        <v>0</v>
      </c>
      <c r="M197" s="450">
        <v>0</v>
      </c>
      <c r="N197" s="450">
        <v>0</v>
      </c>
      <c r="O197" s="433">
        <v>0</v>
      </c>
    </row>
    <row r="198" spans="1:15" x14ac:dyDescent="0.25">
      <c r="A198" s="484">
        <v>2</v>
      </c>
      <c r="B198" s="485">
        <v>2</v>
      </c>
      <c r="C198" s="485">
        <v>8</v>
      </c>
      <c r="D198" s="485">
        <v>6</v>
      </c>
      <c r="E198" s="485" t="s">
        <v>308</v>
      </c>
      <c r="F198" s="486" t="s">
        <v>380</v>
      </c>
      <c r="G198" s="437"/>
      <c r="H198" s="437"/>
      <c r="I198" s="437"/>
      <c r="J198" s="437"/>
      <c r="K198" s="437"/>
      <c r="L198" s="437"/>
      <c r="M198" s="437"/>
      <c r="N198" s="437">
        <v>0</v>
      </c>
      <c r="O198" s="438">
        <v>0</v>
      </c>
    </row>
    <row r="199" spans="1:15" x14ac:dyDescent="0.25">
      <c r="A199" s="484">
        <v>2</v>
      </c>
      <c r="B199" s="485">
        <v>2</v>
      </c>
      <c r="C199" s="485">
        <v>8</v>
      </c>
      <c r="D199" s="485">
        <v>6</v>
      </c>
      <c r="E199" s="485" t="s">
        <v>309</v>
      </c>
      <c r="F199" s="486" t="s">
        <v>167</v>
      </c>
      <c r="G199" s="437"/>
      <c r="H199" s="437"/>
      <c r="I199" s="437"/>
      <c r="J199" s="437"/>
      <c r="K199" s="437"/>
      <c r="L199" s="437"/>
      <c r="M199" s="437"/>
      <c r="N199" s="437">
        <v>0</v>
      </c>
      <c r="O199" s="438">
        <v>0</v>
      </c>
    </row>
    <row r="200" spans="1:15" x14ac:dyDescent="0.25">
      <c r="A200" s="484">
        <v>2</v>
      </c>
      <c r="B200" s="485">
        <v>2</v>
      </c>
      <c r="C200" s="485">
        <v>8</v>
      </c>
      <c r="D200" s="485">
        <v>6</v>
      </c>
      <c r="E200" s="485" t="s">
        <v>310</v>
      </c>
      <c r="F200" s="486" t="s">
        <v>168</v>
      </c>
      <c r="G200" s="437"/>
      <c r="H200" s="437"/>
      <c r="I200" s="437"/>
      <c r="J200" s="437"/>
      <c r="K200" s="437"/>
      <c r="L200" s="437"/>
      <c r="M200" s="437"/>
      <c r="N200" s="437">
        <v>0</v>
      </c>
      <c r="O200" s="438">
        <v>0</v>
      </c>
    </row>
    <row r="201" spans="1:15" x14ac:dyDescent="0.25">
      <c r="A201" s="484">
        <v>2</v>
      </c>
      <c r="B201" s="485">
        <v>2</v>
      </c>
      <c r="C201" s="485">
        <v>8</v>
      </c>
      <c r="D201" s="485">
        <v>6</v>
      </c>
      <c r="E201" s="485" t="s">
        <v>311</v>
      </c>
      <c r="F201" s="486" t="s">
        <v>169</v>
      </c>
      <c r="G201" s="437"/>
      <c r="H201" s="437"/>
      <c r="I201" s="437"/>
      <c r="J201" s="437"/>
      <c r="K201" s="437"/>
      <c r="L201" s="437"/>
      <c r="M201" s="437"/>
      <c r="N201" s="437">
        <v>0</v>
      </c>
      <c r="O201" s="438">
        <v>0</v>
      </c>
    </row>
    <row r="202" spans="1:15" x14ac:dyDescent="0.25">
      <c r="A202" s="482">
        <v>2</v>
      </c>
      <c r="B202" s="483">
        <v>2</v>
      </c>
      <c r="C202" s="483">
        <v>8</v>
      </c>
      <c r="D202" s="483">
        <v>7</v>
      </c>
      <c r="E202" s="483"/>
      <c r="F202" s="488" t="s">
        <v>170</v>
      </c>
      <c r="G202" s="450">
        <v>0</v>
      </c>
      <c r="H202" s="450">
        <v>0</v>
      </c>
      <c r="I202" s="450">
        <v>118000</v>
      </c>
      <c r="J202" s="450">
        <v>48000</v>
      </c>
      <c r="K202" s="450">
        <v>25000</v>
      </c>
      <c r="L202" s="450">
        <v>0</v>
      </c>
      <c r="M202" s="450">
        <v>5028000</v>
      </c>
      <c r="N202" s="450">
        <v>5219000</v>
      </c>
      <c r="O202" s="433">
        <v>0.23558332603639637</v>
      </c>
    </row>
    <row r="203" spans="1:15" x14ac:dyDescent="0.25">
      <c r="A203" s="484">
        <v>2</v>
      </c>
      <c r="B203" s="485">
        <v>2</v>
      </c>
      <c r="C203" s="485">
        <v>8</v>
      </c>
      <c r="D203" s="485">
        <v>7</v>
      </c>
      <c r="E203" s="485" t="s">
        <v>308</v>
      </c>
      <c r="F203" s="497" t="s">
        <v>381</v>
      </c>
      <c r="G203" s="437"/>
      <c r="H203" s="437"/>
      <c r="I203" s="437"/>
      <c r="J203" s="437"/>
      <c r="K203" s="437"/>
      <c r="L203" s="437"/>
      <c r="M203" s="437"/>
      <c r="N203" s="437">
        <v>0</v>
      </c>
      <c r="O203" s="438">
        <v>0</v>
      </c>
    </row>
    <row r="204" spans="1:15" x14ac:dyDescent="0.25">
      <c r="A204" s="484">
        <v>2</v>
      </c>
      <c r="B204" s="485">
        <v>2</v>
      </c>
      <c r="C204" s="485">
        <v>8</v>
      </c>
      <c r="D204" s="485">
        <v>7</v>
      </c>
      <c r="E204" s="485" t="s">
        <v>309</v>
      </c>
      <c r="F204" s="497" t="s">
        <v>171</v>
      </c>
      <c r="G204" s="437"/>
      <c r="H204" s="437"/>
      <c r="I204" s="437"/>
      <c r="J204" s="437"/>
      <c r="K204" s="437"/>
      <c r="L204" s="437"/>
      <c r="M204" s="437"/>
      <c r="N204" s="437">
        <v>0</v>
      </c>
      <c r="O204" s="438">
        <v>0</v>
      </c>
    </row>
    <row r="205" spans="1:15" x14ac:dyDescent="0.25">
      <c r="A205" s="484">
        <v>2</v>
      </c>
      <c r="B205" s="485">
        <v>2</v>
      </c>
      <c r="C205" s="485">
        <v>8</v>
      </c>
      <c r="D205" s="485">
        <v>7</v>
      </c>
      <c r="E205" s="485" t="s">
        <v>310</v>
      </c>
      <c r="F205" s="497" t="s">
        <v>172</v>
      </c>
      <c r="G205" s="437"/>
      <c r="H205" s="437"/>
      <c r="I205" s="437"/>
      <c r="J205" s="437"/>
      <c r="K205" s="437"/>
      <c r="L205" s="437"/>
      <c r="M205" s="437"/>
      <c r="N205" s="437">
        <v>0</v>
      </c>
      <c r="O205" s="438">
        <v>0</v>
      </c>
    </row>
    <row r="206" spans="1:15" x14ac:dyDescent="0.25">
      <c r="A206" s="484">
        <v>2</v>
      </c>
      <c r="B206" s="485">
        <v>2</v>
      </c>
      <c r="C206" s="485">
        <v>8</v>
      </c>
      <c r="D206" s="485">
        <v>7</v>
      </c>
      <c r="E206" s="485" t="s">
        <v>311</v>
      </c>
      <c r="F206" s="497" t="s">
        <v>173</v>
      </c>
      <c r="G206" s="437"/>
      <c r="H206" s="437"/>
      <c r="I206" s="437">
        <v>118000</v>
      </c>
      <c r="J206" s="437">
        <v>48000</v>
      </c>
      <c r="K206" s="437">
        <v>25000</v>
      </c>
      <c r="L206" s="437"/>
      <c r="M206" s="437">
        <v>810000</v>
      </c>
      <c r="N206" s="437">
        <v>1001000</v>
      </c>
      <c r="O206" s="438">
        <v>4.5184692347659081E-2</v>
      </c>
    </row>
    <row r="207" spans="1:15" x14ac:dyDescent="0.25">
      <c r="A207" s="490">
        <v>2</v>
      </c>
      <c r="B207" s="485">
        <v>2</v>
      </c>
      <c r="C207" s="485">
        <v>8</v>
      </c>
      <c r="D207" s="485">
        <v>7</v>
      </c>
      <c r="E207" s="485" t="s">
        <v>315</v>
      </c>
      <c r="F207" s="497" t="s">
        <v>174</v>
      </c>
      <c r="G207" s="437"/>
      <c r="H207" s="437"/>
      <c r="I207" s="437"/>
      <c r="J207" s="437"/>
      <c r="K207" s="437"/>
      <c r="L207" s="437"/>
      <c r="M207" s="437"/>
      <c r="N207" s="437">
        <v>0</v>
      </c>
      <c r="O207" s="438">
        <v>0</v>
      </c>
    </row>
    <row r="208" spans="1:15" x14ac:dyDescent="0.25">
      <c r="A208" s="484">
        <v>2</v>
      </c>
      <c r="B208" s="485">
        <v>2</v>
      </c>
      <c r="C208" s="485">
        <v>8</v>
      </c>
      <c r="D208" s="485">
        <v>7</v>
      </c>
      <c r="E208" s="485" t="s">
        <v>354</v>
      </c>
      <c r="F208" s="497" t="s">
        <v>175</v>
      </c>
      <c r="G208" s="437"/>
      <c r="H208" s="437"/>
      <c r="I208" s="437"/>
      <c r="J208" s="437"/>
      <c r="K208" s="437"/>
      <c r="L208" s="437"/>
      <c r="M208" s="437">
        <v>4218000</v>
      </c>
      <c r="N208" s="437">
        <v>4218000</v>
      </c>
      <c r="O208" s="438">
        <v>0.19039863368873727</v>
      </c>
    </row>
    <row r="209" spans="1:15" x14ac:dyDescent="0.25">
      <c r="A209" s="482">
        <v>2</v>
      </c>
      <c r="B209" s="483">
        <v>2</v>
      </c>
      <c r="C209" s="483">
        <v>8</v>
      </c>
      <c r="D209" s="483">
        <v>8</v>
      </c>
      <c r="E209" s="483"/>
      <c r="F209" s="488" t="s">
        <v>176</v>
      </c>
      <c r="G209" s="450">
        <v>0</v>
      </c>
      <c r="H209" s="450">
        <v>0</v>
      </c>
      <c r="I209" s="450">
        <v>0</v>
      </c>
      <c r="J209" s="450">
        <v>0</v>
      </c>
      <c r="K209" s="450">
        <v>0</v>
      </c>
      <c r="L209" s="450">
        <v>0</v>
      </c>
      <c r="M209" s="450">
        <v>21000000</v>
      </c>
      <c r="N209" s="450">
        <v>21000000</v>
      </c>
      <c r="O209" s="433">
        <v>0.94793060869214851</v>
      </c>
    </row>
    <row r="210" spans="1:15" x14ac:dyDescent="0.25">
      <c r="A210" s="484">
        <v>2</v>
      </c>
      <c r="B210" s="485">
        <v>2</v>
      </c>
      <c r="C210" s="485">
        <v>8</v>
      </c>
      <c r="D210" s="485">
        <v>8</v>
      </c>
      <c r="E210" s="485" t="s">
        <v>308</v>
      </c>
      <c r="F210" s="497" t="s">
        <v>177</v>
      </c>
      <c r="G210" s="437"/>
      <c r="H210" s="437"/>
      <c r="I210" s="437"/>
      <c r="J210" s="437"/>
      <c r="K210" s="437"/>
      <c r="L210" s="437"/>
      <c r="M210" s="437">
        <v>21000000</v>
      </c>
      <c r="N210" s="437">
        <v>21000000</v>
      </c>
      <c r="O210" s="438">
        <v>0.94793060869214851</v>
      </c>
    </row>
    <row r="211" spans="1:15" x14ac:dyDescent="0.25">
      <c r="A211" s="484">
        <v>2</v>
      </c>
      <c r="B211" s="485">
        <v>2</v>
      </c>
      <c r="C211" s="485">
        <v>8</v>
      </c>
      <c r="D211" s="485">
        <v>8</v>
      </c>
      <c r="E211" s="485" t="s">
        <v>309</v>
      </c>
      <c r="F211" s="497" t="s">
        <v>178</v>
      </c>
      <c r="G211" s="437"/>
      <c r="H211" s="437"/>
      <c r="I211" s="437"/>
      <c r="J211" s="437"/>
      <c r="K211" s="437"/>
      <c r="L211" s="437"/>
      <c r="M211" s="437"/>
      <c r="N211" s="437">
        <v>0</v>
      </c>
      <c r="O211" s="438">
        <v>0</v>
      </c>
    </row>
    <row r="212" spans="1:15" x14ac:dyDescent="0.25">
      <c r="A212" s="484">
        <v>2</v>
      </c>
      <c r="B212" s="485">
        <v>2</v>
      </c>
      <c r="C212" s="485">
        <v>8</v>
      </c>
      <c r="D212" s="485">
        <v>8</v>
      </c>
      <c r="E212" s="485" t="s">
        <v>310</v>
      </c>
      <c r="F212" s="497" t="s">
        <v>179</v>
      </c>
      <c r="G212" s="437"/>
      <c r="H212" s="437"/>
      <c r="I212" s="437"/>
      <c r="J212" s="437"/>
      <c r="K212" s="437"/>
      <c r="L212" s="437"/>
      <c r="M212" s="437"/>
      <c r="N212" s="437">
        <v>0</v>
      </c>
      <c r="O212" s="438">
        <v>0</v>
      </c>
    </row>
    <row r="213" spans="1:15" x14ac:dyDescent="0.25">
      <c r="A213" s="482">
        <v>2</v>
      </c>
      <c r="B213" s="483">
        <v>2</v>
      </c>
      <c r="C213" s="483">
        <v>8</v>
      </c>
      <c r="D213" s="483">
        <v>9</v>
      </c>
      <c r="E213" s="483"/>
      <c r="F213" s="488" t="s">
        <v>180</v>
      </c>
      <c r="G213" s="450">
        <v>0</v>
      </c>
      <c r="H213" s="450">
        <v>0</v>
      </c>
      <c r="I213" s="450">
        <v>0</v>
      </c>
      <c r="J213" s="450">
        <v>0</v>
      </c>
      <c r="K213" s="450">
        <v>0</v>
      </c>
      <c r="L213" s="450">
        <v>0</v>
      </c>
      <c r="M213" s="450">
        <v>120000</v>
      </c>
      <c r="N213" s="450">
        <v>120000</v>
      </c>
      <c r="O213" s="433">
        <v>5.4167463353837061E-3</v>
      </c>
    </row>
    <row r="214" spans="1:15" x14ac:dyDescent="0.25">
      <c r="A214" s="485">
        <v>2</v>
      </c>
      <c r="B214" s="485">
        <v>2</v>
      </c>
      <c r="C214" s="485">
        <v>8</v>
      </c>
      <c r="D214" s="485">
        <v>9</v>
      </c>
      <c r="E214" s="485" t="s">
        <v>308</v>
      </c>
      <c r="F214" s="497" t="s">
        <v>318</v>
      </c>
      <c r="G214" s="437"/>
      <c r="H214" s="437"/>
      <c r="I214" s="437"/>
      <c r="J214" s="437"/>
      <c r="K214" s="437"/>
      <c r="L214" s="437"/>
      <c r="M214" s="437"/>
      <c r="N214" s="437">
        <v>0</v>
      </c>
      <c r="O214" s="438">
        <v>0</v>
      </c>
    </row>
    <row r="215" spans="1:15" x14ac:dyDescent="0.25">
      <c r="A215" s="485">
        <v>2</v>
      </c>
      <c r="B215" s="485">
        <v>2</v>
      </c>
      <c r="C215" s="485">
        <v>8</v>
      </c>
      <c r="D215" s="485">
        <v>9</v>
      </c>
      <c r="E215" s="485" t="s">
        <v>309</v>
      </c>
      <c r="F215" s="497" t="s">
        <v>319</v>
      </c>
      <c r="G215" s="437"/>
      <c r="H215" s="437"/>
      <c r="I215" s="437"/>
      <c r="J215" s="437"/>
      <c r="K215" s="437"/>
      <c r="L215" s="437"/>
      <c r="M215" s="437"/>
      <c r="N215" s="437">
        <v>0</v>
      </c>
      <c r="O215" s="438">
        <v>0</v>
      </c>
    </row>
    <row r="216" spans="1:15" x14ac:dyDescent="0.25">
      <c r="A216" s="485">
        <v>2</v>
      </c>
      <c r="B216" s="485">
        <v>2</v>
      </c>
      <c r="C216" s="485">
        <v>8</v>
      </c>
      <c r="D216" s="485">
        <v>9</v>
      </c>
      <c r="E216" s="485" t="s">
        <v>310</v>
      </c>
      <c r="F216" s="497" t="s">
        <v>382</v>
      </c>
      <c r="G216" s="437"/>
      <c r="H216" s="437"/>
      <c r="I216" s="437"/>
      <c r="J216" s="437"/>
      <c r="K216" s="437"/>
      <c r="L216" s="437"/>
      <c r="M216" s="437"/>
      <c r="N216" s="437">
        <v>0</v>
      </c>
      <c r="O216" s="438">
        <v>0</v>
      </c>
    </row>
    <row r="217" spans="1:15" x14ac:dyDescent="0.25">
      <c r="A217" s="485">
        <v>2</v>
      </c>
      <c r="B217" s="485">
        <v>2</v>
      </c>
      <c r="C217" s="485">
        <v>8</v>
      </c>
      <c r="D217" s="485">
        <v>9</v>
      </c>
      <c r="E217" s="485" t="s">
        <v>311</v>
      </c>
      <c r="F217" s="497" t="s">
        <v>320</v>
      </c>
      <c r="G217" s="437"/>
      <c r="H217" s="437"/>
      <c r="I217" s="437"/>
      <c r="J217" s="437"/>
      <c r="K217" s="437"/>
      <c r="L217" s="437"/>
      <c r="M217" s="437"/>
      <c r="N217" s="437">
        <v>0</v>
      </c>
      <c r="O217" s="438">
        <v>0</v>
      </c>
    </row>
    <row r="218" spans="1:15" x14ac:dyDescent="0.25">
      <c r="A218" s="484">
        <v>2</v>
      </c>
      <c r="B218" s="485">
        <v>2</v>
      </c>
      <c r="C218" s="485">
        <v>8</v>
      </c>
      <c r="D218" s="485">
        <v>9</v>
      </c>
      <c r="E218" s="485" t="s">
        <v>315</v>
      </c>
      <c r="F218" s="497" t="s">
        <v>181</v>
      </c>
      <c r="G218" s="437"/>
      <c r="H218" s="437"/>
      <c r="I218" s="437"/>
      <c r="J218" s="437"/>
      <c r="K218" s="437"/>
      <c r="L218" s="437"/>
      <c r="M218" s="437">
        <v>120000</v>
      </c>
      <c r="N218" s="437">
        <v>120000</v>
      </c>
      <c r="O218" s="438">
        <v>5.4167463353837061E-3</v>
      </c>
    </row>
    <row r="219" spans="1:15" x14ac:dyDescent="0.25">
      <c r="A219" s="477">
        <v>2</v>
      </c>
      <c r="B219" s="478">
        <v>3</v>
      </c>
      <c r="C219" s="479"/>
      <c r="D219" s="479"/>
      <c r="E219" s="479"/>
      <c r="F219" s="421" t="s">
        <v>35</v>
      </c>
      <c r="G219" s="493">
        <v>5868321.8499999996</v>
      </c>
      <c r="H219" s="493">
        <v>68438735.310000002</v>
      </c>
      <c r="I219" s="493">
        <v>101187082.33000001</v>
      </c>
      <c r="J219" s="493">
        <v>1122782919.3400002</v>
      </c>
      <c r="K219" s="493">
        <v>50856853.43</v>
      </c>
      <c r="L219" s="493">
        <v>7539.74</v>
      </c>
      <c r="M219" s="493">
        <v>15893899.68</v>
      </c>
      <c r="N219" s="493">
        <v>1365035351.6799998</v>
      </c>
      <c r="O219" s="423">
        <v>61.617085324015406</v>
      </c>
    </row>
    <row r="220" spans="1:15" x14ac:dyDescent="0.25">
      <c r="A220" s="480">
        <v>2</v>
      </c>
      <c r="B220" s="481">
        <v>3</v>
      </c>
      <c r="C220" s="481">
        <v>1</v>
      </c>
      <c r="D220" s="481"/>
      <c r="E220" s="481"/>
      <c r="F220" s="426" t="s">
        <v>36</v>
      </c>
      <c r="G220" s="487">
        <v>0</v>
      </c>
      <c r="H220" s="487">
        <v>0</v>
      </c>
      <c r="I220" s="487">
        <v>6371296.4800000004</v>
      </c>
      <c r="J220" s="487">
        <v>43000</v>
      </c>
      <c r="K220" s="487">
        <v>0</v>
      </c>
      <c r="L220" s="487">
        <v>0</v>
      </c>
      <c r="M220" s="487">
        <v>2471940.3199999998</v>
      </c>
      <c r="N220" s="487">
        <v>8886236.8000000007</v>
      </c>
      <c r="O220" s="428">
        <v>0.40112075518126528</v>
      </c>
    </row>
    <row r="221" spans="1:15" x14ac:dyDescent="0.25">
      <c r="A221" s="482">
        <v>2</v>
      </c>
      <c r="B221" s="483">
        <v>3</v>
      </c>
      <c r="C221" s="483">
        <v>1</v>
      </c>
      <c r="D221" s="483">
        <v>1</v>
      </c>
      <c r="E221" s="483"/>
      <c r="F221" s="488" t="s">
        <v>182</v>
      </c>
      <c r="G221" s="450">
        <v>0</v>
      </c>
      <c r="H221" s="450">
        <v>0</v>
      </c>
      <c r="I221" s="450">
        <v>6371296.4800000004</v>
      </c>
      <c r="J221" s="450">
        <v>43000</v>
      </c>
      <c r="K221" s="450">
        <v>0</v>
      </c>
      <c r="L221" s="450">
        <v>0</v>
      </c>
      <c r="M221" s="450">
        <v>2471940.3199999998</v>
      </c>
      <c r="N221" s="450">
        <v>8886236.8000000007</v>
      </c>
      <c r="O221" s="433">
        <v>0.40112075518126528</v>
      </c>
    </row>
    <row r="222" spans="1:15" x14ac:dyDescent="0.25">
      <c r="A222" s="489">
        <v>2</v>
      </c>
      <c r="B222" s="485">
        <v>3</v>
      </c>
      <c r="C222" s="485">
        <v>1</v>
      </c>
      <c r="D222" s="485">
        <v>1</v>
      </c>
      <c r="E222" s="485" t="s">
        <v>308</v>
      </c>
      <c r="F222" s="486" t="s">
        <v>182</v>
      </c>
      <c r="G222" s="437"/>
      <c r="H222" s="437"/>
      <c r="I222" s="437">
        <v>6371296.4800000004</v>
      </c>
      <c r="J222" s="437">
        <v>43000</v>
      </c>
      <c r="K222" s="437"/>
      <c r="L222" s="437"/>
      <c r="M222" s="437">
        <v>2471940.3199999998</v>
      </c>
      <c r="N222" s="437">
        <v>8886236.8000000007</v>
      </c>
      <c r="O222" s="438">
        <v>0.40112075518126528</v>
      </c>
    </row>
    <row r="223" spans="1:15" x14ac:dyDescent="0.25">
      <c r="A223" s="489">
        <v>2</v>
      </c>
      <c r="B223" s="485">
        <v>3</v>
      </c>
      <c r="C223" s="485">
        <v>1</v>
      </c>
      <c r="D223" s="485">
        <v>1</v>
      </c>
      <c r="E223" s="485" t="s">
        <v>309</v>
      </c>
      <c r="F223" s="486" t="s">
        <v>183</v>
      </c>
      <c r="G223" s="450"/>
      <c r="H223" s="450"/>
      <c r="I223" s="450"/>
      <c r="J223" s="450"/>
      <c r="K223" s="450"/>
      <c r="L223" s="450"/>
      <c r="M223" s="450"/>
      <c r="N223" s="437">
        <v>0</v>
      </c>
      <c r="O223" s="438">
        <v>0</v>
      </c>
    </row>
    <row r="224" spans="1:15" x14ac:dyDescent="0.25">
      <c r="A224" s="482">
        <v>2</v>
      </c>
      <c r="B224" s="483">
        <v>3</v>
      </c>
      <c r="C224" s="483">
        <v>1</v>
      </c>
      <c r="D224" s="483">
        <v>2</v>
      </c>
      <c r="E224" s="483"/>
      <c r="F224" s="488" t="s">
        <v>185</v>
      </c>
      <c r="G224" s="450">
        <v>0</v>
      </c>
      <c r="H224" s="450">
        <v>0</v>
      </c>
      <c r="I224" s="450">
        <v>0</v>
      </c>
      <c r="J224" s="450">
        <v>0</v>
      </c>
      <c r="K224" s="450">
        <v>0</v>
      </c>
      <c r="L224" s="450">
        <v>0</v>
      </c>
      <c r="M224" s="450">
        <v>0</v>
      </c>
      <c r="N224" s="450">
        <v>0</v>
      </c>
      <c r="O224" s="454">
        <v>0</v>
      </c>
    </row>
    <row r="225" spans="1:15" x14ac:dyDescent="0.25">
      <c r="A225" s="489">
        <v>2</v>
      </c>
      <c r="B225" s="485">
        <v>3</v>
      </c>
      <c r="C225" s="485">
        <v>1</v>
      </c>
      <c r="D225" s="485">
        <v>2</v>
      </c>
      <c r="E225" s="485" t="s">
        <v>308</v>
      </c>
      <c r="F225" s="486" t="s">
        <v>185</v>
      </c>
      <c r="G225" s="450"/>
      <c r="H225" s="450"/>
      <c r="I225" s="450"/>
      <c r="J225" s="450"/>
      <c r="K225" s="450"/>
      <c r="L225" s="450"/>
      <c r="M225" s="450"/>
      <c r="N225" s="437">
        <v>0</v>
      </c>
      <c r="O225" s="438">
        <v>0</v>
      </c>
    </row>
    <row r="226" spans="1:15" x14ac:dyDescent="0.25">
      <c r="A226" s="482">
        <v>2</v>
      </c>
      <c r="B226" s="483">
        <v>3</v>
      </c>
      <c r="C226" s="483">
        <v>1</v>
      </c>
      <c r="D226" s="483">
        <v>3</v>
      </c>
      <c r="E226" s="483"/>
      <c r="F226" s="488" t="s">
        <v>184</v>
      </c>
      <c r="G226" s="450">
        <v>0</v>
      </c>
      <c r="H226" s="450">
        <v>0</v>
      </c>
      <c r="I226" s="450">
        <v>0</v>
      </c>
      <c r="J226" s="450">
        <v>0</v>
      </c>
      <c r="K226" s="450">
        <v>0</v>
      </c>
      <c r="L226" s="450">
        <v>0</v>
      </c>
      <c r="M226" s="450">
        <v>0</v>
      </c>
      <c r="N226" s="450">
        <v>0</v>
      </c>
      <c r="O226" s="433">
        <v>0</v>
      </c>
    </row>
    <row r="227" spans="1:15" x14ac:dyDescent="0.25">
      <c r="A227" s="495">
        <v>2</v>
      </c>
      <c r="B227" s="491">
        <v>3</v>
      </c>
      <c r="C227" s="491">
        <v>1</v>
      </c>
      <c r="D227" s="491">
        <v>3</v>
      </c>
      <c r="E227" s="491" t="s">
        <v>308</v>
      </c>
      <c r="F227" s="498" t="s">
        <v>186</v>
      </c>
      <c r="G227" s="459"/>
      <c r="H227" s="459"/>
      <c r="I227" s="459"/>
      <c r="J227" s="459"/>
      <c r="K227" s="459"/>
      <c r="L227" s="459"/>
      <c r="M227" s="459"/>
      <c r="N227" s="459">
        <v>0</v>
      </c>
      <c r="O227" s="460">
        <v>0</v>
      </c>
    </row>
    <row r="228" spans="1:15" x14ac:dyDescent="0.25">
      <c r="A228" s="489">
        <v>2</v>
      </c>
      <c r="B228" s="485">
        <v>3</v>
      </c>
      <c r="C228" s="485">
        <v>1</v>
      </c>
      <c r="D228" s="485">
        <v>3</v>
      </c>
      <c r="E228" s="485" t="s">
        <v>309</v>
      </c>
      <c r="F228" s="486" t="s">
        <v>187</v>
      </c>
      <c r="G228" s="437"/>
      <c r="H228" s="437"/>
      <c r="I228" s="437"/>
      <c r="J228" s="437"/>
      <c r="K228" s="437"/>
      <c r="L228" s="437"/>
      <c r="M228" s="437"/>
      <c r="N228" s="437">
        <v>0</v>
      </c>
      <c r="O228" s="438">
        <v>0</v>
      </c>
    </row>
    <row r="229" spans="1:15" x14ac:dyDescent="0.25">
      <c r="A229" s="489">
        <v>2</v>
      </c>
      <c r="B229" s="485">
        <v>3</v>
      </c>
      <c r="C229" s="485">
        <v>1</v>
      </c>
      <c r="D229" s="485">
        <v>3</v>
      </c>
      <c r="E229" s="485" t="s">
        <v>310</v>
      </c>
      <c r="F229" s="486" t="s">
        <v>188</v>
      </c>
      <c r="G229" s="450"/>
      <c r="H229" s="450"/>
      <c r="I229" s="450"/>
      <c r="J229" s="450"/>
      <c r="K229" s="450"/>
      <c r="L229" s="450"/>
      <c r="M229" s="450"/>
      <c r="N229" s="437">
        <v>0</v>
      </c>
      <c r="O229" s="438">
        <v>0</v>
      </c>
    </row>
    <row r="230" spans="1:15" x14ac:dyDescent="0.25">
      <c r="A230" s="482">
        <v>2</v>
      </c>
      <c r="B230" s="483">
        <v>3</v>
      </c>
      <c r="C230" s="483">
        <v>1</v>
      </c>
      <c r="D230" s="483">
        <v>4</v>
      </c>
      <c r="E230" s="483"/>
      <c r="F230" s="488" t="s">
        <v>189</v>
      </c>
      <c r="G230" s="450">
        <v>0</v>
      </c>
      <c r="H230" s="450">
        <v>0</v>
      </c>
      <c r="I230" s="450">
        <v>0</v>
      </c>
      <c r="J230" s="450">
        <v>0</v>
      </c>
      <c r="K230" s="450">
        <v>0</v>
      </c>
      <c r="L230" s="450">
        <v>0</v>
      </c>
      <c r="M230" s="450">
        <v>0</v>
      </c>
      <c r="N230" s="450">
        <v>0</v>
      </c>
      <c r="O230" s="454">
        <v>0</v>
      </c>
    </row>
    <row r="231" spans="1:15" x14ac:dyDescent="0.25">
      <c r="A231" s="489">
        <v>2</v>
      </c>
      <c r="B231" s="485">
        <v>3</v>
      </c>
      <c r="C231" s="485">
        <v>1</v>
      </c>
      <c r="D231" s="485">
        <v>4</v>
      </c>
      <c r="E231" s="485" t="s">
        <v>308</v>
      </c>
      <c r="F231" s="486" t="s">
        <v>189</v>
      </c>
      <c r="G231" s="450"/>
      <c r="H231" s="450"/>
      <c r="I231" s="450"/>
      <c r="J231" s="450"/>
      <c r="K231" s="450"/>
      <c r="L231" s="450"/>
      <c r="M231" s="450"/>
      <c r="N231" s="437">
        <v>0</v>
      </c>
      <c r="O231" s="438">
        <v>0</v>
      </c>
    </row>
    <row r="232" spans="1:15" x14ac:dyDescent="0.25">
      <c r="A232" s="480">
        <v>2</v>
      </c>
      <c r="B232" s="481">
        <v>3</v>
      </c>
      <c r="C232" s="481">
        <v>2</v>
      </c>
      <c r="D232" s="481"/>
      <c r="E232" s="481"/>
      <c r="F232" s="426" t="s">
        <v>37</v>
      </c>
      <c r="G232" s="487">
        <v>135000</v>
      </c>
      <c r="H232" s="487">
        <v>1065007.0699999998</v>
      </c>
      <c r="I232" s="487">
        <v>1836028.29</v>
      </c>
      <c r="J232" s="487">
        <v>156232.07</v>
      </c>
      <c r="K232" s="487">
        <v>40350</v>
      </c>
      <c r="L232" s="487">
        <v>0</v>
      </c>
      <c r="M232" s="487">
        <v>633250</v>
      </c>
      <c r="N232" s="487">
        <v>3865867.4299999997</v>
      </c>
      <c r="O232" s="428">
        <v>0.17450352695443105</v>
      </c>
    </row>
    <row r="233" spans="1:15" x14ac:dyDescent="0.25">
      <c r="A233" s="482">
        <v>2</v>
      </c>
      <c r="B233" s="483">
        <v>3</v>
      </c>
      <c r="C233" s="483">
        <v>2</v>
      </c>
      <c r="D233" s="483">
        <v>1</v>
      </c>
      <c r="E233" s="483"/>
      <c r="F233" s="488" t="s">
        <v>190</v>
      </c>
      <c r="G233" s="450">
        <v>0</v>
      </c>
      <c r="H233" s="450">
        <v>107000</v>
      </c>
      <c r="I233" s="450">
        <v>107000</v>
      </c>
      <c r="J233" s="450">
        <v>0</v>
      </c>
      <c r="K233" s="450">
        <v>0</v>
      </c>
      <c r="L233" s="450">
        <v>0</v>
      </c>
      <c r="M233" s="450">
        <v>0</v>
      </c>
      <c r="N233" s="450">
        <v>214000</v>
      </c>
      <c r="O233" s="454">
        <v>9.6598642981009439E-3</v>
      </c>
    </row>
    <row r="234" spans="1:15" x14ac:dyDescent="0.25">
      <c r="A234" s="489">
        <v>2</v>
      </c>
      <c r="B234" s="485">
        <v>3</v>
      </c>
      <c r="C234" s="485">
        <v>2</v>
      </c>
      <c r="D234" s="485">
        <v>1</v>
      </c>
      <c r="E234" s="485" t="s">
        <v>308</v>
      </c>
      <c r="F234" s="486" t="s">
        <v>190</v>
      </c>
      <c r="G234" s="450"/>
      <c r="H234" s="450">
        <v>107000</v>
      </c>
      <c r="I234" s="450">
        <v>107000</v>
      </c>
      <c r="J234" s="450"/>
      <c r="K234" s="450"/>
      <c r="L234" s="450"/>
      <c r="M234" s="450"/>
      <c r="N234" s="437">
        <v>214000</v>
      </c>
      <c r="O234" s="438">
        <v>9.6598642981009439E-3</v>
      </c>
    </row>
    <row r="235" spans="1:15" x14ac:dyDescent="0.25">
      <c r="A235" s="482">
        <v>2</v>
      </c>
      <c r="B235" s="483">
        <v>3</v>
      </c>
      <c r="C235" s="483">
        <v>2</v>
      </c>
      <c r="D235" s="483">
        <v>2</v>
      </c>
      <c r="E235" s="483"/>
      <c r="F235" s="488" t="s">
        <v>191</v>
      </c>
      <c r="G235" s="450">
        <v>0</v>
      </c>
      <c r="H235" s="450">
        <v>892757.07</v>
      </c>
      <c r="I235" s="450">
        <v>1297778.29</v>
      </c>
      <c r="J235" s="450">
        <v>78782.070000000007</v>
      </c>
      <c r="K235" s="450">
        <v>0</v>
      </c>
      <c r="L235" s="450">
        <v>0</v>
      </c>
      <c r="M235" s="450">
        <v>0</v>
      </c>
      <c r="N235" s="450">
        <v>2269317.4299999997</v>
      </c>
      <c r="O235" s="454">
        <v>0.10243597393979058</v>
      </c>
    </row>
    <row r="236" spans="1:15" x14ac:dyDescent="0.25">
      <c r="A236" s="489">
        <v>2</v>
      </c>
      <c r="B236" s="485">
        <v>3</v>
      </c>
      <c r="C236" s="485">
        <v>2</v>
      </c>
      <c r="D236" s="485">
        <v>2</v>
      </c>
      <c r="E236" s="485" t="s">
        <v>308</v>
      </c>
      <c r="F236" s="486" t="s">
        <v>191</v>
      </c>
      <c r="G236" s="450"/>
      <c r="H236" s="450">
        <v>892757.07</v>
      </c>
      <c r="I236" s="450">
        <v>1297778.29</v>
      </c>
      <c r="J236" s="450">
        <v>78782.070000000007</v>
      </c>
      <c r="K236" s="450"/>
      <c r="L236" s="450"/>
      <c r="M236" s="450"/>
      <c r="N236" s="437">
        <v>2269317.4299999997</v>
      </c>
      <c r="O236" s="438">
        <v>0.10243597393979058</v>
      </c>
    </row>
    <row r="237" spans="1:15" x14ac:dyDescent="0.25">
      <c r="A237" s="482">
        <v>2</v>
      </c>
      <c r="B237" s="483">
        <v>3</v>
      </c>
      <c r="C237" s="483">
        <v>2</v>
      </c>
      <c r="D237" s="483">
        <v>3</v>
      </c>
      <c r="E237" s="483"/>
      <c r="F237" s="488" t="s">
        <v>192</v>
      </c>
      <c r="G237" s="450">
        <v>135000</v>
      </c>
      <c r="H237" s="450">
        <v>65250</v>
      </c>
      <c r="I237" s="450">
        <v>431250</v>
      </c>
      <c r="J237" s="450">
        <v>77450</v>
      </c>
      <c r="K237" s="450">
        <v>40350</v>
      </c>
      <c r="L237" s="450">
        <v>0</v>
      </c>
      <c r="M237" s="450">
        <v>633250</v>
      </c>
      <c r="N237" s="450">
        <v>1382550</v>
      </c>
      <c r="O237" s="454">
        <v>6.2407688716539525E-2</v>
      </c>
    </row>
    <row r="238" spans="1:15" x14ac:dyDescent="0.25">
      <c r="A238" s="489">
        <v>2</v>
      </c>
      <c r="B238" s="485">
        <v>3</v>
      </c>
      <c r="C238" s="485">
        <v>2</v>
      </c>
      <c r="D238" s="485">
        <v>3</v>
      </c>
      <c r="E238" s="485" t="s">
        <v>308</v>
      </c>
      <c r="F238" s="486" t="s">
        <v>192</v>
      </c>
      <c r="G238" s="450">
        <v>135000</v>
      </c>
      <c r="H238" s="450">
        <v>65250</v>
      </c>
      <c r="I238" s="450">
        <v>431250</v>
      </c>
      <c r="J238" s="450">
        <v>77450</v>
      </c>
      <c r="K238" s="450">
        <v>40350</v>
      </c>
      <c r="L238" s="450"/>
      <c r="M238" s="450">
        <v>633250</v>
      </c>
      <c r="N238" s="437">
        <v>1382550</v>
      </c>
      <c r="O238" s="438">
        <v>6.2407688716539525E-2</v>
      </c>
    </row>
    <row r="239" spans="1:15" x14ac:dyDescent="0.25">
      <c r="A239" s="482">
        <v>2</v>
      </c>
      <c r="B239" s="483">
        <v>3</v>
      </c>
      <c r="C239" s="483">
        <v>2</v>
      </c>
      <c r="D239" s="483">
        <v>4</v>
      </c>
      <c r="E239" s="483"/>
      <c r="F239" s="488" t="s">
        <v>38</v>
      </c>
      <c r="G239" s="450">
        <v>0</v>
      </c>
      <c r="H239" s="450">
        <v>0</v>
      </c>
      <c r="I239" s="450">
        <v>0</v>
      </c>
      <c r="J239" s="450">
        <v>0</v>
      </c>
      <c r="K239" s="450">
        <v>0</v>
      </c>
      <c r="L239" s="450">
        <v>0</v>
      </c>
      <c r="M239" s="450">
        <v>0</v>
      </c>
      <c r="N239" s="450">
        <v>0</v>
      </c>
      <c r="O239" s="454">
        <v>0</v>
      </c>
    </row>
    <row r="240" spans="1:15" x14ac:dyDescent="0.25">
      <c r="A240" s="489">
        <v>2</v>
      </c>
      <c r="B240" s="485">
        <v>3</v>
      </c>
      <c r="C240" s="485">
        <v>2</v>
      </c>
      <c r="D240" s="485">
        <v>4</v>
      </c>
      <c r="E240" s="485" t="s">
        <v>308</v>
      </c>
      <c r="F240" s="486" t="s">
        <v>38</v>
      </c>
      <c r="G240" s="450"/>
      <c r="H240" s="450"/>
      <c r="I240" s="450"/>
      <c r="J240" s="450"/>
      <c r="K240" s="450"/>
      <c r="L240" s="450"/>
      <c r="M240" s="450"/>
      <c r="N240" s="437">
        <v>0</v>
      </c>
      <c r="O240" s="438">
        <v>0</v>
      </c>
    </row>
    <row r="241" spans="1:15" x14ac:dyDescent="0.25">
      <c r="A241" s="480">
        <v>2</v>
      </c>
      <c r="B241" s="481">
        <v>3</v>
      </c>
      <c r="C241" s="481">
        <v>3</v>
      </c>
      <c r="D241" s="481"/>
      <c r="E241" s="481"/>
      <c r="F241" s="426" t="s">
        <v>383</v>
      </c>
      <c r="G241" s="487">
        <v>2824461</v>
      </c>
      <c r="H241" s="487">
        <v>468772.35</v>
      </c>
      <c r="I241" s="487">
        <v>3164686.9</v>
      </c>
      <c r="J241" s="487">
        <v>18619.07</v>
      </c>
      <c r="K241" s="487">
        <v>1822441.02</v>
      </c>
      <c r="L241" s="487">
        <v>5922.15</v>
      </c>
      <c r="M241" s="487">
        <v>848832.85</v>
      </c>
      <c r="N241" s="487">
        <v>9153735.3399999999</v>
      </c>
      <c r="O241" s="428">
        <v>0.41319551965014434</v>
      </c>
    </row>
    <row r="242" spans="1:15" x14ac:dyDescent="0.25">
      <c r="A242" s="482">
        <v>2</v>
      </c>
      <c r="B242" s="483">
        <v>3</v>
      </c>
      <c r="C242" s="483">
        <v>3</v>
      </c>
      <c r="D242" s="483">
        <v>1</v>
      </c>
      <c r="E242" s="483"/>
      <c r="F242" s="488" t="s">
        <v>193</v>
      </c>
      <c r="G242" s="450">
        <v>0</v>
      </c>
      <c r="H242" s="450">
        <v>0</v>
      </c>
      <c r="I242" s="450">
        <v>1528</v>
      </c>
      <c r="J242" s="450">
        <v>2619.6</v>
      </c>
      <c r="K242" s="450">
        <v>0</v>
      </c>
      <c r="L242" s="450">
        <v>5922.15</v>
      </c>
      <c r="M242" s="450">
        <v>652093.35</v>
      </c>
      <c r="N242" s="450">
        <v>662163.1</v>
      </c>
      <c r="O242" s="433">
        <v>2.9889746211260951E-2</v>
      </c>
    </row>
    <row r="243" spans="1:15" x14ac:dyDescent="0.25">
      <c r="A243" s="489">
        <v>2</v>
      </c>
      <c r="B243" s="485">
        <v>3</v>
      </c>
      <c r="C243" s="485">
        <v>3</v>
      </c>
      <c r="D243" s="485">
        <v>1</v>
      </c>
      <c r="E243" s="485" t="s">
        <v>308</v>
      </c>
      <c r="F243" s="486" t="s">
        <v>193</v>
      </c>
      <c r="G243" s="437"/>
      <c r="H243" s="437"/>
      <c r="I243" s="437">
        <v>1528</v>
      </c>
      <c r="J243" s="437">
        <v>2619.6</v>
      </c>
      <c r="K243" s="437"/>
      <c r="L243" s="437">
        <v>5922.15</v>
      </c>
      <c r="M243" s="437">
        <v>652093.35</v>
      </c>
      <c r="N243" s="437">
        <v>662163.1</v>
      </c>
      <c r="O243" s="438">
        <v>2.9889746211260951E-2</v>
      </c>
    </row>
    <row r="244" spans="1:15" x14ac:dyDescent="0.25">
      <c r="A244" s="482">
        <v>2</v>
      </c>
      <c r="B244" s="483">
        <v>3</v>
      </c>
      <c r="C244" s="483">
        <v>3</v>
      </c>
      <c r="D244" s="483">
        <v>2</v>
      </c>
      <c r="E244" s="483"/>
      <c r="F244" s="488" t="s">
        <v>194</v>
      </c>
      <c r="G244" s="450">
        <v>478500</v>
      </c>
      <c r="H244" s="450">
        <v>16500</v>
      </c>
      <c r="I244" s="450">
        <v>0</v>
      </c>
      <c r="J244" s="450">
        <v>8619.4699999999993</v>
      </c>
      <c r="K244" s="450">
        <v>1747027.27</v>
      </c>
      <c r="L244" s="450">
        <v>0</v>
      </c>
      <c r="M244" s="450">
        <v>0</v>
      </c>
      <c r="N244" s="450">
        <v>2250646.7400000002</v>
      </c>
      <c r="O244" s="454">
        <v>0.10159318734281905</v>
      </c>
    </row>
    <row r="245" spans="1:15" x14ac:dyDescent="0.25">
      <c r="A245" s="489">
        <v>2</v>
      </c>
      <c r="B245" s="485">
        <v>3</v>
      </c>
      <c r="C245" s="485">
        <v>3</v>
      </c>
      <c r="D245" s="485">
        <v>2</v>
      </c>
      <c r="E245" s="485" t="s">
        <v>308</v>
      </c>
      <c r="F245" s="486" t="s">
        <v>194</v>
      </c>
      <c r="G245" s="437">
        <v>478500</v>
      </c>
      <c r="H245" s="437">
        <v>16500</v>
      </c>
      <c r="I245" s="437"/>
      <c r="J245" s="437">
        <v>8619.4699999999993</v>
      </c>
      <c r="K245" s="437">
        <v>1747027.27</v>
      </c>
      <c r="L245" s="437"/>
      <c r="M245" s="437"/>
      <c r="N245" s="437">
        <v>2250646.7400000002</v>
      </c>
      <c r="O245" s="438">
        <v>0.10159318734281905</v>
      </c>
    </row>
    <row r="246" spans="1:15" x14ac:dyDescent="0.25">
      <c r="A246" s="482">
        <v>2</v>
      </c>
      <c r="B246" s="483">
        <v>3</v>
      </c>
      <c r="C246" s="483">
        <v>3</v>
      </c>
      <c r="D246" s="483">
        <v>3</v>
      </c>
      <c r="E246" s="483"/>
      <c r="F246" s="488" t="s">
        <v>195</v>
      </c>
      <c r="G246" s="450">
        <v>2345961</v>
      </c>
      <c r="H246" s="450">
        <v>452272.35</v>
      </c>
      <c r="I246" s="450">
        <v>3163158.9</v>
      </c>
      <c r="J246" s="450">
        <v>7380</v>
      </c>
      <c r="K246" s="450">
        <v>75413.75</v>
      </c>
      <c r="L246" s="450">
        <v>0</v>
      </c>
      <c r="M246" s="450">
        <v>196739.5</v>
      </c>
      <c r="N246" s="450">
        <v>6240925.5</v>
      </c>
      <c r="O246" s="454">
        <v>0.28171258609606437</v>
      </c>
    </row>
    <row r="247" spans="1:15" x14ac:dyDescent="0.25">
      <c r="A247" s="489">
        <v>2</v>
      </c>
      <c r="B247" s="485">
        <v>3</v>
      </c>
      <c r="C247" s="485">
        <v>3</v>
      </c>
      <c r="D247" s="485">
        <v>3</v>
      </c>
      <c r="E247" s="485" t="s">
        <v>308</v>
      </c>
      <c r="F247" s="486" t="s">
        <v>195</v>
      </c>
      <c r="G247" s="437">
        <v>2345961</v>
      </c>
      <c r="H247" s="437">
        <v>452272.35</v>
      </c>
      <c r="I247" s="437">
        <v>3163158.9</v>
      </c>
      <c r="J247" s="437">
        <v>7380</v>
      </c>
      <c r="K247" s="437">
        <v>75413.75</v>
      </c>
      <c r="L247" s="437"/>
      <c r="M247" s="437">
        <v>196739.5</v>
      </c>
      <c r="N247" s="437">
        <v>6240925.5</v>
      </c>
      <c r="O247" s="438">
        <v>0.28171258609606437</v>
      </c>
    </row>
    <row r="248" spans="1:15" x14ac:dyDescent="0.25">
      <c r="A248" s="482">
        <v>2</v>
      </c>
      <c r="B248" s="483">
        <v>3</v>
      </c>
      <c r="C248" s="483">
        <v>3</v>
      </c>
      <c r="D248" s="483">
        <v>4</v>
      </c>
      <c r="E248" s="483"/>
      <c r="F248" s="488" t="s">
        <v>196</v>
      </c>
      <c r="G248" s="450">
        <v>0</v>
      </c>
      <c r="H248" s="450">
        <v>0</v>
      </c>
      <c r="I248" s="450">
        <v>0</v>
      </c>
      <c r="J248" s="450">
        <v>0</v>
      </c>
      <c r="K248" s="450">
        <v>0</v>
      </c>
      <c r="L248" s="450">
        <v>0</v>
      </c>
      <c r="M248" s="450">
        <v>0</v>
      </c>
      <c r="N248" s="450">
        <v>0</v>
      </c>
      <c r="O248" s="454">
        <v>0</v>
      </c>
    </row>
    <row r="249" spans="1:15" x14ac:dyDescent="0.25">
      <c r="A249" s="489">
        <v>2</v>
      </c>
      <c r="B249" s="485">
        <v>3</v>
      </c>
      <c r="C249" s="485">
        <v>3</v>
      </c>
      <c r="D249" s="485">
        <v>4</v>
      </c>
      <c r="E249" s="485" t="s">
        <v>308</v>
      </c>
      <c r="F249" s="486" t="s">
        <v>196</v>
      </c>
      <c r="G249" s="450"/>
      <c r="H249" s="450"/>
      <c r="I249" s="450"/>
      <c r="J249" s="450"/>
      <c r="K249" s="450"/>
      <c r="L249" s="450"/>
      <c r="M249" s="450"/>
      <c r="N249" s="437">
        <v>0</v>
      </c>
      <c r="O249" s="438">
        <v>0</v>
      </c>
    </row>
    <row r="250" spans="1:15" x14ac:dyDescent="0.25">
      <c r="A250" s="482">
        <v>2</v>
      </c>
      <c r="B250" s="483">
        <v>3</v>
      </c>
      <c r="C250" s="483">
        <v>3</v>
      </c>
      <c r="D250" s="483">
        <v>5</v>
      </c>
      <c r="E250" s="483"/>
      <c r="F250" s="488" t="s">
        <v>197</v>
      </c>
      <c r="G250" s="450">
        <v>0</v>
      </c>
      <c r="H250" s="450">
        <v>0</v>
      </c>
      <c r="I250" s="450">
        <v>0</v>
      </c>
      <c r="J250" s="450">
        <v>0</v>
      </c>
      <c r="K250" s="450">
        <v>0</v>
      </c>
      <c r="L250" s="450">
        <v>0</v>
      </c>
      <c r="M250" s="450">
        <v>0</v>
      </c>
      <c r="N250" s="450">
        <v>0</v>
      </c>
      <c r="O250" s="454">
        <v>0</v>
      </c>
    </row>
    <row r="251" spans="1:15" x14ac:dyDescent="0.25">
      <c r="A251" s="489">
        <v>2</v>
      </c>
      <c r="B251" s="485">
        <v>3</v>
      </c>
      <c r="C251" s="485">
        <v>3</v>
      </c>
      <c r="D251" s="485">
        <v>5</v>
      </c>
      <c r="E251" s="485" t="s">
        <v>308</v>
      </c>
      <c r="F251" s="486" t="s">
        <v>197</v>
      </c>
      <c r="G251" s="450"/>
      <c r="H251" s="450"/>
      <c r="I251" s="450"/>
      <c r="J251" s="450"/>
      <c r="K251" s="450"/>
      <c r="L251" s="450"/>
      <c r="M251" s="450"/>
      <c r="N251" s="437">
        <v>0</v>
      </c>
      <c r="O251" s="438">
        <v>0</v>
      </c>
    </row>
    <row r="252" spans="1:15" x14ac:dyDescent="0.25">
      <c r="A252" s="482">
        <v>2</v>
      </c>
      <c r="B252" s="483">
        <v>3</v>
      </c>
      <c r="C252" s="483">
        <v>3</v>
      </c>
      <c r="D252" s="483">
        <v>6</v>
      </c>
      <c r="E252" s="483"/>
      <c r="F252" s="488" t="s">
        <v>198</v>
      </c>
      <c r="G252" s="450">
        <v>0</v>
      </c>
      <c r="H252" s="450">
        <v>0</v>
      </c>
      <c r="I252" s="450">
        <v>0</v>
      </c>
      <c r="J252" s="450">
        <v>0</v>
      </c>
      <c r="K252" s="450">
        <v>0</v>
      </c>
      <c r="L252" s="450">
        <v>0</v>
      </c>
      <c r="M252" s="450">
        <v>0</v>
      </c>
      <c r="N252" s="450">
        <v>0</v>
      </c>
      <c r="O252" s="454">
        <v>0</v>
      </c>
    </row>
    <row r="253" spans="1:15" x14ac:dyDescent="0.25">
      <c r="A253" s="489">
        <v>2</v>
      </c>
      <c r="B253" s="485">
        <v>3</v>
      </c>
      <c r="C253" s="485">
        <v>3</v>
      </c>
      <c r="D253" s="485">
        <v>6</v>
      </c>
      <c r="E253" s="485" t="s">
        <v>308</v>
      </c>
      <c r="F253" s="486" t="s">
        <v>198</v>
      </c>
      <c r="G253" s="437"/>
      <c r="H253" s="437"/>
      <c r="I253" s="437"/>
      <c r="J253" s="437"/>
      <c r="K253" s="437"/>
      <c r="L253" s="437"/>
      <c r="M253" s="437"/>
      <c r="N253" s="437">
        <v>0</v>
      </c>
      <c r="O253" s="438">
        <v>0</v>
      </c>
    </row>
    <row r="254" spans="1:15" x14ac:dyDescent="0.25">
      <c r="A254" s="480">
        <v>2</v>
      </c>
      <c r="B254" s="481">
        <v>3</v>
      </c>
      <c r="C254" s="481">
        <v>4</v>
      </c>
      <c r="D254" s="481"/>
      <c r="E254" s="481"/>
      <c r="F254" s="426" t="s">
        <v>384</v>
      </c>
      <c r="G254" s="487">
        <v>1596130</v>
      </c>
      <c r="H254" s="487">
        <v>44183591.740000002</v>
      </c>
      <c r="I254" s="487">
        <v>38819685.68</v>
      </c>
      <c r="J254" s="487">
        <v>17384112.829999998</v>
      </c>
      <c r="K254" s="487">
        <v>26560349.030000001</v>
      </c>
      <c r="L254" s="487">
        <v>0</v>
      </c>
      <c r="M254" s="487">
        <v>0</v>
      </c>
      <c r="N254" s="487">
        <v>128543869.28</v>
      </c>
      <c r="O254" s="428">
        <v>5.8024127738206852</v>
      </c>
    </row>
    <row r="255" spans="1:15" x14ac:dyDescent="0.25">
      <c r="A255" s="482">
        <v>2</v>
      </c>
      <c r="B255" s="483">
        <v>3</v>
      </c>
      <c r="C255" s="483">
        <v>4</v>
      </c>
      <c r="D255" s="483">
        <v>1</v>
      </c>
      <c r="E255" s="483"/>
      <c r="F255" s="488" t="s">
        <v>199</v>
      </c>
      <c r="G255" s="450">
        <v>1596130</v>
      </c>
      <c r="H255" s="450">
        <v>44183591.740000002</v>
      </c>
      <c r="I255" s="450">
        <v>38819685.68</v>
      </c>
      <c r="J255" s="450">
        <v>17384112.829999998</v>
      </c>
      <c r="K255" s="450">
        <v>26560349.030000001</v>
      </c>
      <c r="L255" s="450">
        <v>0</v>
      </c>
      <c r="M255" s="450">
        <v>0</v>
      </c>
      <c r="N255" s="450">
        <v>128543869.28</v>
      </c>
      <c r="O255" s="454">
        <v>5.8024127738206852</v>
      </c>
    </row>
    <row r="256" spans="1:15" x14ac:dyDescent="0.25">
      <c r="A256" s="489">
        <v>2</v>
      </c>
      <c r="B256" s="485">
        <v>3</v>
      </c>
      <c r="C256" s="485">
        <v>4</v>
      </c>
      <c r="D256" s="485">
        <v>1</v>
      </c>
      <c r="E256" s="485" t="s">
        <v>308</v>
      </c>
      <c r="F256" s="486" t="s">
        <v>199</v>
      </c>
      <c r="G256" s="437">
        <v>1596130</v>
      </c>
      <c r="H256" s="437">
        <v>44183591.740000002</v>
      </c>
      <c r="I256" s="437">
        <v>38819685.68</v>
      </c>
      <c r="J256" s="437">
        <v>17384112.829999998</v>
      </c>
      <c r="K256" s="437">
        <v>26560349.030000001</v>
      </c>
      <c r="L256" s="437"/>
      <c r="M256" s="437"/>
      <c r="N256" s="437">
        <v>128543869.28</v>
      </c>
      <c r="O256" s="438">
        <v>5.8024127738206852</v>
      </c>
    </row>
    <row r="257" spans="1:15" x14ac:dyDescent="0.25">
      <c r="A257" s="494">
        <v>2</v>
      </c>
      <c r="B257" s="483">
        <v>3</v>
      </c>
      <c r="C257" s="483">
        <v>4</v>
      </c>
      <c r="D257" s="483">
        <v>2</v>
      </c>
      <c r="E257" s="483"/>
      <c r="F257" s="488" t="s">
        <v>200</v>
      </c>
      <c r="G257" s="450">
        <v>0</v>
      </c>
      <c r="H257" s="450">
        <v>0</v>
      </c>
      <c r="I257" s="450">
        <v>0</v>
      </c>
      <c r="J257" s="450">
        <v>0</v>
      </c>
      <c r="K257" s="450">
        <v>0</v>
      </c>
      <c r="L257" s="450">
        <v>0</v>
      </c>
      <c r="M257" s="450">
        <v>0</v>
      </c>
      <c r="N257" s="450">
        <v>0</v>
      </c>
      <c r="O257" s="454">
        <v>0</v>
      </c>
    </row>
    <row r="258" spans="1:15" x14ac:dyDescent="0.25">
      <c r="A258" s="499">
        <v>2</v>
      </c>
      <c r="B258" s="500">
        <v>3</v>
      </c>
      <c r="C258" s="500">
        <v>4</v>
      </c>
      <c r="D258" s="500">
        <v>2</v>
      </c>
      <c r="E258" s="485" t="s">
        <v>308</v>
      </c>
      <c r="F258" s="486" t="s">
        <v>200</v>
      </c>
      <c r="G258" s="450"/>
      <c r="H258" s="450"/>
      <c r="I258" s="450"/>
      <c r="J258" s="450"/>
      <c r="K258" s="450"/>
      <c r="L258" s="450"/>
      <c r="M258" s="450"/>
      <c r="N258" s="437">
        <v>0</v>
      </c>
      <c r="O258" s="438">
        <v>0</v>
      </c>
    </row>
    <row r="259" spans="1:15" x14ac:dyDescent="0.25">
      <c r="A259" s="480">
        <v>2</v>
      </c>
      <c r="B259" s="481">
        <v>3</v>
      </c>
      <c r="C259" s="481">
        <v>5</v>
      </c>
      <c r="D259" s="481"/>
      <c r="E259" s="481"/>
      <c r="F259" s="426" t="s">
        <v>205</v>
      </c>
      <c r="G259" s="487">
        <v>22016</v>
      </c>
      <c r="H259" s="487">
        <v>15000</v>
      </c>
      <c r="I259" s="487">
        <v>115000</v>
      </c>
      <c r="J259" s="487">
        <v>17725</v>
      </c>
      <c r="K259" s="487">
        <v>22001.16</v>
      </c>
      <c r="L259" s="487">
        <v>0</v>
      </c>
      <c r="M259" s="487">
        <v>3337725</v>
      </c>
      <c r="N259" s="487">
        <v>3529467.16</v>
      </c>
      <c r="O259" s="428">
        <v>0.15931856920655948</v>
      </c>
    </row>
    <row r="260" spans="1:15" x14ac:dyDescent="0.25">
      <c r="A260" s="482">
        <v>2</v>
      </c>
      <c r="B260" s="483">
        <v>3</v>
      </c>
      <c r="C260" s="483">
        <v>5</v>
      </c>
      <c r="D260" s="483">
        <v>1</v>
      </c>
      <c r="E260" s="483"/>
      <c r="F260" s="488" t="s">
        <v>201</v>
      </c>
      <c r="G260" s="450">
        <v>0</v>
      </c>
      <c r="H260" s="450">
        <v>0</v>
      </c>
      <c r="I260" s="450">
        <v>0</v>
      </c>
      <c r="J260" s="450">
        <v>0</v>
      </c>
      <c r="K260" s="450">
        <v>0</v>
      </c>
      <c r="L260" s="450">
        <v>0</v>
      </c>
      <c r="M260" s="450">
        <v>1000000</v>
      </c>
      <c r="N260" s="450">
        <v>1000000</v>
      </c>
      <c r="O260" s="454">
        <v>4.5139552794864223E-2</v>
      </c>
    </row>
    <row r="261" spans="1:15" x14ac:dyDescent="0.25">
      <c r="A261" s="489">
        <v>2</v>
      </c>
      <c r="B261" s="485">
        <v>3</v>
      </c>
      <c r="C261" s="485">
        <v>5</v>
      </c>
      <c r="D261" s="485">
        <v>1</v>
      </c>
      <c r="E261" s="485" t="s">
        <v>308</v>
      </c>
      <c r="F261" s="486" t="s">
        <v>201</v>
      </c>
      <c r="G261" s="450"/>
      <c r="H261" s="450"/>
      <c r="I261" s="450"/>
      <c r="J261" s="450"/>
      <c r="K261" s="450"/>
      <c r="L261" s="450"/>
      <c r="M261" s="450">
        <v>1000000</v>
      </c>
      <c r="N261" s="437">
        <v>1000000</v>
      </c>
      <c r="O261" s="438">
        <v>4.5139552794864223E-2</v>
      </c>
    </row>
    <row r="262" spans="1:15" x14ac:dyDescent="0.25">
      <c r="A262" s="482">
        <v>2</v>
      </c>
      <c r="B262" s="483">
        <v>3</v>
      </c>
      <c r="C262" s="483">
        <v>5</v>
      </c>
      <c r="D262" s="483">
        <v>2</v>
      </c>
      <c r="E262" s="483"/>
      <c r="F262" s="488" t="s">
        <v>202</v>
      </c>
      <c r="G262" s="450">
        <v>0</v>
      </c>
      <c r="H262" s="450">
        <v>175</v>
      </c>
      <c r="I262" s="450">
        <v>175</v>
      </c>
      <c r="J262" s="450">
        <v>350</v>
      </c>
      <c r="K262" s="450">
        <v>350</v>
      </c>
      <c r="L262" s="450">
        <v>0</v>
      </c>
      <c r="M262" s="450">
        <v>350</v>
      </c>
      <c r="N262" s="450">
        <v>1400</v>
      </c>
      <c r="O262" s="454">
        <v>6.3195373912809902E-5</v>
      </c>
    </row>
    <row r="263" spans="1:15" x14ac:dyDescent="0.25">
      <c r="A263" s="489">
        <v>2</v>
      </c>
      <c r="B263" s="485">
        <v>3</v>
      </c>
      <c r="C263" s="485">
        <v>5</v>
      </c>
      <c r="D263" s="485">
        <v>2</v>
      </c>
      <c r="E263" s="485" t="s">
        <v>308</v>
      </c>
      <c r="F263" s="486" t="s">
        <v>202</v>
      </c>
      <c r="G263" s="450"/>
      <c r="H263" s="450">
        <v>175</v>
      </c>
      <c r="I263" s="450">
        <v>175</v>
      </c>
      <c r="J263" s="450">
        <v>350</v>
      </c>
      <c r="K263" s="450">
        <v>350</v>
      </c>
      <c r="L263" s="450"/>
      <c r="M263" s="450">
        <v>350</v>
      </c>
      <c r="N263" s="437">
        <v>1400</v>
      </c>
      <c r="O263" s="438">
        <v>6.3195373912809902E-5</v>
      </c>
    </row>
    <row r="264" spans="1:15" x14ac:dyDescent="0.25">
      <c r="A264" s="482">
        <v>2</v>
      </c>
      <c r="B264" s="483">
        <v>3</v>
      </c>
      <c r="C264" s="483">
        <v>5</v>
      </c>
      <c r="D264" s="483">
        <v>3</v>
      </c>
      <c r="E264" s="483"/>
      <c r="F264" s="488" t="s">
        <v>203</v>
      </c>
      <c r="G264" s="450">
        <v>0</v>
      </c>
      <c r="H264" s="450">
        <v>0</v>
      </c>
      <c r="I264" s="450">
        <v>0</v>
      </c>
      <c r="J264" s="450">
        <v>0</v>
      </c>
      <c r="K264" s="450">
        <v>0</v>
      </c>
      <c r="L264" s="450">
        <v>0</v>
      </c>
      <c r="M264" s="450">
        <v>160000</v>
      </c>
      <c r="N264" s="450">
        <v>160000</v>
      </c>
      <c r="O264" s="454">
        <v>7.2223284471782745E-3</v>
      </c>
    </row>
    <row r="265" spans="1:15" x14ac:dyDescent="0.25">
      <c r="A265" s="489">
        <v>2</v>
      </c>
      <c r="B265" s="485">
        <v>3</v>
      </c>
      <c r="C265" s="485">
        <v>5</v>
      </c>
      <c r="D265" s="485">
        <v>3</v>
      </c>
      <c r="E265" s="485" t="s">
        <v>308</v>
      </c>
      <c r="F265" s="486" t="s">
        <v>203</v>
      </c>
      <c r="G265" s="437"/>
      <c r="H265" s="437"/>
      <c r="I265" s="437"/>
      <c r="J265" s="437"/>
      <c r="K265" s="437"/>
      <c r="L265" s="437"/>
      <c r="M265" s="437">
        <v>160000</v>
      </c>
      <c r="N265" s="437">
        <v>160000</v>
      </c>
      <c r="O265" s="438">
        <v>7.2223284471782745E-3</v>
      </c>
    </row>
    <row r="266" spans="1:15" x14ac:dyDescent="0.25">
      <c r="A266" s="482">
        <v>2</v>
      </c>
      <c r="B266" s="483">
        <v>3</v>
      </c>
      <c r="C266" s="483">
        <v>5</v>
      </c>
      <c r="D266" s="483">
        <v>4</v>
      </c>
      <c r="E266" s="483"/>
      <c r="F266" s="488" t="s">
        <v>204</v>
      </c>
      <c r="G266" s="450">
        <v>0</v>
      </c>
      <c r="H266" s="450">
        <v>0</v>
      </c>
      <c r="I266" s="450">
        <v>0</v>
      </c>
      <c r="J266" s="450">
        <v>0</v>
      </c>
      <c r="K266" s="450">
        <v>0</v>
      </c>
      <c r="L266" s="450">
        <v>0</v>
      </c>
      <c r="M266" s="450">
        <v>70000</v>
      </c>
      <c r="N266" s="450">
        <v>70000</v>
      </c>
      <c r="O266" s="454">
        <v>3.1597686956404952E-3</v>
      </c>
    </row>
    <row r="267" spans="1:15" x14ac:dyDescent="0.25">
      <c r="A267" s="489">
        <v>2</v>
      </c>
      <c r="B267" s="485">
        <v>3</v>
      </c>
      <c r="C267" s="485">
        <v>5</v>
      </c>
      <c r="D267" s="485">
        <v>4</v>
      </c>
      <c r="E267" s="485" t="s">
        <v>308</v>
      </c>
      <c r="F267" s="486" t="s">
        <v>204</v>
      </c>
      <c r="G267" s="450"/>
      <c r="H267" s="450"/>
      <c r="I267" s="450"/>
      <c r="J267" s="450"/>
      <c r="K267" s="450"/>
      <c r="L267" s="450"/>
      <c r="M267" s="450">
        <v>70000</v>
      </c>
      <c r="N267" s="437">
        <v>70000</v>
      </c>
      <c r="O267" s="438">
        <v>3.1597686956404952E-3</v>
      </c>
    </row>
    <row r="268" spans="1:15" x14ac:dyDescent="0.25">
      <c r="A268" s="482">
        <v>2</v>
      </c>
      <c r="B268" s="483">
        <v>3</v>
      </c>
      <c r="C268" s="483">
        <v>5</v>
      </c>
      <c r="D268" s="483">
        <v>5</v>
      </c>
      <c r="E268" s="483"/>
      <c r="F268" s="488" t="s">
        <v>385</v>
      </c>
      <c r="G268" s="450">
        <v>22016</v>
      </c>
      <c r="H268" s="450">
        <v>14825</v>
      </c>
      <c r="I268" s="450">
        <v>114825</v>
      </c>
      <c r="J268" s="450">
        <v>17375</v>
      </c>
      <c r="K268" s="450">
        <v>21651.16</v>
      </c>
      <c r="L268" s="450">
        <v>0</v>
      </c>
      <c r="M268" s="450">
        <v>2107375</v>
      </c>
      <c r="N268" s="450">
        <v>2298067.16</v>
      </c>
      <c r="O268" s="454">
        <v>0.10373372389496369</v>
      </c>
    </row>
    <row r="269" spans="1:15" x14ac:dyDescent="0.25">
      <c r="A269" s="489">
        <v>2</v>
      </c>
      <c r="B269" s="485">
        <v>3</v>
      </c>
      <c r="C269" s="485">
        <v>5</v>
      </c>
      <c r="D269" s="485">
        <v>5</v>
      </c>
      <c r="E269" s="485" t="s">
        <v>308</v>
      </c>
      <c r="F269" s="486" t="s">
        <v>206</v>
      </c>
      <c r="G269" s="437">
        <v>22016</v>
      </c>
      <c r="H269" s="437">
        <v>14825</v>
      </c>
      <c r="I269" s="437">
        <v>114825</v>
      </c>
      <c r="J269" s="437">
        <v>17375</v>
      </c>
      <c r="K269" s="437">
        <v>21651.16</v>
      </c>
      <c r="L269" s="437"/>
      <c r="M269" s="437">
        <v>2107375</v>
      </c>
      <c r="N269" s="437">
        <v>2298067.16</v>
      </c>
      <c r="O269" s="438">
        <v>0.10373372389496369</v>
      </c>
    </row>
    <row r="270" spans="1:15" x14ac:dyDescent="0.25">
      <c r="A270" s="480">
        <v>2</v>
      </c>
      <c r="B270" s="481">
        <v>3</v>
      </c>
      <c r="C270" s="481">
        <v>6</v>
      </c>
      <c r="D270" s="481"/>
      <c r="E270" s="481"/>
      <c r="F270" s="426" t="s">
        <v>207</v>
      </c>
      <c r="G270" s="487">
        <v>0</v>
      </c>
      <c r="H270" s="487">
        <v>14055</v>
      </c>
      <c r="I270" s="487">
        <v>14055</v>
      </c>
      <c r="J270" s="487">
        <v>16380</v>
      </c>
      <c r="K270" s="487">
        <v>16380</v>
      </c>
      <c r="L270" s="487">
        <v>0</v>
      </c>
      <c r="M270" s="487">
        <v>1185130</v>
      </c>
      <c r="N270" s="487">
        <v>1246000</v>
      </c>
      <c r="O270" s="427">
        <v>5.6243882782400813E-2</v>
      </c>
    </row>
    <row r="271" spans="1:15" x14ac:dyDescent="0.25">
      <c r="A271" s="482">
        <v>2</v>
      </c>
      <c r="B271" s="483">
        <v>3</v>
      </c>
      <c r="C271" s="483">
        <v>6</v>
      </c>
      <c r="D271" s="483">
        <v>1</v>
      </c>
      <c r="E271" s="483"/>
      <c r="F271" s="488" t="s">
        <v>208</v>
      </c>
      <c r="G271" s="450">
        <v>0</v>
      </c>
      <c r="H271" s="450">
        <v>3520</v>
      </c>
      <c r="I271" s="450">
        <v>3520</v>
      </c>
      <c r="J271" s="450">
        <v>2470</v>
      </c>
      <c r="K271" s="450">
        <v>2470</v>
      </c>
      <c r="L271" s="450">
        <v>0</v>
      </c>
      <c r="M271" s="450">
        <v>2470</v>
      </c>
      <c r="N271" s="450">
        <v>14450</v>
      </c>
      <c r="O271" s="454">
        <v>6.5226653788578797E-4</v>
      </c>
    </row>
    <row r="272" spans="1:15" x14ac:dyDescent="0.25">
      <c r="A272" s="489">
        <v>2</v>
      </c>
      <c r="B272" s="485">
        <v>3</v>
      </c>
      <c r="C272" s="485">
        <v>6</v>
      </c>
      <c r="D272" s="485">
        <v>1</v>
      </c>
      <c r="E272" s="485" t="s">
        <v>308</v>
      </c>
      <c r="F272" s="486" t="s">
        <v>209</v>
      </c>
      <c r="G272" s="437"/>
      <c r="H272" s="437">
        <v>3520</v>
      </c>
      <c r="I272" s="437">
        <v>3520</v>
      </c>
      <c r="J272" s="437">
        <v>2470</v>
      </c>
      <c r="K272" s="437">
        <v>2470</v>
      </c>
      <c r="L272" s="437"/>
      <c r="M272" s="437">
        <v>2470</v>
      </c>
      <c r="N272" s="437">
        <v>14450</v>
      </c>
      <c r="O272" s="438">
        <v>6.5226653788578797E-4</v>
      </c>
    </row>
    <row r="273" spans="1:15" x14ac:dyDescent="0.25">
      <c r="A273" s="489">
        <v>2</v>
      </c>
      <c r="B273" s="485">
        <v>3</v>
      </c>
      <c r="C273" s="485">
        <v>6</v>
      </c>
      <c r="D273" s="485">
        <v>1</v>
      </c>
      <c r="E273" s="485" t="s">
        <v>309</v>
      </c>
      <c r="F273" s="486" t="s">
        <v>210</v>
      </c>
      <c r="G273" s="437"/>
      <c r="H273" s="437"/>
      <c r="I273" s="437"/>
      <c r="J273" s="437"/>
      <c r="K273" s="437"/>
      <c r="L273" s="437"/>
      <c r="M273" s="437"/>
      <c r="N273" s="437">
        <v>0</v>
      </c>
      <c r="O273" s="438">
        <v>0</v>
      </c>
    </row>
    <row r="274" spans="1:15" x14ac:dyDescent="0.25">
      <c r="A274" s="489">
        <v>2</v>
      </c>
      <c r="B274" s="485">
        <v>3</v>
      </c>
      <c r="C274" s="485">
        <v>6</v>
      </c>
      <c r="D274" s="485">
        <v>1</v>
      </c>
      <c r="E274" s="485" t="s">
        <v>310</v>
      </c>
      <c r="F274" s="486" t="s">
        <v>211</v>
      </c>
      <c r="G274" s="437"/>
      <c r="H274" s="437"/>
      <c r="I274" s="437"/>
      <c r="J274" s="437"/>
      <c r="K274" s="437"/>
      <c r="L274" s="437"/>
      <c r="M274" s="437"/>
      <c r="N274" s="437">
        <v>0</v>
      </c>
      <c r="O274" s="438">
        <v>0</v>
      </c>
    </row>
    <row r="275" spans="1:15" x14ac:dyDescent="0.25">
      <c r="A275" s="489">
        <v>2</v>
      </c>
      <c r="B275" s="485">
        <v>3</v>
      </c>
      <c r="C275" s="485">
        <v>6</v>
      </c>
      <c r="D275" s="485">
        <v>1</v>
      </c>
      <c r="E275" s="485" t="s">
        <v>311</v>
      </c>
      <c r="F275" s="486" t="s">
        <v>212</v>
      </c>
      <c r="G275" s="437"/>
      <c r="H275" s="437"/>
      <c r="I275" s="437"/>
      <c r="J275" s="437"/>
      <c r="K275" s="437"/>
      <c r="L275" s="437"/>
      <c r="M275" s="437"/>
      <c r="N275" s="437">
        <v>0</v>
      </c>
      <c r="O275" s="438">
        <v>0</v>
      </c>
    </row>
    <row r="276" spans="1:15" x14ac:dyDescent="0.25">
      <c r="A276" s="495">
        <v>2</v>
      </c>
      <c r="B276" s="485">
        <v>3</v>
      </c>
      <c r="C276" s="485">
        <v>6</v>
      </c>
      <c r="D276" s="485">
        <v>1</v>
      </c>
      <c r="E276" s="485" t="s">
        <v>315</v>
      </c>
      <c r="F276" s="486" t="s">
        <v>213</v>
      </c>
      <c r="G276" s="450"/>
      <c r="H276" s="450"/>
      <c r="I276" s="450"/>
      <c r="J276" s="450"/>
      <c r="K276" s="450"/>
      <c r="L276" s="450"/>
      <c r="M276" s="450"/>
      <c r="N276" s="437">
        <v>0</v>
      </c>
      <c r="O276" s="438">
        <v>0</v>
      </c>
    </row>
    <row r="277" spans="1:15" x14ac:dyDescent="0.25">
      <c r="A277" s="482">
        <v>2</v>
      </c>
      <c r="B277" s="483">
        <v>3</v>
      </c>
      <c r="C277" s="483">
        <v>6</v>
      </c>
      <c r="D277" s="483">
        <v>2</v>
      </c>
      <c r="E277" s="483"/>
      <c r="F277" s="488" t="s">
        <v>214</v>
      </c>
      <c r="G277" s="450">
        <v>0</v>
      </c>
      <c r="H277" s="450">
        <v>0</v>
      </c>
      <c r="I277" s="450">
        <v>0</v>
      </c>
      <c r="J277" s="450">
        <v>0</v>
      </c>
      <c r="K277" s="450">
        <v>0</v>
      </c>
      <c r="L277" s="450">
        <v>0</v>
      </c>
      <c r="M277" s="450">
        <v>730000</v>
      </c>
      <c r="N277" s="450">
        <v>730000</v>
      </c>
      <c r="O277" s="454">
        <v>3.2951873540250878E-2</v>
      </c>
    </row>
    <row r="278" spans="1:15" x14ac:dyDescent="0.25">
      <c r="A278" s="489">
        <v>2</v>
      </c>
      <c r="B278" s="485">
        <v>3</v>
      </c>
      <c r="C278" s="485">
        <v>6</v>
      </c>
      <c r="D278" s="485">
        <v>2</v>
      </c>
      <c r="E278" s="485" t="s">
        <v>308</v>
      </c>
      <c r="F278" s="486" t="s">
        <v>215</v>
      </c>
      <c r="G278" s="437"/>
      <c r="H278" s="437"/>
      <c r="I278" s="437"/>
      <c r="J278" s="437"/>
      <c r="K278" s="437"/>
      <c r="L278" s="437"/>
      <c r="M278" s="437">
        <v>300000</v>
      </c>
      <c r="N278" s="437">
        <v>300000</v>
      </c>
      <c r="O278" s="438">
        <v>1.3541865838459266E-2</v>
      </c>
    </row>
    <row r="279" spans="1:15" x14ac:dyDescent="0.25">
      <c r="A279" s="489">
        <v>2</v>
      </c>
      <c r="B279" s="485">
        <v>3</v>
      </c>
      <c r="C279" s="485">
        <v>6</v>
      </c>
      <c r="D279" s="485">
        <v>2</v>
      </c>
      <c r="E279" s="485" t="s">
        <v>309</v>
      </c>
      <c r="F279" s="486" t="s">
        <v>216</v>
      </c>
      <c r="G279" s="437"/>
      <c r="H279" s="437"/>
      <c r="I279" s="437"/>
      <c r="J279" s="437"/>
      <c r="K279" s="437"/>
      <c r="L279" s="437"/>
      <c r="M279" s="437">
        <v>250000</v>
      </c>
      <c r="N279" s="437">
        <v>250000</v>
      </c>
      <c r="O279" s="438">
        <v>1.1284888198716056E-2</v>
      </c>
    </row>
    <row r="280" spans="1:15" x14ac:dyDescent="0.25">
      <c r="A280" s="489">
        <v>2</v>
      </c>
      <c r="B280" s="485">
        <v>3</v>
      </c>
      <c r="C280" s="485">
        <v>6</v>
      </c>
      <c r="D280" s="485">
        <v>2</v>
      </c>
      <c r="E280" s="485" t="s">
        <v>310</v>
      </c>
      <c r="F280" s="486" t="s">
        <v>217</v>
      </c>
      <c r="G280" s="450"/>
      <c r="H280" s="450"/>
      <c r="I280" s="450"/>
      <c r="J280" s="450"/>
      <c r="K280" s="450"/>
      <c r="L280" s="450"/>
      <c r="M280" s="450">
        <v>180000</v>
      </c>
      <c r="N280" s="437">
        <v>180000</v>
      </c>
      <c r="O280" s="438">
        <v>8.1251195030755587E-3</v>
      </c>
    </row>
    <row r="281" spans="1:15" x14ac:dyDescent="0.25">
      <c r="A281" s="482">
        <v>2</v>
      </c>
      <c r="B281" s="483">
        <v>3</v>
      </c>
      <c r="C281" s="483">
        <v>6</v>
      </c>
      <c r="D281" s="483">
        <v>3</v>
      </c>
      <c r="E281" s="483"/>
      <c r="F281" s="488" t="s">
        <v>218</v>
      </c>
      <c r="G281" s="450">
        <v>0</v>
      </c>
      <c r="H281" s="450">
        <v>10535</v>
      </c>
      <c r="I281" s="450">
        <v>10535</v>
      </c>
      <c r="J281" s="450">
        <v>13910</v>
      </c>
      <c r="K281" s="450">
        <v>13910</v>
      </c>
      <c r="L281" s="450">
        <v>0</v>
      </c>
      <c r="M281" s="450">
        <v>452660</v>
      </c>
      <c r="N281" s="450">
        <v>501550</v>
      </c>
      <c r="O281" s="454">
        <v>2.2639742704264144E-2</v>
      </c>
    </row>
    <row r="282" spans="1:15" x14ac:dyDescent="0.25">
      <c r="A282" s="489">
        <v>2</v>
      </c>
      <c r="B282" s="485">
        <v>3</v>
      </c>
      <c r="C282" s="485">
        <v>6</v>
      </c>
      <c r="D282" s="485">
        <v>3</v>
      </c>
      <c r="E282" s="485" t="s">
        <v>308</v>
      </c>
      <c r="F282" s="486" t="s">
        <v>219</v>
      </c>
      <c r="G282" s="437"/>
      <c r="H282" s="437"/>
      <c r="I282" s="437"/>
      <c r="J282" s="437"/>
      <c r="K282" s="437"/>
      <c r="L282" s="437"/>
      <c r="M282" s="437">
        <v>166250</v>
      </c>
      <c r="N282" s="437">
        <v>166250</v>
      </c>
      <c r="O282" s="438">
        <v>7.5044506521461758E-3</v>
      </c>
    </row>
    <row r="283" spans="1:15" x14ac:dyDescent="0.25">
      <c r="A283" s="489">
        <v>2</v>
      </c>
      <c r="B283" s="485">
        <v>3</v>
      </c>
      <c r="C283" s="485">
        <v>6</v>
      </c>
      <c r="D283" s="485">
        <v>3</v>
      </c>
      <c r="E283" s="485" t="s">
        <v>309</v>
      </c>
      <c r="F283" s="486" t="s">
        <v>220</v>
      </c>
      <c r="G283" s="437"/>
      <c r="H283" s="437"/>
      <c r="I283" s="437"/>
      <c r="J283" s="437"/>
      <c r="K283" s="437"/>
      <c r="L283" s="437"/>
      <c r="M283" s="437">
        <v>50000</v>
      </c>
      <c r="N283" s="437">
        <v>50000</v>
      </c>
      <c r="O283" s="438">
        <v>2.256977639743211E-3</v>
      </c>
    </row>
    <row r="284" spans="1:15" x14ac:dyDescent="0.25">
      <c r="A284" s="489">
        <v>2</v>
      </c>
      <c r="B284" s="485">
        <v>3</v>
      </c>
      <c r="C284" s="485">
        <v>6</v>
      </c>
      <c r="D284" s="485">
        <v>3</v>
      </c>
      <c r="E284" s="485" t="s">
        <v>310</v>
      </c>
      <c r="F284" s="486" t="s">
        <v>221</v>
      </c>
      <c r="G284" s="437"/>
      <c r="H284" s="437"/>
      <c r="I284" s="437"/>
      <c r="J284" s="437"/>
      <c r="K284" s="437"/>
      <c r="L284" s="437"/>
      <c r="M284" s="437"/>
      <c r="N284" s="437">
        <v>0</v>
      </c>
      <c r="O284" s="438">
        <v>0</v>
      </c>
    </row>
    <row r="285" spans="1:15" x14ac:dyDescent="0.25">
      <c r="A285" s="489">
        <v>2</v>
      </c>
      <c r="B285" s="485">
        <v>3</v>
      </c>
      <c r="C285" s="485">
        <v>6</v>
      </c>
      <c r="D285" s="485">
        <v>3</v>
      </c>
      <c r="E285" s="485" t="s">
        <v>311</v>
      </c>
      <c r="F285" s="497" t="s">
        <v>222</v>
      </c>
      <c r="G285" s="437"/>
      <c r="H285" s="437">
        <v>3435</v>
      </c>
      <c r="I285" s="437">
        <v>3435</v>
      </c>
      <c r="J285" s="437">
        <v>5310</v>
      </c>
      <c r="K285" s="437">
        <v>5310</v>
      </c>
      <c r="L285" s="437"/>
      <c r="M285" s="437">
        <v>92810</v>
      </c>
      <c r="N285" s="437">
        <v>110300</v>
      </c>
      <c r="O285" s="438">
        <v>4.9788926732735233E-3</v>
      </c>
    </row>
    <row r="286" spans="1:15" x14ac:dyDescent="0.25">
      <c r="A286" s="489">
        <v>2</v>
      </c>
      <c r="B286" s="485">
        <v>3</v>
      </c>
      <c r="C286" s="485">
        <v>6</v>
      </c>
      <c r="D286" s="485">
        <v>3</v>
      </c>
      <c r="E286" s="485" t="s">
        <v>315</v>
      </c>
      <c r="F286" s="486" t="s">
        <v>223</v>
      </c>
      <c r="G286" s="437"/>
      <c r="H286" s="437"/>
      <c r="I286" s="437"/>
      <c r="J286" s="437"/>
      <c r="K286" s="437"/>
      <c r="L286" s="437"/>
      <c r="M286" s="437">
        <v>45000</v>
      </c>
      <c r="N286" s="437">
        <v>45000</v>
      </c>
      <c r="O286" s="438">
        <v>2.0312798757688897E-3</v>
      </c>
    </row>
    <row r="287" spans="1:15" x14ac:dyDescent="0.25">
      <c r="A287" s="489">
        <v>2</v>
      </c>
      <c r="B287" s="485">
        <v>3</v>
      </c>
      <c r="C287" s="485">
        <v>6</v>
      </c>
      <c r="D287" s="485">
        <v>3</v>
      </c>
      <c r="E287" s="485" t="s">
        <v>354</v>
      </c>
      <c r="F287" s="486" t="s">
        <v>224</v>
      </c>
      <c r="G287" s="450"/>
      <c r="H287" s="450">
        <v>7100</v>
      </c>
      <c r="I287" s="450">
        <v>7100</v>
      </c>
      <c r="J287" s="450">
        <v>8600</v>
      </c>
      <c r="K287" s="450">
        <v>8600</v>
      </c>
      <c r="L287" s="450"/>
      <c r="M287" s="450">
        <v>98600</v>
      </c>
      <c r="N287" s="437">
        <v>130000</v>
      </c>
      <c r="O287" s="438">
        <v>5.8681418633323486E-3</v>
      </c>
    </row>
    <row r="288" spans="1:15" x14ac:dyDescent="0.25">
      <c r="A288" s="482">
        <v>2</v>
      </c>
      <c r="B288" s="483">
        <v>3</v>
      </c>
      <c r="C288" s="483">
        <v>6</v>
      </c>
      <c r="D288" s="483">
        <v>4</v>
      </c>
      <c r="E288" s="483"/>
      <c r="F288" s="488" t="s">
        <v>39</v>
      </c>
      <c r="G288" s="450">
        <v>0</v>
      </c>
      <c r="H288" s="450">
        <v>0</v>
      </c>
      <c r="I288" s="450">
        <v>0</v>
      </c>
      <c r="J288" s="450">
        <v>0</v>
      </c>
      <c r="K288" s="450">
        <v>0</v>
      </c>
      <c r="L288" s="450">
        <v>0</v>
      </c>
      <c r="M288" s="450">
        <v>0</v>
      </c>
      <c r="N288" s="450">
        <v>0</v>
      </c>
      <c r="O288" s="454">
        <v>0</v>
      </c>
    </row>
    <row r="289" spans="1:15" x14ac:dyDescent="0.25">
      <c r="A289" s="489">
        <v>2</v>
      </c>
      <c r="B289" s="485">
        <v>3</v>
      </c>
      <c r="C289" s="485">
        <v>6</v>
      </c>
      <c r="D289" s="485">
        <v>4</v>
      </c>
      <c r="E289" s="485" t="s">
        <v>308</v>
      </c>
      <c r="F289" s="486" t="s">
        <v>225</v>
      </c>
      <c r="G289" s="437"/>
      <c r="H289" s="437"/>
      <c r="I289" s="437"/>
      <c r="J289" s="437"/>
      <c r="K289" s="437"/>
      <c r="L289" s="437"/>
      <c r="M289" s="437"/>
      <c r="N289" s="437">
        <v>0</v>
      </c>
      <c r="O289" s="438">
        <v>0</v>
      </c>
    </row>
    <row r="290" spans="1:15" x14ac:dyDescent="0.25">
      <c r="A290" s="489">
        <v>2</v>
      </c>
      <c r="B290" s="485">
        <v>3</v>
      </c>
      <c r="C290" s="485">
        <v>6</v>
      </c>
      <c r="D290" s="485">
        <v>4</v>
      </c>
      <c r="E290" s="485" t="s">
        <v>309</v>
      </c>
      <c r="F290" s="486" t="s">
        <v>226</v>
      </c>
      <c r="G290" s="437"/>
      <c r="H290" s="437"/>
      <c r="I290" s="437"/>
      <c r="J290" s="437"/>
      <c r="K290" s="437"/>
      <c r="L290" s="437"/>
      <c r="M290" s="437"/>
      <c r="N290" s="437">
        <v>0</v>
      </c>
      <c r="O290" s="438">
        <v>0</v>
      </c>
    </row>
    <row r="291" spans="1:15" x14ac:dyDescent="0.25">
      <c r="A291" s="489">
        <v>2</v>
      </c>
      <c r="B291" s="485">
        <v>3</v>
      </c>
      <c r="C291" s="485">
        <v>6</v>
      </c>
      <c r="D291" s="485">
        <v>4</v>
      </c>
      <c r="E291" s="485" t="s">
        <v>310</v>
      </c>
      <c r="F291" s="486" t="s">
        <v>227</v>
      </c>
      <c r="G291" s="437"/>
      <c r="H291" s="437"/>
      <c r="I291" s="437"/>
      <c r="J291" s="437"/>
      <c r="K291" s="437"/>
      <c r="L291" s="437"/>
      <c r="M291" s="437"/>
      <c r="N291" s="437">
        <v>0</v>
      </c>
      <c r="O291" s="438">
        <v>0</v>
      </c>
    </row>
    <row r="292" spans="1:15" x14ac:dyDescent="0.25">
      <c r="A292" s="489">
        <v>2</v>
      </c>
      <c r="B292" s="485">
        <v>3</v>
      </c>
      <c r="C292" s="485">
        <v>6</v>
      </c>
      <c r="D292" s="485">
        <v>4</v>
      </c>
      <c r="E292" s="485" t="s">
        <v>311</v>
      </c>
      <c r="F292" s="486" t="s">
        <v>228</v>
      </c>
      <c r="G292" s="437"/>
      <c r="H292" s="437"/>
      <c r="I292" s="437"/>
      <c r="J292" s="437"/>
      <c r="K292" s="437"/>
      <c r="L292" s="437"/>
      <c r="M292" s="437"/>
      <c r="N292" s="437">
        <v>0</v>
      </c>
      <c r="O292" s="438">
        <v>0</v>
      </c>
    </row>
    <row r="293" spans="1:15" x14ac:dyDescent="0.25">
      <c r="A293" s="489">
        <v>2</v>
      </c>
      <c r="B293" s="485">
        <v>3</v>
      </c>
      <c r="C293" s="485">
        <v>6</v>
      </c>
      <c r="D293" s="485">
        <v>4</v>
      </c>
      <c r="E293" s="485" t="s">
        <v>315</v>
      </c>
      <c r="F293" s="486" t="s">
        <v>229</v>
      </c>
      <c r="G293" s="437"/>
      <c r="H293" s="437"/>
      <c r="I293" s="437"/>
      <c r="J293" s="437"/>
      <c r="K293" s="437"/>
      <c r="L293" s="437"/>
      <c r="M293" s="437"/>
      <c r="N293" s="437">
        <v>0</v>
      </c>
      <c r="O293" s="438">
        <v>0</v>
      </c>
    </row>
    <row r="294" spans="1:15" x14ac:dyDescent="0.25">
      <c r="A294" s="489">
        <v>2</v>
      </c>
      <c r="B294" s="485">
        <v>3</v>
      </c>
      <c r="C294" s="485">
        <v>6</v>
      </c>
      <c r="D294" s="485">
        <v>4</v>
      </c>
      <c r="E294" s="485" t="s">
        <v>354</v>
      </c>
      <c r="F294" s="486" t="s">
        <v>230</v>
      </c>
      <c r="G294" s="437"/>
      <c r="H294" s="437"/>
      <c r="I294" s="437"/>
      <c r="J294" s="437"/>
      <c r="K294" s="437"/>
      <c r="L294" s="437"/>
      <c r="M294" s="437"/>
      <c r="N294" s="437">
        <v>0</v>
      </c>
      <c r="O294" s="438">
        <v>0</v>
      </c>
    </row>
    <row r="295" spans="1:15" x14ac:dyDescent="0.25">
      <c r="A295" s="489">
        <v>2</v>
      </c>
      <c r="B295" s="485">
        <v>3</v>
      </c>
      <c r="C295" s="485">
        <v>6</v>
      </c>
      <c r="D295" s="485">
        <v>4</v>
      </c>
      <c r="E295" s="485" t="s">
        <v>356</v>
      </c>
      <c r="F295" s="486" t="s">
        <v>231</v>
      </c>
      <c r="G295" s="450"/>
      <c r="H295" s="450"/>
      <c r="I295" s="450"/>
      <c r="J295" s="450"/>
      <c r="K295" s="450"/>
      <c r="L295" s="450"/>
      <c r="M295" s="450"/>
      <c r="N295" s="437">
        <v>0</v>
      </c>
      <c r="O295" s="438">
        <v>0</v>
      </c>
    </row>
    <row r="296" spans="1:15" x14ac:dyDescent="0.25">
      <c r="A296" s="482">
        <v>2</v>
      </c>
      <c r="B296" s="483">
        <v>3</v>
      </c>
      <c r="C296" s="483">
        <v>6</v>
      </c>
      <c r="D296" s="483">
        <v>9</v>
      </c>
      <c r="E296" s="483"/>
      <c r="F296" s="488" t="s">
        <v>232</v>
      </c>
      <c r="G296" s="450">
        <v>0</v>
      </c>
      <c r="H296" s="450">
        <v>0</v>
      </c>
      <c r="I296" s="450">
        <v>0</v>
      </c>
      <c r="J296" s="450">
        <v>0</v>
      </c>
      <c r="K296" s="450">
        <v>0</v>
      </c>
      <c r="L296" s="450">
        <v>0</v>
      </c>
      <c r="M296" s="450">
        <v>0</v>
      </c>
      <c r="N296" s="450">
        <v>0</v>
      </c>
      <c r="O296" s="454">
        <v>0</v>
      </c>
    </row>
    <row r="297" spans="1:15" x14ac:dyDescent="0.25">
      <c r="A297" s="489">
        <v>2</v>
      </c>
      <c r="B297" s="485">
        <v>3</v>
      </c>
      <c r="C297" s="485">
        <v>6</v>
      </c>
      <c r="D297" s="485">
        <v>9</v>
      </c>
      <c r="E297" s="485" t="s">
        <v>308</v>
      </c>
      <c r="F297" s="486" t="s">
        <v>232</v>
      </c>
      <c r="G297" s="450"/>
      <c r="H297" s="450"/>
      <c r="I297" s="450"/>
      <c r="J297" s="450"/>
      <c r="K297" s="450"/>
      <c r="L297" s="450"/>
      <c r="M297" s="450"/>
      <c r="N297" s="437">
        <v>0</v>
      </c>
      <c r="O297" s="438">
        <v>0</v>
      </c>
    </row>
    <row r="298" spans="1:15" x14ac:dyDescent="0.25">
      <c r="A298" s="480">
        <v>2</v>
      </c>
      <c r="B298" s="481">
        <v>3</v>
      </c>
      <c r="C298" s="481">
        <v>7</v>
      </c>
      <c r="D298" s="481"/>
      <c r="E298" s="481"/>
      <c r="F298" s="426" t="s">
        <v>386</v>
      </c>
      <c r="G298" s="487">
        <v>120000</v>
      </c>
      <c r="H298" s="487">
        <v>286500</v>
      </c>
      <c r="I298" s="487">
        <v>672000</v>
      </c>
      <c r="J298" s="487">
        <v>554411551.11000001</v>
      </c>
      <c r="K298" s="487">
        <v>208222.7</v>
      </c>
      <c r="L298" s="487">
        <v>0</v>
      </c>
      <c r="M298" s="487">
        <v>1309254</v>
      </c>
      <c r="N298" s="487">
        <v>557007527.81000006</v>
      </c>
      <c r="O298" s="428">
        <v>25.143070708716298</v>
      </c>
    </row>
    <row r="299" spans="1:15" x14ac:dyDescent="0.25">
      <c r="A299" s="482">
        <v>2</v>
      </c>
      <c r="B299" s="483">
        <v>3</v>
      </c>
      <c r="C299" s="483">
        <v>7</v>
      </c>
      <c r="D299" s="483">
        <v>1</v>
      </c>
      <c r="E299" s="483"/>
      <c r="F299" s="488" t="s">
        <v>233</v>
      </c>
      <c r="G299" s="450">
        <v>120000</v>
      </c>
      <c r="H299" s="450">
        <v>252450</v>
      </c>
      <c r="I299" s="450">
        <v>637950</v>
      </c>
      <c r="J299" s="450">
        <v>369356</v>
      </c>
      <c r="K299" s="450">
        <v>137900</v>
      </c>
      <c r="L299" s="450">
        <v>0</v>
      </c>
      <c r="M299" s="450">
        <v>1254204</v>
      </c>
      <c r="N299" s="450">
        <v>2771860</v>
      </c>
      <c r="O299" s="454">
        <v>0.12512052080997235</v>
      </c>
    </row>
    <row r="300" spans="1:15" x14ac:dyDescent="0.25">
      <c r="A300" s="489">
        <v>2</v>
      </c>
      <c r="B300" s="485">
        <v>3</v>
      </c>
      <c r="C300" s="485">
        <v>7</v>
      </c>
      <c r="D300" s="485">
        <v>1</v>
      </c>
      <c r="E300" s="485" t="s">
        <v>308</v>
      </c>
      <c r="F300" s="486" t="s">
        <v>234</v>
      </c>
      <c r="G300" s="437"/>
      <c r="H300" s="437">
        <v>1800</v>
      </c>
      <c r="I300" s="437">
        <v>1800</v>
      </c>
      <c r="J300" s="437">
        <v>31800</v>
      </c>
      <c r="K300" s="437">
        <v>1800</v>
      </c>
      <c r="L300" s="437"/>
      <c r="M300" s="437">
        <v>421800</v>
      </c>
      <c r="N300" s="437">
        <v>459000</v>
      </c>
      <c r="O300" s="438">
        <v>2.0719054732842676E-2</v>
      </c>
    </row>
    <row r="301" spans="1:15" x14ac:dyDescent="0.25">
      <c r="A301" s="489">
        <v>2</v>
      </c>
      <c r="B301" s="485">
        <v>3</v>
      </c>
      <c r="C301" s="485">
        <v>7</v>
      </c>
      <c r="D301" s="485">
        <v>1</v>
      </c>
      <c r="E301" s="485" t="s">
        <v>309</v>
      </c>
      <c r="F301" s="486" t="s">
        <v>235</v>
      </c>
      <c r="G301" s="437">
        <v>54000</v>
      </c>
      <c r="H301" s="437">
        <v>144000</v>
      </c>
      <c r="I301" s="437">
        <v>126000</v>
      </c>
      <c r="J301" s="437">
        <v>69456</v>
      </c>
      <c r="K301" s="437">
        <v>42000</v>
      </c>
      <c r="L301" s="437"/>
      <c r="M301" s="437">
        <v>456304</v>
      </c>
      <c r="N301" s="437">
        <v>891760</v>
      </c>
      <c r="O301" s="438">
        <v>4.0253647600348115E-2</v>
      </c>
    </row>
    <row r="302" spans="1:15" x14ac:dyDescent="0.25">
      <c r="A302" s="489">
        <v>2</v>
      </c>
      <c r="B302" s="485">
        <v>3</v>
      </c>
      <c r="C302" s="485">
        <v>7</v>
      </c>
      <c r="D302" s="485">
        <v>1</v>
      </c>
      <c r="E302" s="485" t="s">
        <v>310</v>
      </c>
      <c r="F302" s="486" t="s">
        <v>236</v>
      </c>
      <c r="G302" s="437"/>
      <c r="H302" s="437"/>
      <c r="I302" s="437"/>
      <c r="J302" s="437"/>
      <c r="K302" s="437"/>
      <c r="L302" s="437"/>
      <c r="M302" s="437"/>
      <c r="N302" s="437">
        <v>0</v>
      </c>
      <c r="O302" s="438">
        <v>0</v>
      </c>
    </row>
    <row r="303" spans="1:15" x14ac:dyDescent="0.25">
      <c r="A303" s="495">
        <v>2</v>
      </c>
      <c r="B303" s="491">
        <v>3</v>
      </c>
      <c r="C303" s="491">
        <v>7</v>
      </c>
      <c r="D303" s="491">
        <v>1</v>
      </c>
      <c r="E303" s="491" t="s">
        <v>311</v>
      </c>
      <c r="F303" s="498" t="s">
        <v>237</v>
      </c>
      <c r="G303" s="459">
        <v>66000</v>
      </c>
      <c r="H303" s="459">
        <v>90000</v>
      </c>
      <c r="I303" s="459">
        <v>486000</v>
      </c>
      <c r="J303" s="459">
        <v>252000</v>
      </c>
      <c r="K303" s="459">
        <v>78000</v>
      </c>
      <c r="L303" s="459"/>
      <c r="M303" s="459">
        <v>360000</v>
      </c>
      <c r="N303" s="459">
        <v>1332000</v>
      </c>
      <c r="O303" s="460">
        <v>6.0125884322759143E-2</v>
      </c>
    </row>
    <row r="304" spans="1:15" x14ac:dyDescent="0.25">
      <c r="A304" s="489">
        <v>2</v>
      </c>
      <c r="B304" s="485">
        <v>3</v>
      </c>
      <c r="C304" s="485">
        <v>7</v>
      </c>
      <c r="D304" s="485">
        <v>1</v>
      </c>
      <c r="E304" s="485" t="s">
        <v>315</v>
      </c>
      <c r="F304" s="486" t="s">
        <v>238</v>
      </c>
      <c r="G304" s="437"/>
      <c r="H304" s="437">
        <v>2650</v>
      </c>
      <c r="I304" s="437">
        <v>2650</v>
      </c>
      <c r="J304" s="437">
        <v>2100</v>
      </c>
      <c r="K304" s="437">
        <v>2100</v>
      </c>
      <c r="L304" s="437"/>
      <c r="M304" s="437">
        <v>2100</v>
      </c>
      <c r="N304" s="437">
        <v>11600</v>
      </c>
      <c r="O304" s="438">
        <v>5.2361881242042499E-4</v>
      </c>
    </row>
    <row r="305" spans="1:15" x14ac:dyDescent="0.25">
      <c r="A305" s="489">
        <v>2</v>
      </c>
      <c r="B305" s="485">
        <v>3</v>
      </c>
      <c r="C305" s="485">
        <v>7</v>
      </c>
      <c r="D305" s="485">
        <v>1</v>
      </c>
      <c r="E305" s="485" t="s">
        <v>354</v>
      </c>
      <c r="F305" s="486" t="s">
        <v>239</v>
      </c>
      <c r="G305" s="437"/>
      <c r="H305" s="437">
        <v>14000</v>
      </c>
      <c r="I305" s="437">
        <v>21500</v>
      </c>
      <c r="J305" s="437">
        <v>14000</v>
      </c>
      <c r="K305" s="437">
        <v>14000</v>
      </c>
      <c r="L305" s="437"/>
      <c r="M305" s="437">
        <v>14000</v>
      </c>
      <c r="N305" s="437">
        <v>77500</v>
      </c>
      <c r="O305" s="438">
        <v>3.4983153416019768E-3</v>
      </c>
    </row>
    <row r="306" spans="1:15" x14ac:dyDescent="0.25">
      <c r="A306" s="489">
        <v>2</v>
      </c>
      <c r="B306" s="485">
        <v>3</v>
      </c>
      <c r="C306" s="485">
        <v>7</v>
      </c>
      <c r="D306" s="485">
        <v>1</v>
      </c>
      <c r="E306" s="485" t="s">
        <v>356</v>
      </c>
      <c r="F306" s="486" t="s">
        <v>387</v>
      </c>
      <c r="G306" s="450"/>
      <c r="H306" s="450"/>
      <c r="I306" s="450"/>
      <c r="J306" s="450"/>
      <c r="K306" s="450"/>
      <c r="L306" s="450"/>
      <c r="M306" s="450"/>
      <c r="N306" s="437">
        <v>0</v>
      </c>
      <c r="O306" s="438">
        <v>0</v>
      </c>
    </row>
    <row r="307" spans="1:15" x14ac:dyDescent="0.25">
      <c r="A307" s="482">
        <v>2</v>
      </c>
      <c r="B307" s="483">
        <v>3</v>
      </c>
      <c r="C307" s="483">
        <v>7</v>
      </c>
      <c r="D307" s="483">
        <v>2</v>
      </c>
      <c r="E307" s="483"/>
      <c r="F307" s="488" t="s">
        <v>240</v>
      </c>
      <c r="G307" s="450">
        <v>0</v>
      </c>
      <c r="H307" s="450">
        <v>34050</v>
      </c>
      <c r="I307" s="450">
        <v>34050</v>
      </c>
      <c r="J307" s="450">
        <v>554042195.11000001</v>
      </c>
      <c r="K307" s="450">
        <v>70322.7</v>
      </c>
      <c r="L307" s="450">
        <v>0</v>
      </c>
      <c r="M307" s="450">
        <v>55050</v>
      </c>
      <c r="N307" s="450">
        <v>554235667.81000006</v>
      </c>
      <c r="O307" s="454">
        <v>25.017950187906326</v>
      </c>
    </row>
    <row r="308" spans="1:15" x14ac:dyDescent="0.25">
      <c r="A308" s="484">
        <v>2</v>
      </c>
      <c r="B308" s="485">
        <v>3</v>
      </c>
      <c r="C308" s="485">
        <v>7</v>
      </c>
      <c r="D308" s="485">
        <v>2</v>
      </c>
      <c r="E308" s="485" t="s">
        <v>308</v>
      </c>
      <c r="F308" s="486" t="s">
        <v>241</v>
      </c>
      <c r="G308" s="437"/>
      <c r="H308" s="437"/>
      <c r="I308" s="437"/>
      <c r="J308" s="437"/>
      <c r="K308" s="437"/>
      <c r="L308" s="437"/>
      <c r="M308" s="437"/>
      <c r="N308" s="437">
        <v>0</v>
      </c>
      <c r="O308" s="438">
        <v>0</v>
      </c>
    </row>
    <row r="309" spans="1:15" x14ac:dyDescent="0.25">
      <c r="A309" s="484">
        <v>2</v>
      </c>
      <c r="B309" s="485">
        <v>3</v>
      </c>
      <c r="C309" s="485">
        <v>7</v>
      </c>
      <c r="D309" s="485">
        <v>2</v>
      </c>
      <c r="E309" s="485" t="s">
        <v>309</v>
      </c>
      <c r="F309" s="486" t="s">
        <v>242</v>
      </c>
      <c r="G309" s="437"/>
      <c r="H309" s="437"/>
      <c r="I309" s="437"/>
      <c r="J309" s="437"/>
      <c r="K309" s="437">
        <v>15272.7</v>
      </c>
      <c r="L309" s="437"/>
      <c r="M309" s="437"/>
      <c r="N309" s="437">
        <v>15272.7</v>
      </c>
      <c r="O309" s="438">
        <v>6.8940284797012281E-4</v>
      </c>
    </row>
    <row r="310" spans="1:15" x14ac:dyDescent="0.25">
      <c r="A310" s="484">
        <v>2</v>
      </c>
      <c r="B310" s="485">
        <v>3</v>
      </c>
      <c r="C310" s="485">
        <v>7</v>
      </c>
      <c r="D310" s="485">
        <v>2</v>
      </c>
      <c r="E310" s="485" t="s">
        <v>310</v>
      </c>
      <c r="F310" s="486" t="s">
        <v>243</v>
      </c>
      <c r="G310" s="437"/>
      <c r="H310" s="437"/>
      <c r="I310" s="437"/>
      <c r="J310" s="437">
        <v>553987145.11000001</v>
      </c>
      <c r="K310" s="437"/>
      <c r="L310" s="437"/>
      <c r="M310" s="437"/>
      <c r="N310" s="437">
        <v>553987145.11000001</v>
      </c>
      <c r="O310" s="438">
        <v>25.006731984368951</v>
      </c>
    </row>
    <row r="311" spans="1:15" x14ac:dyDescent="0.25">
      <c r="A311" s="484">
        <v>2</v>
      </c>
      <c r="B311" s="485">
        <v>3</v>
      </c>
      <c r="C311" s="485">
        <v>7</v>
      </c>
      <c r="D311" s="485">
        <v>2</v>
      </c>
      <c r="E311" s="485" t="s">
        <v>311</v>
      </c>
      <c r="F311" s="486" t="s">
        <v>244</v>
      </c>
      <c r="G311" s="437"/>
      <c r="H311" s="437">
        <v>800</v>
      </c>
      <c r="I311" s="437">
        <v>800</v>
      </c>
      <c r="J311" s="437">
        <v>800</v>
      </c>
      <c r="K311" s="437">
        <v>800</v>
      </c>
      <c r="L311" s="437"/>
      <c r="M311" s="437">
        <v>800</v>
      </c>
      <c r="N311" s="437">
        <v>4000</v>
      </c>
      <c r="O311" s="438">
        <v>1.8055821117945688E-4</v>
      </c>
    </row>
    <row r="312" spans="1:15" x14ac:dyDescent="0.25">
      <c r="A312" s="484">
        <v>2</v>
      </c>
      <c r="B312" s="485">
        <v>3</v>
      </c>
      <c r="C312" s="485">
        <v>7</v>
      </c>
      <c r="D312" s="485">
        <v>2</v>
      </c>
      <c r="E312" s="485" t="s">
        <v>315</v>
      </c>
      <c r="F312" s="486" t="s">
        <v>245</v>
      </c>
      <c r="G312" s="450"/>
      <c r="H312" s="450">
        <v>10500</v>
      </c>
      <c r="I312" s="450">
        <v>10500</v>
      </c>
      <c r="J312" s="450">
        <v>10500</v>
      </c>
      <c r="K312" s="450">
        <v>10500</v>
      </c>
      <c r="L312" s="450"/>
      <c r="M312" s="450">
        <v>10500</v>
      </c>
      <c r="N312" s="437">
        <v>52500</v>
      </c>
      <c r="O312" s="438">
        <v>2.3698265217303714E-3</v>
      </c>
    </row>
    <row r="313" spans="1:15" x14ac:dyDescent="0.25">
      <c r="A313" s="497">
        <v>2</v>
      </c>
      <c r="B313" s="497">
        <v>3</v>
      </c>
      <c r="C313" s="497">
        <v>7</v>
      </c>
      <c r="D313" s="497">
        <v>2</v>
      </c>
      <c r="E313" s="497" t="s">
        <v>354</v>
      </c>
      <c r="F313" s="439" t="s">
        <v>388</v>
      </c>
      <c r="G313" s="450"/>
      <c r="H313" s="450">
        <v>22750</v>
      </c>
      <c r="I313" s="450">
        <v>22750</v>
      </c>
      <c r="J313" s="450">
        <v>43750</v>
      </c>
      <c r="K313" s="450">
        <v>43750</v>
      </c>
      <c r="L313" s="450"/>
      <c r="M313" s="450">
        <v>43750</v>
      </c>
      <c r="N313" s="437">
        <v>176750</v>
      </c>
      <c r="O313" s="438">
        <v>7.9784159564922508E-3</v>
      </c>
    </row>
    <row r="314" spans="1:15" x14ac:dyDescent="0.25">
      <c r="A314" s="480">
        <v>2</v>
      </c>
      <c r="B314" s="481">
        <v>3</v>
      </c>
      <c r="C314" s="481">
        <v>8</v>
      </c>
      <c r="D314" s="481"/>
      <c r="E314" s="481"/>
      <c r="F314" s="426" t="s">
        <v>389</v>
      </c>
      <c r="G314" s="487">
        <v>0</v>
      </c>
      <c r="H314" s="487">
        <v>0</v>
      </c>
      <c r="I314" s="487">
        <v>0</v>
      </c>
      <c r="J314" s="487">
        <v>0</v>
      </c>
      <c r="K314" s="487">
        <v>0</v>
      </c>
      <c r="L314" s="487">
        <v>0</v>
      </c>
      <c r="M314" s="487">
        <v>0</v>
      </c>
      <c r="N314" s="487">
        <v>0</v>
      </c>
      <c r="O314" s="428">
        <v>0</v>
      </c>
    </row>
    <row r="315" spans="1:15" x14ac:dyDescent="0.25">
      <c r="A315" s="501">
        <v>2</v>
      </c>
      <c r="B315" s="501">
        <v>3</v>
      </c>
      <c r="C315" s="501">
        <v>8</v>
      </c>
      <c r="D315" s="501">
        <v>1</v>
      </c>
      <c r="E315" s="501"/>
      <c r="F315" s="431" t="s">
        <v>390</v>
      </c>
      <c r="G315" s="450">
        <v>0</v>
      </c>
      <c r="H315" s="450">
        <v>0</v>
      </c>
      <c r="I315" s="450">
        <v>0</v>
      </c>
      <c r="J315" s="450">
        <v>0</v>
      </c>
      <c r="K315" s="450">
        <v>0</v>
      </c>
      <c r="L315" s="450">
        <v>0</v>
      </c>
      <c r="M315" s="450">
        <v>0</v>
      </c>
      <c r="N315" s="450">
        <v>0</v>
      </c>
      <c r="O315" s="433">
        <v>0</v>
      </c>
    </row>
    <row r="316" spans="1:15" x14ac:dyDescent="0.25">
      <c r="A316" s="497">
        <v>2</v>
      </c>
      <c r="B316" s="497">
        <v>3</v>
      </c>
      <c r="C316" s="497">
        <v>8</v>
      </c>
      <c r="D316" s="497">
        <v>1</v>
      </c>
      <c r="E316" s="497" t="s">
        <v>308</v>
      </c>
      <c r="F316" s="439" t="s">
        <v>390</v>
      </c>
      <c r="G316" s="450"/>
      <c r="H316" s="450"/>
      <c r="I316" s="450"/>
      <c r="J316" s="450"/>
      <c r="K316" s="450"/>
      <c r="L316" s="450"/>
      <c r="M316" s="450"/>
      <c r="N316" s="437">
        <v>0</v>
      </c>
      <c r="O316" s="438">
        <v>0</v>
      </c>
    </row>
    <row r="317" spans="1:15" x14ac:dyDescent="0.25">
      <c r="A317" s="501">
        <v>2</v>
      </c>
      <c r="B317" s="501">
        <v>3</v>
      </c>
      <c r="C317" s="501">
        <v>8</v>
      </c>
      <c r="D317" s="501">
        <v>2</v>
      </c>
      <c r="E317" s="501"/>
      <c r="F317" s="431" t="s">
        <v>391</v>
      </c>
      <c r="G317" s="450">
        <v>0</v>
      </c>
      <c r="H317" s="450">
        <v>0</v>
      </c>
      <c r="I317" s="450">
        <v>0</v>
      </c>
      <c r="J317" s="450">
        <v>0</v>
      </c>
      <c r="K317" s="450">
        <v>0</v>
      </c>
      <c r="L317" s="450">
        <v>0</v>
      </c>
      <c r="M317" s="450">
        <v>0</v>
      </c>
      <c r="N317" s="450">
        <v>0</v>
      </c>
      <c r="O317" s="433">
        <v>0</v>
      </c>
    </row>
    <row r="318" spans="1:15" x14ac:dyDescent="0.25">
      <c r="A318" s="497">
        <v>2</v>
      </c>
      <c r="B318" s="497">
        <v>3</v>
      </c>
      <c r="C318" s="497">
        <v>8</v>
      </c>
      <c r="D318" s="497">
        <v>2</v>
      </c>
      <c r="E318" s="497" t="s">
        <v>308</v>
      </c>
      <c r="F318" s="439" t="s">
        <v>391</v>
      </c>
      <c r="G318" s="450"/>
      <c r="H318" s="450"/>
      <c r="I318" s="450"/>
      <c r="J318" s="450"/>
      <c r="K318" s="450"/>
      <c r="L318" s="450"/>
      <c r="M318" s="450"/>
      <c r="N318" s="437">
        <v>0</v>
      </c>
      <c r="O318" s="438">
        <v>0</v>
      </c>
    </row>
    <row r="319" spans="1:15" x14ac:dyDescent="0.25">
      <c r="A319" s="480">
        <v>2</v>
      </c>
      <c r="B319" s="481">
        <v>3</v>
      </c>
      <c r="C319" s="481">
        <v>9</v>
      </c>
      <c r="D319" s="481"/>
      <c r="E319" s="481"/>
      <c r="F319" s="426" t="s">
        <v>40</v>
      </c>
      <c r="G319" s="487">
        <v>1170714.8500000001</v>
      </c>
      <c r="H319" s="487">
        <v>22405809.149999999</v>
      </c>
      <c r="I319" s="487">
        <v>50194329.980000004</v>
      </c>
      <c r="J319" s="487">
        <v>550735299.25999999</v>
      </c>
      <c r="K319" s="487">
        <v>22187109.52</v>
      </c>
      <c r="L319" s="487">
        <v>1617.59</v>
      </c>
      <c r="M319" s="487">
        <v>6107767.5099999998</v>
      </c>
      <c r="N319" s="487">
        <v>652802647.8599999</v>
      </c>
      <c r="O319" s="428">
        <v>29.467219587703624</v>
      </c>
    </row>
    <row r="320" spans="1:15" x14ac:dyDescent="0.25">
      <c r="A320" s="482">
        <v>2</v>
      </c>
      <c r="B320" s="483">
        <v>3</v>
      </c>
      <c r="C320" s="483">
        <v>9</v>
      </c>
      <c r="D320" s="483">
        <v>1</v>
      </c>
      <c r="E320" s="483"/>
      <c r="F320" s="488" t="s">
        <v>246</v>
      </c>
      <c r="G320" s="450">
        <v>0</v>
      </c>
      <c r="H320" s="450">
        <v>1362650.24</v>
      </c>
      <c r="I320" s="450">
        <v>1362650.24</v>
      </c>
      <c r="J320" s="450">
        <v>1660166.21</v>
      </c>
      <c r="K320" s="450">
        <v>1660166.21</v>
      </c>
      <c r="L320" s="450">
        <v>0</v>
      </c>
      <c r="M320" s="450">
        <v>1660166.21</v>
      </c>
      <c r="N320" s="450">
        <v>7705799.1099999994</v>
      </c>
      <c r="O320" s="454">
        <v>0.34783632575246271</v>
      </c>
    </row>
    <row r="321" spans="1:15" x14ac:dyDescent="0.25">
      <c r="A321" s="489">
        <v>2</v>
      </c>
      <c r="B321" s="485">
        <v>3</v>
      </c>
      <c r="C321" s="485">
        <v>9</v>
      </c>
      <c r="D321" s="485">
        <v>1</v>
      </c>
      <c r="E321" s="485" t="s">
        <v>308</v>
      </c>
      <c r="F321" s="486" t="s">
        <v>246</v>
      </c>
      <c r="G321" s="437"/>
      <c r="H321" s="437">
        <v>1362650.24</v>
      </c>
      <c r="I321" s="437">
        <v>1362650.24</v>
      </c>
      <c r="J321" s="437">
        <v>1660166.21</v>
      </c>
      <c r="K321" s="437">
        <v>1660166.21</v>
      </c>
      <c r="L321" s="437"/>
      <c r="M321" s="437">
        <v>1660166.21</v>
      </c>
      <c r="N321" s="437">
        <v>7705799.1099999994</v>
      </c>
      <c r="O321" s="438">
        <v>0.34783632575246271</v>
      </c>
    </row>
    <row r="322" spans="1:15" x14ac:dyDescent="0.25">
      <c r="A322" s="482">
        <v>2</v>
      </c>
      <c r="B322" s="483">
        <v>3</v>
      </c>
      <c r="C322" s="483">
        <v>9</v>
      </c>
      <c r="D322" s="483">
        <v>2</v>
      </c>
      <c r="E322" s="483"/>
      <c r="F322" s="488" t="s">
        <v>247</v>
      </c>
      <c r="G322" s="450">
        <v>670714.85</v>
      </c>
      <c r="H322" s="450">
        <v>1108687.82</v>
      </c>
      <c r="I322" s="450">
        <v>141077.68</v>
      </c>
      <c r="J322" s="450">
        <v>20502015.149999999</v>
      </c>
      <c r="K322" s="450">
        <v>2034503.93</v>
      </c>
      <c r="L322" s="450">
        <v>1617.59</v>
      </c>
      <c r="M322" s="450">
        <v>3528781.3</v>
      </c>
      <c r="N322" s="450">
        <v>27987398.32</v>
      </c>
      <c r="O322" s="454">
        <v>1.2633386440565342</v>
      </c>
    </row>
    <row r="323" spans="1:15" x14ac:dyDescent="0.25">
      <c r="A323" s="489">
        <v>2</v>
      </c>
      <c r="B323" s="485">
        <v>3</v>
      </c>
      <c r="C323" s="485">
        <v>9</v>
      </c>
      <c r="D323" s="485">
        <v>2</v>
      </c>
      <c r="E323" s="485" t="s">
        <v>308</v>
      </c>
      <c r="F323" s="486" t="s">
        <v>247</v>
      </c>
      <c r="G323" s="437">
        <v>670714.85</v>
      </c>
      <c r="H323" s="437">
        <v>1108687.82</v>
      </c>
      <c r="I323" s="437">
        <v>141077.68</v>
      </c>
      <c r="J323" s="437">
        <v>20502015.149999999</v>
      </c>
      <c r="K323" s="437">
        <v>2034503.93</v>
      </c>
      <c r="L323" s="437">
        <v>1617.59</v>
      </c>
      <c r="M323" s="437">
        <v>3528781.3</v>
      </c>
      <c r="N323" s="437">
        <v>27987398.32</v>
      </c>
      <c r="O323" s="438">
        <v>1.2633386440565342</v>
      </c>
    </row>
    <row r="324" spans="1:15" x14ac:dyDescent="0.25">
      <c r="A324" s="482">
        <v>2</v>
      </c>
      <c r="B324" s="483">
        <v>3</v>
      </c>
      <c r="C324" s="483">
        <v>9</v>
      </c>
      <c r="D324" s="483">
        <v>3</v>
      </c>
      <c r="E324" s="483"/>
      <c r="F324" s="488" t="s">
        <v>392</v>
      </c>
      <c r="G324" s="450">
        <v>0</v>
      </c>
      <c r="H324" s="450">
        <v>19075171.09</v>
      </c>
      <c r="I324" s="450">
        <v>47831302.060000002</v>
      </c>
      <c r="J324" s="450">
        <v>527714297.89999998</v>
      </c>
      <c r="K324" s="450">
        <v>17633619.379999999</v>
      </c>
      <c r="L324" s="450">
        <v>0</v>
      </c>
      <c r="M324" s="450">
        <v>0</v>
      </c>
      <c r="N324" s="450">
        <v>612254390.42999995</v>
      </c>
      <c r="O324" s="454">
        <v>27.636889380702396</v>
      </c>
    </row>
    <row r="325" spans="1:15" x14ac:dyDescent="0.25">
      <c r="A325" s="489">
        <v>2</v>
      </c>
      <c r="B325" s="485">
        <v>3</v>
      </c>
      <c r="C325" s="485">
        <v>9</v>
      </c>
      <c r="D325" s="485">
        <v>3</v>
      </c>
      <c r="E325" s="485" t="s">
        <v>308</v>
      </c>
      <c r="F325" s="486" t="s">
        <v>392</v>
      </c>
      <c r="G325" s="437"/>
      <c r="H325" s="437">
        <v>19075171.09</v>
      </c>
      <c r="I325" s="437">
        <v>47831302.060000002</v>
      </c>
      <c r="J325" s="437">
        <v>527714297.89999998</v>
      </c>
      <c r="K325" s="437">
        <v>17633619.379999999</v>
      </c>
      <c r="L325" s="437"/>
      <c r="M325" s="437"/>
      <c r="N325" s="437">
        <v>612254390.42999995</v>
      </c>
      <c r="O325" s="438">
        <v>27.636889380702396</v>
      </c>
    </row>
    <row r="326" spans="1:15" x14ac:dyDescent="0.25">
      <c r="A326" s="482">
        <v>2</v>
      </c>
      <c r="B326" s="483">
        <v>3</v>
      </c>
      <c r="C326" s="483">
        <v>9</v>
      </c>
      <c r="D326" s="483">
        <v>4</v>
      </c>
      <c r="E326" s="483"/>
      <c r="F326" s="488" t="s">
        <v>248</v>
      </c>
      <c r="G326" s="450">
        <v>0</v>
      </c>
      <c r="H326" s="450">
        <v>0</v>
      </c>
      <c r="I326" s="450">
        <v>0</v>
      </c>
      <c r="J326" s="450">
        <v>0</v>
      </c>
      <c r="K326" s="450">
        <v>0</v>
      </c>
      <c r="L326" s="450">
        <v>0</v>
      </c>
      <c r="M326" s="450">
        <v>0</v>
      </c>
      <c r="N326" s="450">
        <v>0</v>
      </c>
      <c r="O326" s="454">
        <v>0</v>
      </c>
    </row>
    <row r="327" spans="1:15" x14ac:dyDescent="0.25">
      <c r="A327" s="489">
        <v>2</v>
      </c>
      <c r="B327" s="485">
        <v>3</v>
      </c>
      <c r="C327" s="485">
        <v>9</v>
      </c>
      <c r="D327" s="485">
        <v>4</v>
      </c>
      <c r="E327" s="485" t="s">
        <v>308</v>
      </c>
      <c r="F327" s="486" t="s">
        <v>248</v>
      </c>
      <c r="G327" s="450"/>
      <c r="H327" s="450"/>
      <c r="I327" s="450"/>
      <c r="J327" s="450"/>
      <c r="K327" s="450"/>
      <c r="L327" s="450"/>
      <c r="M327" s="450"/>
      <c r="N327" s="437">
        <v>0</v>
      </c>
      <c r="O327" s="438">
        <v>0</v>
      </c>
    </row>
    <row r="328" spans="1:15" x14ac:dyDescent="0.25">
      <c r="A328" s="482">
        <v>2</v>
      </c>
      <c r="B328" s="483">
        <v>3</v>
      </c>
      <c r="C328" s="483">
        <v>9</v>
      </c>
      <c r="D328" s="483">
        <v>5</v>
      </c>
      <c r="E328" s="483"/>
      <c r="F328" s="488" t="s">
        <v>249</v>
      </c>
      <c r="G328" s="450">
        <v>0</v>
      </c>
      <c r="H328" s="450">
        <v>0</v>
      </c>
      <c r="I328" s="450">
        <v>0</v>
      </c>
      <c r="J328" s="450">
        <v>0</v>
      </c>
      <c r="K328" s="450">
        <v>0</v>
      </c>
      <c r="L328" s="450">
        <v>0</v>
      </c>
      <c r="M328" s="450">
        <v>0</v>
      </c>
      <c r="N328" s="450">
        <v>0</v>
      </c>
      <c r="O328" s="454">
        <v>0</v>
      </c>
    </row>
    <row r="329" spans="1:15" x14ac:dyDescent="0.25">
      <c r="A329" s="489">
        <v>2</v>
      </c>
      <c r="B329" s="485">
        <v>3</v>
      </c>
      <c r="C329" s="485">
        <v>9</v>
      </c>
      <c r="D329" s="485">
        <v>5</v>
      </c>
      <c r="E329" s="485" t="s">
        <v>308</v>
      </c>
      <c r="F329" s="486" t="s">
        <v>249</v>
      </c>
      <c r="G329" s="450"/>
      <c r="H329" s="450"/>
      <c r="I329" s="450"/>
      <c r="J329" s="450"/>
      <c r="K329" s="450"/>
      <c r="L329" s="450"/>
      <c r="M329" s="450"/>
      <c r="N329" s="437">
        <v>0</v>
      </c>
      <c r="O329" s="438">
        <v>0</v>
      </c>
    </row>
    <row r="330" spans="1:15" x14ac:dyDescent="0.25">
      <c r="A330" s="482">
        <v>2</v>
      </c>
      <c r="B330" s="483">
        <v>3</v>
      </c>
      <c r="C330" s="483">
        <v>9</v>
      </c>
      <c r="D330" s="483">
        <v>6</v>
      </c>
      <c r="E330" s="483"/>
      <c r="F330" s="488" t="s">
        <v>250</v>
      </c>
      <c r="G330" s="450">
        <v>0</v>
      </c>
      <c r="H330" s="450">
        <v>19300</v>
      </c>
      <c r="I330" s="450">
        <v>19300</v>
      </c>
      <c r="J330" s="450">
        <v>18820</v>
      </c>
      <c r="K330" s="450">
        <v>18820</v>
      </c>
      <c r="L330" s="450">
        <v>0</v>
      </c>
      <c r="M330" s="450">
        <v>18820</v>
      </c>
      <c r="N330" s="450">
        <v>95060</v>
      </c>
      <c r="O330" s="454">
        <v>4.290965888679792E-3</v>
      </c>
    </row>
    <row r="331" spans="1:15" x14ac:dyDescent="0.25">
      <c r="A331" s="489">
        <v>2</v>
      </c>
      <c r="B331" s="485">
        <v>3</v>
      </c>
      <c r="C331" s="485">
        <v>9</v>
      </c>
      <c r="D331" s="485">
        <v>6</v>
      </c>
      <c r="E331" s="485" t="s">
        <v>308</v>
      </c>
      <c r="F331" s="486" t="s">
        <v>250</v>
      </c>
      <c r="G331" s="437"/>
      <c r="H331" s="437">
        <v>19300</v>
      </c>
      <c r="I331" s="437">
        <v>19300</v>
      </c>
      <c r="J331" s="437">
        <v>18820</v>
      </c>
      <c r="K331" s="437">
        <v>18820</v>
      </c>
      <c r="L331" s="437"/>
      <c r="M331" s="437">
        <v>18820</v>
      </c>
      <c r="N331" s="437">
        <v>95060</v>
      </c>
      <c r="O331" s="438">
        <v>4.290965888679792E-3</v>
      </c>
    </row>
    <row r="332" spans="1:15" x14ac:dyDescent="0.25">
      <c r="A332" s="482">
        <v>2</v>
      </c>
      <c r="B332" s="483">
        <v>3</v>
      </c>
      <c r="C332" s="483">
        <v>9</v>
      </c>
      <c r="D332" s="483">
        <v>7</v>
      </c>
      <c r="E332" s="483"/>
      <c r="F332" s="488" t="s">
        <v>393</v>
      </c>
      <c r="G332" s="450">
        <v>0</v>
      </c>
      <c r="H332" s="450">
        <v>0</v>
      </c>
      <c r="I332" s="450">
        <v>0</v>
      </c>
      <c r="J332" s="450">
        <v>0</v>
      </c>
      <c r="K332" s="450">
        <v>0</v>
      </c>
      <c r="L332" s="450">
        <v>0</v>
      </c>
      <c r="M332" s="450">
        <v>0</v>
      </c>
      <c r="N332" s="450">
        <v>0</v>
      </c>
      <c r="O332" s="454">
        <v>0</v>
      </c>
    </row>
    <row r="333" spans="1:15" x14ac:dyDescent="0.25">
      <c r="A333" s="489">
        <v>2</v>
      </c>
      <c r="B333" s="485">
        <v>3</v>
      </c>
      <c r="C333" s="485">
        <v>9</v>
      </c>
      <c r="D333" s="485">
        <v>7</v>
      </c>
      <c r="E333" s="485" t="s">
        <v>308</v>
      </c>
      <c r="F333" s="486" t="s">
        <v>393</v>
      </c>
      <c r="G333" s="450"/>
      <c r="H333" s="450"/>
      <c r="I333" s="450"/>
      <c r="J333" s="450"/>
      <c r="K333" s="450"/>
      <c r="L333" s="450"/>
      <c r="M333" s="450"/>
      <c r="N333" s="437">
        <v>0</v>
      </c>
      <c r="O333" s="438">
        <v>0</v>
      </c>
    </row>
    <row r="334" spans="1:15" x14ac:dyDescent="0.25">
      <c r="A334" s="482">
        <v>2</v>
      </c>
      <c r="B334" s="483">
        <v>3</v>
      </c>
      <c r="C334" s="483">
        <v>9</v>
      </c>
      <c r="D334" s="483">
        <v>8</v>
      </c>
      <c r="E334" s="483"/>
      <c r="F334" s="488" t="s">
        <v>251</v>
      </c>
      <c r="G334" s="450">
        <v>0</v>
      </c>
      <c r="H334" s="450">
        <v>0</v>
      </c>
      <c r="I334" s="450">
        <v>0</v>
      </c>
      <c r="J334" s="450">
        <v>0</v>
      </c>
      <c r="K334" s="450">
        <v>0</v>
      </c>
      <c r="L334" s="450">
        <v>0</v>
      </c>
      <c r="M334" s="450">
        <v>0</v>
      </c>
      <c r="N334" s="450">
        <v>0</v>
      </c>
      <c r="O334" s="454">
        <v>0</v>
      </c>
    </row>
    <row r="335" spans="1:15" x14ac:dyDescent="0.25">
      <c r="A335" s="489">
        <v>2</v>
      </c>
      <c r="B335" s="485">
        <v>3</v>
      </c>
      <c r="C335" s="485">
        <v>9</v>
      </c>
      <c r="D335" s="485">
        <v>8</v>
      </c>
      <c r="E335" s="485" t="s">
        <v>308</v>
      </c>
      <c r="F335" s="486" t="s">
        <v>251</v>
      </c>
      <c r="G335" s="450"/>
      <c r="H335" s="450"/>
      <c r="I335" s="450"/>
      <c r="J335" s="450"/>
      <c r="K335" s="450"/>
      <c r="L335" s="450"/>
      <c r="M335" s="450"/>
      <c r="N335" s="437">
        <v>0</v>
      </c>
      <c r="O335" s="438">
        <v>0</v>
      </c>
    </row>
    <row r="336" spans="1:15" x14ac:dyDescent="0.25">
      <c r="A336" s="482">
        <v>2</v>
      </c>
      <c r="B336" s="483">
        <v>3</v>
      </c>
      <c r="C336" s="483">
        <v>9</v>
      </c>
      <c r="D336" s="483">
        <v>9</v>
      </c>
      <c r="E336" s="483"/>
      <c r="F336" s="488" t="s">
        <v>252</v>
      </c>
      <c r="G336" s="450">
        <v>500000</v>
      </c>
      <c r="H336" s="450">
        <v>840000</v>
      </c>
      <c r="I336" s="450">
        <v>840000</v>
      </c>
      <c r="J336" s="450">
        <v>840000</v>
      </c>
      <c r="K336" s="450">
        <v>840000</v>
      </c>
      <c r="L336" s="450">
        <v>0</v>
      </c>
      <c r="M336" s="450">
        <v>900000</v>
      </c>
      <c r="N336" s="450">
        <v>4760000</v>
      </c>
      <c r="O336" s="454">
        <v>0.21486427130355371</v>
      </c>
    </row>
    <row r="337" spans="1:15" x14ac:dyDescent="0.25">
      <c r="A337" s="489">
        <v>2</v>
      </c>
      <c r="B337" s="485">
        <v>3</v>
      </c>
      <c r="C337" s="485">
        <v>9</v>
      </c>
      <c r="D337" s="485">
        <v>9</v>
      </c>
      <c r="E337" s="485" t="s">
        <v>308</v>
      </c>
      <c r="F337" s="486" t="s">
        <v>252</v>
      </c>
      <c r="G337" s="437">
        <v>500000</v>
      </c>
      <c r="H337" s="437">
        <v>840000</v>
      </c>
      <c r="I337" s="437">
        <v>840000</v>
      </c>
      <c r="J337" s="437">
        <v>840000</v>
      </c>
      <c r="K337" s="437">
        <v>840000</v>
      </c>
      <c r="L337" s="437"/>
      <c r="M337" s="437">
        <v>900000</v>
      </c>
      <c r="N337" s="437">
        <v>4760000</v>
      </c>
      <c r="O337" s="438">
        <v>0.21486427130355371</v>
      </c>
    </row>
    <row r="338" spans="1:15" x14ac:dyDescent="0.25">
      <c r="A338" s="477">
        <v>2</v>
      </c>
      <c r="B338" s="478">
        <v>4</v>
      </c>
      <c r="C338" s="479"/>
      <c r="D338" s="479"/>
      <c r="E338" s="479"/>
      <c r="F338" s="421" t="s">
        <v>394</v>
      </c>
      <c r="G338" s="493">
        <v>0</v>
      </c>
      <c r="H338" s="493">
        <v>0</v>
      </c>
      <c r="I338" s="493">
        <v>0</v>
      </c>
      <c r="J338" s="493">
        <v>0</v>
      </c>
      <c r="K338" s="493">
        <v>0</v>
      </c>
      <c r="L338" s="493">
        <v>0</v>
      </c>
      <c r="M338" s="493">
        <v>0</v>
      </c>
      <c r="N338" s="493">
        <v>0</v>
      </c>
      <c r="O338" s="423">
        <v>0</v>
      </c>
    </row>
    <row r="339" spans="1:15" x14ac:dyDescent="0.25">
      <c r="A339" s="480">
        <v>2</v>
      </c>
      <c r="B339" s="481">
        <v>4</v>
      </c>
      <c r="C339" s="481">
        <v>1</v>
      </c>
      <c r="D339" s="481"/>
      <c r="E339" s="481"/>
      <c r="F339" s="426" t="s">
        <v>395</v>
      </c>
      <c r="G339" s="487">
        <v>0</v>
      </c>
      <c r="H339" s="487">
        <v>0</v>
      </c>
      <c r="I339" s="487">
        <v>0</v>
      </c>
      <c r="J339" s="487">
        <v>0</v>
      </c>
      <c r="K339" s="487">
        <v>0</v>
      </c>
      <c r="L339" s="487">
        <v>0</v>
      </c>
      <c r="M339" s="487">
        <v>0</v>
      </c>
      <c r="N339" s="487">
        <v>0</v>
      </c>
      <c r="O339" s="428">
        <v>0</v>
      </c>
    </row>
    <row r="340" spans="1:15" x14ac:dyDescent="0.25">
      <c r="A340" s="482">
        <v>2</v>
      </c>
      <c r="B340" s="483">
        <v>4</v>
      </c>
      <c r="C340" s="483">
        <v>1</v>
      </c>
      <c r="D340" s="483">
        <v>1</v>
      </c>
      <c r="E340" s="483"/>
      <c r="F340" s="488" t="s">
        <v>396</v>
      </c>
      <c r="G340" s="450">
        <v>0</v>
      </c>
      <c r="H340" s="450">
        <v>0</v>
      </c>
      <c r="I340" s="450">
        <v>0</v>
      </c>
      <c r="J340" s="450">
        <v>0</v>
      </c>
      <c r="K340" s="450">
        <v>0</v>
      </c>
      <c r="L340" s="450">
        <v>0</v>
      </c>
      <c r="M340" s="450">
        <v>0</v>
      </c>
      <c r="N340" s="450">
        <v>0</v>
      </c>
      <c r="O340" s="454">
        <v>0</v>
      </c>
    </row>
    <row r="341" spans="1:15" x14ac:dyDescent="0.25">
      <c r="A341" s="489">
        <v>2</v>
      </c>
      <c r="B341" s="485">
        <v>4</v>
      </c>
      <c r="C341" s="485">
        <v>1</v>
      </c>
      <c r="D341" s="485">
        <v>1</v>
      </c>
      <c r="E341" s="485" t="s">
        <v>308</v>
      </c>
      <c r="F341" s="441" t="s">
        <v>397</v>
      </c>
      <c r="G341" s="437"/>
      <c r="H341" s="437"/>
      <c r="I341" s="437"/>
      <c r="J341" s="437"/>
      <c r="K341" s="437"/>
      <c r="L341" s="437"/>
      <c r="M341" s="437"/>
      <c r="N341" s="437">
        <v>0</v>
      </c>
      <c r="O341" s="438">
        <v>0</v>
      </c>
    </row>
    <row r="342" spans="1:15" x14ac:dyDescent="0.25">
      <c r="A342" s="489">
        <v>2</v>
      </c>
      <c r="B342" s="485">
        <v>4</v>
      </c>
      <c r="C342" s="485">
        <v>1</v>
      </c>
      <c r="D342" s="485">
        <v>1</v>
      </c>
      <c r="E342" s="485" t="s">
        <v>309</v>
      </c>
      <c r="F342" s="441" t="s">
        <v>398</v>
      </c>
      <c r="G342" s="437"/>
      <c r="H342" s="437"/>
      <c r="I342" s="437"/>
      <c r="J342" s="437"/>
      <c r="K342" s="437"/>
      <c r="L342" s="437"/>
      <c r="M342" s="437"/>
      <c r="N342" s="437">
        <v>0</v>
      </c>
      <c r="O342" s="438">
        <v>0</v>
      </c>
    </row>
    <row r="343" spans="1:15" x14ac:dyDescent="0.25">
      <c r="A343" s="489">
        <v>2</v>
      </c>
      <c r="B343" s="485">
        <v>4</v>
      </c>
      <c r="C343" s="485">
        <v>1</v>
      </c>
      <c r="D343" s="485">
        <v>1</v>
      </c>
      <c r="E343" s="485" t="s">
        <v>310</v>
      </c>
      <c r="F343" s="441" t="s">
        <v>399</v>
      </c>
      <c r="G343" s="450"/>
      <c r="H343" s="450"/>
      <c r="I343" s="450"/>
      <c r="J343" s="450"/>
      <c r="K343" s="450"/>
      <c r="L343" s="450"/>
      <c r="M343" s="450"/>
      <c r="N343" s="437">
        <v>0</v>
      </c>
      <c r="O343" s="438">
        <v>0</v>
      </c>
    </row>
    <row r="344" spans="1:15" x14ac:dyDescent="0.25">
      <c r="A344" s="482">
        <v>2</v>
      </c>
      <c r="B344" s="483">
        <v>4</v>
      </c>
      <c r="C344" s="483">
        <v>1</v>
      </c>
      <c r="D344" s="483">
        <v>2</v>
      </c>
      <c r="E344" s="483"/>
      <c r="F344" s="488" t="s">
        <v>400</v>
      </c>
      <c r="G344" s="450">
        <v>0</v>
      </c>
      <c r="H344" s="450">
        <v>0</v>
      </c>
      <c r="I344" s="450">
        <v>0</v>
      </c>
      <c r="J344" s="450">
        <v>0</v>
      </c>
      <c r="K344" s="450">
        <v>0</v>
      </c>
      <c r="L344" s="450">
        <v>0</v>
      </c>
      <c r="M344" s="450">
        <v>0</v>
      </c>
      <c r="N344" s="450">
        <v>0</v>
      </c>
      <c r="O344" s="454">
        <v>0</v>
      </c>
    </row>
    <row r="345" spans="1:15" x14ac:dyDescent="0.25">
      <c r="A345" s="495">
        <v>2</v>
      </c>
      <c r="B345" s="485">
        <v>4</v>
      </c>
      <c r="C345" s="485">
        <v>1</v>
      </c>
      <c r="D345" s="485">
        <v>2</v>
      </c>
      <c r="E345" s="485" t="s">
        <v>308</v>
      </c>
      <c r="F345" s="441" t="s">
        <v>401</v>
      </c>
      <c r="G345" s="437"/>
      <c r="H345" s="437"/>
      <c r="I345" s="437"/>
      <c r="J345" s="437"/>
      <c r="K345" s="437"/>
      <c r="L345" s="437"/>
      <c r="M345" s="437"/>
      <c r="N345" s="437">
        <v>0</v>
      </c>
      <c r="O345" s="438">
        <v>0</v>
      </c>
    </row>
    <row r="346" spans="1:15" x14ac:dyDescent="0.25">
      <c r="A346" s="489">
        <v>2</v>
      </c>
      <c r="B346" s="485">
        <v>4</v>
      </c>
      <c r="C346" s="485">
        <v>1</v>
      </c>
      <c r="D346" s="485">
        <v>2</v>
      </c>
      <c r="E346" s="485" t="s">
        <v>309</v>
      </c>
      <c r="F346" s="441" t="s">
        <v>402</v>
      </c>
      <c r="G346" s="437"/>
      <c r="H346" s="437"/>
      <c r="I346" s="437"/>
      <c r="J346" s="437"/>
      <c r="K346" s="437"/>
      <c r="L346" s="437"/>
      <c r="M346" s="437"/>
      <c r="N346" s="437">
        <v>0</v>
      </c>
      <c r="O346" s="438">
        <v>0</v>
      </c>
    </row>
    <row r="347" spans="1:15" x14ac:dyDescent="0.25">
      <c r="A347" s="489">
        <v>2</v>
      </c>
      <c r="B347" s="485">
        <v>4</v>
      </c>
      <c r="C347" s="485">
        <v>1</v>
      </c>
      <c r="D347" s="485">
        <v>2</v>
      </c>
      <c r="E347" s="485" t="s">
        <v>310</v>
      </c>
      <c r="F347" s="441" t="s">
        <v>403</v>
      </c>
      <c r="G347" s="450"/>
      <c r="H347" s="450"/>
      <c r="I347" s="450"/>
      <c r="J347" s="450"/>
      <c r="K347" s="450"/>
      <c r="L347" s="450"/>
      <c r="M347" s="450"/>
      <c r="N347" s="437">
        <v>0</v>
      </c>
      <c r="O347" s="438">
        <v>0</v>
      </c>
    </row>
    <row r="348" spans="1:15" x14ac:dyDescent="0.25">
      <c r="A348" s="482">
        <v>2</v>
      </c>
      <c r="B348" s="483">
        <v>4</v>
      </c>
      <c r="C348" s="483">
        <v>1</v>
      </c>
      <c r="D348" s="483">
        <v>4</v>
      </c>
      <c r="E348" s="485"/>
      <c r="F348" s="465" t="s">
        <v>404</v>
      </c>
      <c r="G348" s="450">
        <v>0</v>
      </c>
      <c r="H348" s="450">
        <v>0</v>
      </c>
      <c r="I348" s="450">
        <v>0</v>
      </c>
      <c r="J348" s="450">
        <v>0</v>
      </c>
      <c r="K348" s="450">
        <v>0</v>
      </c>
      <c r="L348" s="450">
        <v>0</v>
      </c>
      <c r="M348" s="450">
        <v>0</v>
      </c>
      <c r="N348" s="450">
        <v>0</v>
      </c>
      <c r="O348" s="454">
        <v>0</v>
      </c>
    </row>
    <row r="349" spans="1:15" x14ac:dyDescent="0.25">
      <c r="A349" s="502">
        <v>2</v>
      </c>
      <c r="B349" s="503">
        <v>4</v>
      </c>
      <c r="C349" s="503">
        <v>1</v>
      </c>
      <c r="D349" s="503">
        <v>4</v>
      </c>
      <c r="E349" s="485" t="s">
        <v>308</v>
      </c>
      <c r="F349" s="468" t="s">
        <v>405</v>
      </c>
      <c r="G349" s="437"/>
      <c r="H349" s="437"/>
      <c r="I349" s="437"/>
      <c r="J349" s="437"/>
      <c r="K349" s="437"/>
      <c r="L349" s="437"/>
      <c r="M349" s="437"/>
      <c r="N349" s="437">
        <v>0</v>
      </c>
      <c r="O349" s="438">
        <v>0</v>
      </c>
    </row>
    <row r="350" spans="1:15" x14ac:dyDescent="0.25">
      <c r="A350" s="489">
        <v>2</v>
      </c>
      <c r="B350" s="485">
        <v>4</v>
      </c>
      <c r="C350" s="485">
        <v>1</v>
      </c>
      <c r="D350" s="485">
        <v>4</v>
      </c>
      <c r="E350" s="485" t="s">
        <v>309</v>
      </c>
      <c r="F350" s="441" t="s">
        <v>406</v>
      </c>
      <c r="G350" s="450"/>
      <c r="H350" s="450"/>
      <c r="I350" s="450"/>
      <c r="J350" s="450"/>
      <c r="K350" s="450"/>
      <c r="L350" s="450"/>
      <c r="M350" s="450"/>
      <c r="N350" s="437">
        <v>0</v>
      </c>
      <c r="O350" s="438">
        <v>0</v>
      </c>
    </row>
    <row r="351" spans="1:15" x14ac:dyDescent="0.25">
      <c r="A351" s="494">
        <v>2</v>
      </c>
      <c r="B351" s="483">
        <v>4</v>
      </c>
      <c r="C351" s="483">
        <v>1</v>
      </c>
      <c r="D351" s="483">
        <v>5</v>
      </c>
      <c r="E351" s="483"/>
      <c r="F351" s="465" t="s">
        <v>407</v>
      </c>
      <c r="G351" s="450">
        <v>0</v>
      </c>
      <c r="H351" s="450">
        <v>0</v>
      </c>
      <c r="I351" s="450">
        <v>0</v>
      </c>
      <c r="J351" s="450">
        <v>0</v>
      </c>
      <c r="K351" s="450">
        <v>0</v>
      </c>
      <c r="L351" s="450">
        <v>0</v>
      </c>
      <c r="M351" s="450">
        <v>0</v>
      </c>
      <c r="N351" s="450">
        <v>0</v>
      </c>
      <c r="O351" s="433">
        <v>0</v>
      </c>
    </row>
    <row r="352" spans="1:15" x14ac:dyDescent="0.25">
      <c r="A352" s="489">
        <v>2</v>
      </c>
      <c r="B352" s="485">
        <v>4</v>
      </c>
      <c r="C352" s="485">
        <v>1</v>
      </c>
      <c r="D352" s="485">
        <v>5</v>
      </c>
      <c r="E352" s="485" t="s">
        <v>308</v>
      </c>
      <c r="F352" s="441" t="s">
        <v>407</v>
      </c>
      <c r="G352" s="450"/>
      <c r="H352" s="450"/>
      <c r="I352" s="450"/>
      <c r="J352" s="450"/>
      <c r="K352" s="450"/>
      <c r="L352" s="450"/>
      <c r="M352" s="450"/>
      <c r="N352" s="437">
        <v>0</v>
      </c>
      <c r="O352" s="438">
        <v>0</v>
      </c>
    </row>
    <row r="353" spans="1:15" ht="22.5" x14ac:dyDescent="0.25">
      <c r="A353" s="482">
        <v>2</v>
      </c>
      <c r="B353" s="483">
        <v>4</v>
      </c>
      <c r="C353" s="483">
        <v>1</v>
      </c>
      <c r="D353" s="483">
        <v>6</v>
      </c>
      <c r="E353" s="485"/>
      <c r="F353" s="465" t="s">
        <v>408</v>
      </c>
      <c r="G353" s="450">
        <v>0</v>
      </c>
      <c r="H353" s="450">
        <v>0</v>
      </c>
      <c r="I353" s="450">
        <v>0</v>
      </c>
      <c r="J353" s="450">
        <v>0</v>
      </c>
      <c r="K353" s="450">
        <v>0</v>
      </c>
      <c r="L353" s="450">
        <v>0</v>
      </c>
      <c r="M353" s="450">
        <v>0</v>
      </c>
      <c r="N353" s="450">
        <v>0</v>
      </c>
      <c r="O353" s="454">
        <v>0</v>
      </c>
    </row>
    <row r="354" spans="1:15" x14ac:dyDescent="0.25">
      <c r="A354" s="489">
        <v>2</v>
      </c>
      <c r="B354" s="485">
        <v>4</v>
      </c>
      <c r="C354" s="485">
        <v>1</v>
      </c>
      <c r="D354" s="485">
        <v>6</v>
      </c>
      <c r="E354" s="485" t="s">
        <v>308</v>
      </c>
      <c r="F354" s="441" t="s">
        <v>409</v>
      </c>
      <c r="G354" s="450"/>
      <c r="H354" s="450"/>
      <c r="I354" s="450"/>
      <c r="J354" s="450"/>
      <c r="K354" s="450"/>
      <c r="L354" s="450"/>
      <c r="M354" s="450"/>
      <c r="N354" s="437">
        <v>0</v>
      </c>
      <c r="O354" s="438">
        <v>0</v>
      </c>
    </row>
    <row r="355" spans="1:15" x14ac:dyDescent="0.25">
      <c r="A355" s="480">
        <v>2</v>
      </c>
      <c r="B355" s="481">
        <v>4</v>
      </c>
      <c r="C355" s="481">
        <v>2</v>
      </c>
      <c r="D355" s="481"/>
      <c r="E355" s="481"/>
      <c r="F355" s="426" t="s">
        <v>410</v>
      </c>
      <c r="G355" s="487">
        <v>0</v>
      </c>
      <c r="H355" s="487">
        <v>0</v>
      </c>
      <c r="I355" s="487">
        <v>0</v>
      </c>
      <c r="J355" s="487">
        <v>0</v>
      </c>
      <c r="K355" s="487">
        <v>0</v>
      </c>
      <c r="L355" s="487">
        <v>0</v>
      </c>
      <c r="M355" s="487">
        <v>0</v>
      </c>
      <c r="N355" s="487">
        <v>0</v>
      </c>
      <c r="O355" s="428">
        <v>0</v>
      </c>
    </row>
    <row r="356" spans="1:15" x14ac:dyDescent="0.25">
      <c r="A356" s="482">
        <v>2</v>
      </c>
      <c r="B356" s="483">
        <v>4</v>
      </c>
      <c r="C356" s="483">
        <v>2</v>
      </c>
      <c r="D356" s="483">
        <v>1</v>
      </c>
      <c r="E356" s="485"/>
      <c r="F356" s="488" t="s">
        <v>411</v>
      </c>
      <c r="G356" s="450">
        <v>0</v>
      </c>
      <c r="H356" s="450">
        <v>0</v>
      </c>
      <c r="I356" s="450">
        <v>0</v>
      </c>
      <c r="J356" s="450">
        <v>0</v>
      </c>
      <c r="K356" s="450">
        <v>0</v>
      </c>
      <c r="L356" s="450">
        <v>0</v>
      </c>
      <c r="M356" s="450">
        <v>0</v>
      </c>
      <c r="N356" s="450">
        <v>0</v>
      </c>
      <c r="O356" s="454">
        <v>0</v>
      </c>
    </row>
    <row r="357" spans="1:15" x14ac:dyDescent="0.25">
      <c r="A357" s="484">
        <v>2</v>
      </c>
      <c r="B357" s="485">
        <v>4</v>
      </c>
      <c r="C357" s="485">
        <v>2</v>
      </c>
      <c r="D357" s="485">
        <v>1</v>
      </c>
      <c r="E357" s="485" t="s">
        <v>308</v>
      </c>
      <c r="F357" s="441" t="s">
        <v>412</v>
      </c>
      <c r="G357" s="450"/>
      <c r="H357" s="450"/>
      <c r="I357" s="450"/>
      <c r="J357" s="450"/>
      <c r="K357" s="450"/>
      <c r="L357" s="450"/>
      <c r="M357" s="450"/>
      <c r="N357" s="437">
        <v>0</v>
      </c>
      <c r="O357" s="438">
        <v>0</v>
      </c>
    </row>
    <row r="358" spans="1:15" ht="22.5" x14ac:dyDescent="0.25">
      <c r="A358" s="482">
        <v>2</v>
      </c>
      <c r="B358" s="483">
        <v>4</v>
      </c>
      <c r="C358" s="483">
        <v>2</v>
      </c>
      <c r="D358" s="483">
        <v>2</v>
      </c>
      <c r="E358" s="485"/>
      <c r="F358" s="465" t="s">
        <v>413</v>
      </c>
      <c r="G358" s="450">
        <v>0</v>
      </c>
      <c r="H358" s="450">
        <v>0</v>
      </c>
      <c r="I358" s="450">
        <v>0</v>
      </c>
      <c r="J358" s="450">
        <v>0</v>
      </c>
      <c r="K358" s="450">
        <v>0</v>
      </c>
      <c r="L358" s="450">
        <v>0</v>
      </c>
      <c r="M358" s="450">
        <v>0</v>
      </c>
      <c r="N358" s="450">
        <v>0</v>
      </c>
      <c r="O358" s="433">
        <v>0</v>
      </c>
    </row>
    <row r="359" spans="1:15" ht="33.75" x14ac:dyDescent="0.25">
      <c r="A359" s="484">
        <v>2</v>
      </c>
      <c r="B359" s="485">
        <v>4</v>
      </c>
      <c r="C359" s="485">
        <v>2</v>
      </c>
      <c r="D359" s="485">
        <v>2</v>
      </c>
      <c r="E359" s="485" t="s">
        <v>308</v>
      </c>
      <c r="F359" s="441" t="s">
        <v>414</v>
      </c>
      <c r="G359" s="450"/>
      <c r="H359" s="450"/>
      <c r="I359" s="450"/>
      <c r="J359" s="450"/>
      <c r="K359" s="450"/>
      <c r="L359" s="450"/>
      <c r="M359" s="450"/>
      <c r="N359" s="437">
        <v>0</v>
      </c>
      <c r="O359" s="438">
        <v>0</v>
      </c>
    </row>
    <row r="360" spans="1:15" ht="22.5" x14ac:dyDescent="0.25">
      <c r="A360" s="484">
        <v>2</v>
      </c>
      <c r="B360" s="485">
        <v>4</v>
      </c>
      <c r="C360" s="485">
        <v>2</v>
      </c>
      <c r="D360" s="485">
        <v>2</v>
      </c>
      <c r="E360" s="485" t="s">
        <v>309</v>
      </c>
      <c r="F360" s="441" t="s">
        <v>415</v>
      </c>
      <c r="G360" s="450"/>
      <c r="H360" s="450"/>
      <c r="I360" s="450"/>
      <c r="J360" s="450"/>
      <c r="K360" s="450"/>
      <c r="L360" s="450"/>
      <c r="M360" s="450"/>
      <c r="N360" s="437">
        <v>0</v>
      </c>
      <c r="O360" s="438">
        <v>0</v>
      </c>
    </row>
    <row r="361" spans="1:15" ht="33.75" x14ac:dyDescent="0.25">
      <c r="A361" s="484">
        <v>2</v>
      </c>
      <c r="B361" s="485">
        <v>4</v>
      </c>
      <c r="C361" s="485">
        <v>2</v>
      </c>
      <c r="D361" s="485">
        <v>2</v>
      </c>
      <c r="E361" s="485" t="s">
        <v>310</v>
      </c>
      <c r="F361" s="441" t="s">
        <v>416</v>
      </c>
      <c r="G361" s="450"/>
      <c r="H361" s="450"/>
      <c r="I361" s="450"/>
      <c r="J361" s="450"/>
      <c r="K361" s="450"/>
      <c r="L361" s="450"/>
      <c r="M361" s="450"/>
      <c r="N361" s="437">
        <v>0</v>
      </c>
      <c r="O361" s="438">
        <v>0</v>
      </c>
    </row>
    <row r="362" spans="1:15" ht="22.5" x14ac:dyDescent="0.25">
      <c r="A362" s="488">
        <v>2</v>
      </c>
      <c r="B362" s="483">
        <v>4</v>
      </c>
      <c r="C362" s="483">
        <v>2</v>
      </c>
      <c r="D362" s="483">
        <v>3</v>
      </c>
      <c r="E362" s="483"/>
      <c r="F362" s="465" t="s">
        <v>417</v>
      </c>
      <c r="G362" s="450">
        <v>0</v>
      </c>
      <c r="H362" s="450">
        <v>0</v>
      </c>
      <c r="I362" s="450">
        <v>0</v>
      </c>
      <c r="J362" s="450">
        <v>0</v>
      </c>
      <c r="K362" s="450">
        <v>0</v>
      </c>
      <c r="L362" s="450">
        <v>0</v>
      </c>
      <c r="M362" s="450">
        <v>0</v>
      </c>
      <c r="N362" s="450">
        <v>0</v>
      </c>
      <c r="O362" s="469">
        <v>0</v>
      </c>
    </row>
    <row r="363" spans="1:15" ht="22.5" x14ac:dyDescent="0.25">
      <c r="A363" s="486">
        <v>2</v>
      </c>
      <c r="B363" s="485">
        <v>4</v>
      </c>
      <c r="C363" s="485">
        <v>2</v>
      </c>
      <c r="D363" s="485">
        <v>3</v>
      </c>
      <c r="E363" s="485" t="s">
        <v>308</v>
      </c>
      <c r="F363" s="441" t="s">
        <v>418</v>
      </c>
      <c r="G363" s="437"/>
      <c r="H363" s="437"/>
      <c r="I363" s="437"/>
      <c r="J363" s="437"/>
      <c r="K363" s="437"/>
      <c r="L363" s="437"/>
      <c r="M363" s="437"/>
      <c r="N363" s="437">
        <v>0</v>
      </c>
      <c r="O363" s="438">
        <v>0</v>
      </c>
    </row>
    <row r="364" spans="1:15" ht="22.5" x14ac:dyDescent="0.25">
      <c r="A364" s="486">
        <v>2</v>
      </c>
      <c r="B364" s="485">
        <v>4</v>
      </c>
      <c r="C364" s="485">
        <v>2</v>
      </c>
      <c r="D364" s="485">
        <v>3</v>
      </c>
      <c r="E364" s="485" t="s">
        <v>309</v>
      </c>
      <c r="F364" s="441" t="s">
        <v>419</v>
      </c>
      <c r="G364" s="437"/>
      <c r="H364" s="437"/>
      <c r="I364" s="437"/>
      <c r="J364" s="437"/>
      <c r="K364" s="437"/>
      <c r="L364" s="437"/>
      <c r="M364" s="437"/>
      <c r="N364" s="437">
        <v>0</v>
      </c>
      <c r="O364" s="438">
        <v>0</v>
      </c>
    </row>
    <row r="365" spans="1:15" ht="22.5" x14ac:dyDescent="0.25">
      <c r="A365" s="486">
        <v>2</v>
      </c>
      <c r="B365" s="485">
        <v>4</v>
      </c>
      <c r="C365" s="485">
        <v>2</v>
      </c>
      <c r="D365" s="485">
        <v>3</v>
      </c>
      <c r="E365" s="485" t="s">
        <v>310</v>
      </c>
      <c r="F365" s="441" t="s">
        <v>420</v>
      </c>
      <c r="G365" s="437"/>
      <c r="H365" s="437"/>
      <c r="I365" s="437"/>
      <c r="J365" s="437"/>
      <c r="K365" s="437"/>
      <c r="L365" s="437"/>
      <c r="M365" s="437"/>
      <c r="N365" s="437">
        <v>0</v>
      </c>
      <c r="O365" s="438">
        <v>0</v>
      </c>
    </row>
    <row r="366" spans="1:15" x14ac:dyDescent="0.25">
      <c r="A366" s="480">
        <v>2</v>
      </c>
      <c r="B366" s="481">
        <v>4</v>
      </c>
      <c r="C366" s="481">
        <v>4</v>
      </c>
      <c r="D366" s="481"/>
      <c r="E366" s="481"/>
      <c r="F366" s="426" t="s">
        <v>421</v>
      </c>
      <c r="G366" s="487">
        <v>0</v>
      </c>
      <c r="H366" s="487">
        <v>0</v>
      </c>
      <c r="I366" s="487">
        <v>0</v>
      </c>
      <c r="J366" s="487">
        <v>0</v>
      </c>
      <c r="K366" s="487">
        <v>0</v>
      </c>
      <c r="L366" s="487">
        <v>0</v>
      </c>
      <c r="M366" s="487">
        <v>0</v>
      </c>
      <c r="N366" s="487">
        <v>0</v>
      </c>
      <c r="O366" s="428">
        <v>0</v>
      </c>
    </row>
    <row r="367" spans="1:15" ht="22.5" x14ac:dyDescent="0.25">
      <c r="A367" s="488">
        <v>2</v>
      </c>
      <c r="B367" s="483">
        <v>4</v>
      </c>
      <c r="C367" s="483">
        <v>4</v>
      </c>
      <c r="D367" s="483">
        <v>1</v>
      </c>
      <c r="E367" s="483"/>
      <c r="F367" s="465" t="s">
        <v>422</v>
      </c>
      <c r="G367" s="450">
        <v>0</v>
      </c>
      <c r="H367" s="450">
        <v>0</v>
      </c>
      <c r="I367" s="450">
        <v>0</v>
      </c>
      <c r="J367" s="450">
        <v>0</v>
      </c>
      <c r="K367" s="450">
        <v>0</v>
      </c>
      <c r="L367" s="450">
        <v>0</v>
      </c>
      <c r="M367" s="450">
        <v>0</v>
      </c>
      <c r="N367" s="450">
        <v>0</v>
      </c>
      <c r="O367" s="469">
        <v>0</v>
      </c>
    </row>
    <row r="368" spans="1:15" ht="22.5" x14ac:dyDescent="0.25">
      <c r="A368" s="486">
        <v>2</v>
      </c>
      <c r="B368" s="485">
        <v>4</v>
      </c>
      <c r="C368" s="485">
        <v>4</v>
      </c>
      <c r="D368" s="485">
        <v>1</v>
      </c>
      <c r="E368" s="485" t="s">
        <v>308</v>
      </c>
      <c r="F368" s="441" t="s">
        <v>423</v>
      </c>
      <c r="G368" s="437"/>
      <c r="H368" s="437"/>
      <c r="I368" s="437"/>
      <c r="J368" s="437"/>
      <c r="K368" s="437"/>
      <c r="L368" s="437"/>
      <c r="M368" s="437"/>
      <c r="N368" s="437">
        <v>0</v>
      </c>
      <c r="O368" s="438">
        <v>0</v>
      </c>
    </row>
    <row r="369" spans="1:15" ht="22.5" x14ac:dyDescent="0.25">
      <c r="A369" s="486">
        <v>2</v>
      </c>
      <c r="B369" s="485">
        <v>4</v>
      </c>
      <c r="C369" s="485">
        <v>4</v>
      </c>
      <c r="D369" s="485">
        <v>1</v>
      </c>
      <c r="E369" s="485" t="s">
        <v>309</v>
      </c>
      <c r="F369" s="441" t="s">
        <v>424</v>
      </c>
      <c r="G369" s="437"/>
      <c r="H369" s="437"/>
      <c r="I369" s="437"/>
      <c r="J369" s="437"/>
      <c r="K369" s="437"/>
      <c r="L369" s="437"/>
      <c r="M369" s="437"/>
      <c r="N369" s="437">
        <v>0</v>
      </c>
      <c r="O369" s="438">
        <v>0</v>
      </c>
    </row>
    <row r="370" spans="1:15" ht="33.75" x14ac:dyDescent="0.25">
      <c r="A370" s="486">
        <v>2</v>
      </c>
      <c r="B370" s="485">
        <v>4</v>
      </c>
      <c r="C370" s="485">
        <v>4</v>
      </c>
      <c r="D370" s="485">
        <v>1</v>
      </c>
      <c r="E370" s="485" t="s">
        <v>310</v>
      </c>
      <c r="F370" s="441" t="s">
        <v>425</v>
      </c>
      <c r="G370" s="437"/>
      <c r="H370" s="437"/>
      <c r="I370" s="437"/>
      <c r="J370" s="437"/>
      <c r="K370" s="437"/>
      <c r="L370" s="437"/>
      <c r="M370" s="437"/>
      <c r="N370" s="437">
        <v>0</v>
      </c>
      <c r="O370" s="438">
        <v>0</v>
      </c>
    </row>
    <row r="371" spans="1:15" x14ac:dyDescent="0.25">
      <c r="A371" s="480">
        <v>2</v>
      </c>
      <c r="B371" s="481">
        <v>4</v>
      </c>
      <c r="C371" s="481">
        <v>6</v>
      </c>
      <c r="D371" s="481"/>
      <c r="E371" s="481"/>
      <c r="F371" s="426" t="s">
        <v>426</v>
      </c>
      <c r="G371" s="487">
        <v>0</v>
      </c>
      <c r="H371" s="487">
        <v>0</v>
      </c>
      <c r="I371" s="487">
        <v>0</v>
      </c>
      <c r="J371" s="487">
        <v>0</v>
      </c>
      <c r="K371" s="487">
        <v>0</v>
      </c>
      <c r="L371" s="487">
        <v>0</v>
      </c>
      <c r="M371" s="487">
        <v>0</v>
      </c>
      <c r="N371" s="487">
        <v>0</v>
      </c>
      <c r="O371" s="428">
        <v>0</v>
      </c>
    </row>
    <row r="372" spans="1:15" x14ac:dyDescent="0.25">
      <c r="A372" s="494">
        <v>2</v>
      </c>
      <c r="B372" s="483">
        <v>4</v>
      </c>
      <c r="C372" s="483">
        <v>6</v>
      </c>
      <c r="D372" s="483">
        <v>1</v>
      </c>
      <c r="E372" s="483"/>
      <c r="F372" s="465" t="s">
        <v>427</v>
      </c>
      <c r="G372" s="450">
        <v>0</v>
      </c>
      <c r="H372" s="450">
        <v>0</v>
      </c>
      <c r="I372" s="450">
        <v>0</v>
      </c>
      <c r="J372" s="450">
        <v>0</v>
      </c>
      <c r="K372" s="450">
        <v>0</v>
      </c>
      <c r="L372" s="450">
        <v>0</v>
      </c>
      <c r="M372" s="450">
        <v>0</v>
      </c>
      <c r="N372" s="450">
        <v>0</v>
      </c>
      <c r="O372" s="454">
        <v>0</v>
      </c>
    </row>
    <row r="373" spans="1:15" x14ac:dyDescent="0.25">
      <c r="A373" s="489">
        <v>2</v>
      </c>
      <c r="B373" s="485">
        <v>4</v>
      </c>
      <c r="C373" s="485">
        <v>6</v>
      </c>
      <c r="D373" s="485">
        <v>1</v>
      </c>
      <c r="E373" s="485" t="s">
        <v>308</v>
      </c>
      <c r="F373" s="441" t="s">
        <v>427</v>
      </c>
      <c r="G373" s="450"/>
      <c r="H373" s="450"/>
      <c r="I373" s="450"/>
      <c r="J373" s="450"/>
      <c r="K373" s="450"/>
      <c r="L373" s="450"/>
      <c r="M373" s="450"/>
      <c r="N373" s="437">
        <v>0</v>
      </c>
      <c r="O373" s="438">
        <v>0</v>
      </c>
    </row>
    <row r="374" spans="1:15" ht="22.5" x14ac:dyDescent="0.25">
      <c r="A374" s="504">
        <v>2</v>
      </c>
      <c r="B374" s="505">
        <v>4</v>
      </c>
      <c r="C374" s="505">
        <v>6</v>
      </c>
      <c r="D374" s="505">
        <v>2</v>
      </c>
      <c r="E374" s="505"/>
      <c r="F374" s="506" t="s">
        <v>428</v>
      </c>
      <c r="G374" s="507">
        <v>0</v>
      </c>
      <c r="H374" s="507">
        <v>0</v>
      </c>
      <c r="I374" s="507">
        <v>0</v>
      </c>
      <c r="J374" s="507">
        <v>0</v>
      </c>
      <c r="K374" s="507">
        <v>0</v>
      </c>
      <c r="L374" s="507">
        <v>0</v>
      </c>
      <c r="M374" s="507">
        <v>0</v>
      </c>
      <c r="N374" s="507">
        <v>0</v>
      </c>
      <c r="O374" s="449">
        <v>0</v>
      </c>
    </row>
    <row r="375" spans="1:15" ht="22.5" x14ac:dyDescent="0.25">
      <c r="A375" s="489">
        <v>2</v>
      </c>
      <c r="B375" s="485">
        <v>4</v>
      </c>
      <c r="C375" s="485">
        <v>6</v>
      </c>
      <c r="D375" s="485">
        <v>2</v>
      </c>
      <c r="E375" s="485" t="s">
        <v>308</v>
      </c>
      <c r="F375" s="441" t="s">
        <v>428</v>
      </c>
      <c r="G375" s="450"/>
      <c r="H375" s="450"/>
      <c r="I375" s="450"/>
      <c r="J375" s="450"/>
      <c r="K375" s="450"/>
      <c r="L375" s="450"/>
      <c r="M375" s="450"/>
      <c r="N375" s="437">
        <v>0</v>
      </c>
      <c r="O375" s="438">
        <v>0</v>
      </c>
    </row>
    <row r="376" spans="1:15" ht="22.5" x14ac:dyDescent="0.25">
      <c r="A376" s="494">
        <v>2</v>
      </c>
      <c r="B376" s="483">
        <v>4</v>
      </c>
      <c r="C376" s="483">
        <v>6</v>
      </c>
      <c r="D376" s="483">
        <v>3</v>
      </c>
      <c r="E376" s="485"/>
      <c r="F376" s="465" t="s">
        <v>429</v>
      </c>
      <c r="G376" s="450">
        <v>0</v>
      </c>
      <c r="H376" s="450">
        <v>0</v>
      </c>
      <c r="I376" s="450">
        <v>0</v>
      </c>
      <c r="J376" s="450">
        <v>0</v>
      </c>
      <c r="K376" s="450">
        <v>0</v>
      </c>
      <c r="L376" s="450">
        <v>0</v>
      </c>
      <c r="M376" s="450">
        <v>0</v>
      </c>
      <c r="N376" s="450">
        <v>0</v>
      </c>
      <c r="O376" s="433">
        <v>0</v>
      </c>
    </row>
    <row r="377" spans="1:15" ht="22.5" x14ac:dyDescent="0.25">
      <c r="A377" s="489">
        <v>2</v>
      </c>
      <c r="B377" s="485">
        <v>4</v>
      </c>
      <c r="C377" s="485">
        <v>6</v>
      </c>
      <c r="D377" s="485">
        <v>3</v>
      </c>
      <c r="E377" s="485" t="s">
        <v>308</v>
      </c>
      <c r="F377" s="441" t="s">
        <v>429</v>
      </c>
      <c r="G377" s="450"/>
      <c r="H377" s="450"/>
      <c r="I377" s="450"/>
      <c r="J377" s="450"/>
      <c r="K377" s="450"/>
      <c r="L377" s="450"/>
      <c r="M377" s="450"/>
      <c r="N377" s="437">
        <v>0</v>
      </c>
      <c r="O377" s="438">
        <v>0</v>
      </c>
    </row>
    <row r="378" spans="1:15" ht="22.5" x14ac:dyDescent="0.25">
      <c r="A378" s="494">
        <v>2</v>
      </c>
      <c r="B378" s="483">
        <v>4</v>
      </c>
      <c r="C378" s="483">
        <v>6</v>
      </c>
      <c r="D378" s="483">
        <v>4</v>
      </c>
      <c r="E378" s="483"/>
      <c r="F378" s="465" t="s">
        <v>430</v>
      </c>
      <c r="G378" s="450">
        <v>0</v>
      </c>
      <c r="H378" s="450">
        <v>0</v>
      </c>
      <c r="I378" s="450">
        <v>0</v>
      </c>
      <c r="J378" s="450">
        <v>0</v>
      </c>
      <c r="K378" s="450">
        <v>0</v>
      </c>
      <c r="L378" s="450">
        <v>0</v>
      </c>
      <c r="M378" s="450">
        <v>0</v>
      </c>
      <c r="N378" s="450">
        <v>0</v>
      </c>
      <c r="O378" s="433">
        <v>0</v>
      </c>
    </row>
    <row r="379" spans="1:15" ht="22.5" x14ac:dyDescent="0.25">
      <c r="A379" s="489">
        <v>2</v>
      </c>
      <c r="B379" s="485">
        <v>4</v>
      </c>
      <c r="C379" s="485">
        <v>6</v>
      </c>
      <c r="D379" s="485">
        <v>4</v>
      </c>
      <c r="E379" s="485" t="s">
        <v>308</v>
      </c>
      <c r="F379" s="441" t="s">
        <v>430</v>
      </c>
      <c r="G379" s="450"/>
      <c r="H379" s="450"/>
      <c r="I379" s="450"/>
      <c r="J379" s="450"/>
      <c r="K379" s="450"/>
      <c r="L379" s="450"/>
      <c r="M379" s="450"/>
      <c r="N379" s="437">
        <v>0</v>
      </c>
      <c r="O379" s="438">
        <v>0</v>
      </c>
    </row>
    <row r="380" spans="1:15" x14ac:dyDescent="0.25">
      <c r="A380" s="480">
        <v>2</v>
      </c>
      <c r="B380" s="481">
        <v>4</v>
      </c>
      <c r="C380" s="481">
        <v>7</v>
      </c>
      <c r="D380" s="481"/>
      <c r="E380" s="481"/>
      <c r="F380" s="426" t="s">
        <v>431</v>
      </c>
      <c r="G380" s="487">
        <v>0</v>
      </c>
      <c r="H380" s="487">
        <v>0</v>
      </c>
      <c r="I380" s="487">
        <v>0</v>
      </c>
      <c r="J380" s="487">
        <v>0</v>
      </c>
      <c r="K380" s="487">
        <v>0</v>
      </c>
      <c r="L380" s="487">
        <v>0</v>
      </c>
      <c r="M380" s="487">
        <v>0</v>
      </c>
      <c r="N380" s="487">
        <v>0</v>
      </c>
      <c r="O380" s="428">
        <v>0</v>
      </c>
    </row>
    <row r="381" spans="1:15" ht="22.5" x14ac:dyDescent="0.25">
      <c r="A381" s="482">
        <v>2</v>
      </c>
      <c r="B381" s="483">
        <v>4</v>
      </c>
      <c r="C381" s="483">
        <v>7</v>
      </c>
      <c r="D381" s="483">
        <v>1</v>
      </c>
      <c r="E381" s="483"/>
      <c r="F381" s="465" t="s">
        <v>432</v>
      </c>
      <c r="G381" s="450">
        <v>0</v>
      </c>
      <c r="H381" s="450">
        <v>0</v>
      </c>
      <c r="I381" s="450">
        <v>0</v>
      </c>
      <c r="J381" s="450">
        <v>0</v>
      </c>
      <c r="K381" s="450">
        <v>0</v>
      </c>
      <c r="L381" s="450">
        <v>0</v>
      </c>
      <c r="M381" s="450">
        <v>0</v>
      </c>
      <c r="N381" s="450">
        <v>0</v>
      </c>
      <c r="O381" s="454">
        <v>0</v>
      </c>
    </row>
    <row r="382" spans="1:15" x14ac:dyDescent="0.25">
      <c r="A382" s="489">
        <v>2</v>
      </c>
      <c r="B382" s="485">
        <v>4</v>
      </c>
      <c r="C382" s="485">
        <v>7</v>
      </c>
      <c r="D382" s="485">
        <v>1</v>
      </c>
      <c r="E382" s="485" t="s">
        <v>308</v>
      </c>
      <c r="F382" s="441" t="s">
        <v>433</v>
      </c>
      <c r="G382" s="450"/>
      <c r="H382" s="450"/>
      <c r="I382" s="450"/>
      <c r="J382" s="450"/>
      <c r="K382" s="450"/>
      <c r="L382" s="450"/>
      <c r="M382" s="450"/>
      <c r="N382" s="437">
        <v>0</v>
      </c>
      <c r="O382" s="438">
        <v>0</v>
      </c>
    </row>
    <row r="383" spans="1:15" x14ac:dyDescent="0.25">
      <c r="A383" s="494">
        <v>2</v>
      </c>
      <c r="B383" s="483">
        <v>4</v>
      </c>
      <c r="C383" s="483">
        <v>7</v>
      </c>
      <c r="D383" s="483">
        <v>2</v>
      </c>
      <c r="E383" s="483"/>
      <c r="F383" s="465" t="s">
        <v>434</v>
      </c>
      <c r="G383" s="450">
        <v>0</v>
      </c>
      <c r="H383" s="450">
        <v>0</v>
      </c>
      <c r="I383" s="450">
        <v>0</v>
      </c>
      <c r="J383" s="450">
        <v>0</v>
      </c>
      <c r="K383" s="450">
        <v>0</v>
      </c>
      <c r="L383" s="450">
        <v>0</v>
      </c>
      <c r="M383" s="450">
        <v>0</v>
      </c>
      <c r="N383" s="450">
        <v>0</v>
      </c>
      <c r="O383" s="433">
        <v>0</v>
      </c>
    </row>
    <row r="384" spans="1:15" x14ac:dyDescent="0.25">
      <c r="A384" s="489">
        <v>2</v>
      </c>
      <c r="B384" s="485">
        <v>4</v>
      </c>
      <c r="C384" s="485">
        <v>7</v>
      </c>
      <c r="D384" s="485">
        <v>2</v>
      </c>
      <c r="E384" s="485" t="s">
        <v>308</v>
      </c>
      <c r="F384" s="441" t="s">
        <v>435</v>
      </c>
      <c r="G384" s="450"/>
      <c r="H384" s="450"/>
      <c r="I384" s="450"/>
      <c r="J384" s="450"/>
      <c r="K384" s="450"/>
      <c r="L384" s="450"/>
      <c r="M384" s="450"/>
      <c r="N384" s="437">
        <v>0</v>
      </c>
      <c r="O384" s="438">
        <v>0</v>
      </c>
    </row>
    <row r="385" spans="1:15" x14ac:dyDescent="0.25">
      <c r="A385" s="494">
        <v>2</v>
      </c>
      <c r="B385" s="483">
        <v>4</v>
      </c>
      <c r="C385" s="483">
        <v>7</v>
      </c>
      <c r="D385" s="483">
        <v>3</v>
      </c>
      <c r="E385" s="483"/>
      <c r="F385" s="465" t="s">
        <v>436</v>
      </c>
      <c r="G385" s="450">
        <v>0</v>
      </c>
      <c r="H385" s="450">
        <v>0</v>
      </c>
      <c r="I385" s="450">
        <v>0</v>
      </c>
      <c r="J385" s="450">
        <v>0</v>
      </c>
      <c r="K385" s="450">
        <v>0</v>
      </c>
      <c r="L385" s="450">
        <v>0</v>
      </c>
      <c r="M385" s="450">
        <v>0</v>
      </c>
      <c r="N385" s="450">
        <v>0</v>
      </c>
      <c r="O385" s="433">
        <v>0</v>
      </c>
    </row>
    <row r="386" spans="1:15" x14ac:dyDescent="0.25">
      <c r="A386" s="489">
        <v>2</v>
      </c>
      <c r="B386" s="485">
        <v>4</v>
      </c>
      <c r="C386" s="485">
        <v>7</v>
      </c>
      <c r="D386" s="485">
        <v>3</v>
      </c>
      <c r="E386" s="485" t="s">
        <v>308</v>
      </c>
      <c r="F386" s="441" t="s">
        <v>436</v>
      </c>
      <c r="G386" s="450"/>
      <c r="H386" s="450"/>
      <c r="I386" s="450"/>
      <c r="J386" s="450"/>
      <c r="K386" s="450"/>
      <c r="L386" s="450"/>
      <c r="M386" s="450"/>
      <c r="N386" s="437">
        <v>0</v>
      </c>
      <c r="O386" s="438">
        <v>0</v>
      </c>
    </row>
    <row r="387" spans="1:15" x14ac:dyDescent="0.25">
      <c r="A387" s="480">
        <v>2</v>
      </c>
      <c r="B387" s="481">
        <v>4</v>
      </c>
      <c r="C387" s="481">
        <v>9</v>
      </c>
      <c r="D387" s="481"/>
      <c r="E387" s="481"/>
      <c r="F387" s="426" t="s">
        <v>437</v>
      </c>
      <c r="G387" s="487">
        <v>0</v>
      </c>
      <c r="H387" s="487">
        <v>0</v>
      </c>
      <c r="I387" s="487">
        <v>0</v>
      </c>
      <c r="J387" s="487">
        <v>0</v>
      </c>
      <c r="K387" s="487">
        <v>0</v>
      </c>
      <c r="L387" s="487">
        <v>0</v>
      </c>
      <c r="M387" s="487">
        <v>0</v>
      </c>
      <c r="N387" s="487">
        <v>0</v>
      </c>
      <c r="O387" s="428">
        <v>0</v>
      </c>
    </row>
    <row r="388" spans="1:15" x14ac:dyDescent="0.25">
      <c r="A388" s="494">
        <v>2</v>
      </c>
      <c r="B388" s="483">
        <v>4</v>
      </c>
      <c r="C388" s="483">
        <v>9</v>
      </c>
      <c r="D388" s="483">
        <v>1</v>
      </c>
      <c r="E388" s="483"/>
      <c r="F388" s="465" t="s">
        <v>437</v>
      </c>
      <c r="G388" s="450">
        <v>0</v>
      </c>
      <c r="H388" s="450">
        <v>0</v>
      </c>
      <c r="I388" s="450">
        <v>0</v>
      </c>
      <c r="J388" s="450">
        <v>0</v>
      </c>
      <c r="K388" s="450">
        <v>0</v>
      </c>
      <c r="L388" s="450">
        <v>0</v>
      </c>
      <c r="M388" s="450">
        <v>0</v>
      </c>
      <c r="N388" s="450">
        <v>0</v>
      </c>
      <c r="O388" s="454">
        <v>0</v>
      </c>
    </row>
    <row r="389" spans="1:15" ht="22.5" x14ac:dyDescent="0.25">
      <c r="A389" s="489">
        <v>2</v>
      </c>
      <c r="B389" s="485">
        <v>4</v>
      </c>
      <c r="C389" s="485">
        <v>9</v>
      </c>
      <c r="D389" s="485">
        <v>1</v>
      </c>
      <c r="E389" s="485" t="s">
        <v>308</v>
      </c>
      <c r="F389" s="441" t="s">
        <v>437</v>
      </c>
      <c r="G389" s="450"/>
      <c r="H389" s="450"/>
      <c r="I389" s="450"/>
      <c r="J389" s="450"/>
      <c r="K389" s="450"/>
      <c r="L389" s="450"/>
      <c r="M389" s="450"/>
      <c r="N389" s="437">
        <v>0</v>
      </c>
      <c r="O389" s="438">
        <v>0</v>
      </c>
    </row>
    <row r="390" spans="1:15" x14ac:dyDescent="0.25">
      <c r="A390" s="494">
        <v>2</v>
      </c>
      <c r="B390" s="483">
        <v>4</v>
      </c>
      <c r="C390" s="483">
        <v>9</v>
      </c>
      <c r="D390" s="483">
        <v>2</v>
      </c>
      <c r="E390" s="483"/>
      <c r="F390" s="465" t="s">
        <v>438</v>
      </c>
      <c r="G390" s="450">
        <v>0</v>
      </c>
      <c r="H390" s="450">
        <v>0</v>
      </c>
      <c r="I390" s="450">
        <v>0</v>
      </c>
      <c r="J390" s="450">
        <v>0</v>
      </c>
      <c r="K390" s="450">
        <v>0</v>
      </c>
      <c r="L390" s="450">
        <v>0</v>
      </c>
      <c r="M390" s="450">
        <v>0</v>
      </c>
      <c r="N390" s="450">
        <v>0</v>
      </c>
      <c r="O390" s="454">
        <v>0</v>
      </c>
    </row>
    <row r="391" spans="1:15" x14ac:dyDescent="0.25">
      <c r="A391" s="489">
        <v>2</v>
      </c>
      <c r="B391" s="485">
        <v>4</v>
      </c>
      <c r="C391" s="485">
        <v>9</v>
      </c>
      <c r="D391" s="485">
        <v>2</v>
      </c>
      <c r="E391" s="485" t="s">
        <v>308</v>
      </c>
      <c r="F391" s="441" t="s">
        <v>438</v>
      </c>
      <c r="G391" s="450"/>
      <c r="H391" s="450"/>
      <c r="I391" s="450"/>
      <c r="J391" s="450"/>
      <c r="K391" s="450"/>
      <c r="L391" s="450"/>
      <c r="M391" s="450"/>
      <c r="N391" s="437">
        <v>0</v>
      </c>
      <c r="O391" s="438">
        <v>0</v>
      </c>
    </row>
    <row r="392" spans="1:15" x14ac:dyDescent="0.25">
      <c r="A392" s="494">
        <v>2</v>
      </c>
      <c r="B392" s="483">
        <v>4</v>
      </c>
      <c r="C392" s="483">
        <v>9</v>
      </c>
      <c r="D392" s="483">
        <v>3</v>
      </c>
      <c r="E392" s="483"/>
      <c r="F392" s="465" t="s">
        <v>439</v>
      </c>
      <c r="G392" s="450">
        <v>0</v>
      </c>
      <c r="H392" s="450">
        <v>0</v>
      </c>
      <c r="I392" s="450">
        <v>0</v>
      </c>
      <c r="J392" s="450">
        <v>0</v>
      </c>
      <c r="K392" s="450">
        <v>0</v>
      </c>
      <c r="L392" s="450">
        <v>0</v>
      </c>
      <c r="M392" s="450">
        <v>0</v>
      </c>
      <c r="N392" s="450">
        <v>0</v>
      </c>
      <c r="O392" s="454">
        <v>0</v>
      </c>
    </row>
    <row r="393" spans="1:15" x14ac:dyDescent="0.25">
      <c r="A393" s="489">
        <v>2</v>
      </c>
      <c r="B393" s="485">
        <v>4</v>
      </c>
      <c r="C393" s="485">
        <v>9</v>
      </c>
      <c r="D393" s="485">
        <v>3</v>
      </c>
      <c r="E393" s="485" t="s">
        <v>308</v>
      </c>
      <c r="F393" s="441" t="s">
        <v>439</v>
      </c>
      <c r="G393" s="450"/>
      <c r="H393" s="450"/>
      <c r="I393" s="450"/>
      <c r="J393" s="450"/>
      <c r="K393" s="450"/>
      <c r="L393" s="450"/>
      <c r="M393" s="450"/>
      <c r="N393" s="437">
        <v>0</v>
      </c>
      <c r="O393" s="438">
        <v>0</v>
      </c>
    </row>
    <row r="394" spans="1:15" ht="22.5" x14ac:dyDescent="0.25">
      <c r="A394" s="494">
        <v>2</v>
      </c>
      <c r="B394" s="483">
        <v>4</v>
      </c>
      <c r="C394" s="483">
        <v>9</v>
      </c>
      <c r="D394" s="483">
        <v>4</v>
      </c>
      <c r="E394" s="483"/>
      <c r="F394" s="465" t="s">
        <v>440</v>
      </c>
      <c r="G394" s="450">
        <v>0</v>
      </c>
      <c r="H394" s="450">
        <v>0</v>
      </c>
      <c r="I394" s="450">
        <v>0</v>
      </c>
      <c r="J394" s="450">
        <v>0</v>
      </c>
      <c r="K394" s="450">
        <v>0</v>
      </c>
      <c r="L394" s="450">
        <v>0</v>
      </c>
      <c r="M394" s="450">
        <v>0</v>
      </c>
      <c r="N394" s="450">
        <v>0</v>
      </c>
      <c r="O394" s="454">
        <v>0</v>
      </c>
    </row>
    <row r="395" spans="1:15" ht="22.5" x14ac:dyDescent="0.25">
      <c r="A395" s="484">
        <v>2</v>
      </c>
      <c r="B395" s="485">
        <v>4</v>
      </c>
      <c r="C395" s="485">
        <v>9</v>
      </c>
      <c r="D395" s="485">
        <v>4</v>
      </c>
      <c r="E395" s="485" t="s">
        <v>308</v>
      </c>
      <c r="F395" s="441" t="s">
        <v>440</v>
      </c>
      <c r="G395" s="450"/>
      <c r="H395" s="450"/>
      <c r="I395" s="450"/>
      <c r="J395" s="450"/>
      <c r="K395" s="450"/>
      <c r="L395" s="450"/>
      <c r="M395" s="450"/>
      <c r="N395" s="437">
        <v>0</v>
      </c>
      <c r="O395" s="438">
        <v>0</v>
      </c>
    </row>
    <row r="396" spans="1:15" x14ac:dyDescent="0.25">
      <c r="A396" s="477">
        <v>2</v>
      </c>
      <c r="B396" s="478">
        <v>5</v>
      </c>
      <c r="C396" s="479"/>
      <c r="D396" s="479"/>
      <c r="E396" s="479"/>
      <c r="F396" s="421" t="s">
        <v>441</v>
      </c>
      <c r="G396" s="493">
        <v>0</v>
      </c>
      <c r="H396" s="493">
        <v>0</v>
      </c>
      <c r="I396" s="493">
        <v>0</v>
      </c>
      <c r="J396" s="493">
        <v>0</v>
      </c>
      <c r="K396" s="493">
        <v>0</v>
      </c>
      <c r="L396" s="493">
        <v>0</v>
      </c>
      <c r="M396" s="493">
        <v>0</v>
      </c>
      <c r="N396" s="493">
        <v>0</v>
      </c>
      <c r="O396" s="423">
        <v>0</v>
      </c>
    </row>
    <row r="397" spans="1:15" x14ac:dyDescent="0.25">
      <c r="A397" s="480">
        <v>2</v>
      </c>
      <c r="B397" s="481">
        <v>5</v>
      </c>
      <c r="C397" s="481">
        <v>1</v>
      </c>
      <c r="D397" s="481"/>
      <c r="E397" s="481"/>
      <c r="F397" s="426" t="s">
        <v>442</v>
      </c>
      <c r="G397" s="487">
        <v>0</v>
      </c>
      <c r="H397" s="487">
        <v>0</v>
      </c>
      <c r="I397" s="487">
        <v>0</v>
      </c>
      <c r="J397" s="487">
        <v>0</v>
      </c>
      <c r="K397" s="487">
        <v>0</v>
      </c>
      <c r="L397" s="487">
        <v>0</v>
      </c>
      <c r="M397" s="487">
        <v>0</v>
      </c>
      <c r="N397" s="487">
        <v>0</v>
      </c>
      <c r="O397" s="428">
        <v>0</v>
      </c>
    </row>
    <row r="398" spans="1:15" x14ac:dyDescent="0.25">
      <c r="A398" s="502">
        <v>2</v>
      </c>
      <c r="B398" s="503">
        <v>5</v>
      </c>
      <c r="C398" s="503">
        <v>1</v>
      </c>
      <c r="D398" s="503">
        <v>1</v>
      </c>
      <c r="E398" s="503" t="s">
        <v>308</v>
      </c>
      <c r="F398" s="468" t="s">
        <v>443</v>
      </c>
      <c r="G398" s="450"/>
      <c r="H398" s="450"/>
      <c r="I398" s="450"/>
      <c r="J398" s="450"/>
      <c r="K398" s="450"/>
      <c r="L398" s="450"/>
      <c r="M398" s="450"/>
      <c r="N398" s="437">
        <v>0</v>
      </c>
      <c r="O398" s="438">
        <v>0</v>
      </c>
    </row>
    <row r="399" spans="1:15" ht="22.5" x14ac:dyDescent="0.25">
      <c r="A399" s="482">
        <v>2</v>
      </c>
      <c r="B399" s="483">
        <v>5</v>
      </c>
      <c r="C399" s="483">
        <v>1</v>
      </c>
      <c r="D399" s="483">
        <v>2</v>
      </c>
      <c r="E399" s="483"/>
      <c r="F399" s="465" t="s">
        <v>444</v>
      </c>
      <c r="G399" s="450">
        <v>0</v>
      </c>
      <c r="H399" s="450">
        <v>0</v>
      </c>
      <c r="I399" s="450">
        <v>0</v>
      </c>
      <c r="J399" s="450">
        <v>0</v>
      </c>
      <c r="K399" s="450">
        <v>0</v>
      </c>
      <c r="L399" s="450">
        <v>0</v>
      </c>
      <c r="M399" s="450">
        <v>0</v>
      </c>
      <c r="N399" s="450">
        <v>0</v>
      </c>
      <c r="O399" s="454">
        <v>0</v>
      </c>
    </row>
    <row r="400" spans="1:15" ht="22.5" x14ac:dyDescent="0.25">
      <c r="A400" s="484">
        <v>2</v>
      </c>
      <c r="B400" s="485">
        <v>5</v>
      </c>
      <c r="C400" s="485">
        <v>1</v>
      </c>
      <c r="D400" s="485">
        <v>2</v>
      </c>
      <c r="E400" s="485" t="s">
        <v>308</v>
      </c>
      <c r="F400" s="441" t="s">
        <v>444</v>
      </c>
      <c r="G400" s="450"/>
      <c r="H400" s="450"/>
      <c r="I400" s="450"/>
      <c r="J400" s="450"/>
      <c r="K400" s="450"/>
      <c r="L400" s="450"/>
      <c r="M400" s="450"/>
      <c r="N400" s="437">
        <v>0</v>
      </c>
      <c r="O400" s="438">
        <v>0</v>
      </c>
    </row>
    <row r="401" spans="1:15" ht="22.5" x14ac:dyDescent="0.25">
      <c r="A401" s="482">
        <v>2</v>
      </c>
      <c r="B401" s="483">
        <v>5</v>
      </c>
      <c r="C401" s="483">
        <v>1</v>
      </c>
      <c r="D401" s="483">
        <v>3</v>
      </c>
      <c r="E401" s="483"/>
      <c r="F401" s="465" t="s">
        <v>445</v>
      </c>
      <c r="G401" s="450">
        <v>0</v>
      </c>
      <c r="H401" s="450">
        <v>0</v>
      </c>
      <c r="I401" s="450">
        <v>0</v>
      </c>
      <c r="J401" s="450">
        <v>0</v>
      </c>
      <c r="K401" s="450">
        <v>0</v>
      </c>
      <c r="L401" s="450">
        <v>0</v>
      </c>
      <c r="M401" s="450">
        <v>0</v>
      </c>
      <c r="N401" s="450">
        <v>0</v>
      </c>
      <c r="O401" s="433">
        <v>0</v>
      </c>
    </row>
    <row r="402" spans="1:15" ht="22.5" x14ac:dyDescent="0.25">
      <c r="A402" s="484">
        <v>2</v>
      </c>
      <c r="B402" s="485">
        <v>5</v>
      </c>
      <c r="C402" s="485">
        <v>1</v>
      </c>
      <c r="D402" s="485">
        <v>3</v>
      </c>
      <c r="E402" s="485" t="s">
        <v>308</v>
      </c>
      <c r="F402" s="441" t="s">
        <v>445</v>
      </c>
      <c r="G402" s="450"/>
      <c r="H402" s="450"/>
      <c r="I402" s="450"/>
      <c r="J402" s="450"/>
      <c r="K402" s="450"/>
      <c r="L402" s="450"/>
      <c r="M402" s="450"/>
      <c r="N402" s="437">
        <v>0</v>
      </c>
      <c r="O402" s="438">
        <v>0</v>
      </c>
    </row>
    <row r="403" spans="1:15" x14ac:dyDescent="0.25">
      <c r="A403" s="477">
        <v>2</v>
      </c>
      <c r="B403" s="478">
        <v>6</v>
      </c>
      <c r="C403" s="479"/>
      <c r="D403" s="479"/>
      <c r="E403" s="479"/>
      <c r="F403" s="421" t="s">
        <v>254</v>
      </c>
      <c r="G403" s="493">
        <v>0</v>
      </c>
      <c r="H403" s="493">
        <v>33480</v>
      </c>
      <c r="I403" s="493">
        <v>123053191.63</v>
      </c>
      <c r="J403" s="493">
        <v>39130</v>
      </c>
      <c r="K403" s="493">
        <v>39130</v>
      </c>
      <c r="L403" s="493">
        <v>0</v>
      </c>
      <c r="M403" s="493">
        <v>6872965</v>
      </c>
      <c r="N403" s="493">
        <v>130037896.63</v>
      </c>
      <c r="O403" s="423">
        <v>5.8698525002629811</v>
      </c>
    </row>
    <row r="404" spans="1:15" x14ac:dyDescent="0.25">
      <c r="A404" s="480">
        <v>2</v>
      </c>
      <c r="B404" s="481">
        <v>6</v>
      </c>
      <c r="C404" s="481">
        <v>1</v>
      </c>
      <c r="D404" s="481"/>
      <c r="E404" s="481"/>
      <c r="F404" s="426" t="s">
        <v>255</v>
      </c>
      <c r="G404" s="487">
        <v>0</v>
      </c>
      <c r="H404" s="487">
        <v>0</v>
      </c>
      <c r="I404" s="487">
        <v>3961861.63</v>
      </c>
      <c r="J404" s="487">
        <v>0</v>
      </c>
      <c r="K404" s="487">
        <v>0</v>
      </c>
      <c r="L404" s="487">
        <v>0</v>
      </c>
      <c r="M404" s="487">
        <v>3572335</v>
      </c>
      <c r="N404" s="487">
        <v>7534196.6299999999</v>
      </c>
      <c r="O404" s="428">
        <v>0.3400902665467731</v>
      </c>
    </row>
    <row r="405" spans="1:15" x14ac:dyDescent="0.25">
      <c r="A405" s="482">
        <v>2</v>
      </c>
      <c r="B405" s="483">
        <v>6</v>
      </c>
      <c r="C405" s="483">
        <v>1</v>
      </c>
      <c r="D405" s="483">
        <v>1</v>
      </c>
      <c r="E405" s="483"/>
      <c r="F405" s="488" t="s">
        <v>256</v>
      </c>
      <c r="G405" s="450">
        <v>0</v>
      </c>
      <c r="H405" s="450">
        <v>0</v>
      </c>
      <c r="I405" s="450">
        <v>3053600.63</v>
      </c>
      <c r="J405" s="450">
        <v>0</v>
      </c>
      <c r="K405" s="450">
        <v>0</v>
      </c>
      <c r="L405" s="450">
        <v>0</v>
      </c>
      <c r="M405" s="450">
        <v>787345</v>
      </c>
      <c r="N405" s="450">
        <v>3840945.63</v>
      </c>
      <c r="O405" s="454">
        <v>0.173378568047588</v>
      </c>
    </row>
    <row r="406" spans="1:15" x14ac:dyDescent="0.25">
      <c r="A406" s="484">
        <v>2</v>
      </c>
      <c r="B406" s="485">
        <v>6</v>
      </c>
      <c r="C406" s="485">
        <v>1</v>
      </c>
      <c r="D406" s="485">
        <v>1</v>
      </c>
      <c r="E406" s="485" t="s">
        <v>308</v>
      </c>
      <c r="F406" s="441" t="s">
        <v>256</v>
      </c>
      <c r="G406" s="450"/>
      <c r="H406" s="450"/>
      <c r="I406" s="450">
        <v>3053600.63</v>
      </c>
      <c r="J406" s="450"/>
      <c r="K406" s="450"/>
      <c r="L406" s="450"/>
      <c r="M406" s="450">
        <v>787345</v>
      </c>
      <c r="N406" s="437">
        <v>3840945.63</v>
      </c>
      <c r="O406" s="438">
        <v>0.173378568047588</v>
      </c>
    </row>
    <row r="407" spans="1:15" x14ac:dyDescent="0.25">
      <c r="A407" s="482">
        <v>2</v>
      </c>
      <c r="B407" s="483">
        <v>6</v>
      </c>
      <c r="C407" s="483">
        <v>1</v>
      </c>
      <c r="D407" s="483">
        <v>2</v>
      </c>
      <c r="E407" s="483"/>
      <c r="F407" s="488" t="s">
        <v>446</v>
      </c>
      <c r="G407" s="450">
        <v>0</v>
      </c>
      <c r="H407" s="450">
        <v>0</v>
      </c>
      <c r="I407" s="450">
        <v>0</v>
      </c>
      <c r="J407" s="450">
        <v>0</v>
      </c>
      <c r="K407" s="450">
        <v>0</v>
      </c>
      <c r="L407" s="450">
        <v>0</v>
      </c>
      <c r="M407" s="450">
        <v>0</v>
      </c>
      <c r="N407" s="450">
        <v>0</v>
      </c>
      <c r="O407" s="454">
        <v>0</v>
      </c>
    </row>
    <row r="408" spans="1:15" x14ac:dyDescent="0.25">
      <c r="A408" s="490">
        <v>2</v>
      </c>
      <c r="B408" s="485">
        <v>6</v>
      </c>
      <c r="C408" s="485">
        <v>1</v>
      </c>
      <c r="D408" s="485">
        <v>2</v>
      </c>
      <c r="E408" s="485" t="s">
        <v>308</v>
      </c>
      <c r="F408" s="441" t="s">
        <v>446</v>
      </c>
      <c r="G408" s="450"/>
      <c r="H408" s="450"/>
      <c r="I408" s="450"/>
      <c r="J408" s="450"/>
      <c r="K408" s="450"/>
      <c r="L408" s="450"/>
      <c r="M408" s="450"/>
      <c r="N408" s="437">
        <v>0</v>
      </c>
      <c r="O408" s="438">
        <v>0</v>
      </c>
    </row>
    <row r="409" spans="1:15" x14ac:dyDescent="0.25">
      <c r="A409" s="482">
        <v>2</v>
      </c>
      <c r="B409" s="483">
        <v>6</v>
      </c>
      <c r="C409" s="483">
        <v>1</v>
      </c>
      <c r="D409" s="483">
        <v>3</v>
      </c>
      <c r="E409" s="483"/>
      <c r="F409" s="465" t="s">
        <v>447</v>
      </c>
      <c r="G409" s="450">
        <v>0</v>
      </c>
      <c r="H409" s="450">
        <v>0</v>
      </c>
      <c r="I409" s="450">
        <v>450000</v>
      </c>
      <c r="J409" s="450">
        <v>0</v>
      </c>
      <c r="K409" s="450">
        <v>0</v>
      </c>
      <c r="L409" s="450">
        <v>0</v>
      </c>
      <c r="M409" s="450">
        <v>2471490</v>
      </c>
      <c r="N409" s="450">
        <v>2921490</v>
      </c>
      <c r="O409" s="454">
        <v>0.13187475209466787</v>
      </c>
    </row>
    <row r="410" spans="1:15" x14ac:dyDescent="0.25">
      <c r="A410" s="484">
        <v>2</v>
      </c>
      <c r="B410" s="485">
        <v>6</v>
      </c>
      <c r="C410" s="485">
        <v>1</v>
      </c>
      <c r="D410" s="485">
        <v>3</v>
      </c>
      <c r="E410" s="485" t="s">
        <v>308</v>
      </c>
      <c r="F410" s="441" t="s">
        <v>447</v>
      </c>
      <c r="G410" s="450"/>
      <c r="H410" s="450"/>
      <c r="I410" s="450">
        <v>450000</v>
      </c>
      <c r="J410" s="450"/>
      <c r="K410" s="450"/>
      <c r="L410" s="450"/>
      <c r="M410" s="450">
        <v>2471490</v>
      </c>
      <c r="N410" s="437">
        <v>2921490</v>
      </c>
      <c r="O410" s="438">
        <v>0.13187475209466787</v>
      </c>
    </row>
    <row r="411" spans="1:15" x14ac:dyDescent="0.25">
      <c r="A411" s="482">
        <v>2</v>
      </c>
      <c r="B411" s="483">
        <v>6</v>
      </c>
      <c r="C411" s="483">
        <v>1</v>
      </c>
      <c r="D411" s="483">
        <v>4</v>
      </c>
      <c r="E411" s="483"/>
      <c r="F411" s="488" t="s">
        <v>448</v>
      </c>
      <c r="G411" s="450">
        <v>0</v>
      </c>
      <c r="H411" s="450">
        <v>0</v>
      </c>
      <c r="I411" s="450">
        <v>458261</v>
      </c>
      <c r="J411" s="450">
        <v>0</v>
      </c>
      <c r="K411" s="450">
        <v>0</v>
      </c>
      <c r="L411" s="450">
        <v>0</v>
      </c>
      <c r="M411" s="450">
        <v>313500</v>
      </c>
      <c r="N411" s="450">
        <v>771761</v>
      </c>
      <c r="O411" s="454">
        <v>3.4836946404517205E-2</v>
      </c>
    </row>
    <row r="412" spans="1:15" x14ac:dyDescent="0.25">
      <c r="A412" s="484">
        <v>2</v>
      </c>
      <c r="B412" s="485">
        <v>6</v>
      </c>
      <c r="C412" s="485">
        <v>1</v>
      </c>
      <c r="D412" s="485">
        <v>4</v>
      </c>
      <c r="E412" s="485" t="s">
        <v>308</v>
      </c>
      <c r="F412" s="441" t="s">
        <v>448</v>
      </c>
      <c r="G412" s="450"/>
      <c r="H412" s="450"/>
      <c r="I412" s="450">
        <v>458261</v>
      </c>
      <c r="J412" s="450"/>
      <c r="K412" s="450"/>
      <c r="L412" s="450"/>
      <c r="M412" s="450">
        <v>313500</v>
      </c>
      <c r="N412" s="437">
        <v>771761</v>
      </c>
      <c r="O412" s="438">
        <v>3.4836946404517205E-2</v>
      </c>
    </row>
    <row r="413" spans="1:15" x14ac:dyDescent="0.25">
      <c r="A413" s="482">
        <v>2</v>
      </c>
      <c r="B413" s="483">
        <v>6</v>
      </c>
      <c r="C413" s="483">
        <v>1</v>
      </c>
      <c r="D413" s="483">
        <v>9</v>
      </c>
      <c r="E413" s="483"/>
      <c r="F413" s="488" t="s">
        <v>257</v>
      </c>
      <c r="G413" s="450">
        <v>0</v>
      </c>
      <c r="H413" s="450">
        <v>0</v>
      </c>
      <c r="I413" s="450">
        <v>0</v>
      </c>
      <c r="J413" s="450">
        <v>0</v>
      </c>
      <c r="K413" s="450">
        <v>0</v>
      </c>
      <c r="L413" s="450">
        <v>0</v>
      </c>
      <c r="M413" s="450">
        <v>0</v>
      </c>
      <c r="N413" s="450">
        <v>0</v>
      </c>
      <c r="O413" s="454">
        <v>0</v>
      </c>
    </row>
    <row r="414" spans="1:15" ht="22.5" x14ac:dyDescent="0.25">
      <c r="A414" s="484">
        <v>2</v>
      </c>
      <c r="B414" s="485">
        <v>6</v>
      </c>
      <c r="C414" s="485">
        <v>1</v>
      </c>
      <c r="D414" s="485">
        <v>9</v>
      </c>
      <c r="E414" s="485" t="s">
        <v>308</v>
      </c>
      <c r="F414" s="441" t="s">
        <v>257</v>
      </c>
      <c r="G414" s="450"/>
      <c r="H414" s="450"/>
      <c r="I414" s="450"/>
      <c r="J414" s="450"/>
      <c r="K414" s="450"/>
      <c r="L414" s="450"/>
      <c r="M414" s="450"/>
      <c r="N414" s="437">
        <v>0</v>
      </c>
      <c r="O414" s="438">
        <v>0</v>
      </c>
    </row>
    <row r="415" spans="1:15" x14ac:dyDescent="0.25">
      <c r="A415" s="480">
        <v>2</v>
      </c>
      <c r="B415" s="481">
        <v>6</v>
      </c>
      <c r="C415" s="481">
        <v>2</v>
      </c>
      <c r="D415" s="481"/>
      <c r="E415" s="481"/>
      <c r="F415" s="426" t="s">
        <v>258</v>
      </c>
      <c r="G415" s="487">
        <v>0</v>
      </c>
      <c r="H415" s="487">
        <v>0</v>
      </c>
      <c r="I415" s="487">
        <v>846000</v>
      </c>
      <c r="J415" s="487">
        <v>0</v>
      </c>
      <c r="K415" s="487">
        <v>0</v>
      </c>
      <c r="L415" s="487">
        <v>0</v>
      </c>
      <c r="M415" s="487">
        <v>80000</v>
      </c>
      <c r="N415" s="487">
        <v>926000</v>
      </c>
      <c r="O415" s="428">
        <v>4.1799225888044272E-2</v>
      </c>
    </row>
    <row r="416" spans="1:15" x14ac:dyDescent="0.25">
      <c r="A416" s="482">
        <v>2</v>
      </c>
      <c r="B416" s="483">
        <v>6</v>
      </c>
      <c r="C416" s="483">
        <v>2</v>
      </c>
      <c r="D416" s="483">
        <v>1</v>
      </c>
      <c r="E416" s="483"/>
      <c r="F416" s="488" t="s">
        <v>449</v>
      </c>
      <c r="G416" s="450">
        <v>0</v>
      </c>
      <c r="H416" s="450">
        <v>0</v>
      </c>
      <c r="I416" s="450">
        <v>846000</v>
      </c>
      <c r="J416" s="450">
        <v>0</v>
      </c>
      <c r="K416" s="450">
        <v>0</v>
      </c>
      <c r="L416" s="450">
        <v>0</v>
      </c>
      <c r="M416" s="450">
        <v>80000</v>
      </c>
      <c r="N416" s="450">
        <v>926000</v>
      </c>
      <c r="O416" s="454">
        <v>4.1799225888044272E-2</v>
      </c>
    </row>
    <row r="417" spans="1:15" x14ac:dyDescent="0.25">
      <c r="A417" s="489">
        <v>2</v>
      </c>
      <c r="B417" s="485">
        <v>6</v>
      </c>
      <c r="C417" s="485">
        <v>2</v>
      </c>
      <c r="D417" s="485">
        <v>1</v>
      </c>
      <c r="E417" s="485" t="s">
        <v>308</v>
      </c>
      <c r="F417" s="441" t="s">
        <v>449</v>
      </c>
      <c r="G417" s="450"/>
      <c r="H417" s="450"/>
      <c r="I417" s="450">
        <v>846000</v>
      </c>
      <c r="J417" s="450"/>
      <c r="K417" s="450"/>
      <c r="L417" s="450"/>
      <c r="M417" s="450">
        <v>80000</v>
      </c>
      <c r="N417" s="437">
        <v>926000</v>
      </c>
      <c r="O417" s="438">
        <v>4.1799225888044272E-2</v>
      </c>
    </row>
    <row r="418" spans="1:15" x14ac:dyDescent="0.25">
      <c r="A418" s="494">
        <v>2</v>
      </c>
      <c r="B418" s="483">
        <v>6</v>
      </c>
      <c r="C418" s="483">
        <v>2</v>
      </c>
      <c r="D418" s="483">
        <v>2</v>
      </c>
      <c r="E418" s="483"/>
      <c r="F418" s="465" t="s">
        <v>259</v>
      </c>
      <c r="G418" s="450">
        <v>0</v>
      </c>
      <c r="H418" s="450">
        <v>0</v>
      </c>
      <c r="I418" s="450">
        <v>0</v>
      </c>
      <c r="J418" s="450">
        <v>0</v>
      </c>
      <c r="K418" s="450">
        <v>0</v>
      </c>
      <c r="L418" s="450">
        <v>0</v>
      </c>
      <c r="M418" s="450">
        <v>0</v>
      </c>
      <c r="N418" s="450">
        <v>0</v>
      </c>
      <c r="O418" s="433">
        <v>0</v>
      </c>
    </row>
    <row r="419" spans="1:15" x14ac:dyDescent="0.25">
      <c r="A419" s="489">
        <v>2</v>
      </c>
      <c r="B419" s="485">
        <v>6</v>
      </c>
      <c r="C419" s="485">
        <v>2</v>
      </c>
      <c r="D419" s="485">
        <v>2</v>
      </c>
      <c r="E419" s="485" t="s">
        <v>308</v>
      </c>
      <c r="F419" s="441" t="s">
        <v>259</v>
      </c>
      <c r="G419" s="450"/>
      <c r="H419" s="450"/>
      <c r="I419" s="450"/>
      <c r="J419" s="450"/>
      <c r="K419" s="450"/>
      <c r="L419" s="450"/>
      <c r="M419" s="450"/>
      <c r="N419" s="437">
        <v>0</v>
      </c>
      <c r="O419" s="438">
        <v>0</v>
      </c>
    </row>
    <row r="420" spans="1:15" x14ac:dyDescent="0.25">
      <c r="A420" s="482">
        <v>2</v>
      </c>
      <c r="B420" s="483">
        <v>6</v>
      </c>
      <c r="C420" s="483">
        <v>2</v>
      </c>
      <c r="D420" s="483">
        <v>3</v>
      </c>
      <c r="E420" s="483"/>
      <c r="F420" s="488" t="s">
        <v>260</v>
      </c>
      <c r="G420" s="450">
        <v>0</v>
      </c>
      <c r="H420" s="450">
        <v>0</v>
      </c>
      <c r="I420" s="450">
        <v>0</v>
      </c>
      <c r="J420" s="450">
        <v>0</v>
      </c>
      <c r="K420" s="450">
        <v>0</v>
      </c>
      <c r="L420" s="450">
        <v>0</v>
      </c>
      <c r="M420" s="450">
        <v>0</v>
      </c>
      <c r="N420" s="450">
        <v>0</v>
      </c>
      <c r="O420" s="454">
        <v>0</v>
      </c>
    </row>
    <row r="421" spans="1:15" x14ac:dyDescent="0.25">
      <c r="A421" s="489">
        <v>2</v>
      </c>
      <c r="B421" s="485">
        <v>6</v>
      </c>
      <c r="C421" s="485">
        <v>2</v>
      </c>
      <c r="D421" s="485">
        <v>3</v>
      </c>
      <c r="E421" s="485" t="s">
        <v>308</v>
      </c>
      <c r="F421" s="441" t="s">
        <v>260</v>
      </c>
      <c r="G421" s="450"/>
      <c r="H421" s="450"/>
      <c r="I421" s="450"/>
      <c r="J421" s="450"/>
      <c r="K421" s="450"/>
      <c r="L421" s="450"/>
      <c r="M421" s="450"/>
      <c r="N421" s="437">
        <v>0</v>
      </c>
      <c r="O421" s="438">
        <v>0</v>
      </c>
    </row>
    <row r="422" spans="1:15" x14ac:dyDescent="0.25">
      <c r="A422" s="482">
        <v>2</v>
      </c>
      <c r="B422" s="483">
        <v>6</v>
      </c>
      <c r="C422" s="483">
        <v>2</v>
      </c>
      <c r="D422" s="483">
        <v>4</v>
      </c>
      <c r="E422" s="483"/>
      <c r="F422" s="488" t="s">
        <v>261</v>
      </c>
      <c r="G422" s="450">
        <v>0</v>
      </c>
      <c r="H422" s="450">
        <v>0</v>
      </c>
      <c r="I422" s="450">
        <v>0</v>
      </c>
      <c r="J422" s="450">
        <v>0</v>
      </c>
      <c r="K422" s="450">
        <v>0</v>
      </c>
      <c r="L422" s="450">
        <v>0</v>
      </c>
      <c r="M422" s="450">
        <v>0</v>
      </c>
      <c r="N422" s="450">
        <v>0</v>
      </c>
      <c r="O422" s="454">
        <v>0</v>
      </c>
    </row>
    <row r="423" spans="1:15" x14ac:dyDescent="0.25">
      <c r="A423" s="489">
        <v>2</v>
      </c>
      <c r="B423" s="485">
        <v>6</v>
      </c>
      <c r="C423" s="485">
        <v>2</v>
      </c>
      <c r="D423" s="485">
        <v>4</v>
      </c>
      <c r="E423" s="485" t="s">
        <v>308</v>
      </c>
      <c r="F423" s="441" t="s">
        <v>261</v>
      </c>
      <c r="G423" s="450"/>
      <c r="H423" s="450"/>
      <c r="I423" s="450"/>
      <c r="J423" s="450"/>
      <c r="K423" s="450"/>
      <c r="L423" s="450"/>
      <c r="M423" s="450"/>
      <c r="N423" s="437">
        <v>0</v>
      </c>
      <c r="O423" s="438">
        <v>0</v>
      </c>
    </row>
    <row r="424" spans="1:15" x14ac:dyDescent="0.25">
      <c r="A424" s="480">
        <v>2</v>
      </c>
      <c r="B424" s="481">
        <v>6</v>
      </c>
      <c r="C424" s="481">
        <v>3</v>
      </c>
      <c r="D424" s="481"/>
      <c r="E424" s="481"/>
      <c r="F424" s="426" t="s">
        <v>262</v>
      </c>
      <c r="G424" s="487">
        <v>0</v>
      </c>
      <c r="H424" s="487">
        <v>0</v>
      </c>
      <c r="I424" s="487">
        <v>118186850</v>
      </c>
      <c r="J424" s="487">
        <v>0</v>
      </c>
      <c r="K424" s="487">
        <v>0</v>
      </c>
      <c r="L424" s="487">
        <v>0</v>
      </c>
      <c r="M424" s="487">
        <v>0</v>
      </c>
      <c r="N424" s="487">
        <v>118186850</v>
      </c>
      <c r="O424" s="428">
        <v>5.3349015552336976</v>
      </c>
    </row>
    <row r="425" spans="1:15" x14ac:dyDescent="0.25">
      <c r="A425" s="494">
        <v>2</v>
      </c>
      <c r="B425" s="483">
        <v>6</v>
      </c>
      <c r="C425" s="483">
        <v>3</v>
      </c>
      <c r="D425" s="483">
        <v>1</v>
      </c>
      <c r="E425" s="483"/>
      <c r="F425" s="465" t="s">
        <v>263</v>
      </c>
      <c r="G425" s="450">
        <v>0</v>
      </c>
      <c r="H425" s="450">
        <v>0</v>
      </c>
      <c r="I425" s="450">
        <v>115504890</v>
      </c>
      <c r="J425" s="450">
        <v>0</v>
      </c>
      <c r="K425" s="450">
        <v>0</v>
      </c>
      <c r="L425" s="450">
        <v>0</v>
      </c>
      <c r="M425" s="450">
        <v>0</v>
      </c>
      <c r="N425" s="450">
        <v>115504890</v>
      </c>
      <c r="O425" s="454">
        <v>5.2138390802199837</v>
      </c>
    </row>
    <row r="426" spans="1:15" x14ac:dyDescent="0.25">
      <c r="A426" s="484">
        <v>2</v>
      </c>
      <c r="B426" s="485">
        <v>6</v>
      </c>
      <c r="C426" s="485">
        <v>3</v>
      </c>
      <c r="D426" s="485">
        <v>1</v>
      </c>
      <c r="E426" s="485" t="s">
        <v>308</v>
      </c>
      <c r="F426" s="486" t="s">
        <v>263</v>
      </c>
      <c r="G426" s="450"/>
      <c r="H426" s="450"/>
      <c r="I426" s="450">
        <v>115504890</v>
      </c>
      <c r="J426" s="450"/>
      <c r="K426" s="450"/>
      <c r="L426" s="450"/>
      <c r="M426" s="450"/>
      <c r="N426" s="437">
        <v>115504890</v>
      </c>
      <c r="O426" s="438">
        <v>5.2138390802199837</v>
      </c>
    </row>
    <row r="427" spans="1:15" x14ac:dyDescent="0.25">
      <c r="A427" s="482">
        <v>2</v>
      </c>
      <c r="B427" s="483">
        <v>6</v>
      </c>
      <c r="C427" s="483">
        <v>3</v>
      </c>
      <c r="D427" s="483">
        <v>2</v>
      </c>
      <c r="E427" s="483"/>
      <c r="F427" s="488" t="s">
        <v>264</v>
      </c>
      <c r="G427" s="450">
        <v>0</v>
      </c>
      <c r="H427" s="450">
        <v>0</v>
      </c>
      <c r="I427" s="450">
        <v>2681960</v>
      </c>
      <c r="J427" s="450">
        <v>0</v>
      </c>
      <c r="K427" s="450">
        <v>0</v>
      </c>
      <c r="L427" s="450">
        <v>0</v>
      </c>
      <c r="M427" s="450">
        <v>0</v>
      </c>
      <c r="N427" s="450">
        <v>2681960</v>
      </c>
      <c r="O427" s="454">
        <v>0.12106247501371403</v>
      </c>
    </row>
    <row r="428" spans="1:15" x14ac:dyDescent="0.25">
      <c r="A428" s="489">
        <v>2</v>
      </c>
      <c r="B428" s="485">
        <v>6</v>
      </c>
      <c r="C428" s="485">
        <v>3</v>
      </c>
      <c r="D428" s="485">
        <v>2</v>
      </c>
      <c r="E428" s="485" t="s">
        <v>308</v>
      </c>
      <c r="F428" s="441" t="s">
        <v>264</v>
      </c>
      <c r="G428" s="450"/>
      <c r="H428" s="450"/>
      <c r="I428" s="450">
        <v>2681960</v>
      </c>
      <c r="J428" s="450"/>
      <c r="K428" s="450"/>
      <c r="L428" s="450"/>
      <c r="M428" s="450"/>
      <c r="N428" s="437">
        <v>2681960</v>
      </c>
      <c r="O428" s="438">
        <v>0.12106247501371403</v>
      </c>
    </row>
    <row r="429" spans="1:15" x14ac:dyDescent="0.25">
      <c r="A429" s="482">
        <v>2</v>
      </c>
      <c r="B429" s="483">
        <v>6</v>
      </c>
      <c r="C429" s="483">
        <v>3</v>
      </c>
      <c r="D429" s="483">
        <v>3</v>
      </c>
      <c r="E429" s="483"/>
      <c r="F429" s="488" t="s">
        <v>265</v>
      </c>
      <c r="G429" s="450">
        <v>0</v>
      </c>
      <c r="H429" s="450">
        <v>0</v>
      </c>
      <c r="I429" s="450">
        <v>0</v>
      </c>
      <c r="J429" s="450">
        <v>0</v>
      </c>
      <c r="K429" s="450">
        <v>0</v>
      </c>
      <c r="L429" s="450">
        <v>0</v>
      </c>
      <c r="M429" s="450">
        <v>0</v>
      </c>
      <c r="N429" s="450">
        <v>0</v>
      </c>
      <c r="O429" s="454">
        <v>0</v>
      </c>
    </row>
    <row r="430" spans="1:15" x14ac:dyDescent="0.25">
      <c r="A430" s="489">
        <v>2</v>
      </c>
      <c r="B430" s="485">
        <v>6</v>
      </c>
      <c r="C430" s="485">
        <v>3</v>
      </c>
      <c r="D430" s="485">
        <v>3</v>
      </c>
      <c r="E430" s="485" t="s">
        <v>308</v>
      </c>
      <c r="F430" s="441" t="s">
        <v>265</v>
      </c>
      <c r="G430" s="450"/>
      <c r="H430" s="450"/>
      <c r="I430" s="450"/>
      <c r="J430" s="450"/>
      <c r="K430" s="450"/>
      <c r="L430" s="450"/>
      <c r="M430" s="450"/>
      <c r="N430" s="437">
        <v>0</v>
      </c>
      <c r="O430" s="438">
        <v>0</v>
      </c>
    </row>
    <row r="431" spans="1:15" x14ac:dyDescent="0.25">
      <c r="A431" s="482">
        <v>2</v>
      </c>
      <c r="B431" s="483">
        <v>6</v>
      </c>
      <c r="C431" s="483">
        <v>3</v>
      </c>
      <c r="D431" s="483">
        <v>4</v>
      </c>
      <c r="E431" s="483"/>
      <c r="F431" s="488" t="s">
        <v>266</v>
      </c>
      <c r="G431" s="450">
        <v>0</v>
      </c>
      <c r="H431" s="450">
        <v>0</v>
      </c>
      <c r="I431" s="450">
        <v>0</v>
      </c>
      <c r="J431" s="450">
        <v>0</v>
      </c>
      <c r="K431" s="450">
        <v>0</v>
      </c>
      <c r="L431" s="450">
        <v>0</v>
      </c>
      <c r="M431" s="450">
        <v>0</v>
      </c>
      <c r="N431" s="450">
        <v>0</v>
      </c>
      <c r="O431" s="454">
        <v>0</v>
      </c>
    </row>
    <row r="432" spans="1:15" x14ac:dyDescent="0.25">
      <c r="A432" s="489">
        <v>2</v>
      </c>
      <c r="B432" s="485">
        <v>6</v>
      </c>
      <c r="C432" s="485">
        <v>3</v>
      </c>
      <c r="D432" s="485">
        <v>4</v>
      </c>
      <c r="E432" s="485" t="s">
        <v>308</v>
      </c>
      <c r="F432" s="441" t="s">
        <v>266</v>
      </c>
      <c r="G432" s="450"/>
      <c r="H432" s="450"/>
      <c r="I432" s="450"/>
      <c r="J432" s="450"/>
      <c r="K432" s="450"/>
      <c r="L432" s="450"/>
      <c r="M432" s="450"/>
      <c r="N432" s="437">
        <v>0</v>
      </c>
      <c r="O432" s="438">
        <v>0</v>
      </c>
    </row>
    <row r="433" spans="1:15" x14ac:dyDescent="0.25">
      <c r="A433" s="480">
        <v>2</v>
      </c>
      <c r="B433" s="481">
        <v>6</v>
      </c>
      <c r="C433" s="481">
        <v>4</v>
      </c>
      <c r="D433" s="481"/>
      <c r="E433" s="481"/>
      <c r="F433" s="426" t="s">
        <v>267</v>
      </c>
      <c r="G433" s="487">
        <v>0</v>
      </c>
      <c r="H433" s="487">
        <v>0</v>
      </c>
      <c r="I433" s="487">
        <v>0</v>
      </c>
      <c r="J433" s="487">
        <v>0</v>
      </c>
      <c r="K433" s="487">
        <v>0</v>
      </c>
      <c r="L433" s="487">
        <v>0</v>
      </c>
      <c r="M433" s="487">
        <v>0</v>
      </c>
      <c r="N433" s="487">
        <v>0</v>
      </c>
      <c r="O433" s="428">
        <v>0</v>
      </c>
    </row>
    <row r="434" spans="1:15" x14ac:dyDescent="0.25">
      <c r="A434" s="482">
        <v>2</v>
      </c>
      <c r="B434" s="483">
        <v>6</v>
      </c>
      <c r="C434" s="483">
        <v>4</v>
      </c>
      <c r="D434" s="483">
        <v>1</v>
      </c>
      <c r="E434" s="483"/>
      <c r="F434" s="488" t="s">
        <v>268</v>
      </c>
      <c r="G434" s="450">
        <v>0</v>
      </c>
      <c r="H434" s="450">
        <v>0</v>
      </c>
      <c r="I434" s="450">
        <v>0</v>
      </c>
      <c r="J434" s="450">
        <v>0</v>
      </c>
      <c r="K434" s="450">
        <v>0</v>
      </c>
      <c r="L434" s="450">
        <v>0</v>
      </c>
      <c r="M434" s="450">
        <v>0</v>
      </c>
      <c r="N434" s="450">
        <v>0</v>
      </c>
      <c r="O434" s="454">
        <v>0</v>
      </c>
    </row>
    <row r="435" spans="1:15" x14ac:dyDescent="0.25">
      <c r="A435" s="489">
        <v>2</v>
      </c>
      <c r="B435" s="485">
        <v>6</v>
      </c>
      <c r="C435" s="485">
        <v>4</v>
      </c>
      <c r="D435" s="485">
        <v>1</v>
      </c>
      <c r="E435" s="485" t="s">
        <v>308</v>
      </c>
      <c r="F435" s="441" t="s">
        <v>268</v>
      </c>
      <c r="G435" s="450"/>
      <c r="H435" s="450"/>
      <c r="I435" s="450"/>
      <c r="J435" s="450"/>
      <c r="K435" s="450"/>
      <c r="L435" s="450"/>
      <c r="M435" s="450"/>
      <c r="N435" s="437">
        <v>0</v>
      </c>
      <c r="O435" s="438">
        <v>0</v>
      </c>
    </row>
    <row r="436" spans="1:15" x14ac:dyDescent="0.25">
      <c r="A436" s="482">
        <v>2</v>
      </c>
      <c r="B436" s="483">
        <v>6</v>
      </c>
      <c r="C436" s="483">
        <v>4</v>
      </c>
      <c r="D436" s="483">
        <v>2</v>
      </c>
      <c r="E436" s="483"/>
      <c r="F436" s="488" t="s">
        <v>269</v>
      </c>
      <c r="G436" s="450">
        <v>0</v>
      </c>
      <c r="H436" s="450">
        <v>0</v>
      </c>
      <c r="I436" s="450">
        <v>0</v>
      </c>
      <c r="J436" s="450">
        <v>0</v>
      </c>
      <c r="K436" s="450">
        <v>0</v>
      </c>
      <c r="L436" s="450">
        <v>0</v>
      </c>
      <c r="M436" s="450">
        <v>0</v>
      </c>
      <c r="N436" s="450">
        <v>0</v>
      </c>
      <c r="O436" s="454">
        <v>0</v>
      </c>
    </row>
    <row r="437" spans="1:15" x14ac:dyDescent="0.25">
      <c r="A437" s="489">
        <v>2</v>
      </c>
      <c r="B437" s="485">
        <v>6</v>
      </c>
      <c r="C437" s="485">
        <v>4</v>
      </c>
      <c r="D437" s="485">
        <v>2</v>
      </c>
      <c r="E437" s="485" t="s">
        <v>308</v>
      </c>
      <c r="F437" s="441" t="s">
        <v>269</v>
      </c>
      <c r="G437" s="450"/>
      <c r="H437" s="450"/>
      <c r="I437" s="450"/>
      <c r="J437" s="450"/>
      <c r="K437" s="450"/>
      <c r="L437" s="450"/>
      <c r="M437" s="450"/>
      <c r="N437" s="437">
        <v>0</v>
      </c>
      <c r="O437" s="438">
        <v>0</v>
      </c>
    </row>
    <row r="438" spans="1:15" x14ac:dyDescent="0.25">
      <c r="A438" s="482">
        <v>2</v>
      </c>
      <c r="B438" s="483">
        <v>6</v>
      </c>
      <c r="C438" s="483">
        <v>4</v>
      </c>
      <c r="D438" s="483">
        <v>8</v>
      </c>
      <c r="E438" s="483"/>
      <c r="F438" s="488" t="s">
        <v>270</v>
      </c>
      <c r="G438" s="450">
        <v>0</v>
      </c>
      <c r="H438" s="450">
        <v>0</v>
      </c>
      <c r="I438" s="450">
        <v>0</v>
      </c>
      <c r="J438" s="450">
        <v>0</v>
      </c>
      <c r="K438" s="450">
        <v>0</v>
      </c>
      <c r="L438" s="450">
        <v>0</v>
      </c>
      <c r="M438" s="450">
        <v>0</v>
      </c>
      <c r="N438" s="450">
        <v>0</v>
      </c>
      <c r="O438" s="454">
        <v>0</v>
      </c>
    </row>
    <row r="439" spans="1:15" x14ac:dyDescent="0.25">
      <c r="A439" s="489">
        <v>2</v>
      </c>
      <c r="B439" s="485">
        <v>6</v>
      </c>
      <c r="C439" s="485">
        <v>4</v>
      </c>
      <c r="D439" s="485">
        <v>8</v>
      </c>
      <c r="E439" s="485" t="s">
        <v>308</v>
      </c>
      <c r="F439" s="441" t="s">
        <v>270</v>
      </c>
      <c r="G439" s="450"/>
      <c r="H439" s="450"/>
      <c r="I439" s="450"/>
      <c r="J439" s="450"/>
      <c r="K439" s="450"/>
      <c r="L439" s="450"/>
      <c r="M439" s="450"/>
      <c r="N439" s="437">
        <v>0</v>
      </c>
      <c r="O439" s="438">
        <v>0</v>
      </c>
    </row>
    <row r="440" spans="1:15" x14ac:dyDescent="0.25">
      <c r="A440" s="480">
        <v>2</v>
      </c>
      <c r="B440" s="481">
        <v>6</v>
      </c>
      <c r="C440" s="481">
        <v>5</v>
      </c>
      <c r="D440" s="481"/>
      <c r="E440" s="481"/>
      <c r="F440" s="426" t="s">
        <v>271</v>
      </c>
      <c r="G440" s="487">
        <v>0</v>
      </c>
      <c r="H440" s="487">
        <v>33480</v>
      </c>
      <c r="I440" s="487">
        <v>58480</v>
      </c>
      <c r="J440" s="487">
        <v>39130</v>
      </c>
      <c r="K440" s="487">
        <v>39130</v>
      </c>
      <c r="L440" s="487">
        <v>0</v>
      </c>
      <c r="M440" s="487">
        <v>168130</v>
      </c>
      <c r="N440" s="487">
        <v>338350</v>
      </c>
      <c r="O440" s="428">
        <v>1.5272967688142311E-2</v>
      </c>
    </row>
    <row r="441" spans="1:15" x14ac:dyDescent="0.25">
      <c r="A441" s="482">
        <v>2</v>
      </c>
      <c r="B441" s="483">
        <v>6</v>
      </c>
      <c r="C441" s="483">
        <v>5</v>
      </c>
      <c r="D441" s="483">
        <v>2</v>
      </c>
      <c r="E441" s="483"/>
      <c r="F441" s="488" t="s">
        <v>272</v>
      </c>
      <c r="G441" s="450">
        <v>0</v>
      </c>
      <c r="H441" s="450">
        <v>0</v>
      </c>
      <c r="I441" s="450">
        <v>0</v>
      </c>
      <c r="J441" s="450">
        <v>0</v>
      </c>
      <c r="K441" s="450">
        <v>0</v>
      </c>
      <c r="L441" s="450">
        <v>0</v>
      </c>
      <c r="M441" s="450">
        <v>0</v>
      </c>
      <c r="N441" s="450">
        <v>0</v>
      </c>
      <c r="O441" s="454">
        <v>0</v>
      </c>
    </row>
    <row r="442" spans="1:15" x14ac:dyDescent="0.25">
      <c r="A442" s="484">
        <v>2</v>
      </c>
      <c r="B442" s="485">
        <v>6</v>
      </c>
      <c r="C442" s="485">
        <v>5</v>
      </c>
      <c r="D442" s="485">
        <v>2</v>
      </c>
      <c r="E442" s="485" t="s">
        <v>308</v>
      </c>
      <c r="F442" s="441" t="s">
        <v>272</v>
      </c>
      <c r="G442" s="450"/>
      <c r="H442" s="450"/>
      <c r="I442" s="450"/>
      <c r="J442" s="450"/>
      <c r="K442" s="450"/>
      <c r="L442" s="450"/>
      <c r="M442" s="450"/>
      <c r="N442" s="437">
        <v>0</v>
      </c>
      <c r="O442" s="438">
        <v>0</v>
      </c>
    </row>
    <row r="443" spans="1:15" x14ac:dyDescent="0.25">
      <c r="A443" s="482">
        <v>2</v>
      </c>
      <c r="B443" s="483">
        <v>6</v>
      </c>
      <c r="C443" s="483">
        <v>5</v>
      </c>
      <c r="D443" s="483">
        <v>3</v>
      </c>
      <c r="E443" s="483"/>
      <c r="F443" s="488" t="s">
        <v>273</v>
      </c>
      <c r="G443" s="450">
        <v>0</v>
      </c>
      <c r="H443" s="450">
        <v>0</v>
      </c>
      <c r="I443" s="450">
        <v>0</v>
      </c>
      <c r="J443" s="450">
        <v>0</v>
      </c>
      <c r="K443" s="450">
        <v>0</v>
      </c>
      <c r="L443" s="450">
        <v>0</v>
      </c>
      <c r="M443" s="450">
        <v>0</v>
      </c>
      <c r="N443" s="450">
        <v>0</v>
      </c>
      <c r="O443" s="454">
        <v>0</v>
      </c>
    </row>
    <row r="444" spans="1:15" x14ac:dyDescent="0.25">
      <c r="A444" s="484">
        <v>2</v>
      </c>
      <c r="B444" s="485">
        <v>6</v>
      </c>
      <c r="C444" s="485">
        <v>5</v>
      </c>
      <c r="D444" s="485">
        <v>3</v>
      </c>
      <c r="E444" s="485" t="s">
        <v>308</v>
      </c>
      <c r="F444" s="441" t="s">
        <v>273</v>
      </c>
      <c r="G444" s="450"/>
      <c r="H444" s="450"/>
      <c r="I444" s="450"/>
      <c r="J444" s="450"/>
      <c r="K444" s="450"/>
      <c r="L444" s="450"/>
      <c r="M444" s="450"/>
      <c r="N444" s="437">
        <v>0</v>
      </c>
      <c r="O444" s="438">
        <v>0</v>
      </c>
    </row>
    <row r="445" spans="1:15" x14ac:dyDescent="0.25">
      <c r="A445" s="482">
        <v>2</v>
      </c>
      <c r="B445" s="483">
        <v>6</v>
      </c>
      <c r="C445" s="483">
        <v>5</v>
      </c>
      <c r="D445" s="483">
        <v>4</v>
      </c>
      <c r="E445" s="483"/>
      <c r="F445" s="488" t="s">
        <v>274</v>
      </c>
      <c r="G445" s="450">
        <v>0</v>
      </c>
      <c r="H445" s="450">
        <v>0</v>
      </c>
      <c r="I445" s="450">
        <v>0</v>
      </c>
      <c r="J445" s="450">
        <v>0</v>
      </c>
      <c r="K445" s="450">
        <v>0</v>
      </c>
      <c r="L445" s="450">
        <v>0</v>
      </c>
      <c r="M445" s="450">
        <v>0</v>
      </c>
      <c r="N445" s="450">
        <v>0</v>
      </c>
      <c r="O445" s="454">
        <v>0</v>
      </c>
    </row>
    <row r="446" spans="1:15" ht="22.5" x14ac:dyDescent="0.25">
      <c r="A446" s="484">
        <v>2</v>
      </c>
      <c r="B446" s="485">
        <v>6</v>
      </c>
      <c r="C446" s="485">
        <v>5</v>
      </c>
      <c r="D446" s="485">
        <v>4</v>
      </c>
      <c r="E446" s="485" t="s">
        <v>308</v>
      </c>
      <c r="F446" s="441" t="s">
        <v>274</v>
      </c>
      <c r="G446" s="450"/>
      <c r="H446" s="450"/>
      <c r="I446" s="450"/>
      <c r="J446" s="450"/>
      <c r="K446" s="450"/>
      <c r="L446" s="450"/>
      <c r="M446" s="450"/>
      <c r="N446" s="437">
        <v>0</v>
      </c>
      <c r="O446" s="438">
        <v>0</v>
      </c>
    </row>
    <row r="447" spans="1:15" x14ac:dyDescent="0.25">
      <c r="A447" s="482">
        <v>2</v>
      </c>
      <c r="B447" s="483">
        <v>6</v>
      </c>
      <c r="C447" s="483">
        <v>5</v>
      </c>
      <c r="D447" s="483">
        <v>5</v>
      </c>
      <c r="E447" s="483"/>
      <c r="F447" s="488" t="s">
        <v>275</v>
      </c>
      <c r="G447" s="450">
        <v>0</v>
      </c>
      <c r="H447" s="450">
        <v>0</v>
      </c>
      <c r="I447" s="450">
        <v>0</v>
      </c>
      <c r="J447" s="450">
        <v>0</v>
      </c>
      <c r="K447" s="450">
        <v>0</v>
      </c>
      <c r="L447" s="450">
        <v>0</v>
      </c>
      <c r="M447" s="450">
        <v>100000</v>
      </c>
      <c r="N447" s="450">
        <v>100000</v>
      </c>
      <c r="O447" s="454">
        <v>4.5139552794864219E-3</v>
      </c>
    </row>
    <row r="448" spans="1:15" ht="22.5" x14ac:dyDescent="0.25">
      <c r="A448" s="484">
        <v>2</v>
      </c>
      <c r="B448" s="485">
        <v>6</v>
      </c>
      <c r="C448" s="485">
        <v>5</v>
      </c>
      <c r="D448" s="485">
        <v>5</v>
      </c>
      <c r="E448" s="485" t="s">
        <v>308</v>
      </c>
      <c r="F448" s="441" t="s">
        <v>275</v>
      </c>
      <c r="G448" s="450"/>
      <c r="H448" s="450"/>
      <c r="I448" s="450"/>
      <c r="J448" s="450"/>
      <c r="K448" s="450"/>
      <c r="L448" s="450"/>
      <c r="M448" s="450">
        <v>100000</v>
      </c>
      <c r="N448" s="437">
        <v>100000</v>
      </c>
      <c r="O448" s="438">
        <v>4.5139552794864219E-3</v>
      </c>
    </row>
    <row r="449" spans="1:15" x14ac:dyDescent="0.25">
      <c r="A449" s="508">
        <v>2</v>
      </c>
      <c r="B449" s="505">
        <v>6</v>
      </c>
      <c r="C449" s="505">
        <v>5</v>
      </c>
      <c r="D449" s="505">
        <v>6</v>
      </c>
      <c r="E449" s="505"/>
      <c r="F449" s="509" t="s">
        <v>276</v>
      </c>
      <c r="G449" s="507">
        <v>0</v>
      </c>
      <c r="H449" s="507">
        <v>0</v>
      </c>
      <c r="I449" s="507">
        <v>25000</v>
      </c>
      <c r="J449" s="507">
        <v>0</v>
      </c>
      <c r="K449" s="507">
        <v>0</v>
      </c>
      <c r="L449" s="507">
        <v>0</v>
      </c>
      <c r="M449" s="507">
        <v>14000</v>
      </c>
      <c r="N449" s="507">
        <v>39000</v>
      </c>
      <c r="O449" s="510">
        <v>1.7604425589997045E-3</v>
      </c>
    </row>
    <row r="450" spans="1:15" ht="22.5" x14ac:dyDescent="0.25">
      <c r="A450" s="484">
        <v>2</v>
      </c>
      <c r="B450" s="485">
        <v>6</v>
      </c>
      <c r="C450" s="485">
        <v>5</v>
      </c>
      <c r="D450" s="485">
        <v>6</v>
      </c>
      <c r="E450" s="485" t="s">
        <v>308</v>
      </c>
      <c r="F450" s="441" t="s">
        <v>276</v>
      </c>
      <c r="G450" s="450"/>
      <c r="H450" s="450"/>
      <c r="I450" s="450">
        <v>25000</v>
      </c>
      <c r="J450" s="450"/>
      <c r="K450" s="450"/>
      <c r="L450" s="450"/>
      <c r="M450" s="450">
        <v>14000</v>
      </c>
      <c r="N450" s="437">
        <v>39000</v>
      </c>
      <c r="O450" s="438">
        <v>1.7604425589997045E-3</v>
      </c>
    </row>
    <row r="451" spans="1:15" x14ac:dyDescent="0.25">
      <c r="A451" s="482">
        <v>2</v>
      </c>
      <c r="B451" s="483">
        <v>6</v>
      </c>
      <c r="C451" s="483">
        <v>5</v>
      </c>
      <c r="D451" s="483">
        <v>7</v>
      </c>
      <c r="E451" s="483"/>
      <c r="F451" s="488" t="s">
        <v>277</v>
      </c>
      <c r="G451" s="450">
        <v>0</v>
      </c>
      <c r="H451" s="450">
        <v>33480</v>
      </c>
      <c r="I451" s="450">
        <v>33480</v>
      </c>
      <c r="J451" s="450">
        <v>39130</v>
      </c>
      <c r="K451" s="450">
        <v>39130</v>
      </c>
      <c r="L451" s="450">
        <v>0</v>
      </c>
      <c r="M451" s="450">
        <v>39130</v>
      </c>
      <c r="N451" s="450">
        <v>184350</v>
      </c>
      <c r="O451" s="454">
        <v>8.3214765577332202E-3</v>
      </c>
    </row>
    <row r="452" spans="1:15" x14ac:dyDescent="0.25">
      <c r="A452" s="484">
        <v>2</v>
      </c>
      <c r="B452" s="485">
        <v>6</v>
      </c>
      <c r="C452" s="485">
        <v>5</v>
      </c>
      <c r="D452" s="485">
        <v>7</v>
      </c>
      <c r="E452" s="485" t="s">
        <v>308</v>
      </c>
      <c r="F452" s="441" t="s">
        <v>277</v>
      </c>
      <c r="G452" s="450"/>
      <c r="H452" s="450">
        <v>33480</v>
      </c>
      <c r="I452" s="450">
        <v>33480</v>
      </c>
      <c r="J452" s="450">
        <v>39130</v>
      </c>
      <c r="K452" s="450">
        <v>39130</v>
      </c>
      <c r="L452" s="450"/>
      <c r="M452" s="450">
        <v>39130</v>
      </c>
      <c r="N452" s="437">
        <v>184350</v>
      </c>
      <c r="O452" s="438">
        <v>8.3214765577332202E-3</v>
      </c>
    </row>
    <row r="453" spans="1:15" x14ac:dyDescent="0.25">
      <c r="A453" s="482">
        <v>2</v>
      </c>
      <c r="B453" s="483">
        <v>6</v>
      </c>
      <c r="C453" s="483">
        <v>5</v>
      </c>
      <c r="D453" s="483">
        <v>8</v>
      </c>
      <c r="E453" s="483"/>
      <c r="F453" s="488" t="s">
        <v>278</v>
      </c>
      <c r="G453" s="450">
        <v>0</v>
      </c>
      <c r="H453" s="450">
        <v>0</v>
      </c>
      <c r="I453" s="450">
        <v>0</v>
      </c>
      <c r="J453" s="450">
        <v>0</v>
      </c>
      <c r="K453" s="450">
        <v>0</v>
      </c>
      <c r="L453" s="450">
        <v>0</v>
      </c>
      <c r="M453" s="450">
        <v>15000</v>
      </c>
      <c r="N453" s="450">
        <v>15000</v>
      </c>
      <c r="O453" s="454">
        <v>6.7709329192296326E-4</v>
      </c>
    </row>
    <row r="454" spans="1:15" x14ac:dyDescent="0.25">
      <c r="A454" s="484">
        <v>2</v>
      </c>
      <c r="B454" s="485">
        <v>6</v>
      </c>
      <c r="C454" s="485">
        <v>5</v>
      </c>
      <c r="D454" s="485">
        <v>8</v>
      </c>
      <c r="E454" s="485" t="s">
        <v>308</v>
      </c>
      <c r="F454" s="441" t="s">
        <v>278</v>
      </c>
      <c r="G454" s="450"/>
      <c r="H454" s="450"/>
      <c r="I454" s="450"/>
      <c r="J454" s="450"/>
      <c r="K454" s="450"/>
      <c r="L454" s="450"/>
      <c r="M454" s="450">
        <v>15000</v>
      </c>
      <c r="N454" s="437">
        <v>15000</v>
      </c>
      <c r="O454" s="438">
        <v>6.7709329192296326E-4</v>
      </c>
    </row>
    <row r="455" spans="1:15" x14ac:dyDescent="0.25">
      <c r="A455" s="480">
        <v>2</v>
      </c>
      <c r="B455" s="481">
        <v>6</v>
      </c>
      <c r="C455" s="481">
        <v>6</v>
      </c>
      <c r="D455" s="481"/>
      <c r="E455" s="481"/>
      <c r="F455" s="426" t="s">
        <v>450</v>
      </c>
      <c r="G455" s="487">
        <v>0</v>
      </c>
      <c r="H455" s="487">
        <v>0</v>
      </c>
      <c r="I455" s="487">
        <v>0</v>
      </c>
      <c r="J455" s="487">
        <v>0</v>
      </c>
      <c r="K455" s="487">
        <v>0</v>
      </c>
      <c r="L455" s="487">
        <v>0</v>
      </c>
      <c r="M455" s="487">
        <v>0</v>
      </c>
      <c r="N455" s="487">
        <v>0</v>
      </c>
      <c r="O455" s="428">
        <v>0</v>
      </c>
    </row>
    <row r="456" spans="1:15" x14ac:dyDescent="0.25">
      <c r="A456" s="482">
        <v>2</v>
      </c>
      <c r="B456" s="483">
        <v>6</v>
      </c>
      <c r="C456" s="483">
        <v>6</v>
      </c>
      <c r="D456" s="483">
        <v>1</v>
      </c>
      <c r="E456" s="483"/>
      <c r="F456" s="465" t="s">
        <v>451</v>
      </c>
      <c r="G456" s="450">
        <v>0</v>
      </c>
      <c r="H456" s="450">
        <v>0</v>
      </c>
      <c r="I456" s="450">
        <v>0</v>
      </c>
      <c r="J456" s="450">
        <v>0</v>
      </c>
      <c r="K456" s="450">
        <v>0</v>
      </c>
      <c r="L456" s="450">
        <v>0</v>
      </c>
      <c r="M456" s="450">
        <v>0</v>
      </c>
      <c r="N456" s="450">
        <v>0</v>
      </c>
      <c r="O456" s="433">
        <v>0</v>
      </c>
    </row>
    <row r="457" spans="1:15" x14ac:dyDescent="0.25">
      <c r="A457" s="484">
        <v>2</v>
      </c>
      <c r="B457" s="485">
        <v>6</v>
      </c>
      <c r="C457" s="485">
        <v>6</v>
      </c>
      <c r="D457" s="485">
        <v>1</v>
      </c>
      <c r="E457" s="485" t="s">
        <v>308</v>
      </c>
      <c r="F457" s="441" t="s">
        <v>451</v>
      </c>
      <c r="G457" s="450"/>
      <c r="H457" s="450"/>
      <c r="I457" s="450"/>
      <c r="J457" s="450"/>
      <c r="K457" s="450"/>
      <c r="L457" s="450"/>
      <c r="M457" s="450"/>
      <c r="N457" s="437">
        <v>0</v>
      </c>
      <c r="O457" s="438">
        <v>0</v>
      </c>
    </row>
    <row r="458" spans="1:15" x14ac:dyDescent="0.25">
      <c r="A458" s="482">
        <v>2</v>
      </c>
      <c r="B458" s="483">
        <v>6</v>
      </c>
      <c r="C458" s="483">
        <v>6</v>
      </c>
      <c r="D458" s="483">
        <v>2</v>
      </c>
      <c r="E458" s="483"/>
      <c r="F458" s="465" t="s">
        <v>452</v>
      </c>
      <c r="G458" s="450">
        <v>0</v>
      </c>
      <c r="H458" s="450">
        <v>0</v>
      </c>
      <c r="I458" s="450">
        <v>0</v>
      </c>
      <c r="J458" s="450">
        <v>0</v>
      </c>
      <c r="K458" s="450">
        <v>0</v>
      </c>
      <c r="L458" s="450">
        <v>0</v>
      </c>
      <c r="M458" s="450">
        <v>0</v>
      </c>
      <c r="N458" s="450">
        <v>0</v>
      </c>
      <c r="O458" s="454">
        <v>0</v>
      </c>
    </row>
    <row r="459" spans="1:15" x14ac:dyDescent="0.25">
      <c r="A459" s="484">
        <v>2</v>
      </c>
      <c r="B459" s="485">
        <v>6</v>
      </c>
      <c r="C459" s="485">
        <v>6</v>
      </c>
      <c r="D459" s="485">
        <v>2</v>
      </c>
      <c r="E459" s="485" t="s">
        <v>308</v>
      </c>
      <c r="F459" s="441" t="s">
        <v>452</v>
      </c>
      <c r="G459" s="450"/>
      <c r="H459" s="450"/>
      <c r="I459" s="450"/>
      <c r="J459" s="450"/>
      <c r="K459" s="450"/>
      <c r="L459" s="450"/>
      <c r="M459" s="450"/>
      <c r="N459" s="437">
        <v>0</v>
      </c>
      <c r="O459" s="438">
        <v>0</v>
      </c>
    </row>
    <row r="460" spans="1:15" x14ac:dyDescent="0.25">
      <c r="A460" s="480">
        <v>2</v>
      </c>
      <c r="B460" s="481">
        <v>6</v>
      </c>
      <c r="C460" s="481">
        <v>8</v>
      </c>
      <c r="D460" s="481"/>
      <c r="E460" s="481"/>
      <c r="F460" s="426" t="s">
        <v>279</v>
      </c>
      <c r="G460" s="487">
        <v>0</v>
      </c>
      <c r="H460" s="487">
        <v>0</v>
      </c>
      <c r="I460" s="487">
        <v>0</v>
      </c>
      <c r="J460" s="487">
        <v>0</v>
      </c>
      <c r="K460" s="487">
        <v>0</v>
      </c>
      <c r="L460" s="487">
        <v>0</v>
      </c>
      <c r="M460" s="487">
        <v>3022500</v>
      </c>
      <c r="N460" s="487">
        <v>3022500</v>
      </c>
      <c r="O460" s="428">
        <v>0.13643429832247711</v>
      </c>
    </row>
    <row r="461" spans="1:15" x14ac:dyDescent="0.25">
      <c r="A461" s="482">
        <v>2</v>
      </c>
      <c r="B461" s="483">
        <v>6</v>
      </c>
      <c r="C461" s="483">
        <v>8</v>
      </c>
      <c r="D461" s="483">
        <v>1</v>
      </c>
      <c r="E461" s="483"/>
      <c r="F461" s="488" t="s">
        <v>280</v>
      </c>
      <c r="G461" s="450">
        <v>0</v>
      </c>
      <c r="H461" s="450">
        <v>0</v>
      </c>
      <c r="I461" s="450">
        <v>0</v>
      </c>
      <c r="J461" s="450">
        <v>0</v>
      </c>
      <c r="K461" s="450">
        <v>0</v>
      </c>
      <c r="L461" s="450">
        <v>0</v>
      </c>
      <c r="M461" s="450">
        <v>0</v>
      </c>
      <c r="N461" s="450">
        <v>0</v>
      </c>
      <c r="O461" s="454">
        <v>0</v>
      </c>
    </row>
    <row r="462" spans="1:15" x14ac:dyDescent="0.25">
      <c r="A462" s="484">
        <v>2</v>
      </c>
      <c r="B462" s="485">
        <v>6</v>
      </c>
      <c r="C462" s="485">
        <v>8</v>
      </c>
      <c r="D462" s="485">
        <v>1</v>
      </c>
      <c r="E462" s="485" t="s">
        <v>308</v>
      </c>
      <c r="F462" s="441" t="s">
        <v>280</v>
      </c>
      <c r="G462" s="450"/>
      <c r="H462" s="450"/>
      <c r="I462" s="450"/>
      <c r="J462" s="450"/>
      <c r="K462" s="450"/>
      <c r="L462" s="450"/>
      <c r="M462" s="450"/>
      <c r="N462" s="437">
        <v>0</v>
      </c>
      <c r="O462" s="438">
        <v>0</v>
      </c>
    </row>
    <row r="463" spans="1:15" x14ac:dyDescent="0.25">
      <c r="A463" s="482">
        <v>2</v>
      </c>
      <c r="B463" s="483">
        <v>6</v>
      </c>
      <c r="C463" s="483">
        <v>8</v>
      </c>
      <c r="D463" s="483">
        <v>3</v>
      </c>
      <c r="E463" s="483"/>
      <c r="F463" s="488" t="s">
        <v>281</v>
      </c>
      <c r="G463" s="450">
        <v>0</v>
      </c>
      <c r="H463" s="450">
        <v>0</v>
      </c>
      <c r="I463" s="450">
        <v>0</v>
      </c>
      <c r="J463" s="450">
        <v>0</v>
      </c>
      <c r="K463" s="450">
        <v>0</v>
      </c>
      <c r="L463" s="450">
        <v>0</v>
      </c>
      <c r="M463" s="450">
        <v>3000000</v>
      </c>
      <c r="N463" s="450">
        <v>3000000</v>
      </c>
      <c r="O463" s="454">
        <v>0.13541865838459266</v>
      </c>
    </row>
    <row r="464" spans="1:15" x14ac:dyDescent="0.25">
      <c r="A464" s="489">
        <v>2</v>
      </c>
      <c r="B464" s="485">
        <v>6</v>
      </c>
      <c r="C464" s="485">
        <v>8</v>
      </c>
      <c r="D464" s="485">
        <v>3</v>
      </c>
      <c r="E464" s="485" t="s">
        <v>308</v>
      </c>
      <c r="F464" s="441" t="s">
        <v>282</v>
      </c>
      <c r="G464" s="437"/>
      <c r="H464" s="437"/>
      <c r="I464" s="437"/>
      <c r="J464" s="437"/>
      <c r="K464" s="437"/>
      <c r="L464" s="437"/>
      <c r="M464" s="437">
        <v>3000000</v>
      </c>
      <c r="N464" s="437">
        <v>3000000</v>
      </c>
      <c r="O464" s="438">
        <v>0.13541865838459266</v>
      </c>
    </row>
    <row r="465" spans="1:15" x14ac:dyDescent="0.25">
      <c r="A465" s="489">
        <v>2</v>
      </c>
      <c r="B465" s="485">
        <v>6</v>
      </c>
      <c r="C465" s="485">
        <v>8</v>
      </c>
      <c r="D465" s="485">
        <v>3</v>
      </c>
      <c r="E465" s="485" t="s">
        <v>309</v>
      </c>
      <c r="F465" s="441" t="s">
        <v>283</v>
      </c>
      <c r="G465" s="450"/>
      <c r="H465" s="450"/>
      <c r="I465" s="450"/>
      <c r="J465" s="450"/>
      <c r="K465" s="450"/>
      <c r="L465" s="450"/>
      <c r="M465" s="450"/>
      <c r="N465" s="437">
        <v>0</v>
      </c>
      <c r="O465" s="438">
        <v>0</v>
      </c>
    </row>
    <row r="466" spans="1:15" x14ac:dyDescent="0.25">
      <c r="A466" s="482">
        <v>2</v>
      </c>
      <c r="B466" s="483">
        <v>6</v>
      </c>
      <c r="C466" s="483">
        <v>8</v>
      </c>
      <c r="D466" s="483">
        <v>5</v>
      </c>
      <c r="E466" s="483"/>
      <c r="F466" s="488" t="s">
        <v>284</v>
      </c>
      <c r="G466" s="450">
        <v>0</v>
      </c>
      <c r="H466" s="450">
        <v>0</v>
      </c>
      <c r="I466" s="450">
        <v>0</v>
      </c>
      <c r="J466" s="450">
        <v>0</v>
      </c>
      <c r="K466" s="450">
        <v>0</v>
      </c>
      <c r="L466" s="450">
        <v>0</v>
      </c>
      <c r="M466" s="450">
        <v>0</v>
      </c>
      <c r="N466" s="450">
        <v>0</v>
      </c>
      <c r="O466" s="454">
        <v>0</v>
      </c>
    </row>
    <row r="467" spans="1:15" x14ac:dyDescent="0.25">
      <c r="A467" s="489">
        <v>2</v>
      </c>
      <c r="B467" s="485">
        <v>6</v>
      </c>
      <c r="C467" s="485">
        <v>8</v>
      </c>
      <c r="D467" s="485">
        <v>5</v>
      </c>
      <c r="E467" s="485" t="s">
        <v>308</v>
      </c>
      <c r="F467" s="441" t="s">
        <v>284</v>
      </c>
      <c r="G467" s="450"/>
      <c r="H467" s="450"/>
      <c r="I467" s="450"/>
      <c r="J467" s="450"/>
      <c r="K467" s="450"/>
      <c r="L467" s="450"/>
      <c r="M467" s="450"/>
      <c r="N467" s="437">
        <v>0</v>
      </c>
      <c r="O467" s="438">
        <v>0</v>
      </c>
    </row>
    <row r="468" spans="1:15" x14ac:dyDescent="0.25">
      <c r="A468" s="482">
        <v>2</v>
      </c>
      <c r="B468" s="483">
        <v>6</v>
      </c>
      <c r="C468" s="483">
        <v>8</v>
      </c>
      <c r="D468" s="483">
        <v>6</v>
      </c>
      <c r="E468" s="483"/>
      <c r="F468" s="488" t="s">
        <v>285</v>
      </c>
      <c r="G468" s="450">
        <v>0</v>
      </c>
      <c r="H468" s="450">
        <v>0</v>
      </c>
      <c r="I468" s="450">
        <v>0</v>
      </c>
      <c r="J468" s="450">
        <v>0</v>
      </c>
      <c r="K468" s="450">
        <v>0</v>
      </c>
      <c r="L468" s="450">
        <v>0</v>
      </c>
      <c r="M468" s="450">
        <v>0</v>
      </c>
      <c r="N468" s="450">
        <v>0</v>
      </c>
      <c r="O468" s="454">
        <v>0</v>
      </c>
    </row>
    <row r="469" spans="1:15" x14ac:dyDescent="0.25">
      <c r="A469" s="489">
        <v>2</v>
      </c>
      <c r="B469" s="485">
        <v>6</v>
      </c>
      <c r="C469" s="485">
        <v>8</v>
      </c>
      <c r="D469" s="485">
        <v>6</v>
      </c>
      <c r="E469" s="485" t="s">
        <v>308</v>
      </c>
      <c r="F469" s="441" t="s">
        <v>285</v>
      </c>
      <c r="G469" s="450"/>
      <c r="H469" s="450"/>
      <c r="I469" s="450"/>
      <c r="J469" s="450"/>
      <c r="K469" s="450"/>
      <c r="L469" s="450"/>
      <c r="M469" s="450"/>
      <c r="N469" s="437">
        <v>0</v>
      </c>
      <c r="O469" s="438">
        <v>0</v>
      </c>
    </row>
    <row r="470" spans="1:15" x14ac:dyDescent="0.25">
      <c r="A470" s="494">
        <v>2</v>
      </c>
      <c r="B470" s="483">
        <v>6</v>
      </c>
      <c r="C470" s="483">
        <v>8</v>
      </c>
      <c r="D470" s="483">
        <v>7</v>
      </c>
      <c r="E470" s="483"/>
      <c r="F470" s="465" t="s">
        <v>286</v>
      </c>
      <c r="G470" s="450">
        <v>0</v>
      </c>
      <c r="H470" s="450">
        <v>0</v>
      </c>
      <c r="I470" s="450">
        <v>0</v>
      </c>
      <c r="J470" s="450">
        <v>0</v>
      </c>
      <c r="K470" s="450">
        <v>0</v>
      </c>
      <c r="L470" s="450">
        <v>0</v>
      </c>
      <c r="M470" s="450">
        <v>0</v>
      </c>
      <c r="N470" s="450">
        <v>0</v>
      </c>
      <c r="O470" s="454">
        <v>0</v>
      </c>
    </row>
    <row r="471" spans="1:15" x14ac:dyDescent="0.25">
      <c r="A471" s="489">
        <v>2</v>
      </c>
      <c r="B471" s="485">
        <v>6</v>
      </c>
      <c r="C471" s="485">
        <v>8</v>
      </c>
      <c r="D471" s="485">
        <v>7</v>
      </c>
      <c r="E471" s="485" t="s">
        <v>308</v>
      </c>
      <c r="F471" s="441" t="s">
        <v>286</v>
      </c>
      <c r="G471" s="450"/>
      <c r="H471" s="450"/>
      <c r="I471" s="450"/>
      <c r="J471" s="450"/>
      <c r="K471" s="450"/>
      <c r="L471" s="450"/>
      <c r="M471" s="450"/>
      <c r="N471" s="437">
        <v>0</v>
      </c>
      <c r="O471" s="438">
        <v>0</v>
      </c>
    </row>
    <row r="472" spans="1:15" ht="22.5" x14ac:dyDescent="0.25">
      <c r="A472" s="482">
        <v>2</v>
      </c>
      <c r="B472" s="483">
        <v>6</v>
      </c>
      <c r="C472" s="483">
        <v>8</v>
      </c>
      <c r="D472" s="483">
        <v>8</v>
      </c>
      <c r="E472" s="483"/>
      <c r="F472" s="465" t="s">
        <v>287</v>
      </c>
      <c r="G472" s="450">
        <v>0</v>
      </c>
      <c r="H472" s="450">
        <v>0</v>
      </c>
      <c r="I472" s="450">
        <v>0</v>
      </c>
      <c r="J472" s="450">
        <v>0</v>
      </c>
      <c r="K472" s="450">
        <v>0</v>
      </c>
      <c r="L472" s="450">
        <v>0</v>
      </c>
      <c r="M472" s="450">
        <v>22500</v>
      </c>
      <c r="N472" s="450">
        <v>22500</v>
      </c>
      <c r="O472" s="454">
        <v>1.0156399378844448E-3</v>
      </c>
    </row>
    <row r="473" spans="1:15" x14ac:dyDescent="0.25">
      <c r="A473" s="489">
        <v>2</v>
      </c>
      <c r="B473" s="485">
        <v>6</v>
      </c>
      <c r="C473" s="485">
        <v>8</v>
      </c>
      <c r="D473" s="485">
        <v>8</v>
      </c>
      <c r="E473" s="485" t="s">
        <v>308</v>
      </c>
      <c r="F473" s="441" t="s">
        <v>288</v>
      </c>
      <c r="G473" s="437"/>
      <c r="H473" s="437"/>
      <c r="I473" s="437"/>
      <c r="J473" s="437"/>
      <c r="K473" s="437"/>
      <c r="L473" s="437"/>
      <c r="M473" s="437">
        <v>22500</v>
      </c>
      <c r="N473" s="437">
        <v>22500</v>
      </c>
      <c r="O473" s="438">
        <v>1.0156399378844448E-3</v>
      </c>
    </row>
    <row r="474" spans="1:15" x14ac:dyDescent="0.25">
      <c r="A474" s="489">
        <v>2</v>
      </c>
      <c r="B474" s="485">
        <v>6</v>
      </c>
      <c r="C474" s="485">
        <v>8</v>
      </c>
      <c r="D474" s="485">
        <v>8</v>
      </c>
      <c r="E474" s="485" t="s">
        <v>309</v>
      </c>
      <c r="F474" s="441" t="s">
        <v>289</v>
      </c>
      <c r="G474" s="437"/>
      <c r="H474" s="437"/>
      <c r="I474" s="437"/>
      <c r="J474" s="437"/>
      <c r="K474" s="437"/>
      <c r="L474" s="437"/>
      <c r="M474" s="437"/>
      <c r="N474" s="437">
        <v>0</v>
      </c>
      <c r="O474" s="438">
        <v>0</v>
      </c>
    </row>
    <row r="475" spans="1:15" x14ac:dyDescent="0.25">
      <c r="A475" s="489">
        <v>2</v>
      </c>
      <c r="B475" s="485">
        <v>6</v>
      </c>
      <c r="C475" s="485">
        <v>8</v>
      </c>
      <c r="D475" s="485">
        <v>8</v>
      </c>
      <c r="E475" s="485" t="s">
        <v>310</v>
      </c>
      <c r="F475" s="441" t="s">
        <v>290</v>
      </c>
      <c r="G475" s="437"/>
      <c r="H475" s="437"/>
      <c r="I475" s="437"/>
      <c r="J475" s="437"/>
      <c r="K475" s="437"/>
      <c r="L475" s="437"/>
      <c r="M475" s="437"/>
      <c r="N475" s="437">
        <v>0</v>
      </c>
      <c r="O475" s="438">
        <v>0</v>
      </c>
    </row>
    <row r="476" spans="1:15" x14ac:dyDescent="0.25">
      <c r="A476" s="489">
        <v>2</v>
      </c>
      <c r="B476" s="485">
        <v>6</v>
      </c>
      <c r="C476" s="485">
        <v>8</v>
      </c>
      <c r="D476" s="485">
        <v>8</v>
      </c>
      <c r="E476" s="485" t="s">
        <v>311</v>
      </c>
      <c r="F476" s="441" t="s">
        <v>291</v>
      </c>
      <c r="G476" s="450"/>
      <c r="H476" s="450"/>
      <c r="I476" s="450"/>
      <c r="J476" s="450"/>
      <c r="K476" s="450"/>
      <c r="L476" s="450"/>
      <c r="M476" s="450"/>
      <c r="N476" s="437">
        <v>0</v>
      </c>
      <c r="O476" s="438">
        <v>0</v>
      </c>
    </row>
    <row r="477" spans="1:15" x14ac:dyDescent="0.25">
      <c r="A477" s="482">
        <v>2</v>
      </c>
      <c r="B477" s="483">
        <v>6</v>
      </c>
      <c r="C477" s="483">
        <v>8</v>
      </c>
      <c r="D477" s="483">
        <v>9</v>
      </c>
      <c r="E477" s="483"/>
      <c r="F477" s="465" t="s">
        <v>292</v>
      </c>
      <c r="G477" s="450">
        <v>0</v>
      </c>
      <c r="H477" s="450">
        <v>0</v>
      </c>
      <c r="I477" s="450">
        <v>0</v>
      </c>
      <c r="J477" s="450">
        <v>0</v>
      </c>
      <c r="K477" s="450">
        <v>0</v>
      </c>
      <c r="L477" s="450">
        <v>0</v>
      </c>
      <c r="M477" s="450">
        <v>0</v>
      </c>
      <c r="N477" s="450">
        <v>0</v>
      </c>
      <c r="O477" s="454">
        <v>0</v>
      </c>
    </row>
    <row r="478" spans="1:15" x14ac:dyDescent="0.25">
      <c r="A478" s="489">
        <v>2</v>
      </c>
      <c r="B478" s="485">
        <v>6</v>
      </c>
      <c r="C478" s="485">
        <v>8</v>
      </c>
      <c r="D478" s="485">
        <v>9</v>
      </c>
      <c r="E478" s="485" t="s">
        <v>308</v>
      </c>
      <c r="F478" s="441" t="s">
        <v>292</v>
      </c>
      <c r="G478" s="450"/>
      <c r="H478" s="450"/>
      <c r="I478" s="450"/>
      <c r="J478" s="450"/>
      <c r="K478" s="450"/>
      <c r="L478" s="450"/>
      <c r="M478" s="450"/>
      <c r="N478" s="437">
        <v>0</v>
      </c>
      <c r="O478" s="438">
        <v>0</v>
      </c>
    </row>
    <row r="479" spans="1:15" x14ac:dyDescent="0.25">
      <c r="A479" s="480">
        <v>2</v>
      </c>
      <c r="B479" s="481">
        <v>6</v>
      </c>
      <c r="C479" s="481">
        <v>9</v>
      </c>
      <c r="D479" s="481"/>
      <c r="E479" s="481"/>
      <c r="F479" s="426" t="s">
        <v>453</v>
      </c>
      <c r="G479" s="487">
        <v>0</v>
      </c>
      <c r="H479" s="487">
        <v>0</v>
      </c>
      <c r="I479" s="487">
        <v>0</v>
      </c>
      <c r="J479" s="487">
        <v>0</v>
      </c>
      <c r="K479" s="487">
        <v>0</v>
      </c>
      <c r="L479" s="487">
        <v>0</v>
      </c>
      <c r="M479" s="487">
        <v>30000</v>
      </c>
      <c r="N479" s="487">
        <v>30000</v>
      </c>
      <c r="O479" s="428">
        <v>1.3541865838459265E-3</v>
      </c>
    </row>
    <row r="480" spans="1:15" x14ac:dyDescent="0.25">
      <c r="A480" s="494">
        <v>2</v>
      </c>
      <c r="B480" s="483">
        <v>6</v>
      </c>
      <c r="C480" s="483">
        <v>9</v>
      </c>
      <c r="D480" s="483">
        <v>1</v>
      </c>
      <c r="E480" s="483"/>
      <c r="F480" s="465" t="s">
        <v>454</v>
      </c>
      <c r="G480" s="450">
        <v>0</v>
      </c>
      <c r="H480" s="450">
        <v>0</v>
      </c>
      <c r="I480" s="450">
        <v>0</v>
      </c>
      <c r="J480" s="450">
        <v>0</v>
      </c>
      <c r="K480" s="450">
        <v>0</v>
      </c>
      <c r="L480" s="450">
        <v>0</v>
      </c>
      <c r="M480" s="450">
        <v>0</v>
      </c>
      <c r="N480" s="450">
        <v>0</v>
      </c>
      <c r="O480" s="433">
        <v>0</v>
      </c>
    </row>
    <row r="481" spans="1:15" x14ac:dyDescent="0.25">
      <c r="A481" s="489">
        <v>2</v>
      </c>
      <c r="B481" s="485">
        <v>6</v>
      </c>
      <c r="C481" s="485">
        <v>9</v>
      </c>
      <c r="D481" s="485">
        <v>1</v>
      </c>
      <c r="E481" s="485" t="s">
        <v>308</v>
      </c>
      <c r="F481" s="441" t="s">
        <v>454</v>
      </c>
      <c r="G481" s="450"/>
      <c r="H481" s="450"/>
      <c r="I481" s="450"/>
      <c r="J481" s="450"/>
      <c r="K481" s="450"/>
      <c r="L481" s="450"/>
      <c r="M481" s="450"/>
      <c r="N481" s="437">
        <v>0</v>
      </c>
      <c r="O481" s="438">
        <v>0</v>
      </c>
    </row>
    <row r="482" spans="1:15" x14ac:dyDescent="0.25">
      <c r="A482" s="494">
        <v>2</v>
      </c>
      <c r="B482" s="483">
        <v>6</v>
      </c>
      <c r="C482" s="483">
        <v>9</v>
      </c>
      <c r="D482" s="483">
        <v>2</v>
      </c>
      <c r="E482" s="483"/>
      <c r="F482" s="465" t="s">
        <v>455</v>
      </c>
      <c r="G482" s="450">
        <v>0</v>
      </c>
      <c r="H482" s="450">
        <v>0</v>
      </c>
      <c r="I482" s="450">
        <v>0</v>
      </c>
      <c r="J482" s="450">
        <v>0</v>
      </c>
      <c r="K482" s="450">
        <v>0</v>
      </c>
      <c r="L482" s="450">
        <v>0</v>
      </c>
      <c r="M482" s="450">
        <v>30000</v>
      </c>
      <c r="N482" s="450">
        <v>30000</v>
      </c>
      <c r="O482" s="433">
        <v>1.3541865838459265E-3</v>
      </c>
    </row>
    <row r="483" spans="1:15" x14ac:dyDescent="0.25">
      <c r="A483" s="489">
        <v>2</v>
      </c>
      <c r="B483" s="485">
        <v>6</v>
      </c>
      <c r="C483" s="485">
        <v>9</v>
      </c>
      <c r="D483" s="485">
        <v>2</v>
      </c>
      <c r="E483" s="485" t="s">
        <v>308</v>
      </c>
      <c r="F483" s="441" t="s">
        <v>455</v>
      </c>
      <c r="G483" s="450"/>
      <c r="H483" s="450"/>
      <c r="I483" s="450"/>
      <c r="J483" s="450"/>
      <c r="K483" s="450"/>
      <c r="L483" s="450"/>
      <c r="M483" s="450">
        <v>30000</v>
      </c>
      <c r="N483" s="437">
        <v>30000</v>
      </c>
      <c r="O483" s="438">
        <v>1.3541865838459265E-3</v>
      </c>
    </row>
    <row r="484" spans="1:15" x14ac:dyDescent="0.25">
      <c r="A484" s="494">
        <v>2</v>
      </c>
      <c r="B484" s="483">
        <v>6</v>
      </c>
      <c r="C484" s="483">
        <v>9</v>
      </c>
      <c r="D484" s="483">
        <v>9</v>
      </c>
      <c r="E484" s="483"/>
      <c r="F484" s="465" t="s">
        <v>456</v>
      </c>
      <c r="G484" s="450">
        <v>0</v>
      </c>
      <c r="H484" s="450">
        <v>0</v>
      </c>
      <c r="I484" s="450">
        <v>0</v>
      </c>
      <c r="J484" s="450">
        <v>0</v>
      </c>
      <c r="K484" s="450">
        <v>0</v>
      </c>
      <c r="L484" s="450">
        <v>0</v>
      </c>
      <c r="M484" s="450">
        <v>0</v>
      </c>
      <c r="N484" s="450">
        <v>0</v>
      </c>
      <c r="O484" s="433">
        <v>0</v>
      </c>
    </row>
    <row r="485" spans="1:15" x14ac:dyDescent="0.25">
      <c r="A485" s="489">
        <v>2</v>
      </c>
      <c r="B485" s="485">
        <v>6</v>
      </c>
      <c r="C485" s="485">
        <v>9</v>
      </c>
      <c r="D485" s="485">
        <v>9</v>
      </c>
      <c r="E485" s="485" t="s">
        <v>308</v>
      </c>
      <c r="F485" s="441" t="s">
        <v>456</v>
      </c>
      <c r="G485" s="450"/>
      <c r="H485" s="450"/>
      <c r="I485" s="450"/>
      <c r="J485" s="450"/>
      <c r="K485" s="450"/>
      <c r="L485" s="450"/>
      <c r="M485" s="450"/>
      <c r="N485" s="437">
        <v>0</v>
      </c>
      <c r="O485" s="438">
        <v>0</v>
      </c>
    </row>
    <row r="486" spans="1:15" x14ac:dyDescent="0.25">
      <c r="A486" s="477">
        <v>2</v>
      </c>
      <c r="B486" s="478">
        <v>7</v>
      </c>
      <c r="C486" s="479"/>
      <c r="D486" s="479"/>
      <c r="E486" s="479"/>
      <c r="F486" s="421" t="s">
        <v>253</v>
      </c>
      <c r="G486" s="493">
        <v>0</v>
      </c>
      <c r="H486" s="493">
        <v>0</v>
      </c>
      <c r="I486" s="493">
        <v>5120000</v>
      </c>
      <c r="J486" s="493">
        <v>0</v>
      </c>
      <c r="K486" s="493">
        <v>0</v>
      </c>
      <c r="L486" s="493">
        <v>0</v>
      </c>
      <c r="M486" s="493">
        <v>2850000</v>
      </c>
      <c r="N486" s="493">
        <v>7970000</v>
      </c>
      <c r="O486" s="423">
        <v>0.35976223577506783</v>
      </c>
    </row>
    <row r="487" spans="1:15" x14ac:dyDescent="0.25">
      <c r="A487" s="480">
        <v>2</v>
      </c>
      <c r="B487" s="481">
        <v>7</v>
      </c>
      <c r="C487" s="481">
        <v>1</v>
      </c>
      <c r="D487" s="481"/>
      <c r="E487" s="481"/>
      <c r="F487" s="426" t="s">
        <v>293</v>
      </c>
      <c r="G487" s="487">
        <v>0</v>
      </c>
      <c r="H487" s="487">
        <v>0</v>
      </c>
      <c r="I487" s="487">
        <v>5120000</v>
      </c>
      <c r="J487" s="487">
        <v>0</v>
      </c>
      <c r="K487" s="487">
        <v>0</v>
      </c>
      <c r="L487" s="487">
        <v>0</v>
      </c>
      <c r="M487" s="487">
        <v>2850000</v>
      </c>
      <c r="N487" s="487">
        <v>7970000</v>
      </c>
      <c r="O487" s="428">
        <v>0.35976223577506783</v>
      </c>
    </row>
    <row r="488" spans="1:15" x14ac:dyDescent="0.25">
      <c r="A488" s="482">
        <v>2</v>
      </c>
      <c r="B488" s="483">
        <v>7</v>
      </c>
      <c r="C488" s="483">
        <v>1</v>
      </c>
      <c r="D488" s="483">
        <v>1</v>
      </c>
      <c r="E488" s="483"/>
      <c r="F488" s="488" t="s">
        <v>294</v>
      </c>
      <c r="G488" s="450">
        <v>0</v>
      </c>
      <c r="H488" s="450">
        <v>0</v>
      </c>
      <c r="I488" s="450">
        <v>0</v>
      </c>
      <c r="J488" s="450">
        <v>0</v>
      </c>
      <c r="K488" s="450">
        <v>0</v>
      </c>
      <c r="L488" s="450">
        <v>0</v>
      </c>
      <c r="M488" s="450">
        <v>0</v>
      </c>
      <c r="N488" s="450">
        <v>0</v>
      </c>
      <c r="O488" s="454">
        <v>0</v>
      </c>
    </row>
    <row r="489" spans="1:15" x14ac:dyDescent="0.25">
      <c r="A489" s="489">
        <v>2</v>
      </c>
      <c r="B489" s="485">
        <v>7</v>
      </c>
      <c r="C489" s="485">
        <v>1</v>
      </c>
      <c r="D489" s="485">
        <v>1</v>
      </c>
      <c r="E489" s="485" t="s">
        <v>308</v>
      </c>
      <c r="F489" s="441" t="s">
        <v>294</v>
      </c>
      <c r="G489" s="450"/>
      <c r="H489" s="450"/>
      <c r="I489" s="450"/>
      <c r="J489" s="450"/>
      <c r="K489" s="450"/>
      <c r="L489" s="450"/>
      <c r="M489" s="450"/>
      <c r="N489" s="437">
        <v>0</v>
      </c>
      <c r="O489" s="438">
        <v>0</v>
      </c>
    </row>
    <row r="490" spans="1:15" x14ac:dyDescent="0.25">
      <c r="A490" s="482">
        <v>2</v>
      </c>
      <c r="B490" s="483">
        <v>7</v>
      </c>
      <c r="C490" s="483">
        <v>1</v>
      </c>
      <c r="D490" s="483">
        <v>2</v>
      </c>
      <c r="E490" s="483"/>
      <c r="F490" s="488" t="s">
        <v>295</v>
      </c>
      <c r="G490" s="450">
        <v>0</v>
      </c>
      <c r="H490" s="450">
        <v>0</v>
      </c>
      <c r="I490" s="450">
        <v>5120000</v>
      </c>
      <c r="J490" s="450">
        <v>0</v>
      </c>
      <c r="K490" s="450">
        <v>0</v>
      </c>
      <c r="L490" s="450">
        <v>0</v>
      </c>
      <c r="M490" s="450">
        <v>2850000</v>
      </c>
      <c r="N490" s="450">
        <v>7970000</v>
      </c>
      <c r="O490" s="454">
        <v>0.35976223577506783</v>
      </c>
    </row>
    <row r="491" spans="1:15" x14ac:dyDescent="0.25">
      <c r="A491" s="489">
        <v>2</v>
      </c>
      <c r="B491" s="485">
        <v>7</v>
      </c>
      <c r="C491" s="485">
        <v>1</v>
      </c>
      <c r="D491" s="485">
        <v>2</v>
      </c>
      <c r="E491" s="485" t="s">
        <v>308</v>
      </c>
      <c r="F491" s="441" t="s">
        <v>295</v>
      </c>
      <c r="G491" s="450"/>
      <c r="H491" s="450"/>
      <c r="I491" s="450">
        <v>5120000</v>
      </c>
      <c r="J491" s="450"/>
      <c r="K491" s="450"/>
      <c r="L491" s="450"/>
      <c r="M491" s="450">
        <v>2850000</v>
      </c>
      <c r="N491" s="437">
        <v>7970000</v>
      </c>
      <c r="O491" s="438">
        <v>0.35976223577506783</v>
      </c>
    </row>
    <row r="492" spans="1:15" x14ac:dyDescent="0.25">
      <c r="A492" s="482">
        <v>2</v>
      </c>
      <c r="B492" s="483">
        <v>7</v>
      </c>
      <c r="C492" s="483">
        <v>1</v>
      </c>
      <c r="D492" s="483">
        <v>3</v>
      </c>
      <c r="E492" s="483"/>
      <c r="F492" s="488" t="s">
        <v>296</v>
      </c>
      <c r="G492" s="450">
        <v>0</v>
      </c>
      <c r="H492" s="450">
        <v>0</v>
      </c>
      <c r="I492" s="450">
        <v>0</v>
      </c>
      <c r="J492" s="450">
        <v>0</v>
      </c>
      <c r="K492" s="450">
        <v>0</v>
      </c>
      <c r="L492" s="450">
        <v>0</v>
      </c>
      <c r="M492" s="450">
        <v>0</v>
      </c>
      <c r="N492" s="450">
        <v>0</v>
      </c>
      <c r="O492" s="454">
        <v>0</v>
      </c>
    </row>
    <row r="493" spans="1:15" x14ac:dyDescent="0.25">
      <c r="A493" s="489">
        <v>2</v>
      </c>
      <c r="B493" s="485">
        <v>7</v>
      </c>
      <c r="C493" s="485">
        <v>1</v>
      </c>
      <c r="D493" s="485">
        <v>3</v>
      </c>
      <c r="E493" s="485" t="s">
        <v>308</v>
      </c>
      <c r="F493" s="441" t="s">
        <v>296</v>
      </c>
      <c r="G493" s="450"/>
      <c r="H493" s="450"/>
      <c r="I493" s="450"/>
      <c r="J493" s="450"/>
      <c r="K493" s="450"/>
      <c r="L493" s="450"/>
      <c r="M493" s="450"/>
      <c r="N493" s="437">
        <v>0</v>
      </c>
      <c r="O493" s="438">
        <v>0</v>
      </c>
    </row>
    <row r="494" spans="1:15" x14ac:dyDescent="0.25">
      <c r="A494" s="482">
        <v>2</v>
      </c>
      <c r="B494" s="483">
        <v>7</v>
      </c>
      <c r="C494" s="483">
        <v>1</v>
      </c>
      <c r="D494" s="483">
        <v>4</v>
      </c>
      <c r="E494" s="483"/>
      <c r="F494" s="488" t="s">
        <v>297</v>
      </c>
      <c r="G494" s="450">
        <v>0</v>
      </c>
      <c r="H494" s="450">
        <v>0</v>
      </c>
      <c r="I494" s="450">
        <v>0</v>
      </c>
      <c r="J494" s="450">
        <v>0</v>
      </c>
      <c r="K494" s="450">
        <v>0</v>
      </c>
      <c r="L494" s="450">
        <v>0</v>
      </c>
      <c r="M494" s="450">
        <v>0</v>
      </c>
      <c r="N494" s="450">
        <v>0</v>
      </c>
      <c r="O494" s="454">
        <v>0</v>
      </c>
    </row>
    <row r="495" spans="1:15" x14ac:dyDescent="0.25">
      <c r="A495" s="489">
        <v>2</v>
      </c>
      <c r="B495" s="485">
        <v>7</v>
      </c>
      <c r="C495" s="485">
        <v>1</v>
      </c>
      <c r="D495" s="485">
        <v>4</v>
      </c>
      <c r="E495" s="485" t="s">
        <v>308</v>
      </c>
      <c r="F495" s="441" t="s">
        <v>297</v>
      </c>
      <c r="G495" s="450"/>
      <c r="H495" s="450"/>
      <c r="I495" s="450"/>
      <c r="J495" s="450"/>
      <c r="K495" s="450"/>
      <c r="L495" s="450"/>
      <c r="M495" s="450"/>
      <c r="N495" s="437">
        <v>0</v>
      </c>
      <c r="O495" s="438">
        <v>0</v>
      </c>
    </row>
    <row r="496" spans="1:15" x14ac:dyDescent="0.25">
      <c r="A496" s="494">
        <v>2</v>
      </c>
      <c r="B496" s="483">
        <v>7</v>
      </c>
      <c r="C496" s="483">
        <v>1</v>
      </c>
      <c r="D496" s="483">
        <v>5</v>
      </c>
      <c r="E496" s="483"/>
      <c r="F496" s="465" t="s">
        <v>457</v>
      </c>
      <c r="G496" s="450">
        <v>0</v>
      </c>
      <c r="H496" s="450">
        <v>0</v>
      </c>
      <c r="I496" s="450">
        <v>0</v>
      </c>
      <c r="J496" s="450">
        <v>0</v>
      </c>
      <c r="K496" s="450">
        <v>0</v>
      </c>
      <c r="L496" s="450">
        <v>0</v>
      </c>
      <c r="M496" s="450">
        <v>0</v>
      </c>
      <c r="N496" s="450">
        <v>0</v>
      </c>
      <c r="O496" s="454">
        <v>0</v>
      </c>
    </row>
    <row r="497" spans="1:15" x14ac:dyDescent="0.25">
      <c r="A497" s="489">
        <v>2</v>
      </c>
      <c r="B497" s="485">
        <v>7</v>
      </c>
      <c r="C497" s="485">
        <v>1</v>
      </c>
      <c r="D497" s="485">
        <v>5</v>
      </c>
      <c r="E497" s="485" t="s">
        <v>308</v>
      </c>
      <c r="F497" s="441" t="s">
        <v>457</v>
      </c>
      <c r="G497" s="450"/>
      <c r="H497" s="450"/>
      <c r="I497" s="450"/>
      <c r="J497" s="450"/>
      <c r="K497" s="450"/>
      <c r="L497" s="450"/>
      <c r="M497" s="450"/>
      <c r="N497" s="437">
        <v>0</v>
      </c>
      <c r="O497" s="438">
        <v>0</v>
      </c>
    </row>
    <row r="498" spans="1:15" x14ac:dyDescent="0.25">
      <c r="A498" s="480">
        <v>2</v>
      </c>
      <c r="B498" s="481">
        <v>7</v>
      </c>
      <c r="C498" s="481">
        <v>2</v>
      </c>
      <c r="D498" s="481"/>
      <c r="E498" s="481"/>
      <c r="F498" s="426" t="s">
        <v>298</v>
      </c>
      <c r="G498" s="487">
        <v>0</v>
      </c>
      <c r="H498" s="487">
        <v>0</v>
      </c>
      <c r="I498" s="487">
        <v>0</v>
      </c>
      <c r="J498" s="487">
        <v>0</v>
      </c>
      <c r="K498" s="487">
        <v>0</v>
      </c>
      <c r="L498" s="487">
        <v>0</v>
      </c>
      <c r="M498" s="487">
        <v>0</v>
      </c>
      <c r="N498" s="487">
        <v>0</v>
      </c>
      <c r="O498" s="428">
        <v>0</v>
      </c>
    </row>
    <row r="499" spans="1:15" x14ac:dyDescent="0.25">
      <c r="A499" s="482">
        <v>2</v>
      </c>
      <c r="B499" s="483">
        <v>7</v>
      </c>
      <c r="C499" s="483">
        <v>2</v>
      </c>
      <c r="D499" s="483">
        <v>1</v>
      </c>
      <c r="E499" s="483"/>
      <c r="F499" s="488" t="s">
        <v>299</v>
      </c>
      <c r="G499" s="450">
        <v>0</v>
      </c>
      <c r="H499" s="450">
        <v>0</v>
      </c>
      <c r="I499" s="450">
        <v>0</v>
      </c>
      <c r="J499" s="450">
        <v>0</v>
      </c>
      <c r="K499" s="450">
        <v>0</v>
      </c>
      <c r="L499" s="450">
        <v>0</v>
      </c>
      <c r="M499" s="450">
        <v>0</v>
      </c>
      <c r="N499" s="450">
        <v>0</v>
      </c>
      <c r="O499" s="454">
        <v>0</v>
      </c>
    </row>
    <row r="500" spans="1:15" x14ac:dyDescent="0.25">
      <c r="A500" s="489">
        <v>2</v>
      </c>
      <c r="B500" s="485">
        <v>7</v>
      </c>
      <c r="C500" s="485">
        <v>2</v>
      </c>
      <c r="D500" s="485">
        <v>1</v>
      </c>
      <c r="E500" s="485" t="s">
        <v>308</v>
      </c>
      <c r="F500" s="441" t="s">
        <v>299</v>
      </c>
      <c r="G500" s="450"/>
      <c r="H500" s="450"/>
      <c r="I500" s="450"/>
      <c r="J500" s="450"/>
      <c r="K500" s="450"/>
      <c r="L500" s="450"/>
      <c r="M500" s="450"/>
      <c r="N500" s="437">
        <v>0</v>
      </c>
      <c r="O500" s="438">
        <v>0</v>
      </c>
    </row>
    <row r="501" spans="1:15" x14ac:dyDescent="0.25">
      <c r="A501" s="482">
        <v>2</v>
      </c>
      <c r="B501" s="483">
        <v>7</v>
      </c>
      <c r="C501" s="483">
        <v>2</v>
      </c>
      <c r="D501" s="483">
        <v>2</v>
      </c>
      <c r="E501" s="483"/>
      <c r="F501" s="488" t="s">
        <v>300</v>
      </c>
      <c r="G501" s="450">
        <v>0</v>
      </c>
      <c r="H501" s="450">
        <v>0</v>
      </c>
      <c r="I501" s="450">
        <v>0</v>
      </c>
      <c r="J501" s="450">
        <v>0</v>
      </c>
      <c r="K501" s="450">
        <v>0</v>
      </c>
      <c r="L501" s="450">
        <v>0</v>
      </c>
      <c r="M501" s="450">
        <v>0</v>
      </c>
      <c r="N501" s="450">
        <v>0</v>
      </c>
      <c r="O501" s="454">
        <v>0</v>
      </c>
    </row>
    <row r="502" spans="1:15" x14ac:dyDescent="0.25">
      <c r="A502" s="489">
        <v>2</v>
      </c>
      <c r="B502" s="485">
        <v>7</v>
      </c>
      <c r="C502" s="485">
        <v>2</v>
      </c>
      <c r="D502" s="485">
        <v>2</v>
      </c>
      <c r="E502" s="485" t="s">
        <v>308</v>
      </c>
      <c r="F502" s="441" t="s">
        <v>300</v>
      </c>
      <c r="G502" s="450"/>
      <c r="H502" s="450"/>
      <c r="I502" s="450"/>
      <c r="J502" s="450"/>
      <c r="K502" s="450"/>
      <c r="L502" s="450"/>
      <c r="M502" s="450"/>
      <c r="N502" s="437">
        <v>0</v>
      </c>
      <c r="O502" s="438">
        <v>0</v>
      </c>
    </row>
    <row r="503" spans="1:15" x14ac:dyDescent="0.25">
      <c r="A503" s="482">
        <v>2</v>
      </c>
      <c r="B503" s="483">
        <v>7</v>
      </c>
      <c r="C503" s="483">
        <v>2</v>
      </c>
      <c r="D503" s="483">
        <v>3</v>
      </c>
      <c r="E503" s="483"/>
      <c r="F503" s="488" t="s">
        <v>301</v>
      </c>
      <c r="G503" s="450">
        <v>0</v>
      </c>
      <c r="H503" s="450">
        <v>0</v>
      </c>
      <c r="I503" s="450">
        <v>0</v>
      </c>
      <c r="J503" s="450">
        <v>0</v>
      </c>
      <c r="K503" s="450">
        <v>0</v>
      </c>
      <c r="L503" s="450">
        <v>0</v>
      </c>
      <c r="M503" s="450">
        <v>0</v>
      </c>
      <c r="N503" s="450">
        <v>0</v>
      </c>
      <c r="O503" s="454">
        <v>0</v>
      </c>
    </row>
    <row r="504" spans="1:15" x14ac:dyDescent="0.25">
      <c r="A504" s="489">
        <v>2</v>
      </c>
      <c r="B504" s="485">
        <v>7</v>
      </c>
      <c r="C504" s="485">
        <v>2</v>
      </c>
      <c r="D504" s="485">
        <v>3</v>
      </c>
      <c r="E504" s="485" t="s">
        <v>308</v>
      </c>
      <c r="F504" s="441" t="s">
        <v>301</v>
      </c>
      <c r="G504" s="450"/>
      <c r="H504" s="450"/>
      <c r="I504" s="450"/>
      <c r="J504" s="450"/>
      <c r="K504" s="450"/>
      <c r="L504" s="450"/>
      <c r="M504" s="450"/>
      <c r="N504" s="437">
        <v>0</v>
      </c>
      <c r="O504" s="438">
        <v>0</v>
      </c>
    </row>
    <row r="505" spans="1:15" x14ac:dyDescent="0.25">
      <c r="A505" s="482">
        <v>2</v>
      </c>
      <c r="B505" s="483">
        <v>7</v>
      </c>
      <c r="C505" s="483">
        <v>2</v>
      </c>
      <c r="D505" s="483">
        <v>4</v>
      </c>
      <c r="E505" s="483"/>
      <c r="F505" s="488" t="s">
        <v>302</v>
      </c>
      <c r="G505" s="450">
        <v>0</v>
      </c>
      <c r="H505" s="450">
        <v>0</v>
      </c>
      <c r="I505" s="450">
        <v>0</v>
      </c>
      <c r="J505" s="450">
        <v>0</v>
      </c>
      <c r="K505" s="450">
        <v>0</v>
      </c>
      <c r="L505" s="450">
        <v>0</v>
      </c>
      <c r="M505" s="450">
        <v>0</v>
      </c>
      <c r="N505" s="450">
        <v>0</v>
      </c>
      <c r="O505" s="454">
        <v>0</v>
      </c>
    </row>
    <row r="506" spans="1:15" x14ac:dyDescent="0.25">
      <c r="A506" s="489">
        <v>2</v>
      </c>
      <c r="B506" s="485">
        <v>7</v>
      </c>
      <c r="C506" s="485">
        <v>2</v>
      </c>
      <c r="D506" s="485">
        <v>4</v>
      </c>
      <c r="E506" s="485" t="s">
        <v>308</v>
      </c>
      <c r="F506" s="441" t="s">
        <v>302</v>
      </c>
      <c r="G506" s="450"/>
      <c r="H506" s="450"/>
      <c r="I506" s="450"/>
      <c r="J506" s="450"/>
      <c r="K506" s="450"/>
      <c r="L506" s="450"/>
      <c r="M506" s="450"/>
      <c r="N506" s="437">
        <v>0</v>
      </c>
      <c r="O506" s="438">
        <v>0</v>
      </c>
    </row>
    <row r="507" spans="1:15" x14ac:dyDescent="0.25">
      <c r="A507" s="482">
        <v>2</v>
      </c>
      <c r="B507" s="483">
        <v>7</v>
      </c>
      <c r="C507" s="483">
        <v>2</v>
      </c>
      <c r="D507" s="483">
        <v>7</v>
      </c>
      <c r="E507" s="483"/>
      <c r="F507" s="488" t="s">
        <v>303</v>
      </c>
      <c r="G507" s="450">
        <v>0</v>
      </c>
      <c r="H507" s="450">
        <v>0</v>
      </c>
      <c r="I507" s="450">
        <v>0</v>
      </c>
      <c r="J507" s="450">
        <v>0</v>
      </c>
      <c r="K507" s="450">
        <v>0</v>
      </c>
      <c r="L507" s="450">
        <v>0</v>
      </c>
      <c r="M507" s="450">
        <v>0</v>
      </c>
      <c r="N507" s="450">
        <v>0</v>
      </c>
      <c r="O507" s="454">
        <v>0</v>
      </c>
    </row>
    <row r="508" spans="1:15" x14ac:dyDescent="0.25">
      <c r="A508" s="489">
        <v>2</v>
      </c>
      <c r="B508" s="485">
        <v>7</v>
      </c>
      <c r="C508" s="485">
        <v>2</v>
      </c>
      <c r="D508" s="485">
        <v>7</v>
      </c>
      <c r="E508" s="485" t="s">
        <v>308</v>
      </c>
      <c r="F508" s="441" t="s">
        <v>303</v>
      </c>
      <c r="G508" s="450"/>
      <c r="H508" s="450"/>
      <c r="I508" s="450"/>
      <c r="J508" s="450"/>
      <c r="K508" s="450"/>
      <c r="L508" s="450"/>
      <c r="M508" s="450"/>
      <c r="N508" s="437">
        <v>0</v>
      </c>
      <c r="O508" s="438">
        <v>0</v>
      </c>
    </row>
    <row r="509" spans="1:15" x14ac:dyDescent="0.25">
      <c r="A509" s="482">
        <v>2</v>
      </c>
      <c r="B509" s="483">
        <v>7</v>
      </c>
      <c r="C509" s="483">
        <v>2</v>
      </c>
      <c r="D509" s="483">
        <v>8</v>
      </c>
      <c r="E509" s="483"/>
      <c r="F509" s="488" t="s">
        <v>304</v>
      </c>
      <c r="G509" s="450">
        <v>0</v>
      </c>
      <c r="H509" s="450">
        <v>0</v>
      </c>
      <c r="I509" s="450">
        <v>0</v>
      </c>
      <c r="J509" s="450">
        <v>0</v>
      </c>
      <c r="K509" s="450">
        <v>0</v>
      </c>
      <c r="L509" s="450">
        <v>0</v>
      </c>
      <c r="M509" s="450">
        <v>0</v>
      </c>
      <c r="N509" s="450">
        <v>0</v>
      </c>
      <c r="O509" s="454">
        <v>0</v>
      </c>
    </row>
    <row r="510" spans="1:15" x14ac:dyDescent="0.25">
      <c r="A510" s="489">
        <v>2</v>
      </c>
      <c r="B510" s="485">
        <v>7</v>
      </c>
      <c r="C510" s="485">
        <v>2</v>
      </c>
      <c r="D510" s="485">
        <v>8</v>
      </c>
      <c r="E510" s="485" t="s">
        <v>308</v>
      </c>
      <c r="F510" s="441" t="s">
        <v>304</v>
      </c>
      <c r="G510" s="450"/>
      <c r="H510" s="450"/>
      <c r="I510" s="450"/>
      <c r="J510" s="450"/>
      <c r="K510" s="450"/>
      <c r="L510" s="450"/>
      <c r="M510" s="450"/>
      <c r="N510" s="437">
        <v>0</v>
      </c>
      <c r="O510" s="438">
        <v>0</v>
      </c>
    </row>
    <row r="511" spans="1:15" x14ac:dyDescent="0.25">
      <c r="A511" s="480">
        <v>2</v>
      </c>
      <c r="B511" s="481">
        <v>7</v>
      </c>
      <c r="C511" s="481">
        <v>3</v>
      </c>
      <c r="D511" s="481"/>
      <c r="E511" s="481"/>
      <c r="F511" s="426" t="s">
        <v>305</v>
      </c>
      <c r="G511" s="487">
        <v>0</v>
      </c>
      <c r="H511" s="487">
        <v>0</v>
      </c>
      <c r="I511" s="487">
        <v>0</v>
      </c>
      <c r="J511" s="487">
        <v>0</v>
      </c>
      <c r="K511" s="487">
        <v>0</v>
      </c>
      <c r="L511" s="487">
        <v>0</v>
      </c>
      <c r="M511" s="487">
        <v>0</v>
      </c>
      <c r="N511" s="487">
        <v>0</v>
      </c>
      <c r="O511" s="428">
        <v>0</v>
      </c>
    </row>
    <row r="512" spans="1:15" x14ac:dyDescent="0.25">
      <c r="A512" s="482">
        <v>2</v>
      </c>
      <c r="B512" s="483">
        <v>7</v>
      </c>
      <c r="C512" s="483">
        <v>3</v>
      </c>
      <c r="D512" s="483">
        <v>1</v>
      </c>
      <c r="E512" s="483"/>
      <c r="F512" s="488" t="s">
        <v>306</v>
      </c>
      <c r="G512" s="450">
        <v>0</v>
      </c>
      <c r="H512" s="450">
        <v>0</v>
      </c>
      <c r="I512" s="450">
        <v>0</v>
      </c>
      <c r="J512" s="450">
        <v>0</v>
      </c>
      <c r="K512" s="450">
        <v>0</v>
      </c>
      <c r="L512" s="450">
        <v>0</v>
      </c>
      <c r="M512" s="450">
        <v>0</v>
      </c>
      <c r="N512" s="450">
        <v>0</v>
      </c>
      <c r="O512" s="454">
        <v>0</v>
      </c>
    </row>
    <row r="513" spans="1:15" x14ac:dyDescent="0.25">
      <c r="A513" s="489">
        <v>2</v>
      </c>
      <c r="B513" s="485">
        <v>7</v>
      </c>
      <c r="C513" s="485">
        <v>3</v>
      </c>
      <c r="D513" s="485">
        <v>1</v>
      </c>
      <c r="E513" s="485" t="s">
        <v>308</v>
      </c>
      <c r="F513" s="441" t="s">
        <v>306</v>
      </c>
      <c r="G513" s="450"/>
      <c r="H513" s="450"/>
      <c r="I513" s="450"/>
      <c r="J513" s="450"/>
      <c r="K513" s="450"/>
      <c r="L513" s="450"/>
      <c r="M513" s="450"/>
      <c r="N513" s="437">
        <v>0</v>
      </c>
      <c r="O513" s="438">
        <v>0</v>
      </c>
    </row>
    <row r="514" spans="1:15" x14ac:dyDescent="0.25">
      <c r="A514" s="482">
        <v>2</v>
      </c>
      <c r="B514" s="483">
        <v>7</v>
      </c>
      <c r="C514" s="483">
        <v>3</v>
      </c>
      <c r="D514" s="483">
        <v>2</v>
      </c>
      <c r="E514" s="483"/>
      <c r="F514" s="488" t="s">
        <v>307</v>
      </c>
      <c r="G514" s="450">
        <v>0</v>
      </c>
      <c r="H514" s="450">
        <v>0</v>
      </c>
      <c r="I514" s="450">
        <v>0</v>
      </c>
      <c r="J514" s="450">
        <v>0</v>
      </c>
      <c r="K514" s="450">
        <v>0</v>
      </c>
      <c r="L514" s="450">
        <v>0</v>
      </c>
      <c r="M514" s="450">
        <v>0</v>
      </c>
      <c r="N514" s="450">
        <v>0</v>
      </c>
      <c r="O514" s="454">
        <v>0</v>
      </c>
    </row>
    <row r="515" spans="1:15" x14ac:dyDescent="0.25">
      <c r="A515" s="490">
        <v>2</v>
      </c>
      <c r="B515" s="491">
        <v>7</v>
      </c>
      <c r="C515" s="491">
        <v>3</v>
      </c>
      <c r="D515" s="491">
        <v>2</v>
      </c>
      <c r="E515" s="491" t="s">
        <v>308</v>
      </c>
      <c r="F515" s="470" t="s">
        <v>307</v>
      </c>
      <c r="G515" s="471"/>
      <c r="H515" s="471"/>
      <c r="I515" s="471"/>
      <c r="J515" s="471"/>
      <c r="K515" s="471"/>
      <c r="L515" s="471"/>
      <c r="M515" s="471"/>
      <c r="N515" s="459">
        <v>0</v>
      </c>
      <c r="O515" s="460">
        <v>0</v>
      </c>
    </row>
  </sheetData>
  <mergeCells count="21">
    <mergeCell ref="A1:O1"/>
    <mergeCell ref="A2:O2"/>
    <mergeCell ref="A3:O3"/>
    <mergeCell ref="A4:O4"/>
    <mergeCell ref="A5:O5"/>
    <mergeCell ref="F6:O6"/>
    <mergeCell ref="F7:O7"/>
    <mergeCell ref="F8:O8"/>
    <mergeCell ref="A17:A18"/>
    <mergeCell ref="B17:B18"/>
    <mergeCell ref="C17:C18"/>
    <mergeCell ref="D17:D18"/>
    <mergeCell ref="E17:E18"/>
    <mergeCell ref="F17:F18"/>
    <mergeCell ref="O17:O18"/>
    <mergeCell ref="G17:G18"/>
    <mergeCell ref="H17:H18"/>
    <mergeCell ref="I17:I18"/>
    <mergeCell ref="J17:K17"/>
    <mergeCell ref="L17:M17"/>
    <mergeCell ref="N17:N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6"/>
  <sheetViews>
    <sheetView topLeftCell="A46" workbookViewId="0">
      <selection activeCell="G23" sqref="G23"/>
    </sheetView>
  </sheetViews>
  <sheetFormatPr baseColWidth="10" defaultColWidth="11.42578125" defaultRowHeight="15" x14ac:dyDescent="0.25"/>
  <cols>
    <col min="1" max="5" width="11.42578125" style="511"/>
    <col min="6" max="6" width="45.28515625" style="511" customWidth="1"/>
    <col min="7" max="7" width="11.42578125" style="511"/>
    <col min="8" max="8" width="19.140625" style="511" customWidth="1"/>
    <col min="9" max="9" width="11.42578125" style="511"/>
    <col min="10" max="10" width="18.7109375" style="511" customWidth="1"/>
    <col min="11" max="16384" width="11.42578125" style="511"/>
  </cols>
  <sheetData>
    <row r="1" spans="1:11" x14ac:dyDescent="0.25">
      <c r="A1" s="675" t="s">
        <v>1527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11" x14ac:dyDescent="0.25">
      <c r="A2" s="663"/>
      <c r="B2" s="664"/>
      <c r="C2" s="664"/>
      <c r="D2" s="664"/>
      <c r="E2" s="664"/>
      <c r="F2" s="664"/>
      <c r="G2" s="664"/>
      <c r="H2" s="664"/>
      <c r="I2" s="664"/>
      <c r="J2" s="664"/>
      <c r="K2" s="665"/>
    </row>
    <row r="3" spans="1:11" ht="15.75" x14ac:dyDescent="0.25">
      <c r="A3" s="666" t="s">
        <v>458</v>
      </c>
      <c r="B3" s="667"/>
      <c r="C3" s="667"/>
      <c r="D3" s="667"/>
      <c r="E3" s="667"/>
      <c r="F3" s="667"/>
      <c r="G3" s="667"/>
      <c r="H3" s="667"/>
      <c r="I3" s="667"/>
      <c r="J3" s="667"/>
      <c r="K3" s="668"/>
    </row>
    <row r="4" spans="1:11" x14ac:dyDescent="0.25">
      <c r="A4" s="669" t="s">
        <v>459</v>
      </c>
      <c r="B4" s="670"/>
      <c r="C4" s="670"/>
      <c r="D4" s="670"/>
      <c r="E4" s="670"/>
      <c r="F4" s="670"/>
      <c r="G4" s="670"/>
      <c r="H4" s="670"/>
      <c r="I4" s="670"/>
      <c r="J4" s="670"/>
      <c r="K4" s="671"/>
    </row>
    <row r="5" spans="1:11" x14ac:dyDescent="0.25">
      <c r="A5" s="672" t="s">
        <v>321</v>
      </c>
      <c r="B5" s="673"/>
      <c r="C5" s="673"/>
      <c r="D5" s="673"/>
      <c r="E5" s="673"/>
      <c r="F5" s="673"/>
      <c r="G5" s="673"/>
      <c r="H5" s="673"/>
      <c r="I5" s="673"/>
      <c r="J5" s="673"/>
      <c r="K5" s="674"/>
    </row>
    <row r="6" spans="1:11" x14ac:dyDescent="0.25">
      <c r="A6" s="672"/>
      <c r="B6" s="673"/>
      <c r="C6" s="673"/>
      <c r="D6" s="673"/>
      <c r="E6" s="673"/>
      <c r="F6" s="673"/>
      <c r="G6" s="673"/>
      <c r="H6" s="673"/>
      <c r="I6" s="673"/>
      <c r="J6" s="673"/>
      <c r="K6" s="674"/>
    </row>
    <row r="7" spans="1:11" x14ac:dyDescent="0.25">
      <c r="A7" s="393" t="s">
        <v>324</v>
      </c>
      <c r="B7" s="394"/>
      <c r="C7" s="394"/>
      <c r="D7" s="394"/>
      <c r="E7" s="394"/>
      <c r="F7" s="680">
        <f>+[5]PPNE1!C8</f>
        <v>0</v>
      </c>
      <c r="G7" s="680"/>
      <c r="H7" s="680"/>
      <c r="I7" s="680"/>
      <c r="J7" s="680"/>
      <c r="K7" s="681"/>
    </row>
    <row r="8" spans="1:11" x14ac:dyDescent="0.25">
      <c r="A8" s="395" t="s">
        <v>349</v>
      </c>
      <c r="B8" s="396"/>
      <c r="C8" s="396"/>
      <c r="D8" s="396"/>
      <c r="E8" s="396"/>
      <c r="F8" s="676">
        <v>0</v>
      </c>
      <c r="G8" s="676"/>
      <c r="H8" s="676"/>
      <c r="I8" s="676"/>
      <c r="J8" s="676"/>
      <c r="K8" s="677"/>
    </row>
    <row r="9" spans="1:11" x14ac:dyDescent="0.25">
      <c r="A9" s="397" t="s">
        <v>323</v>
      </c>
      <c r="B9" s="398"/>
      <c r="C9" s="398"/>
      <c r="D9" s="399"/>
      <c r="E9" s="398"/>
      <c r="F9" s="678" t="s">
        <v>1528</v>
      </c>
      <c r="G9" s="678"/>
      <c r="H9" s="678"/>
      <c r="I9" s="678"/>
      <c r="J9" s="678"/>
      <c r="K9" s="679"/>
    </row>
    <row r="10" spans="1:11" x14ac:dyDescent="0.25">
      <c r="A10" s="400" t="s">
        <v>61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2"/>
    </row>
    <row r="11" spans="1:11" x14ac:dyDescent="0.25">
      <c r="A11" s="403" t="s">
        <v>322</v>
      </c>
      <c r="B11" s="404"/>
      <c r="C11" s="404"/>
      <c r="D11" s="404"/>
      <c r="E11" s="4"/>
      <c r="F11" s="4"/>
      <c r="G11" s="512">
        <f>+[5]PPNE3!G19</f>
        <v>0</v>
      </c>
      <c r="H11" s="405"/>
      <c r="I11" s="405"/>
      <c r="J11" s="405"/>
      <c r="K11" s="5"/>
    </row>
    <row r="12" spans="1:11" x14ac:dyDescent="0.25">
      <c r="A12" s="403" t="s">
        <v>55</v>
      </c>
      <c r="B12" s="404"/>
      <c r="C12" s="404"/>
      <c r="D12" s="404"/>
      <c r="E12" s="4"/>
      <c r="F12" s="4"/>
      <c r="G12" s="512" t="s">
        <v>1415</v>
      </c>
      <c r="H12" s="405"/>
      <c r="I12" s="405"/>
      <c r="J12" s="405"/>
      <c r="K12" s="5"/>
    </row>
    <row r="13" spans="1:11" x14ac:dyDescent="0.25">
      <c r="A13" s="403" t="s">
        <v>472</v>
      </c>
      <c r="B13" s="404"/>
      <c r="C13" s="404"/>
      <c r="D13" s="404"/>
      <c r="E13" s="4"/>
      <c r="F13" s="4"/>
      <c r="G13" s="512">
        <f>+[5]PPNE3!G18</f>
        <v>0</v>
      </c>
      <c r="H13" s="405"/>
      <c r="I13" s="405"/>
      <c r="J13" s="405"/>
      <c r="K13" s="5"/>
    </row>
    <row r="14" spans="1:11" x14ac:dyDescent="0.25">
      <c r="A14" s="403" t="s">
        <v>56</v>
      </c>
      <c r="B14" s="404"/>
      <c r="C14" s="404"/>
      <c r="D14" s="404"/>
      <c r="E14" s="4"/>
      <c r="F14" s="4"/>
      <c r="G14" s="512" t="s">
        <v>1413</v>
      </c>
      <c r="H14" s="405"/>
      <c r="I14" s="405"/>
      <c r="J14" s="405"/>
      <c r="K14" s="5"/>
    </row>
    <row r="15" spans="1:11" x14ac:dyDescent="0.25">
      <c r="A15" s="406" t="s">
        <v>66</v>
      </c>
      <c r="B15" s="404"/>
      <c r="C15" s="404"/>
      <c r="D15" s="404"/>
      <c r="E15" s="4"/>
      <c r="F15" s="4"/>
      <c r="G15" s="513" t="s">
        <v>1410</v>
      </c>
      <c r="H15" s="405"/>
      <c r="I15" s="405"/>
      <c r="J15" s="405"/>
      <c r="K15" s="5"/>
    </row>
    <row r="16" spans="1:11" ht="15.75" thickBot="1" x14ac:dyDescent="0.3">
      <c r="A16" s="407" t="s">
        <v>77</v>
      </c>
      <c r="B16" s="408"/>
      <c r="C16" s="408"/>
      <c r="D16" s="408"/>
      <c r="E16" s="2"/>
      <c r="F16" s="2"/>
      <c r="G16" s="514" t="s">
        <v>1428</v>
      </c>
      <c r="H16" s="409"/>
      <c r="I16" s="409"/>
      <c r="J16" s="409"/>
      <c r="K16" s="3"/>
    </row>
    <row r="17" spans="1:11" ht="15.75" thickTop="1" x14ac:dyDescent="0.25">
      <c r="A17" s="410" t="s">
        <v>62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2"/>
    </row>
    <row r="18" spans="1:11" x14ac:dyDescent="0.25">
      <c r="A18" s="655" t="s">
        <v>78</v>
      </c>
      <c r="B18" s="655" t="s">
        <v>63</v>
      </c>
      <c r="C18" s="655" t="s">
        <v>4</v>
      </c>
      <c r="D18" s="655" t="s">
        <v>64</v>
      </c>
      <c r="E18" s="655" t="s">
        <v>27</v>
      </c>
      <c r="F18" s="656" t="s">
        <v>68</v>
      </c>
      <c r="G18" s="660" t="s">
        <v>65</v>
      </c>
      <c r="H18" s="660" t="s">
        <v>42</v>
      </c>
      <c r="I18" s="660" t="s">
        <v>473</v>
      </c>
      <c r="J18" s="658" t="s">
        <v>350</v>
      </c>
      <c r="K18" s="658" t="s">
        <v>26</v>
      </c>
    </row>
    <row r="19" spans="1:11" ht="51.75" customHeight="1" x14ac:dyDescent="0.25">
      <c r="A19" s="655"/>
      <c r="B19" s="655"/>
      <c r="C19" s="655"/>
      <c r="D19" s="655"/>
      <c r="E19" s="655"/>
      <c r="F19" s="657"/>
      <c r="G19" s="660"/>
      <c r="H19" s="660"/>
      <c r="I19" s="660"/>
      <c r="J19" s="659"/>
      <c r="K19" s="659"/>
    </row>
    <row r="20" spans="1:11" x14ac:dyDescent="0.25">
      <c r="A20" s="413">
        <v>2</v>
      </c>
      <c r="B20" s="414"/>
      <c r="C20" s="414"/>
      <c r="D20" s="414"/>
      <c r="E20" s="414"/>
      <c r="F20" s="415" t="s">
        <v>10</v>
      </c>
      <c r="G20" s="416">
        <v>596456601.75999999</v>
      </c>
      <c r="H20" s="416">
        <v>1620204218.1700001</v>
      </c>
      <c r="I20" s="416">
        <v>0</v>
      </c>
      <c r="J20" s="416">
        <v>2216660819.9299998</v>
      </c>
      <c r="K20" s="417">
        <v>100</v>
      </c>
    </row>
    <row r="21" spans="1:11" x14ac:dyDescent="0.25">
      <c r="A21" s="418">
        <v>2</v>
      </c>
      <c r="B21" s="419">
        <v>1</v>
      </c>
      <c r="C21" s="420"/>
      <c r="D21" s="420"/>
      <c r="E21" s="420"/>
      <c r="F21" s="421" t="s">
        <v>351</v>
      </c>
      <c r="G21" s="422">
        <v>596456601.75999999</v>
      </c>
      <c r="H21" s="422">
        <v>46396500</v>
      </c>
      <c r="I21" s="422">
        <v>0</v>
      </c>
      <c r="J21" s="422">
        <v>642853101.75999999</v>
      </c>
      <c r="K21" s="423">
        <v>29.000968302417181</v>
      </c>
    </row>
    <row r="22" spans="1:11" x14ac:dyDescent="0.25">
      <c r="A22" s="424">
        <v>2</v>
      </c>
      <c r="B22" s="425">
        <v>1</v>
      </c>
      <c r="C22" s="425">
        <v>1</v>
      </c>
      <c r="D22" s="425"/>
      <c r="E22" s="425"/>
      <c r="F22" s="426" t="s">
        <v>79</v>
      </c>
      <c r="G22" s="427">
        <v>524695308.31999999</v>
      </c>
      <c r="H22" s="427">
        <v>0</v>
      </c>
      <c r="I22" s="427">
        <v>0</v>
      </c>
      <c r="J22" s="427">
        <v>524695308.31999999</v>
      </c>
      <c r="K22" s="428">
        <v>23.670527470980854</v>
      </c>
    </row>
    <row r="23" spans="1:11" x14ac:dyDescent="0.25">
      <c r="A23" s="429">
        <v>2</v>
      </c>
      <c r="B23" s="430">
        <v>1</v>
      </c>
      <c r="C23" s="430">
        <v>1</v>
      </c>
      <c r="D23" s="430">
        <v>1</v>
      </c>
      <c r="E23" s="430"/>
      <c r="F23" s="431" t="s">
        <v>80</v>
      </c>
      <c r="G23" s="432">
        <v>0</v>
      </c>
      <c r="H23" s="432">
        <v>0</v>
      </c>
      <c r="I23" s="432">
        <v>0</v>
      </c>
      <c r="J23" s="432">
        <v>0</v>
      </c>
      <c r="K23" s="433">
        <v>0</v>
      </c>
    </row>
    <row r="24" spans="1:11" x14ac:dyDescent="0.25">
      <c r="A24" s="434">
        <v>2</v>
      </c>
      <c r="B24" s="435">
        <v>1</v>
      </c>
      <c r="C24" s="435">
        <v>1</v>
      </c>
      <c r="D24" s="435">
        <v>1</v>
      </c>
      <c r="E24" s="435" t="s">
        <v>308</v>
      </c>
      <c r="F24" s="436" t="s">
        <v>352</v>
      </c>
      <c r="G24" s="437"/>
      <c r="H24" s="437"/>
      <c r="I24" s="437"/>
      <c r="J24" s="437">
        <f t="shared" ref="J24:J29" si="0">SUBTOTAL(9,G24:I24)</f>
        <v>0</v>
      </c>
      <c r="K24" s="438" t="str">
        <f t="shared" ref="K24:K29" si="1">IFERROR(J24/$I$18*100,"0.00")</f>
        <v>0.00</v>
      </c>
    </row>
    <row r="25" spans="1:11" x14ac:dyDescent="0.25">
      <c r="A25" s="434">
        <v>2</v>
      </c>
      <c r="B25" s="435">
        <v>1</v>
      </c>
      <c r="C25" s="435">
        <v>1</v>
      </c>
      <c r="D25" s="435">
        <v>1</v>
      </c>
      <c r="E25" s="435" t="s">
        <v>309</v>
      </c>
      <c r="F25" s="439" t="s">
        <v>81</v>
      </c>
      <c r="G25" s="437"/>
      <c r="H25" s="437"/>
      <c r="I25" s="437"/>
      <c r="J25" s="437">
        <f t="shared" si="0"/>
        <v>0</v>
      </c>
      <c r="K25" s="438" t="str">
        <f t="shared" si="1"/>
        <v>0.00</v>
      </c>
    </row>
    <row r="26" spans="1:11" x14ac:dyDescent="0.25">
      <c r="A26" s="434">
        <v>2</v>
      </c>
      <c r="B26" s="435">
        <v>1</v>
      </c>
      <c r="C26" s="435">
        <v>1</v>
      </c>
      <c r="D26" s="435">
        <v>1</v>
      </c>
      <c r="E26" s="435" t="s">
        <v>310</v>
      </c>
      <c r="F26" s="439" t="s">
        <v>353</v>
      </c>
      <c r="G26" s="437"/>
      <c r="H26" s="437"/>
      <c r="I26" s="437"/>
      <c r="J26" s="437">
        <f t="shared" si="0"/>
        <v>0</v>
      </c>
      <c r="K26" s="438" t="str">
        <f t="shared" si="1"/>
        <v>0.00</v>
      </c>
    </row>
    <row r="27" spans="1:11" x14ac:dyDescent="0.25">
      <c r="A27" s="434">
        <v>2</v>
      </c>
      <c r="B27" s="435">
        <v>1</v>
      </c>
      <c r="C27" s="435">
        <v>1</v>
      </c>
      <c r="D27" s="435">
        <v>1</v>
      </c>
      <c r="E27" s="435" t="s">
        <v>311</v>
      </c>
      <c r="F27" s="439" t="s">
        <v>82</v>
      </c>
      <c r="G27" s="437"/>
      <c r="H27" s="437"/>
      <c r="I27" s="437"/>
      <c r="J27" s="437">
        <f t="shared" si="0"/>
        <v>0</v>
      </c>
      <c r="K27" s="438" t="str">
        <f t="shared" si="1"/>
        <v>0.00</v>
      </c>
    </row>
    <row r="28" spans="1:11" x14ac:dyDescent="0.25">
      <c r="A28" s="434">
        <v>2</v>
      </c>
      <c r="B28" s="435">
        <v>1</v>
      </c>
      <c r="C28" s="435">
        <v>1</v>
      </c>
      <c r="D28" s="435">
        <v>1</v>
      </c>
      <c r="E28" s="435" t="s">
        <v>315</v>
      </c>
      <c r="F28" s="439" t="s">
        <v>83</v>
      </c>
      <c r="G28" s="437"/>
      <c r="H28" s="437"/>
      <c r="I28" s="437"/>
      <c r="J28" s="437">
        <f t="shared" si="0"/>
        <v>0</v>
      </c>
      <c r="K28" s="438" t="str">
        <f t="shared" si="1"/>
        <v>0.00</v>
      </c>
    </row>
    <row r="29" spans="1:11" x14ac:dyDescent="0.25">
      <c r="A29" s="434">
        <v>2</v>
      </c>
      <c r="B29" s="435">
        <v>1</v>
      </c>
      <c r="C29" s="435">
        <v>1</v>
      </c>
      <c r="D29" s="435">
        <v>1</v>
      </c>
      <c r="E29" s="435" t="s">
        <v>354</v>
      </c>
      <c r="F29" s="439" t="s">
        <v>355</v>
      </c>
      <c r="G29" s="437"/>
      <c r="H29" s="437"/>
      <c r="I29" s="437"/>
      <c r="J29" s="437">
        <f t="shared" si="0"/>
        <v>0</v>
      </c>
      <c r="K29" s="438" t="str">
        <f t="shared" si="1"/>
        <v>0.00</v>
      </c>
    </row>
    <row r="30" spans="1:11" x14ac:dyDescent="0.25">
      <c r="A30" s="429">
        <v>2</v>
      </c>
      <c r="B30" s="430">
        <v>1</v>
      </c>
      <c r="C30" s="430">
        <v>1</v>
      </c>
      <c r="D30" s="430">
        <v>2</v>
      </c>
      <c r="E30" s="430"/>
      <c r="F30" s="431" t="s">
        <v>84</v>
      </c>
      <c r="G30" s="432">
        <v>465688207.68000001</v>
      </c>
      <c r="H30" s="432">
        <v>0</v>
      </c>
      <c r="I30" s="432">
        <v>0</v>
      </c>
      <c r="J30" s="432">
        <v>465688207.68000001</v>
      </c>
      <c r="K30" s="433">
        <v>21.008545984708029</v>
      </c>
    </row>
    <row r="31" spans="1:11" x14ac:dyDescent="0.25">
      <c r="A31" s="434">
        <v>2</v>
      </c>
      <c r="B31" s="435">
        <v>1</v>
      </c>
      <c r="C31" s="435">
        <v>1</v>
      </c>
      <c r="D31" s="435">
        <v>2</v>
      </c>
      <c r="E31" s="435" t="s">
        <v>308</v>
      </c>
      <c r="F31" s="439" t="s">
        <v>85</v>
      </c>
      <c r="G31" s="437">
        <f>[5]PPNE4!O32</f>
        <v>5.4302882012221651E-2</v>
      </c>
      <c r="H31" s="437"/>
      <c r="I31" s="437"/>
      <c r="J31" s="437">
        <f t="shared" ref="J31:J37" si="2">SUBTOTAL(9,G31:I31)</f>
        <v>5.4302882012221651E-2</v>
      </c>
      <c r="K31" s="438" t="str">
        <f t="shared" ref="K31:K37" si="3">IFERROR(J31/$I$18*100,"0.00")</f>
        <v>0.00</v>
      </c>
    </row>
    <row r="32" spans="1:11" x14ac:dyDescent="0.25">
      <c r="A32" s="434">
        <v>2</v>
      </c>
      <c r="B32" s="435">
        <v>1</v>
      </c>
      <c r="C32" s="435">
        <v>1</v>
      </c>
      <c r="D32" s="435">
        <v>2</v>
      </c>
      <c r="E32" s="435" t="s">
        <v>309</v>
      </c>
      <c r="F32" s="439" t="s">
        <v>86</v>
      </c>
      <c r="G32" s="437">
        <f>[5]PPNE4!O33</f>
        <v>0</v>
      </c>
      <c r="H32" s="437"/>
      <c r="I32" s="437"/>
      <c r="J32" s="437">
        <f t="shared" si="2"/>
        <v>0</v>
      </c>
      <c r="K32" s="438" t="str">
        <f t="shared" si="3"/>
        <v>0.00</v>
      </c>
    </row>
    <row r="33" spans="1:11" x14ac:dyDescent="0.25">
      <c r="A33" s="434">
        <v>2</v>
      </c>
      <c r="B33" s="435">
        <v>1</v>
      </c>
      <c r="C33" s="435">
        <v>1</v>
      </c>
      <c r="D33" s="435">
        <v>2</v>
      </c>
      <c r="E33" s="435" t="s">
        <v>310</v>
      </c>
      <c r="F33" s="439" t="s">
        <v>43</v>
      </c>
      <c r="G33" s="437">
        <f>[5]PPNE4!O34</f>
        <v>0</v>
      </c>
      <c r="H33" s="437"/>
      <c r="I33" s="437"/>
      <c r="J33" s="437">
        <f t="shared" si="2"/>
        <v>0</v>
      </c>
      <c r="K33" s="438" t="str">
        <f t="shared" si="3"/>
        <v>0.00</v>
      </c>
    </row>
    <row r="34" spans="1:11" x14ac:dyDescent="0.25">
      <c r="A34" s="434">
        <v>2</v>
      </c>
      <c r="B34" s="435">
        <v>1</v>
      </c>
      <c r="C34" s="435">
        <v>1</v>
      </c>
      <c r="D34" s="435">
        <v>2</v>
      </c>
      <c r="E34" s="435" t="s">
        <v>311</v>
      </c>
      <c r="F34" s="439" t="s">
        <v>87</v>
      </c>
      <c r="G34" s="437"/>
      <c r="H34" s="437"/>
      <c r="I34" s="437"/>
      <c r="J34" s="437">
        <f t="shared" si="2"/>
        <v>0</v>
      </c>
      <c r="K34" s="438" t="str">
        <f t="shared" si="3"/>
        <v>0.00</v>
      </c>
    </row>
    <row r="35" spans="1:11" x14ac:dyDescent="0.25">
      <c r="A35" s="434">
        <v>2</v>
      </c>
      <c r="B35" s="435">
        <v>1</v>
      </c>
      <c r="C35" s="435">
        <v>1</v>
      </c>
      <c r="D35" s="435">
        <v>2</v>
      </c>
      <c r="E35" s="435" t="s">
        <v>315</v>
      </c>
      <c r="F35" s="439" t="s">
        <v>88</v>
      </c>
      <c r="G35" s="437"/>
      <c r="H35" s="437"/>
      <c r="I35" s="437"/>
      <c r="J35" s="437">
        <f t="shared" si="2"/>
        <v>0</v>
      </c>
      <c r="K35" s="438" t="str">
        <f t="shared" si="3"/>
        <v>0.00</v>
      </c>
    </row>
    <row r="36" spans="1:11" x14ac:dyDescent="0.25">
      <c r="A36" s="434">
        <v>2</v>
      </c>
      <c r="B36" s="435">
        <v>1</v>
      </c>
      <c r="C36" s="435">
        <v>1</v>
      </c>
      <c r="D36" s="435">
        <v>2</v>
      </c>
      <c r="E36" s="435" t="s">
        <v>354</v>
      </c>
      <c r="F36" s="439" t="s">
        <v>89</v>
      </c>
      <c r="G36" s="437"/>
      <c r="H36" s="437"/>
      <c r="I36" s="437"/>
      <c r="J36" s="437">
        <f t="shared" si="2"/>
        <v>0</v>
      </c>
      <c r="K36" s="438" t="str">
        <f t="shared" si="3"/>
        <v>0.00</v>
      </c>
    </row>
    <row r="37" spans="1:11" x14ac:dyDescent="0.25">
      <c r="A37" s="434">
        <v>2</v>
      </c>
      <c r="B37" s="435">
        <v>1</v>
      </c>
      <c r="C37" s="435">
        <v>1</v>
      </c>
      <c r="D37" s="435">
        <v>2</v>
      </c>
      <c r="E37" s="435" t="s">
        <v>356</v>
      </c>
      <c r="F37" s="439" t="s">
        <v>45</v>
      </c>
      <c r="G37" s="437"/>
      <c r="H37" s="437"/>
      <c r="I37" s="437"/>
      <c r="J37" s="437">
        <f t="shared" si="2"/>
        <v>0</v>
      </c>
      <c r="K37" s="438" t="str">
        <f t="shared" si="3"/>
        <v>0.00</v>
      </c>
    </row>
    <row r="38" spans="1:11" x14ac:dyDescent="0.25">
      <c r="A38" s="429">
        <v>2</v>
      </c>
      <c r="B38" s="430">
        <v>1</v>
      </c>
      <c r="C38" s="430">
        <v>1</v>
      </c>
      <c r="D38" s="430">
        <v>3</v>
      </c>
      <c r="E38" s="430"/>
      <c r="F38" s="431" t="s">
        <v>90</v>
      </c>
      <c r="G38" s="432">
        <v>0</v>
      </c>
      <c r="H38" s="432">
        <v>0</v>
      </c>
      <c r="I38" s="432">
        <v>0</v>
      </c>
      <c r="J38" s="432">
        <v>0</v>
      </c>
      <c r="K38" s="433">
        <v>0</v>
      </c>
    </row>
    <row r="39" spans="1:11" x14ac:dyDescent="0.25">
      <c r="A39" s="434">
        <v>2</v>
      </c>
      <c r="B39" s="435">
        <v>1</v>
      </c>
      <c r="C39" s="435">
        <v>1</v>
      </c>
      <c r="D39" s="435">
        <v>3</v>
      </c>
      <c r="E39" s="435" t="s">
        <v>308</v>
      </c>
      <c r="F39" s="439" t="s">
        <v>90</v>
      </c>
      <c r="G39" s="437"/>
      <c r="H39" s="437"/>
      <c r="I39" s="437"/>
      <c r="J39" s="437">
        <f>SUBTOTAL(9,G39:I39)</f>
        <v>0</v>
      </c>
      <c r="K39" s="438" t="str">
        <f>IFERROR(J39/$I$18*100,"0.00")</f>
        <v>0.00</v>
      </c>
    </row>
    <row r="40" spans="1:11" x14ac:dyDescent="0.25">
      <c r="A40" s="429">
        <v>2</v>
      </c>
      <c r="B40" s="430">
        <v>1</v>
      </c>
      <c r="C40" s="430">
        <v>1</v>
      </c>
      <c r="D40" s="430">
        <v>4</v>
      </c>
      <c r="E40" s="430"/>
      <c r="F40" s="431" t="s">
        <v>357</v>
      </c>
      <c r="G40" s="432">
        <v>38857100.640000001</v>
      </c>
      <c r="H40" s="432">
        <v>0</v>
      </c>
      <c r="I40" s="432">
        <v>0</v>
      </c>
      <c r="J40" s="432">
        <v>38857100.640000001</v>
      </c>
      <c r="K40" s="433">
        <v>1.7529565322143905</v>
      </c>
    </row>
    <row r="41" spans="1:11" x14ac:dyDescent="0.25">
      <c r="A41" s="434">
        <v>2</v>
      </c>
      <c r="B41" s="435">
        <v>1</v>
      </c>
      <c r="C41" s="435">
        <v>1</v>
      </c>
      <c r="D41" s="435">
        <v>4</v>
      </c>
      <c r="E41" s="435" t="s">
        <v>308</v>
      </c>
      <c r="F41" s="439" t="s">
        <v>357</v>
      </c>
      <c r="G41" s="437">
        <f>[5]PPNE4!O42</f>
        <v>0</v>
      </c>
      <c r="H41" s="437"/>
      <c r="I41" s="437"/>
      <c r="J41" s="437">
        <f>SUBTOTAL(9,G41:I41)</f>
        <v>0</v>
      </c>
      <c r="K41" s="438" t="str">
        <f>IFERROR(J41/$I$18*100,"0.00")</f>
        <v>0.00</v>
      </c>
    </row>
    <row r="42" spans="1:11" x14ac:dyDescent="0.25">
      <c r="A42" s="429">
        <v>2</v>
      </c>
      <c r="B42" s="430">
        <v>1</v>
      </c>
      <c r="C42" s="430">
        <v>1</v>
      </c>
      <c r="D42" s="430">
        <v>5</v>
      </c>
      <c r="E42" s="430"/>
      <c r="F42" s="431" t="s">
        <v>358</v>
      </c>
      <c r="G42" s="432">
        <v>14075000</v>
      </c>
      <c r="H42" s="432">
        <v>0</v>
      </c>
      <c r="I42" s="432">
        <v>0</v>
      </c>
      <c r="J42" s="432">
        <v>14075000</v>
      </c>
      <c r="K42" s="433">
        <v>0.63496408081252931</v>
      </c>
    </row>
    <row r="43" spans="1:11" x14ac:dyDescent="0.25">
      <c r="A43" s="434">
        <v>2</v>
      </c>
      <c r="B43" s="435">
        <v>1</v>
      </c>
      <c r="C43" s="435">
        <v>1</v>
      </c>
      <c r="D43" s="435">
        <v>5</v>
      </c>
      <c r="E43" s="435" t="s">
        <v>308</v>
      </c>
      <c r="F43" s="440" t="s">
        <v>358</v>
      </c>
      <c r="G43" s="437"/>
      <c r="H43" s="437"/>
      <c r="I43" s="437"/>
      <c r="J43" s="437">
        <f>SUBTOTAL(9,G43:I43)</f>
        <v>0</v>
      </c>
      <c r="K43" s="438" t="str">
        <f>IFERROR(J43/$I$18*100,"0.00")</f>
        <v>0.00</v>
      </c>
    </row>
    <row r="44" spans="1:11" x14ac:dyDescent="0.25">
      <c r="A44" s="434">
        <v>2</v>
      </c>
      <c r="B44" s="435">
        <v>1</v>
      </c>
      <c r="C44" s="435">
        <v>1</v>
      </c>
      <c r="D44" s="435">
        <v>5</v>
      </c>
      <c r="E44" s="435" t="s">
        <v>309</v>
      </c>
      <c r="F44" s="439" t="s">
        <v>91</v>
      </c>
      <c r="G44" s="437"/>
      <c r="H44" s="437"/>
      <c r="I44" s="437"/>
      <c r="J44" s="437">
        <f>SUBTOTAL(9,G44:I44)</f>
        <v>0</v>
      </c>
      <c r="K44" s="438" t="str">
        <f>IFERROR(J44/$I$18*100,"0.00")</f>
        <v>0.00</v>
      </c>
    </row>
    <row r="45" spans="1:11" x14ac:dyDescent="0.25">
      <c r="A45" s="434">
        <v>2</v>
      </c>
      <c r="B45" s="435">
        <v>1</v>
      </c>
      <c r="C45" s="435">
        <v>1</v>
      </c>
      <c r="D45" s="435">
        <v>5</v>
      </c>
      <c r="E45" s="435" t="s">
        <v>310</v>
      </c>
      <c r="F45" s="439" t="s">
        <v>359</v>
      </c>
      <c r="G45" s="437">
        <f>[5]PPNE4!O46</f>
        <v>0.27422278322880012</v>
      </c>
      <c r="H45" s="437"/>
      <c r="I45" s="437"/>
      <c r="J45" s="437">
        <f>SUBTOTAL(9,G45:I45)</f>
        <v>0.27422278322880012</v>
      </c>
      <c r="K45" s="438" t="str">
        <f>IFERROR(J45/$I$18*100,"0.00")</f>
        <v>0.00</v>
      </c>
    </row>
    <row r="46" spans="1:11" x14ac:dyDescent="0.25">
      <c r="A46" s="434">
        <v>2</v>
      </c>
      <c r="B46" s="435">
        <v>1</v>
      </c>
      <c r="C46" s="435">
        <v>1</v>
      </c>
      <c r="D46" s="435">
        <v>5</v>
      </c>
      <c r="E46" s="435" t="s">
        <v>311</v>
      </c>
      <c r="F46" s="439" t="s">
        <v>312</v>
      </c>
      <c r="G46" s="437"/>
      <c r="H46" s="437"/>
      <c r="I46" s="437"/>
      <c r="J46" s="437">
        <f>SUBTOTAL(9,G46:I46)</f>
        <v>0</v>
      </c>
      <c r="K46" s="438" t="str">
        <f>IFERROR(J46/$I$18*100,"0.00")</f>
        <v>0.00</v>
      </c>
    </row>
    <row r="47" spans="1:11" x14ac:dyDescent="0.25">
      <c r="A47" s="429">
        <v>2</v>
      </c>
      <c r="B47" s="430">
        <v>1</v>
      </c>
      <c r="C47" s="430">
        <v>1</v>
      </c>
      <c r="D47" s="430">
        <v>6</v>
      </c>
      <c r="E47" s="430"/>
      <c r="F47" s="431" t="s">
        <v>360</v>
      </c>
      <c r="G47" s="432">
        <v>6075000</v>
      </c>
      <c r="H47" s="432">
        <v>0</v>
      </c>
      <c r="I47" s="432">
        <v>0</v>
      </c>
      <c r="J47" s="432">
        <v>6075000</v>
      </c>
      <c r="K47" s="433">
        <v>0.27406087324590522</v>
      </c>
    </row>
    <row r="48" spans="1:11" x14ac:dyDescent="0.25">
      <c r="A48" s="434">
        <v>2</v>
      </c>
      <c r="B48" s="435">
        <v>1</v>
      </c>
      <c r="C48" s="435">
        <v>1</v>
      </c>
      <c r="D48" s="435">
        <v>6</v>
      </c>
      <c r="E48" s="435" t="s">
        <v>308</v>
      </c>
      <c r="F48" s="439" t="s">
        <v>360</v>
      </c>
      <c r="G48" s="437">
        <f>[5]PPNE4!O49</f>
        <v>0</v>
      </c>
      <c r="H48" s="437"/>
      <c r="I48" s="437"/>
      <c r="J48" s="437">
        <f>SUBTOTAL(9,G48:I48)</f>
        <v>0</v>
      </c>
      <c r="K48" s="438" t="str">
        <f>IFERROR(J48/$I$18*100,"0.00")</f>
        <v>0.00</v>
      </c>
    </row>
    <row r="49" spans="1:11" x14ac:dyDescent="0.25">
      <c r="A49" s="424">
        <v>2</v>
      </c>
      <c r="B49" s="425">
        <v>1</v>
      </c>
      <c r="C49" s="425">
        <v>2</v>
      </c>
      <c r="D49" s="425"/>
      <c r="E49" s="425"/>
      <c r="F49" s="426" t="s">
        <v>28</v>
      </c>
      <c r="G49" s="427">
        <v>0</v>
      </c>
      <c r="H49" s="427">
        <v>45000000</v>
      </c>
      <c r="I49" s="427">
        <v>0</v>
      </c>
      <c r="J49" s="427">
        <v>45000000</v>
      </c>
      <c r="K49" s="428">
        <v>2.0300805425622608</v>
      </c>
    </row>
    <row r="50" spans="1:11" x14ac:dyDescent="0.25">
      <c r="A50" s="429">
        <v>2</v>
      </c>
      <c r="B50" s="430">
        <v>1</v>
      </c>
      <c r="C50" s="430">
        <v>2</v>
      </c>
      <c r="D50" s="430">
        <v>1</v>
      </c>
      <c r="E50" s="430"/>
      <c r="F50" s="431" t="s">
        <v>92</v>
      </c>
      <c r="G50" s="432">
        <v>0</v>
      </c>
      <c r="H50" s="432">
        <v>0</v>
      </c>
      <c r="I50" s="432">
        <v>0</v>
      </c>
      <c r="J50" s="432">
        <v>0</v>
      </c>
      <c r="K50" s="433">
        <v>0</v>
      </c>
    </row>
    <row r="51" spans="1:11" x14ac:dyDescent="0.25">
      <c r="A51" s="434">
        <v>2</v>
      </c>
      <c r="B51" s="435">
        <v>1</v>
      </c>
      <c r="C51" s="435">
        <v>2</v>
      </c>
      <c r="D51" s="435">
        <v>1</v>
      </c>
      <c r="E51" s="435" t="s">
        <v>308</v>
      </c>
      <c r="F51" s="439" t="s">
        <v>92</v>
      </c>
      <c r="G51" s="437"/>
      <c r="H51" s="437"/>
      <c r="I51" s="437"/>
      <c r="J51" s="437">
        <f>SUBTOTAL(9,G51:I51)</f>
        <v>0</v>
      </c>
      <c r="K51" s="438" t="str">
        <f>IFERROR(J51/$I$18*100,"0.00")</f>
        <v>0.00</v>
      </c>
    </row>
    <row r="52" spans="1:11" x14ac:dyDescent="0.25">
      <c r="A52" s="429">
        <v>2</v>
      </c>
      <c r="B52" s="430">
        <v>1</v>
      </c>
      <c r="C52" s="430">
        <v>2</v>
      </c>
      <c r="D52" s="430">
        <v>2</v>
      </c>
      <c r="E52" s="430"/>
      <c r="F52" s="431" t="s">
        <v>93</v>
      </c>
      <c r="G52" s="432">
        <v>0</v>
      </c>
      <c r="H52" s="432">
        <v>45000000</v>
      </c>
      <c r="I52" s="432">
        <v>0</v>
      </c>
      <c r="J52" s="432">
        <v>45000000</v>
      </c>
      <c r="K52" s="433">
        <v>2.0300805425622608</v>
      </c>
    </row>
    <row r="53" spans="1:11" x14ac:dyDescent="0.25">
      <c r="A53" s="434">
        <v>2</v>
      </c>
      <c r="B53" s="435">
        <v>1</v>
      </c>
      <c r="C53" s="435">
        <v>2</v>
      </c>
      <c r="D53" s="435">
        <v>2</v>
      </c>
      <c r="E53" s="435" t="s">
        <v>308</v>
      </c>
      <c r="F53" s="439" t="s">
        <v>94</v>
      </c>
      <c r="G53" s="437"/>
      <c r="H53" s="437"/>
      <c r="I53" s="437"/>
      <c r="J53" s="437">
        <f t="shared" ref="J53:J62" si="4">SUBTOTAL(9,G53:I53)</f>
        <v>0</v>
      </c>
      <c r="K53" s="438" t="str">
        <f t="shared" ref="K53:K62" si="5">IFERROR(J53/$I$18*100,"0.00")</f>
        <v>0.00</v>
      </c>
    </row>
    <row r="54" spans="1:11" x14ac:dyDescent="0.25">
      <c r="A54" s="434">
        <v>2</v>
      </c>
      <c r="B54" s="435">
        <v>1</v>
      </c>
      <c r="C54" s="435">
        <v>2</v>
      </c>
      <c r="D54" s="435">
        <v>2</v>
      </c>
      <c r="E54" s="435" t="s">
        <v>309</v>
      </c>
      <c r="F54" s="439" t="s">
        <v>95</v>
      </c>
      <c r="G54" s="437"/>
      <c r="H54" s="437"/>
      <c r="I54" s="437"/>
      <c r="J54" s="437">
        <f t="shared" si="4"/>
        <v>0</v>
      </c>
      <c r="K54" s="438" t="str">
        <f t="shared" si="5"/>
        <v>0.00</v>
      </c>
    </row>
    <row r="55" spans="1:11" ht="22.5" x14ac:dyDescent="0.25">
      <c r="A55" s="434">
        <v>2</v>
      </c>
      <c r="B55" s="435">
        <v>1</v>
      </c>
      <c r="C55" s="435">
        <v>2</v>
      </c>
      <c r="D55" s="435">
        <v>2</v>
      </c>
      <c r="E55" s="435" t="s">
        <v>310</v>
      </c>
      <c r="F55" s="441" t="s">
        <v>96</v>
      </c>
      <c r="G55" s="437"/>
      <c r="H55" s="437"/>
      <c r="I55" s="437"/>
      <c r="J55" s="437">
        <f t="shared" si="4"/>
        <v>0</v>
      </c>
      <c r="K55" s="438" t="str">
        <f t="shared" si="5"/>
        <v>0.00</v>
      </c>
    </row>
    <row r="56" spans="1:11" x14ac:dyDescent="0.25">
      <c r="A56" s="434">
        <v>2</v>
      </c>
      <c r="B56" s="435">
        <v>1</v>
      </c>
      <c r="C56" s="435">
        <v>2</v>
      </c>
      <c r="D56" s="435">
        <v>2</v>
      </c>
      <c r="E56" s="435" t="s">
        <v>311</v>
      </c>
      <c r="F56" s="439" t="s">
        <v>97</v>
      </c>
      <c r="G56" s="437"/>
      <c r="H56" s="437"/>
      <c r="I56" s="437"/>
      <c r="J56" s="437">
        <f t="shared" si="4"/>
        <v>0</v>
      </c>
      <c r="K56" s="438" t="str">
        <f t="shared" si="5"/>
        <v>0.00</v>
      </c>
    </row>
    <row r="57" spans="1:11" x14ac:dyDescent="0.25">
      <c r="A57" s="434">
        <v>2</v>
      </c>
      <c r="B57" s="435">
        <v>1</v>
      </c>
      <c r="C57" s="435">
        <v>2</v>
      </c>
      <c r="D57" s="435">
        <v>2</v>
      </c>
      <c r="E57" s="435" t="s">
        <v>315</v>
      </c>
      <c r="F57" s="439" t="s">
        <v>98</v>
      </c>
      <c r="G57" s="437"/>
      <c r="H57" s="437"/>
      <c r="I57" s="437"/>
      <c r="J57" s="437">
        <f t="shared" si="4"/>
        <v>0</v>
      </c>
      <c r="K57" s="438" t="str">
        <f t="shared" si="5"/>
        <v>0.00</v>
      </c>
    </row>
    <row r="58" spans="1:11" x14ac:dyDescent="0.25">
      <c r="A58" s="434">
        <v>2</v>
      </c>
      <c r="B58" s="435">
        <v>1</v>
      </c>
      <c r="C58" s="435">
        <v>2</v>
      </c>
      <c r="D58" s="435">
        <v>2</v>
      </c>
      <c r="E58" s="435" t="s">
        <v>354</v>
      </c>
      <c r="F58" s="439" t="s">
        <v>99</v>
      </c>
      <c r="G58" s="437"/>
      <c r="H58" s="437">
        <f>[5]PPNE4!O59</f>
        <v>0</v>
      </c>
      <c r="I58" s="437"/>
      <c r="J58" s="437">
        <f t="shared" si="4"/>
        <v>0</v>
      </c>
      <c r="K58" s="438" t="str">
        <f t="shared" si="5"/>
        <v>0.00</v>
      </c>
    </row>
    <row r="59" spans="1:11" x14ac:dyDescent="0.25">
      <c r="A59" s="434">
        <v>2</v>
      </c>
      <c r="B59" s="435">
        <v>1</v>
      </c>
      <c r="C59" s="435">
        <v>2</v>
      </c>
      <c r="D59" s="435">
        <v>2</v>
      </c>
      <c r="E59" s="435" t="s">
        <v>356</v>
      </c>
      <c r="F59" s="439" t="s">
        <v>100</v>
      </c>
      <c r="G59" s="437"/>
      <c r="H59" s="437"/>
      <c r="I59" s="437"/>
      <c r="J59" s="437">
        <f t="shared" si="4"/>
        <v>0</v>
      </c>
      <c r="K59" s="438" t="str">
        <f t="shared" si="5"/>
        <v>0.00</v>
      </c>
    </row>
    <row r="60" spans="1:11" x14ac:dyDescent="0.25">
      <c r="A60" s="434">
        <v>2</v>
      </c>
      <c r="B60" s="435">
        <v>1</v>
      </c>
      <c r="C60" s="435">
        <v>2</v>
      </c>
      <c r="D60" s="435">
        <v>2</v>
      </c>
      <c r="E60" s="435" t="s">
        <v>361</v>
      </c>
      <c r="F60" s="439" t="s">
        <v>101</v>
      </c>
      <c r="G60" s="437"/>
      <c r="H60" s="437"/>
      <c r="I60" s="437"/>
      <c r="J60" s="437">
        <f t="shared" si="4"/>
        <v>0</v>
      </c>
      <c r="K60" s="438" t="str">
        <f t="shared" si="5"/>
        <v>0.00</v>
      </c>
    </row>
    <row r="61" spans="1:11" x14ac:dyDescent="0.25">
      <c r="A61" s="434">
        <v>2</v>
      </c>
      <c r="B61" s="435">
        <v>1</v>
      </c>
      <c r="C61" s="435">
        <v>2</v>
      </c>
      <c r="D61" s="435">
        <v>2</v>
      </c>
      <c r="E61" s="435" t="s">
        <v>362</v>
      </c>
      <c r="F61" s="439" t="s">
        <v>102</v>
      </c>
      <c r="G61" s="437"/>
      <c r="H61" s="437"/>
      <c r="I61" s="437"/>
      <c r="J61" s="437">
        <f t="shared" si="4"/>
        <v>0</v>
      </c>
      <c r="K61" s="438" t="str">
        <f t="shared" si="5"/>
        <v>0.00</v>
      </c>
    </row>
    <row r="62" spans="1:11" ht="22.5" x14ac:dyDescent="0.25">
      <c r="A62" s="434">
        <v>2</v>
      </c>
      <c r="B62" s="435">
        <v>1</v>
      </c>
      <c r="C62" s="435">
        <v>2</v>
      </c>
      <c r="D62" s="435">
        <v>2</v>
      </c>
      <c r="E62" s="435" t="s">
        <v>363</v>
      </c>
      <c r="F62" s="441" t="s">
        <v>103</v>
      </c>
      <c r="G62" s="437"/>
      <c r="H62" s="437"/>
      <c r="I62" s="437"/>
      <c r="J62" s="437">
        <f t="shared" si="4"/>
        <v>0</v>
      </c>
      <c r="K62" s="438" t="str">
        <f t="shared" si="5"/>
        <v>0.00</v>
      </c>
    </row>
    <row r="63" spans="1:11" x14ac:dyDescent="0.25">
      <c r="A63" s="429">
        <v>2</v>
      </c>
      <c r="B63" s="430">
        <v>1</v>
      </c>
      <c r="C63" s="430">
        <v>2</v>
      </c>
      <c r="D63" s="430">
        <v>3</v>
      </c>
      <c r="E63" s="430"/>
      <c r="F63" s="431" t="s">
        <v>44</v>
      </c>
      <c r="G63" s="432">
        <v>0</v>
      </c>
      <c r="H63" s="432">
        <v>0</v>
      </c>
      <c r="I63" s="432">
        <v>0</v>
      </c>
      <c r="J63" s="432">
        <v>0</v>
      </c>
      <c r="K63" s="433">
        <v>0</v>
      </c>
    </row>
    <row r="64" spans="1:11" x14ac:dyDescent="0.25">
      <c r="A64" s="434">
        <v>2</v>
      </c>
      <c r="B64" s="435">
        <v>1</v>
      </c>
      <c r="C64" s="435">
        <v>2</v>
      </c>
      <c r="D64" s="435">
        <v>3</v>
      </c>
      <c r="E64" s="435" t="s">
        <v>308</v>
      </c>
      <c r="F64" s="439" t="s">
        <v>44</v>
      </c>
      <c r="G64" s="437"/>
      <c r="H64" s="437"/>
      <c r="I64" s="437"/>
      <c r="J64" s="437">
        <f>SUBTOTAL(9,G64:I64)</f>
        <v>0</v>
      </c>
      <c r="K64" s="438" t="str">
        <f>IFERROR(J64/$I$18*100,"0.00")</f>
        <v>0.00</v>
      </c>
    </row>
    <row r="65" spans="1:11" x14ac:dyDescent="0.25">
      <c r="A65" s="424">
        <v>2</v>
      </c>
      <c r="B65" s="425">
        <v>1</v>
      </c>
      <c r="C65" s="425">
        <v>3</v>
      </c>
      <c r="D65" s="425"/>
      <c r="E65" s="425"/>
      <c r="F65" s="426" t="s">
        <v>46</v>
      </c>
      <c r="G65" s="427">
        <v>0</v>
      </c>
      <c r="H65" s="427">
        <v>556500</v>
      </c>
      <c r="I65" s="427">
        <v>0</v>
      </c>
      <c r="J65" s="427">
        <v>556500</v>
      </c>
      <c r="K65" s="428">
        <v>2.5105329376353291E-2</v>
      </c>
    </row>
    <row r="66" spans="1:11" x14ac:dyDescent="0.25">
      <c r="A66" s="429">
        <v>2</v>
      </c>
      <c r="B66" s="430">
        <v>1</v>
      </c>
      <c r="C66" s="430">
        <v>3</v>
      </c>
      <c r="D66" s="430">
        <v>1</v>
      </c>
      <c r="E66" s="430"/>
      <c r="F66" s="442" t="s">
        <v>104</v>
      </c>
      <c r="G66" s="432">
        <v>0</v>
      </c>
      <c r="H66" s="432">
        <v>200100</v>
      </c>
      <c r="I66" s="432">
        <v>0</v>
      </c>
      <c r="J66" s="432">
        <v>200100</v>
      </c>
      <c r="K66" s="433">
        <v>9.0270914792601881E-3</v>
      </c>
    </row>
    <row r="67" spans="1:11" x14ac:dyDescent="0.25">
      <c r="A67" s="443">
        <v>2</v>
      </c>
      <c r="B67" s="435">
        <v>1</v>
      </c>
      <c r="C67" s="435">
        <v>3</v>
      </c>
      <c r="D67" s="435">
        <v>1</v>
      </c>
      <c r="E67" s="435" t="s">
        <v>308</v>
      </c>
      <c r="F67" s="444" t="s">
        <v>105</v>
      </c>
      <c r="G67" s="437"/>
      <c r="H67" s="437">
        <f>[5]PPNE4!O68</f>
        <v>1.6087736616089608E-2</v>
      </c>
      <c r="I67" s="437"/>
      <c r="J67" s="437">
        <f>SUBTOTAL(9,G67:I67)</f>
        <v>1.6087736616089608E-2</v>
      </c>
      <c r="K67" s="438" t="str">
        <f>IFERROR(J67/$I$18*100,"0.00")</f>
        <v>0.00</v>
      </c>
    </row>
    <row r="68" spans="1:11" x14ac:dyDescent="0.25">
      <c r="A68" s="443">
        <v>2</v>
      </c>
      <c r="B68" s="435">
        <v>1</v>
      </c>
      <c r="C68" s="435">
        <v>3</v>
      </c>
      <c r="D68" s="435">
        <v>1</v>
      </c>
      <c r="E68" s="435" t="s">
        <v>309</v>
      </c>
      <c r="F68" s="444" t="s">
        <v>106</v>
      </c>
      <c r="G68" s="437"/>
      <c r="H68" s="437">
        <f>[5]PPNE4!O69</f>
        <v>6.8792678459373077E-3</v>
      </c>
      <c r="I68" s="437"/>
      <c r="J68" s="437">
        <f>SUBTOTAL(9,G68:I68)</f>
        <v>6.8792678459373077E-3</v>
      </c>
      <c r="K68" s="438" t="str">
        <f>IFERROR(J68/$I$18*100,"0.00")</f>
        <v>0.00</v>
      </c>
    </row>
    <row r="69" spans="1:11" x14ac:dyDescent="0.25">
      <c r="A69" s="429">
        <v>2</v>
      </c>
      <c r="B69" s="430">
        <v>1</v>
      </c>
      <c r="C69" s="430">
        <v>3</v>
      </c>
      <c r="D69" s="430">
        <v>2</v>
      </c>
      <c r="E69" s="430"/>
      <c r="F69" s="442" t="s">
        <v>107</v>
      </c>
      <c r="G69" s="432">
        <v>0</v>
      </c>
      <c r="H69" s="432">
        <v>356400</v>
      </c>
      <c r="I69" s="432">
        <v>0</v>
      </c>
      <c r="J69" s="432">
        <v>356400</v>
      </c>
      <c r="K69" s="433">
        <v>1.6078237897093103E-2</v>
      </c>
    </row>
    <row r="70" spans="1:11" x14ac:dyDescent="0.25">
      <c r="A70" s="443">
        <v>2</v>
      </c>
      <c r="B70" s="435">
        <v>1</v>
      </c>
      <c r="C70" s="435">
        <v>3</v>
      </c>
      <c r="D70" s="435">
        <v>2</v>
      </c>
      <c r="E70" s="435" t="s">
        <v>308</v>
      </c>
      <c r="F70" s="444" t="s">
        <v>108</v>
      </c>
      <c r="G70" s="437"/>
      <c r="H70" s="437">
        <f>[5]PPNE4!O71</f>
        <v>3.7917224347685942E-2</v>
      </c>
      <c r="I70" s="437"/>
      <c r="J70" s="437">
        <f>SUBTOTAL(9,G70:I70)</f>
        <v>3.7917224347685942E-2</v>
      </c>
      <c r="K70" s="438" t="str">
        <f>IFERROR(J70/$I$18*100,"0.00")</f>
        <v>0.00</v>
      </c>
    </row>
    <row r="71" spans="1:11" x14ac:dyDescent="0.25">
      <c r="A71" s="443">
        <v>2</v>
      </c>
      <c r="B71" s="435">
        <v>1</v>
      </c>
      <c r="C71" s="435">
        <v>3</v>
      </c>
      <c r="D71" s="435">
        <v>2</v>
      </c>
      <c r="E71" s="435" t="s">
        <v>309</v>
      </c>
      <c r="F71" s="444" t="s">
        <v>109</v>
      </c>
      <c r="G71" s="437"/>
      <c r="H71" s="437">
        <f>[5]PPNE4!O72</f>
        <v>0</v>
      </c>
      <c r="I71" s="437"/>
      <c r="J71" s="437">
        <f>SUBTOTAL(9,G71:I71)</f>
        <v>0</v>
      </c>
      <c r="K71" s="438" t="str">
        <f>IFERROR(J71/$I$18*100,"0.00")</f>
        <v>0.00</v>
      </c>
    </row>
    <row r="72" spans="1:11" x14ac:dyDescent="0.25">
      <c r="A72" s="424">
        <v>2</v>
      </c>
      <c r="B72" s="425">
        <v>1</v>
      </c>
      <c r="C72" s="425">
        <v>4</v>
      </c>
      <c r="D72" s="425"/>
      <c r="E72" s="425"/>
      <c r="F72" s="426" t="s">
        <v>47</v>
      </c>
      <c r="G72" s="427">
        <v>0</v>
      </c>
      <c r="H72" s="427">
        <v>840000</v>
      </c>
      <c r="I72" s="427">
        <v>0</v>
      </c>
      <c r="J72" s="427">
        <v>840000</v>
      </c>
      <c r="K72" s="428">
        <v>3.789483679449554E-2</v>
      </c>
    </row>
    <row r="73" spans="1:11" x14ac:dyDescent="0.25">
      <c r="A73" s="429">
        <v>2</v>
      </c>
      <c r="B73" s="430">
        <v>1</v>
      </c>
      <c r="C73" s="430">
        <v>4</v>
      </c>
      <c r="D73" s="430">
        <v>1</v>
      </c>
      <c r="E73" s="430"/>
      <c r="F73" s="442" t="s">
        <v>48</v>
      </c>
      <c r="G73" s="432">
        <v>0</v>
      </c>
      <c r="H73" s="432">
        <v>0</v>
      </c>
      <c r="I73" s="432">
        <v>0</v>
      </c>
      <c r="J73" s="432">
        <v>0</v>
      </c>
      <c r="K73" s="433">
        <v>0</v>
      </c>
    </row>
    <row r="74" spans="1:11" x14ac:dyDescent="0.25">
      <c r="A74" s="434">
        <v>2</v>
      </c>
      <c r="B74" s="435">
        <v>1</v>
      </c>
      <c r="C74" s="435">
        <v>4</v>
      </c>
      <c r="D74" s="435">
        <v>1</v>
      </c>
      <c r="E74" s="435" t="s">
        <v>308</v>
      </c>
      <c r="F74" s="439" t="s">
        <v>48</v>
      </c>
      <c r="G74" s="437"/>
      <c r="H74" s="437"/>
      <c r="I74" s="437"/>
      <c r="J74" s="437">
        <f>SUBTOTAL(9,G74:I74)</f>
        <v>0</v>
      </c>
      <c r="K74" s="438" t="str">
        <f>IFERROR(J74/$I$18*100,"0.00")</f>
        <v>0.00</v>
      </c>
    </row>
    <row r="75" spans="1:11" x14ac:dyDescent="0.25">
      <c r="A75" s="429">
        <v>2</v>
      </c>
      <c r="B75" s="430">
        <v>1</v>
      </c>
      <c r="C75" s="430">
        <v>4</v>
      </c>
      <c r="D75" s="430">
        <v>2</v>
      </c>
      <c r="E75" s="430"/>
      <c r="F75" s="442" t="s">
        <v>113</v>
      </c>
      <c r="G75" s="432">
        <v>0</v>
      </c>
      <c r="H75" s="432">
        <v>840000</v>
      </c>
      <c r="I75" s="432">
        <v>0</v>
      </c>
      <c r="J75" s="432">
        <v>840000</v>
      </c>
      <c r="K75" s="433">
        <v>3.789483679449554E-2</v>
      </c>
    </row>
    <row r="76" spans="1:11" x14ac:dyDescent="0.25">
      <c r="A76" s="434">
        <v>2</v>
      </c>
      <c r="B76" s="435">
        <v>1</v>
      </c>
      <c r="C76" s="435">
        <v>4</v>
      </c>
      <c r="D76" s="435">
        <v>2</v>
      </c>
      <c r="E76" s="435" t="s">
        <v>308</v>
      </c>
      <c r="F76" s="439" t="s">
        <v>110</v>
      </c>
      <c r="G76" s="437"/>
      <c r="H76" s="437"/>
      <c r="I76" s="437"/>
      <c r="J76" s="437">
        <f>SUBTOTAL(9,G76:I76)</f>
        <v>0</v>
      </c>
      <c r="K76" s="438" t="str">
        <f>IFERROR(J76/$I$18*100,"0.00")</f>
        <v>0.00</v>
      </c>
    </row>
    <row r="77" spans="1:11" x14ac:dyDescent="0.25">
      <c r="A77" s="434">
        <v>2</v>
      </c>
      <c r="B77" s="435">
        <v>1</v>
      </c>
      <c r="C77" s="435">
        <v>4</v>
      </c>
      <c r="D77" s="435">
        <v>2</v>
      </c>
      <c r="E77" s="435" t="s">
        <v>309</v>
      </c>
      <c r="F77" s="439" t="s">
        <v>111</v>
      </c>
      <c r="G77" s="437"/>
      <c r="H77" s="437">
        <f>[5]PPNE4!O78</f>
        <v>0</v>
      </c>
      <c r="I77" s="437"/>
      <c r="J77" s="437">
        <f>SUBTOTAL(9,G77:I77)</f>
        <v>0</v>
      </c>
      <c r="K77" s="438" t="str">
        <f>IFERROR(J77/$I$18*100,"0.00")</f>
        <v>0.00</v>
      </c>
    </row>
    <row r="78" spans="1:11" x14ac:dyDescent="0.25">
      <c r="A78" s="434">
        <v>2</v>
      </c>
      <c r="B78" s="435">
        <v>1</v>
      </c>
      <c r="C78" s="435">
        <v>4</v>
      </c>
      <c r="D78" s="435">
        <v>2</v>
      </c>
      <c r="E78" s="435" t="s">
        <v>310</v>
      </c>
      <c r="F78" s="439" t="s">
        <v>112</v>
      </c>
      <c r="G78" s="437"/>
      <c r="H78" s="437"/>
      <c r="I78" s="437"/>
      <c r="J78" s="437">
        <f>SUBTOTAL(9,G78:I78)</f>
        <v>0</v>
      </c>
      <c r="K78" s="438" t="str">
        <f>IFERROR(J78/$I$18*100,"0.00")</f>
        <v>0.00</v>
      </c>
    </row>
    <row r="79" spans="1:11" x14ac:dyDescent="0.25">
      <c r="A79" s="434">
        <v>2</v>
      </c>
      <c r="B79" s="435">
        <v>1</v>
      </c>
      <c r="C79" s="435">
        <v>4</v>
      </c>
      <c r="D79" s="435">
        <v>2</v>
      </c>
      <c r="E79" s="435" t="s">
        <v>311</v>
      </c>
      <c r="F79" s="439" t="s">
        <v>364</v>
      </c>
      <c r="G79" s="437"/>
      <c r="H79" s="437"/>
      <c r="I79" s="437"/>
      <c r="J79" s="437">
        <f>SUBTOTAL(9,G79:I79)</f>
        <v>0</v>
      </c>
      <c r="K79" s="438" t="str">
        <f>IFERROR(J79/$I$18*100,"0.00")</f>
        <v>0.00</v>
      </c>
    </row>
    <row r="80" spans="1:11" x14ac:dyDescent="0.25">
      <c r="A80" s="424">
        <v>2</v>
      </c>
      <c r="B80" s="425">
        <v>1</v>
      </c>
      <c r="C80" s="425">
        <v>5</v>
      </c>
      <c r="D80" s="425"/>
      <c r="E80" s="425"/>
      <c r="F80" s="426" t="s">
        <v>365</v>
      </c>
      <c r="G80" s="427">
        <v>71761293.439999998</v>
      </c>
      <c r="H80" s="427">
        <v>0</v>
      </c>
      <c r="I80" s="427">
        <v>0</v>
      </c>
      <c r="J80" s="427">
        <v>71761293.439999998</v>
      </c>
      <c r="K80" s="428">
        <v>3.237360122703218</v>
      </c>
    </row>
    <row r="81" spans="1:11" x14ac:dyDescent="0.25">
      <c r="A81" s="429">
        <v>2</v>
      </c>
      <c r="B81" s="430">
        <v>1</v>
      </c>
      <c r="C81" s="430">
        <v>5</v>
      </c>
      <c r="D81" s="430">
        <v>1</v>
      </c>
      <c r="E81" s="430"/>
      <c r="F81" s="431" t="s">
        <v>114</v>
      </c>
      <c r="G81" s="432">
        <v>33059621.210000001</v>
      </c>
      <c r="H81" s="432">
        <v>0</v>
      </c>
      <c r="I81" s="432">
        <v>0</v>
      </c>
      <c r="J81" s="432">
        <v>33059621.210000001</v>
      </c>
      <c r="K81" s="433">
        <v>1.4914154169533251</v>
      </c>
    </row>
    <row r="82" spans="1:11" x14ac:dyDescent="0.25">
      <c r="A82" s="434">
        <v>2</v>
      </c>
      <c r="B82" s="435">
        <v>1</v>
      </c>
      <c r="C82" s="435">
        <v>5</v>
      </c>
      <c r="D82" s="435">
        <v>1</v>
      </c>
      <c r="E82" s="435" t="s">
        <v>308</v>
      </c>
      <c r="F82" s="439" t="s">
        <v>114</v>
      </c>
      <c r="G82" s="437">
        <f>[5]PPNE4!O83</f>
        <v>1.49440130797869</v>
      </c>
      <c r="H82" s="437"/>
      <c r="I82" s="437"/>
      <c r="J82" s="437">
        <f>SUBTOTAL(9,G82:I82)</f>
        <v>1.49440130797869</v>
      </c>
      <c r="K82" s="438" t="str">
        <f>IFERROR(J82/$I$18*100,"0.00")</f>
        <v>0.00</v>
      </c>
    </row>
    <row r="83" spans="1:11" x14ac:dyDescent="0.25">
      <c r="A83" s="429">
        <v>2</v>
      </c>
      <c r="B83" s="430">
        <v>1</v>
      </c>
      <c r="C83" s="430">
        <v>5</v>
      </c>
      <c r="D83" s="430">
        <v>2</v>
      </c>
      <c r="E83" s="430"/>
      <c r="F83" s="442" t="s">
        <v>115</v>
      </c>
      <c r="G83" s="432">
        <v>33106249.740000002</v>
      </c>
      <c r="H83" s="432">
        <v>0</v>
      </c>
      <c r="I83" s="432">
        <v>0</v>
      </c>
      <c r="J83" s="432">
        <v>33106249.740000002</v>
      </c>
      <c r="K83" s="433">
        <v>1.4935189652084646</v>
      </c>
    </row>
    <row r="84" spans="1:11" x14ac:dyDescent="0.25">
      <c r="A84" s="434">
        <v>2</v>
      </c>
      <c r="B84" s="435">
        <v>1</v>
      </c>
      <c r="C84" s="435">
        <v>5</v>
      </c>
      <c r="D84" s="435">
        <v>2</v>
      </c>
      <c r="E84" s="435" t="s">
        <v>308</v>
      </c>
      <c r="F84" s="439" t="s">
        <v>115</v>
      </c>
      <c r="G84" s="437">
        <f>[5]PPNE4!O85</f>
        <v>0.2525748688969256</v>
      </c>
      <c r="H84" s="437"/>
      <c r="I84" s="437"/>
      <c r="J84" s="437">
        <f>SUBTOTAL(9,G84:I84)</f>
        <v>0.2525748688969256</v>
      </c>
      <c r="K84" s="438" t="str">
        <f>IFERROR(J84/$I$18*100,"0.00")</f>
        <v>0.00</v>
      </c>
    </row>
    <row r="85" spans="1:11" x14ac:dyDescent="0.25">
      <c r="A85" s="429">
        <v>2</v>
      </c>
      <c r="B85" s="430">
        <v>1</v>
      </c>
      <c r="C85" s="430">
        <v>5</v>
      </c>
      <c r="D85" s="430">
        <v>3</v>
      </c>
      <c r="E85" s="430"/>
      <c r="F85" s="442" t="s">
        <v>116</v>
      </c>
      <c r="G85" s="432">
        <v>5595422.4900000002</v>
      </c>
      <c r="H85" s="432">
        <v>0</v>
      </c>
      <c r="I85" s="432">
        <v>0</v>
      </c>
      <c r="J85" s="432">
        <v>5595422.4900000002</v>
      </c>
      <c r="K85" s="433">
        <v>0.25242574054142836</v>
      </c>
    </row>
    <row r="86" spans="1:11" x14ac:dyDescent="0.25">
      <c r="A86" s="434">
        <v>2</v>
      </c>
      <c r="B86" s="435">
        <v>1</v>
      </c>
      <c r="C86" s="435">
        <v>5</v>
      </c>
      <c r="D86" s="435">
        <v>3</v>
      </c>
      <c r="E86" s="435" t="s">
        <v>308</v>
      </c>
      <c r="F86" s="439" t="s">
        <v>116</v>
      </c>
      <c r="G86" s="437">
        <f>[5]PPNE4!O87</f>
        <v>0</v>
      </c>
      <c r="H86" s="437"/>
      <c r="I86" s="437"/>
      <c r="J86" s="437">
        <f>SUBTOTAL(9,G86:I86)</f>
        <v>0</v>
      </c>
      <c r="K86" s="438" t="str">
        <f>IFERROR(J86/$I$18*100,"0.00")</f>
        <v>0.00</v>
      </c>
    </row>
    <row r="87" spans="1:11" x14ac:dyDescent="0.25">
      <c r="A87" s="429">
        <v>2</v>
      </c>
      <c r="B87" s="430">
        <v>1</v>
      </c>
      <c r="C87" s="430">
        <v>5</v>
      </c>
      <c r="D87" s="430">
        <v>4</v>
      </c>
      <c r="E87" s="430"/>
      <c r="F87" s="442" t="s">
        <v>117</v>
      </c>
      <c r="G87" s="432">
        <v>0</v>
      </c>
      <c r="H87" s="432">
        <v>0</v>
      </c>
      <c r="I87" s="432">
        <v>0</v>
      </c>
      <c r="J87" s="432">
        <v>0</v>
      </c>
      <c r="K87" s="433">
        <v>0</v>
      </c>
    </row>
    <row r="88" spans="1:11" x14ac:dyDescent="0.25">
      <c r="A88" s="434">
        <v>2</v>
      </c>
      <c r="B88" s="435">
        <v>1</v>
      </c>
      <c r="C88" s="435">
        <v>5</v>
      </c>
      <c r="D88" s="435">
        <v>4</v>
      </c>
      <c r="E88" s="435" t="s">
        <v>308</v>
      </c>
      <c r="F88" s="439" t="s">
        <v>117</v>
      </c>
      <c r="G88" s="437"/>
      <c r="H88" s="437"/>
      <c r="I88" s="437"/>
      <c r="J88" s="437">
        <f>SUBTOTAL(9,G88:I88)</f>
        <v>0</v>
      </c>
      <c r="K88" s="438" t="str">
        <f>IFERROR(J88/$I$18*100,"0.00")</f>
        <v>0.00</v>
      </c>
    </row>
    <row r="89" spans="1:11" x14ac:dyDescent="0.25">
      <c r="A89" s="418">
        <v>2</v>
      </c>
      <c r="B89" s="419">
        <v>2</v>
      </c>
      <c r="C89" s="420"/>
      <c r="D89" s="420"/>
      <c r="E89" s="420"/>
      <c r="F89" s="421" t="s">
        <v>366</v>
      </c>
      <c r="G89" s="422">
        <v>0</v>
      </c>
      <c r="H89" s="422">
        <v>69562469.75999999</v>
      </c>
      <c r="I89" s="422">
        <v>0</v>
      </c>
      <c r="J89" s="422">
        <v>69562469.75999999</v>
      </c>
      <c r="K89" s="423">
        <v>3.1381648078300364</v>
      </c>
    </row>
    <row r="90" spans="1:11" x14ac:dyDescent="0.25">
      <c r="A90" s="424">
        <v>2</v>
      </c>
      <c r="B90" s="425">
        <v>2</v>
      </c>
      <c r="C90" s="425">
        <v>1</v>
      </c>
      <c r="D90" s="425"/>
      <c r="E90" s="425"/>
      <c r="F90" s="426" t="s">
        <v>29</v>
      </c>
      <c r="G90" s="427">
        <v>0</v>
      </c>
      <c r="H90" s="427">
        <v>17361281.759999998</v>
      </c>
      <c r="I90" s="427">
        <v>0</v>
      </c>
      <c r="J90" s="427">
        <v>17361281.759999998</v>
      </c>
      <c r="K90" s="428">
        <v>0.7832177843314907</v>
      </c>
    </row>
    <row r="91" spans="1:11" x14ac:dyDescent="0.25">
      <c r="A91" s="445">
        <v>2</v>
      </c>
      <c r="B91" s="446">
        <v>2</v>
      </c>
      <c r="C91" s="446">
        <v>1</v>
      </c>
      <c r="D91" s="446">
        <v>1</v>
      </c>
      <c r="E91" s="446"/>
      <c r="F91" s="447" t="s">
        <v>118</v>
      </c>
      <c r="G91" s="448">
        <v>0</v>
      </c>
      <c r="H91" s="448">
        <v>0</v>
      </c>
      <c r="I91" s="448">
        <v>0</v>
      </c>
      <c r="J91" s="448">
        <v>0</v>
      </c>
      <c r="K91" s="449">
        <v>0</v>
      </c>
    </row>
    <row r="92" spans="1:11" x14ac:dyDescent="0.25">
      <c r="A92" s="443">
        <v>2</v>
      </c>
      <c r="B92" s="435">
        <v>2</v>
      </c>
      <c r="C92" s="435">
        <v>1</v>
      </c>
      <c r="D92" s="435">
        <v>1</v>
      </c>
      <c r="E92" s="435" t="s">
        <v>308</v>
      </c>
      <c r="F92" s="444" t="s">
        <v>118</v>
      </c>
      <c r="G92" s="437"/>
      <c r="H92" s="437"/>
      <c r="I92" s="437"/>
      <c r="J92" s="437">
        <f>SUBTOTAL(9,G92:I92)</f>
        <v>0</v>
      </c>
      <c r="K92" s="438" t="str">
        <f>IFERROR(J92/$I$18*100,"0.00")</f>
        <v>0.00</v>
      </c>
    </row>
    <row r="93" spans="1:11" x14ac:dyDescent="0.25">
      <c r="A93" s="429">
        <v>2</v>
      </c>
      <c r="B93" s="430">
        <v>2</v>
      </c>
      <c r="C93" s="430">
        <v>1</v>
      </c>
      <c r="D93" s="430">
        <v>2</v>
      </c>
      <c r="E93" s="430"/>
      <c r="F93" s="431" t="s">
        <v>119</v>
      </c>
      <c r="G93" s="432">
        <v>0</v>
      </c>
      <c r="H93" s="432">
        <v>0</v>
      </c>
      <c r="I93" s="432">
        <v>0</v>
      </c>
      <c r="J93" s="432">
        <v>0</v>
      </c>
      <c r="K93" s="433">
        <v>0</v>
      </c>
    </row>
    <row r="94" spans="1:11" x14ac:dyDescent="0.25">
      <c r="A94" s="443">
        <v>2</v>
      </c>
      <c r="B94" s="435">
        <v>2</v>
      </c>
      <c r="C94" s="435">
        <v>1</v>
      </c>
      <c r="D94" s="435">
        <v>2</v>
      </c>
      <c r="E94" s="435" t="s">
        <v>308</v>
      </c>
      <c r="F94" s="444" t="s">
        <v>119</v>
      </c>
      <c r="G94" s="437"/>
      <c r="H94" s="437"/>
      <c r="I94" s="437"/>
      <c r="J94" s="437">
        <f>SUBTOTAL(9,G94:I94)</f>
        <v>0</v>
      </c>
      <c r="K94" s="438" t="str">
        <f>IFERROR(J94/$I$18*100,"0.00")</f>
        <v>0.00</v>
      </c>
    </row>
    <row r="95" spans="1:11" x14ac:dyDescent="0.25">
      <c r="A95" s="429">
        <v>2</v>
      </c>
      <c r="B95" s="430">
        <v>2</v>
      </c>
      <c r="C95" s="430">
        <v>1</v>
      </c>
      <c r="D95" s="430">
        <v>3</v>
      </c>
      <c r="E95" s="430"/>
      <c r="F95" s="431" t="s">
        <v>120</v>
      </c>
      <c r="G95" s="432">
        <v>0</v>
      </c>
      <c r="H95" s="432">
        <v>4681251.2399999993</v>
      </c>
      <c r="I95" s="432">
        <v>0</v>
      </c>
      <c r="J95" s="432">
        <v>4681251.2399999993</v>
      </c>
      <c r="K95" s="433">
        <v>0.21118482349265455</v>
      </c>
    </row>
    <row r="96" spans="1:11" x14ac:dyDescent="0.25">
      <c r="A96" s="434">
        <v>2</v>
      </c>
      <c r="B96" s="435">
        <v>2</v>
      </c>
      <c r="C96" s="435">
        <v>1</v>
      </c>
      <c r="D96" s="435">
        <v>3</v>
      </c>
      <c r="E96" s="435" t="s">
        <v>308</v>
      </c>
      <c r="F96" s="439" t="s">
        <v>120</v>
      </c>
      <c r="G96" s="437"/>
      <c r="H96" s="437">
        <f>[5]PPNE4!O97</f>
        <v>0</v>
      </c>
      <c r="I96" s="437"/>
      <c r="J96" s="437">
        <f>SUBTOTAL(9,G96:I96)</f>
        <v>0</v>
      </c>
      <c r="K96" s="438" t="str">
        <f>IFERROR(J96/$I$18*100,"0.00")</f>
        <v>0.00</v>
      </c>
    </row>
    <row r="97" spans="1:11" x14ac:dyDescent="0.25">
      <c r="A97" s="429">
        <v>2</v>
      </c>
      <c r="B97" s="430">
        <v>2</v>
      </c>
      <c r="C97" s="430">
        <v>1</v>
      </c>
      <c r="D97" s="430">
        <v>4</v>
      </c>
      <c r="E97" s="430"/>
      <c r="F97" s="431" t="s">
        <v>121</v>
      </c>
      <c r="G97" s="432">
        <v>0</v>
      </c>
      <c r="H97" s="432">
        <v>0</v>
      </c>
      <c r="I97" s="432">
        <v>0</v>
      </c>
      <c r="J97" s="432">
        <v>0</v>
      </c>
      <c r="K97" s="433">
        <v>0</v>
      </c>
    </row>
    <row r="98" spans="1:11" x14ac:dyDescent="0.25">
      <c r="A98" s="443">
        <v>2</v>
      </c>
      <c r="B98" s="435">
        <v>2</v>
      </c>
      <c r="C98" s="435">
        <v>1</v>
      </c>
      <c r="D98" s="435">
        <v>4</v>
      </c>
      <c r="E98" s="435" t="s">
        <v>308</v>
      </c>
      <c r="F98" s="444" t="s">
        <v>121</v>
      </c>
      <c r="G98" s="437"/>
      <c r="H98" s="437"/>
      <c r="I98" s="437"/>
      <c r="J98" s="437">
        <f>SUBTOTAL(9,G98:I98)</f>
        <v>0</v>
      </c>
      <c r="K98" s="438" t="str">
        <f>IFERROR(J98/$I$18*100,"0.00")</f>
        <v>0.00</v>
      </c>
    </row>
    <row r="99" spans="1:11" x14ac:dyDescent="0.25">
      <c r="A99" s="429">
        <v>2</v>
      </c>
      <c r="B99" s="430">
        <v>2</v>
      </c>
      <c r="C99" s="430">
        <v>1</v>
      </c>
      <c r="D99" s="430">
        <v>5</v>
      </c>
      <c r="E99" s="430"/>
      <c r="F99" s="431" t="s">
        <v>122</v>
      </c>
      <c r="G99" s="432">
        <v>0</v>
      </c>
      <c r="H99" s="432">
        <v>218030.52000000002</v>
      </c>
      <c r="I99" s="432">
        <v>0</v>
      </c>
      <c r="J99" s="432">
        <v>218030.52000000002</v>
      </c>
      <c r="K99" s="433">
        <v>9.8359892519273746E-3</v>
      </c>
    </row>
    <row r="100" spans="1:11" x14ac:dyDescent="0.25">
      <c r="A100" s="443">
        <v>2</v>
      </c>
      <c r="B100" s="435">
        <v>2</v>
      </c>
      <c r="C100" s="435">
        <v>1</v>
      </c>
      <c r="D100" s="435">
        <v>5</v>
      </c>
      <c r="E100" s="435" t="s">
        <v>308</v>
      </c>
      <c r="F100" s="444" t="s">
        <v>122</v>
      </c>
      <c r="G100" s="437"/>
      <c r="H100" s="437">
        <f>[5]PPNE4!O101</f>
        <v>0.49021554335222545</v>
      </c>
      <c r="I100" s="437"/>
      <c r="J100" s="437">
        <f>SUBTOTAL(9,G100:I100)</f>
        <v>0.49021554335222545</v>
      </c>
      <c r="K100" s="438" t="str">
        <f>IFERROR(J100/$I$18*100,"0.00")</f>
        <v>0.00</v>
      </c>
    </row>
    <row r="101" spans="1:11" x14ac:dyDescent="0.25">
      <c r="A101" s="429">
        <v>2</v>
      </c>
      <c r="B101" s="430">
        <v>2</v>
      </c>
      <c r="C101" s="430">
        <v>1</v>
      </c>
      <c r="D101" s="430">
        <v>6</v>
      </c>
      <c r="E101" s="430"/>
      <c r="F101" s="431" t="s">
        <v>30</v>
      </c>
      <c r="G101" s="432">
        <v>0</v>
      </c>
      <c r="H101" s="432">
        <v>10860000</v>
      </c>
      <c r="I101" s="432">
        <v>0</v>
      </c>
      <c r="J101" s="432">
        <v>10860000</v>
      </c>
      <c r="K101" s="433">
        <v>0.48992610427169231</v>
      </c>
    </row>
    <row r="102" spans="1:11" x14ac:dyDescent="0.25">
      <c r="A102" s="443">
        <v>2</v>
      </c>
      <c r="B102" s="435">
        <v>2</v>
      </c>
      <c r="C102" s="435">
        <v>1</v>
      </c>
      <c r="D102" s="435">
        <v>6</v>
      </c>
      <c r="E102" s="435" t="s">
        <v>308</v>
      </c>
      <c r="F102" s="444" t="s">
        <v>123</v>
      </c>
      <c r="G102" s="450"/>
      <c r="H102" s="450">
        <f>[5]PPNE4!O103</f>
        <v>1.2729353888151711E-2</v>
      </c>
      <c r="I102" s="450"/>
      <c r="J102" s="437">
        <f>SUBTOTAL(9,G102:I102)</f>
        <v>1.2729353888151711E-2</v>
      </c>
      <c r="K102" s="438" t="str">
        <f>IFERROR(J102/$I$18*100,"0.00")</f>
        <v>0.00</v>
      </c>
    </row>
    <row r="103" spans="1:11" x14ac:dyDescent="0.25">
      <c r="A103" s="443">
        <v>2</v>
      </c>
      <c r="B103" s="435">
        <v>2</v>
      </c>
      <c r="C103" s="435">
        <v>1</v>
      </c>
      <c r="D103" s="435">
        <v>6</v>
      </c>
      <c r="E103" s="435" t="s">
        <v>309</v>
      </c>
      <c r="F103" s="444" t="s">
        <v>124</v>
      </c>
      <c r="G103" s="450"/>
      <c r="H103" s="450"/>
      <c r="I103" s="450"/>
      <c r="J103" s="437">
        <f>SUBTOTAL(9,G103:I103)</f>
        <v>0</v>
      </c>
      <c r="K103" s="438" t="str">
        <f>IFERROR(J103/$I$18*100,"0.00")</f>
        <v>0.00</v>
      </c>
    </row>
    <row r="104" spans="1:11" x14ac:dyDescent="0.25">
      <c r="A104" s="429">
        <v>2</v>
      </c>
      <c r="B104" s="430">
        <v>2</v>
      </c>
      <c r="C104" s="430">
        <v>1</v>
      </c>
      <c r="D104" s="430">
        <v>7</v>
      </c>
      <c r="E104" s="430"/>
      <c r="F104" s="431" t="s">
        <v>31</v>
      </c>
      <c r="G104" s="432">
        <v>0</v>
      </c>
      <c r="H104" s="432">
        <v>282000</v>
      </c>
      <c r="I104" s="432">
        <v>0</v>
      </c>
      <c r="J104" s="432">
        <v>282000</v>
      </c>
      <c r="K104" s="433">
        <v>1.2721838066723499E-2</v>
      </c>
    </row>
    <row r="105" spans="1:11" x14ac:dyDescent="0.25">
      <c r="A105" s="443">
        <v>2</v>
      </c>
      <c r="B105" s="435">
        <v>2</v>
      </c>
      <c r="C105" s="435">
        <v>1</v>
      </c>
      <c r="D105" s="435">
        <v>7</v>
      </c>
      <c r="E105" s="435" t="s">
        <v>308</v>
      </c>
      <c r="F105" s="444" t="s">
        <v>31</v>
      </c>
      <c r="G105" s="437"/>
      <c r="H105" s="437">
        <f>[5]PPNE4!O106</f>
        <v>5.9584209689220763E-2</v>
      </c>
      <c r="I105" s="437"/>
      <c r="J105" s="437">
        <f>SUBTOTAL(9,G105:I105)</f>
        <v>5.9584209689220763E-2</v>
      </c>
      <c r="K105" s="438" t="str">
        <f>IFERROR(J105/$I$18*100,"0.00")</f>
        <v>0.00</v>
      </c>
    </row>
    <row r="106" spans="1:11" x14ac:dyDescent="0.25">
      <c r="A106" s="429">
        <v>2</v>
      </c>
      <c r="B106" s="430">
        <v>2</v>
      </c>
      <c r="C106" s="430">
        <v>1</v>
      </c>
      <c r="D106" s="430">
        <v>8</v>
      </c>
      <c r="E106" s="430"/>
      <c r="F106" s="431" t="s">
        <v>125</v>
      </c>
      <c r="G106" s="432">
        <v>0</v>
      </c>
      <c r="H106" s="432">
        <v>1320000</v>
      </c>
      <c r="I106" s="432">
        <v>0</v>
      </c>
      <c r="J106" s="432">
        <v>1320000</v>
      </c>
      <c r="K106" s="433">
        <v>5.9549029248492986E-2</v>
      </c>
    </row>
    <row r="107" spans="1:11" x14ac:dyDescent="0.25">
      <c r="A107" s="434">
        <v>2</v>
      </c>
      <c r="B107" s="435">
        <v>2</v>
      </c>
      <c r="C107" s="435">
        <v>1</v>
      </c>
      <c r="D107" s="435">
        <v>8</v>
      </c>
      <c r="E107" s="435" t="s">
        <v>308</v>
      </c>
      <c r="F107" s="439" t="s">
        <v>125</v>
      </c>
      <c r="G107" s="437"/>
      <c r="H107" s="437">
        <f>[5]PPNE4!O108</f>
        <v>7.8542821863063737E-3</v>
      </c>
      <c r="I107" s="437"/>
      <c r="J107" s="437">
        <f>SUBTOTAL(9,G107:I107)</f>
        <v>7.8542821863063737E-3</v>
      </c>
      <c r="K107" s="438" t="str">
        <f>IFERROR(J107/$I$18*100,"0.00")</f>
        <v>0.00</v>
      </c>
    </row>
    <row r="108" spans="1:11" x14ac:dyDescent="0.25">
      <c r="A108" s="424">
        <v>2</v>
      </c>
      <c r="B108" s="425">
        <v>2</v>
      </c>
      <c r="C108" s="425">
        <v>2</v>
      </c>
      <c r="D108" s="425"/>
      <c r="E108" s="425"/>
      <c r="F108" s="426" t="s">
        <v>367</v>
      </c>
      <c r="G108" s="427">
        <v>0</v>
      </c>
      <c r="H108" s="427">
        <v>495988</v>
      </c>
      <c r="I108" s="427">
        <v>0</v>
      </c>
      <c r="J108" s="427">
        <v>495988</v>
      </c>
      <c r="K108" s="428">
        <v>2.2375457514319345E-2</v>
      </c>
    </row>
    <row r="109" spans="1:11" x14ac:dyDescent="0.25">
      <c r="A109" s="429">
        <v>2</v>
      </c>
      <c r="B109" s="430">
        <v>2</v>
      </c>
      <c r="C109" s="430">
        <v>2</v>
      </c>
      <c r="D109" s="430">
        <v>1</v>
      </c>
      <c r="E109" s="430"/>
      <c r="F109" s="431" t="s">
        <v>126</v>
      </c>
      <c r="G109" s="432">
        <v>0</v>
      </c>
      <c r="H109" s="432">
        <v>174000</v>
      </c>
      <c r="I109" s="432">
        <v>0</v>
      </c>
      <c r="J109" s="432">
        <v>174000</v>
      </c>
      <c r="K109" s="433">
        <v>7.8496447645740753E-3</v>
      </c>
    </row>
    <row r="110" spans="1:11" x14ac:dyDescent="0.25">
      <c r="A110" s="434">
        <v>2</v>
      </c>
      <c r="B110" s="435">
        <v>2</v>
      </c>
      <c r="C110" s="435">
        <v>2</v>
      </c>
      <c r="D110" s="435">
        <v>1</v>
      </c>
      <c r="E110" s="435" t="s">
        <v>308</v>
      </c>
      <c r="F110" s="439" t="s">
        <v>126</v>
      </c>
      <c r="G110" s="437"/>
      <c r="H110" s="437">
        <v>174000</v>
      </c>
      <c r="I110" s="437"/>
      <c r="J110" s="437">
        <f>SUBTOTAL(9,G110:I110)</f>
        <v>174000</v>
      </c>
      <c r="K110" s="438" t="str">
        <f>IFERROR(J110/$I$18*100,"0.00")</f>
        <v>0.00</v>
      </c>
    </row>
    <row r="111" spans="1:11" x14ac:dyDescent="0.25">
      <c r="A111" s="429">
        <v>2</v>
      </c>
      <c r="B111" s="430">
        <v>2</v>
      </c>
      <c r="C111" s="430">
        <v>2</v>
      </c>
      <c r="D111" s="430">
        <v>2</v>
      </c>
      <c r="E111" s="430"/>
      <c r="F111" s="431" t="s">
        <v>127</v>
      </c>
      <c r="G111" s="432">
        <v>0</v>
      </c>
      <c r="H111" s="432">
        <v>321988</v>
      </c>
      <c r="I111" s="432">
        <v>0</v>
      </c>
      <c r="J111" s="432">
        <v>321988</v>
      </c>
      <c r="K111" s="433">
        <v>1.4525812749745272E-2</v>
      </c>
    </row>
    <row r="112" spans="1:11" x14ac:dyDescent="0.25">
      <c r="A112" s="434">
        <v>2</v>
      </c>
      <c r="B112" s="435">
        <v>2</v>
      </c>
      <c r="C112" s="435">
        <v>2</v>
      </c>
      <c r="D112" s="435">
        <v>2</v>
      </c>
      <c r="E112" s="435" t="s">
        <v>308</v>
      </c>
      <c r="F112" s="439" t="s">
        <v>127</v>
      </c>
      <c r="G112" s="437"/>
      <c r="H112" s="437">
        <v>321988</v>
      </c>
      <c r="I112" s="437"/>
      <c r="J112" s="437">
        <f>SUBTOTAL(9,G112:I112)</f>
        <v>321988</v>
      </c>
      <c r="K112" s="438" t="str">
        <f>IFERROR(J112/$I$18*100,"0.00")</f>
        <v>0.00</v>
      </c>
    </row>
    <row r="113" spans="1:11" x14ac:dyDescent="0.25">
      <c r="A113" s="424">
        <v>2</v>
      </c>
      <c r="B113" s="425">
        <v>2</v>
      </c>
      <c r="C113" s="425">
        <v>3</v>
      </c>
      <c r="D113" s="425"/>
      <c r="E113" s="425"/>
      <c r="F113" s="426" t="s">
        <v>32</v>
      </c>
      <c r="G113" s="427">
        <v>0</v>
      </c>
      <c r="H113" s="427">
        <v>75600</v>
      </c>
      <c r="I113" s="427">
        <v>0</v>
      </c>
      <c r="J113" s="427">
        <v>75600</v>
      </c>
      <c r="K113" s="428">
        <v>3.4105353115045983E-3</v>
      </c>
    </row>
    <row r="114" spans="1:11" x14ac:dyDescent="0.25">
      <c r="A114" s="429">
        <v>2</v>
      </c>
      <c r="B114" s="430">
        <v>2</v>
      </c>
      <c r="C114" s="430">
        <v>3</v>
      </c>
      <c r="D114" s="430">
        <v>1</v>
      </c>
      <c r="E114" s="430"/>
      <c r="F114" s="431" t="s">
        <v>128</v>
      </c>
      <c r="G114" s="432">
        <v>0</v>
      </c>
      <c r="H114" s="432">
        <v>58800</v>
      </c>
      <c r="I114" s="432">
        <v>0</v>
      </c>
      <c r="J114" s="432">
        <v>58800</v>
      </c>
      <c r="K114" s="433">
        <v>2.6526385756146876E-3</v>
      </c>
    </row>
    <row r="115" spans="1:11" x14ac:dyDescent="0.25">
      <c r="A115" s="434">
        <v>2</v>
      </c>
      <c r="B115" s="435">
        <v>2</v>
      </c>
      <c r="C115" s="435">
        <v>3</v>
      </c>
      <c r="D115" s="435">
        <v>1</v>
      </c>
      <c r="E115" s="435" t="s">
        <v>308</v>
      </c>
      <c r="F115" s="439" t="s">
        <v>128</v>
      </c>
      <c r="G115" s="437"/>
      <c r="H115" s="437">
        <v>58800</v>
      </c>
      <c r="I115" s="437"/>
      <c r="J115" s="437">
        <f>SUBTOTAL(9,G115:I115)</f>
        <v>58800</v>
      </c>
      <c r="K115" s="438" t="str">
        <f>IFERROR(J115/$I$18*100,"0.00")</f>
        <v>0.00</v>
      </c>
    </row>
    <row r="116" spans="1:11" x14ac:dyDescent="0.25">
      <c r="A116" s="429">
        <v>2</v>
      </c>
      <c r="B116" s="430">
        <v>2</v>
      </c>
      <c r="C116" s="430">
        <v>3</v>
      </c>
      <c r="D116" s="430">
        <v>2</v>
      </c>
      <c r="E116" s="430"/>
      <c r="F116" s="431" t="s">
        <v>129</v>
      </c>
      <c r="G116" s="432">
        <v>0</v>
      </c>
      <c r="H116" s="432">
        <v>16800</v>
      </c>
      <c r="I116" s="432">
        <v>0</v>
      </c>
      <c r="J116" s="432">
        <v>16800</v>
      </c>
      <c r="K116" s="433">
        <v>7.5789673588991073E-4</v>
      </c>
    </row>
    <row r="117" spans="1:11" x14ac:dyDescent="0.25">
      <c r="A117" s="443">
        <v>2</v>
      </c>
      <c r="B117" s="435">
        <v>2</v>
      </c>
      <c r="C117" s="435">
        <v>3</v>
      </c>
      <c r="D117" s="435">
        <v>2</v>
      </c>
      <c r="E117" s="435" t="s">
        <v>308</v>
      </c>
      <c r="F117" s="444" t="s">
        <v>129</v>
      </c>
      <c r="G117" s="437"/>
      <c r="H117" s="437">
        <v>16800</v>
      </c>
      <c r="I117" s="437"/>
      <c r="J117" s="437">
        <f>SUBTOTAL(9,G117:I117)</f>
        <v>16800</v>
      </c>
      <c r="K117" s="438" t="str">
        <f>IFERROR(J117/$I$18*100,"0.00")</f>
        <v>0.00</v>
      </c>
    </row>
    <row r="118" spans="1:11" x14ac:dyDescent="0.25">
      <c r="A118" s="424">
        <v>2</v>
      </c>
      <c r="B118" s="425">
        <v>2</v>
      </c>
      <c r="C118" s="425">
        <v>4</v>
      </c>
      <c r="D118" s="425"/>
      <c r="E118" s="425"/>
      <c r="F118" s="426" t="s">
        <v>130</v>
      </c>
      <c r="G118" s="427">
        <v>0</v>
      </c>
      <c r="H118" s="427">
        <v>464200</v>
      </c>
      <c r="I118" s="427">
        <v>0</v>
      </c>
      <c r="J118" s="427">
        <v>464200</v>
      </c>
      <c r="K118" s="428">
        <v>2.0941408619053366E-2</v>
      </c>
    </row>
    <row r="119" spans="1:11" x14ac:dyDescent="0.25">
      <c r="A119" s="429">
        <v>2</v>
      </c>
      <c r="B119" s="430">
        <v>2</v>
      </c>
      <c r="C119" s="430">
        <v>4</v>
      </c>
      <c r="D119" s="430">
        <v>1</v>
      </c>
      <c r="E119" s="430"/>
      <c r="F119" s="442" t="s">
        <v>33</v>
      </c>
      <c r="G119" s="432">
        <v>0</v>
      </c>
      <c r="H119" s="432">
        <v>172800</v>
      </c>
      <c r="I119" s="432">
        <v>0</v>
      </c>
      <c r="J119" s="432">
        <v>172800</v>
      </c>
      <c r="K119" s="433">
        <v>7.795509283439082E-3</v>
      </c>
    </row>
    <row r="120" spans="1:11" x14ac:dyDescent="0.25">
      <c r="A120" s="434">
        <v>2</v>
      </c>
      <c r="B120" s="435">
        <v>2</v>
      </c>
      <c r="C120" s="435">
        <v>4</v>
      </c>
      <c r="D120" s="435">
        <v>1</v>
      </c>
      <c r="E120" s="435" t="s">
        <v>308</v>
      </c>
      <c r="F120" s="439" t="s">
        <v>33</v>
      </c>
      <c r="G120" s="437"/>
      <c r="H120" s="437">
        <v>172800</v>
      </c>
      <c r="I120" s="437"/>
      <c r="J120" s="437">
        <f>SUBTOTAL(9,G120:I120)</f>
        <v>172800</v>
      </c>
      <c r="K120" s="438" t="str">
        <f>IFERROR(J120/$I$18*100,"0.00")</f>
        <v>0.00</v>
      </c>
    </row>
    <row r="121" spans="1:11" x14ac:dyDescent="0.25">
      <c r="A121" s="429">
        <v>2</v>
      </c>
      <c r="B121" s="430">
        <v>2</v>
      </c>
      <c r="C121" s="430">
        <v>4</v>
      </c>
      <c r="D121" s="430">
        <v>2</v>
      </c>
      <c r="E121" s="430"/>
      <c r="F121" s="442" t="s">
        <v>34</v>
      </c>
      <c r="G121" s="432">
        <v>0</v>
      </c>
      <c r="H121" s="432">
        <v>115000</v>
      </c>
      <c r="I121" s="432">
        <v>0</v>
      </c>
      <c r="J121" s="432">
        <v>115000</v>
      </c>
      <c r="K121" s="433">
        <v>5.1879836087702219E-3</v>
      </c>
    </row>
    <row r="122" spans="1:11" x14ac:dyDescent="0.25">
      <c r="A122" s="443">
        <v>2</v>
      </c>
      <c r="B122" s="435">
        <v>2</v>
      </c>
      <c r="C122" s="435">
        <v>4</v>
      </c>
      <c r="D122" s="435">
        <v>2</v>
      </c>
      <c r="E122" s="435" t="s">
        <v>308</v>
      </c>
      <c r="F122" s="444" t="s">
        <v>34</v>
      </c>
      <c r="G122" s="437"/>
      <c r="H122" s="437">
        <v>115000</v>
      </c>
      <c r="I122" s="437"/>
      <c r="J122" s="437">
        <f>SUBTOTAL(9,G122:I122)</f>
        <v>115000</v>
      </c>
      <c r="K122" s="438" t="str">
        <f>IFERROR(J122/$I$18*100,"0.00")</f>
        <v>0.00</v>
      </c>
    </row>
    <row r="123" spans="1:11" x14ac:dyDescent="0.25">
      <c r="A123" s="429">
        <v>2</v>
      </c>
      <c r="B123" s="430">
        <v>2</v>
      </c>
      <c r="C123" s="430">
        <v>4</v>
      </c>
      <c r="D123" s="430">
        <v>3</v>
      </c>
      <c r="E123" s="430"/>
      <c r="F123" s="442" t="s">
        <v>49</v>
      </c>
      <c r="G123" s="432">
        <v>0</v>
      </c>
      <c r="H123" s="432">
        <v>162000</v>
      </c>
      <c r="I123" s="432">
        <v>0</v>
      </c>
      <c r="J123" s="432">
        <v>162000</v>
      </c>
      <c r="K123" s="433">
        <v>7.3082899532241393E-3</v>
      </c>
    </row>
    <row r="124" spans="1:11" x14ac:dyDescent="0.25">
      <c r="A124" s="443">
        <v>2</v>
      </c>
      <c r="B124" s="435">
        <v>2</v>
      </c>
      <c r="C124" s="435">
        <v>4</v>
      </c>
      <c r="D124" s="435">
        <v>3</v>
      </c>
      <c r="E124" s="435" t="s">
        <v>308</v>
      </c>
      <c r="F124" s="444" t="s">
        <v>49</v>
      </c>
      <c r="G124" s="437"/>
      <c r="H124" s="437">
        <v>162000</v>
      </c>
      <c r="I124" s="437"/>
      <c r="J124" s="437">
        <f>SUBTOTAL(9,G124:I124)</f>
        <v>162000</v>
      </c>
      <c r="K124" s="438" t="str">
        <f>IFERROR(J124/$I$18*100,"0.00")</f>
        <v>0.00</v>
      </c>
    </row>
    <row r="125" spans="1:11" x14ac:dyDescent="0.25">
      <c r="A125" s="429">
        <v>2</v>
      </c>
      <c r="B125" s="430">
        <v>2</v>
      </c>
      <c r="C125" s="430">
        <v>4</v>
      </c>
      <c r="D125" s="430">
        <v>4</v>
      </c>
      <c r="E125" s="430"/>
      <c r="F125" s="442" t="s">
        <v>131</v>
      </c>
      <c r="G125" s="432">
        <v>0</v>
      </c>
      <c r="H125" s="432">
        <v>14400</v>
      </c>
      <c r="I125" s="432">
        <v>0</v>
      </c>
      <c r="J125" s="432">
        <v>14400</v>
      </c>
      <c r="K125" s="433">
        <v>6.4962577361992347E-4</v>
      </c>
    </row>
    <row r="126" spans="1:11" x14ac:dyDescent="0.25">
      <c r="A126" s="443">
        <v>2</v>
      </c>
      <c r="B126" s="435">
        <v>2</v>
      </c>
      <c r="C126" s="435">
        <v>4</v>
      </c>
      <c r="D126" s="435">
        <v>4</v>
      </c>
      <c r="E126" s="435" t="s">
        <v>308</v>
      </c>
      <c r="F126" s="444" t="s">
        <v>131</v>
      </c>
      <c r="G126" s="437"/>
      <c r="H126" s="437">
        <v>14400</v>
      </c>
      <c r="I126" s="437"/>
      <c r="J126" s="437">
        <f>SUBTOTAL(9,G126:I126)</f>
        <v>14400</v>
      </c>
      <c r="K126" s="438" t="str">
        <f>IFERROR(J126/$I$18*100,"0.00")</f>
        <v>0.00</v>
      </c>
    </row>
    <row r="127" spans="1:11" x14ac:dyDescent="0.25">
      <c r="A127" s="424">
        <v>2</v>
      </c>
      <c r="B127" s="425">
        <v>2</v>
      </c>
      <c r="C127" s="425">
        <v>5</v>
      </c>
      <c r="D127" s="425"/>
      <c r="E127" s="425"/>
      <c r="F127" s="426" t="s">
        <v>132</v>
      </c>
      <c r="G127" s="427">
        <v>0</v>
      </c>
      <c r="H127" s="427">
        <v>807000</v>
      </c>
      <c r="I127" s="427">
        <v>0</v>
      </c>
      <c r="J127" s="427">
        <v>807000</v>
      </c>
      <c r="K127" s="428">
        <v>3.640611106328321E-2</v>
      </c>
    </row>
    <row r="128" spans="1:11" x14ac:dyDescent="0.25">
      <c r="A128" s="429">
        <v>2</v>
      </c>
      <c r="B128" s="430">
        <v>2</v>
      </c>
      <c r="C128" s="430">
        <v>5</v>
      </c>
      <c r="D128" s="430">
        <v>1</v>
      </c>
      <c r="E128" s="430"/>
      <c r="F128" s="442" t="s">
        <v>133</v>
      </c>
      <c r="G128" s="432">
        <v>0</v>
      </c>
      <c r="H128" s="432">
        <v>165000</v>
      </c>
      <c r="I128" s="432">
        <v>0</v>
      </c>
      <c r="J128" s="432">
        <v>165000</v>
      </c>
      <c r="K128" s="433">
        <v>7.4436286560616233E-3</v>
      </c>
    </row>
    <row r="129" spans="1:11" x14ac:dyDescent="0.25">
      <c r="A129" s="443">
        <v>2</v>
      </c>
      <c r="B129" s="435">
        <v>2</v>
      </c>
      <c r="C129" s="435">
        <v>5</v>
      </c>
      <c r="D129" s="435">
        <v>1</v>
      </c>
      <c r="E129" s="435" t="s">
        <v>308</v>
      </c>
      <c r="F129" s="444" t="s">
        <v>133</v>
      </c>
      <c r="G129" s="437"/>
      <c r="H129" s="437">
        <v>165000</v>
      </c>
      <c r="I129" s="437"/>
      <c r="J129" s="437">
        <f>SUBTOTAL(9,G129:I129)</f>
        <v>165000</v>
      </c>
      <c r="K129" s="438" t="str">
        <f>IFERROR(J129/$I$18*100,"0.00")</f>
        <v>0.00</v>
      </c>
    </row>
    <row r="130" spans="1:11" x14ac:dyDescent="0.25">
      <c r="A130" s="451">
        <v>2</v>
      </c>
      <c r="B130" s="430">
        <v>2</v>
      </c>
      <c r="C130" s="430">
        <v>5</v>
      </c>
      <c r="D130" s="430">
        <v>2</v>
      </c>
      <c r="E130" s="430"/>
      <c r="F130" s="452" t="s">
        <v>134</v>
      </c>
      <c r="G130" s="432">
        <v>0</v>
      </c>
      <c r="H130" s="432">
        <v>0</v>
      </c>
      <c r="I130" s="432">
        <v>0</v>
      </c>
      <c r="J130" s="432">
        <v>0</v>
      </c>
      <c r="K130" s="433">
        <v>0</v>
      </c>
    </row>
    <row r="131" spans="1:11" x14ac:dyDescent="0.25">
      <c r="A131" s="443">
        <v>2</v>
      </c>
      <c r="B131" s="435">
        <v>2</v>
      </c>
      <c r="C131" s="435">
        <v>5</v>
      </c>
      <c r="D131" s="435">
        <v>2</v>
      </c>
      <c r="E131" s="435" t="s">
        <v>308</v>
      </c>
      <c r="F131" s="444" t="s">
        <v>134</v>
      </c>
      <c r="G131" s="437"/>
      <c r="H131" s="437"/>
      <c r="I131" s="437"/>
      <c r="J131" s="437">
        <f>SUBTOTAL(9,G131:I131)</f>
        <v>0</v>
      </c>
      <c r="K131" s="438" t="str">
        <f>IFERROR(J131/$I$18*100,"0.00")</f>
        <v>0.00</v>
      </c>
    </row>
    <row r="132" spans="1:11" x14ac:dyDescent="0.25">
      <c r="A132" s="429">
        <v>2</v>
      </c>
      <c r="B132" s="430">
        <v>2</v>
      </c>
      <c r="C132" s="430">
        <v>5</v>
      </c>
      <c r="D132" s="430">
        <v>3</v>
      </c>
      <c r="E132" s="430"/>
      <c r="F132" s="442" t="s">
        <v>135</v>
      </c>
      <c r="G132" s="432">
        <v>0</v>
      </c>
      <c r="H132" s="432">
        <v>90000</v>
      </c>
      <c r="I132" s="432">
        <v>0</v>
      </c>
      <c r="J132" s="432">
        <v>90000</v>
      </c>
      <c r="K132" s="433">
        <v>4.0601610851245216E-3</v>
      </c>
    </row>
    <row r="133" spans="1:11" x14ac:dyDescent="0.25">
      <c r="A133" s="443">
        <v>2</v>
      </c>
      <c r="B133" s="435">
        <v>2</v>
      </c>
      <c r="C133" s="435">
        <v>5</v>
      </c>
      <c r="D133" s="435">
        <v>3</v>
      </c>
      <c r="E133" s="435" t="s">
        <v>308</v>
      </c>
      <c r="F133" s="444" t="s">
        <v>136</v>
      </c>
      <c r="G133" s="437"/>
      <c r="H133" s="437"/>
      <c r="I133" s="437"/>
      <c r="J133" s="437">
        <f>SUBTOTAL(9,G133:I133)</f>
        <v>0</v>
      </c>
      <c r="K133" s="438" t="str">
        <f>IFERROR(J133/$I$18*100,"0.00")</f>
        <v>0.00</v>
      </c>
    </row>
    <row r="134" spans="1:11" x14ac:dyDescent="0.25">
      <c r="A134" s="443">
        <v>2</v>
      </c>
      <c r="B134" s="435">
        <v>2</v>
      </c>
      <c r="C134" s="435">
        <v>5</v>
      </c>
      <c r="D134" s="435">
        <v>3</v>
      </c>
      <c r="E134" s="435" t="s">
        <v>309</v>
      </c>
      <c r="F134" s="444" t="s">
        <v>137</v>
      </c>
      <c r="G134" s="437"/>
      <c r="H134" s="437"/>
      <c r="I134" s="437"/>
      <c r="J134" s="437">
        <f>SUBTOTAL(9,G134:I134)</f>
        <v>0</v>
      </c>
      <c r="K134" s="438" t="str">
        <f>IFERROR(J134/$I$18*100,"0.00")</f>
        <v>0.00</v>
      </c>
    </row>
    <row r="135" spans="1:11" x14ac:dyDescent="0.25">
      <c r="A135" s="443">
        <v>2</v>
      </c>
      <c r="B135" s="435">
        <v>2</v>
      </c>
      <c r="C135" s="435">
        <v>5</v>
      </c>
      <c r="D135" s="435">
        <v>3</v>
      </c>
      <c r="E135" s="435" t="s">
        <v>310</v>
      </c>
      <c r="F135" s="444" t="s">
        <v>138</v>
      </c>
      <c r="G135" s="437"/>
      <c r="H135" s="437">
        <v>60000</v>
      </c>
      <c r="I135" s="437"/>
      <c r="J135" s="437">
        <f>SUBTOTAL(9,G135:I135)</f>
        <v>60000</v>
      </c>
      <c r="K135" s="438" t="str">
        <f>IFERROR(J135/$I$18*100,"0.00")</f>
        <v>0.00</v>
      </c>
    </row>
    <row r="136" spans="1:11" x14ac:dyDescent="0.25">
      <c r="A136" s="443">
        <v>2</v>
      </c>
      <c r="B136" s="435">
        <v>2</v>
      </c>
      <c r="C136" s="435">
        <v>5</v>
      </c>
      <c r="D136" s="435">
        <v>3</v>
      </c>
      <c r="E136" s="435" t="s">
        <v>311</v>
      </c>
      <c r="F136" s="444" t="s">
        <v>139</v>
      </c>
      <c r="G136" s="437"/>
      <c r="H136" s="437">
        <v>30000</v>
      </c>
      <c r="I136" s="437"/>
      <c r="J136" s="437">
        <f>SUBTOTAL(9,G136:I136)</f>
        <v>30000</v>
      </c>
      <c r="K136" s="438" t="str">
        <f>IFERROR(J136/$I$18*100,"0.00")</f>
        <v>0.00</v>
      </c>
    </row>
    <row r="137" spans="1:11" x14ac:dyDescent="0.25">
      <c r="A137" s="443">
        <v>2</v>
      </c>
      <c r="B137" s="435">
        <v>2</v>
      </c>
      <c r="C137" s="435">
        <v>5</v>
      </c>
      <c r="D137" s="435">
        <v>3</v>
      </c>
      <c r="E137" s="435" t="s">
        <v>315</v>
      </c>
      <c r="F137" s="444" t="s">
        <v>140</v>
      </c>
      <c r="G137" s="437"/>
      <c r="H137" s="437"/>
      <c r="I137" s="437"/>
      <c r="J137" s="437">
        <f>SUBTOTAL(9,G137:I137)</f>
        <v>0</v>
      </c>
      <c r="K137" s="438" t="str">
        <f>IFERROR(J137/$I$18*100,"0.00")</f>
        <v>0.00</v>
      </c>
    </row>
    <row r="138" spans="1:11" x14ac:dyDescent="0.25">
      <c r="A138" s="429">
        <v>2</v>
      </c>
      <c r="B138" s="430">
        <v>2</v>
      </c>
      <c r="C138" s="430">
        <v>5</v>
      </c>
      <c r="D138" s="430">
        <v>4</v>
      </c>
      <c r="E138" s="430"/>
      <c r="F138" s="442" t="s">
        <v>141</v>
      </c>
      <c r="G138" s="432">
        <v>0</v>
      </c>
      <c r="H138" s="432">
        <v>84000</v>
      </c>
      <c r="I138" s="432">
        <v>0</v>
      </c>
      <c r="J138" s="432">
        <v>84000</v>
      </c>
      <c r="K138" s="433">
        <v>3.7894836794495532E-3</v>
      </c>
    </row>
    <row r="139" spans="1:11" x14ac:dyDescent="0.25">
      <c r="A139" s="443">
        <v>2</v>
      </c>
      <c r="B139" s="435">
        <v>2</v>
      </c>
      <c r="C139" s="435">
        <v>5</v>
      </c>
      <c r="D139" s="435">
        <v>4</v>
      </c>
      <c r="E139" s="435" t="s">
        <v>308</v>
      </c>
      <c r="F139" s="444" t="s">
        <v>141</v>
      </c>
      <c r="G139" s="437"/>
      <c r="H139" s="437">
        <v>84000</v>
      </c>
      <c r="I139" s="437"/>
      <c r="J139" s="437">
        <f>SUBTOTAL(9,G139:I139)</f>
        <v>84000</v>
      </c>
      <c r="K139" s="438" t="str">
        <f>IFERROR(J139/$I$18*100,"0.00")</f>
        <v>0.00</v>
      </c>
    </row>
    <row r="140" spans="1:11" x14ac:dyDescent="0.25">
      <c r="A140" s="451">
        <v>2</v>
      </c>
      <c r="B140" s="430">
        <v>2</v>
      </c>
      <c r="C140" s="430">
        <v>5</v>
      </c>
      <c r="D140" s="430">
        <v>5</v>
      </c>
      <c r="E140" s="430"/>
      <c r="F140" s="452" t="s">
        <v>368</v>
      </c>
      <c r="G140" s="453">
        <f>+G141</f>
        <v>0</v>
      </c>
      <c r="H140" s="453">
        <f>+H141</f>
        <v>0</v>
      </c>
      <c r="I140" s="453">
        <f>+I141</f>
        <v>0</v>
      </c>
      <c r="J140" s="453">
        <f>+J141</f>
        <v>0</v>
      </c>
      <c r="K140" s="454" t="str">
        <f>+K141</f>
        <v>0.00</v>
      </c>
    </row>
    <row r="141" spans="1:11" x14ac:dyDescent="0.25">
      <c r="A141" s="443">
        <v>2</v>
      </c>
      <c r="B141" s="435">
        <v>2</v>
      </c>
      <c r="C141" s="435">
        <v>5</v>
      </c>
      <c r="D141" s="435">
        <v>5</v>
      </c>
      <c r="E141" s="435" t="s">
        <v>308</v>
      </c>
      <c r="F141" s="444" t="s">
        <v>368</v>
      </c>
      <c r="G141" s="437"/>
      <c r="H141" s="437"/>
      <c r="I141" s="437"/>
      <c r="J141" s="437">
        <f>SUBTOTAL(9,G141:I141)</f>
        <v>0</v>
      </c>
      <c r="K141" s="438" t="str">
        <f>IFERROR(J141/$I$18*100,"0.00")</f>
        <v>0.00</v>
      </c>
    </row>
    <row r="142" spans="1:11" x14ac:dyDescent="0.25">
      <c r="A142" s="451">
        <v>2</v>
      </c>
      <c r="B142" s="430">
        <v>2</v>
      </c>
      <c r="C142" s="430">
        <v>5</v>
      </c>
      <c r="D142" s="430">
        <v>6</v>
      </c>
      <c r="E142" s="430"/>
      <c r="F142" s="452" t="s">
        <v>369</v>
      </c>
      <c r="G142" s="432">
        <v>0</v>
      </c>
      <c r="H142" s="432">
        <v>0</v>
      </c>
      <c r="I142" s="432">
        <v>0</v>
      </c>
      <c r="J142" s="432">
        <v>0</v>
      </c>
      <c r="K142" s="433">
        <v>0</v>
      </c>
    </row>
    <row r="143" spans="1:11" x14ac:dyDescent="0.25">
      <c r="A143" s="443">
        <v>2</v>
      </c>
      <c r="B143" s="435">
        <v>2</v>
      </c>
      <c r="C143" s="435">
        <v>5</v>
      </c>
      <c r="D143" s="435">
        <v>6</v>
      </c>
      <c r="E143" s="435" t="s">
        <v>308</v>
      </c>
      <c r="F143" s="444" t="s">
        <v>369</v>
      </c>
      <c r="G143" s="437"/>
      <c r="H143" s="437"/>
      <c r="I143" s="437"/>
      <c r="J143" s="437">
        <f>SUBTOTAL(9,G143:I143)</f>
        <v>0</v>
      </c>
      <c r="K143" s="438" t="str">
        <f>IFERROR(J143/$I$18*100,"0.00")</f>
        <v>0.00</v>
      </c>
    </row>
    <row r="144" spans="1:11" x14ac:dyDescent="0.25">
      <c r="A144" s="451">
        <v>2</v>
      </c>
      <c r="B144" s="430">
        <v>2</v>
      </c>
      <c r="C144" s="430">
        <v>5</v>
      </c>
      <c r="D144" s="430">
        <v>7</v>
      </c>
      <c r="E144" s="430"/>
      <c r="F144" s="452" t="s">
        <v>370</v>
      </c>
      <c r="G144" s="453">
        <f>+G145</f>
        <v>0</v>
      </c>
      <c r="H144" s="453">
        <f>+H145</f>
        <v>0</v>
      </c>
      <c r="I144" s="453">
        <f>+I145</f>
        <v>0</v>
      </c>
      <c r="J144" s="453">
        <f>+J145</f>
        <v>0</v>
      </c>
      <c r="K144" s="454" t="str">
        <f>+K145</f>
        <v>0.00</v>
      </c>
    </row>
    <row r="145" spans="1:11" x14ac:dyDescent="0.25">
      <c r="A145" s="443">
        <v>2</v>
      </c>
      <c r="B145" s="435">
        <v>2</v>
      </c>
      <c r="C145" s="435">
        <v>5</v>
      </c>
      <c r="D145" s="435">
        <v>7</v>
      </c>
      <c r="E145" s="435" t="s">
        <v>308</v>
      </c>
      <c r="F145" s="444" t="s">
        <v>370</v>
      </c>
      <c r="G145" s="437"/>
      <c r="H145" s="437"/>
      <c r="I145" s="437"/>
      <c r="J145" s="437">
        <f>SUBTOTAL(9,G145:I145)</f>
        <v>0</v>
      </c>
      <c r="K145" s="438" t="str">
        <f>IFERROR(J145/$I$18*100,"0.00")</f>
        <v>0.00</v>
      </c>
    </row>
    <row r="146" spans="1:11" x14ac:dyDescent="0.25">
      <c r="A146" s="451">
        <v>2</v>
      </c>
      <c r="B146" s="430">
        <v>2</v>
      </c>
      <c r="C146" s="430">
        <v>5</v>
      </c>
      <c r="D146" s="430">
        <v>8</v>
      </c>
      <c r="E146" s="430"/>
      <c r="F146" s="452" t="s">
        <v>142</v>
      </c>
      <c r="G146" s="432">
        <v>0</v>
      </c>
      <c r="H146" s="432">
        <v>468000</v>
      </c>
      <c r="I146" s="432">
        <v>0</v>
      </c>
      <c r="J146" s="432">
        <v>468000</v>
      </c>
      <c r="K146" s="433">
        <v>2.1112837642647514E-2</v>
      </c>
    </row>
    <row r="147" spans="1:11" x14ac:dyDescent="0.25">
      <c r="A147" s="443">
        <v>2</v>
      </c>
      <c r="B147" s="435">
        <v>2</v>
      </c>
      <c r="C147" s="435">
        <v>5</v>
      </c>
      <c r="D147" s="435">
        <v>8</v>
      </c>
      <c r="E147" s="435" t="s">
        <v>308</v>
      </c>
      <c r="F147" s="444" t="s">
        <v>142</v>
      </c>
      <c r="G147" s="437"/>
      <c r="H147" s="437">
        <v>468000</v>
      </c>
      <c r="I147" s="437"/>
      <c r="J147" s="437">
        <f>SUBTOTAL(9,G147:I147)</f>
        <v>468000</v>
      </c>
      <c r="K147" s="438" t="str">
        <f>IFERROR(J147/$I$18*100,"0.00")</f>
        <v>0.00</v>
      </c>
    </row>
    <row r="148" spans="1:11" x14ac:dyDescent="0.25">
      <c r="A148" s="424">
        <v>2</v>
      </c>
      <c r="B148" s="425">
        <v>2</v>
      </c>
      <c r="C148" s="425">
        <v>6</v>
      </c>
      <c r="D148" s="425"/>
      <c r="E148" s="425"/>
      <c r="F148" s="426" t="s">
        <v>143</v>
      </c>
      <c r="G148" s="427">
        <v>0</v>
      </c>
      <c r="H148" s="427">
        <v>3000000</v>
      </c>
      <c r="I148" s="427">
        <v>0</v>
      </c>
      <c r="J148" s="427">
        <v>3000000</v>
      </c>
      <c r="K148" s="428">
        <v>0.13533870283748406</v>
      </c>
    </row>
    <row r="149" spans="1:11" x14ac:dyDescent="0.25">
      <c r="A149" s="429">
        <v>2</v>
      </c>
      <c r="B149" s="430">
        <v>2</v>
      </c>
      <c r="C149" s="430">
        <v>6</v>
      </c>
      <c r="D149" s="430">
        <v>1</v>
      </c>
      <c r="E149" s="430"/>
      <c r="F149" s="442" t="s">
        <v>371</v>
      </c>
      <c r="G149" s="432">
        <v>0</v>
      </c>
      <c r="H149" s="432">
        <v>1500000</v>
      </c>
      <c r="I149" s="432">
        <v>0</v>
      </c>
      <c r="J149" s="432">
        <v>1500000</v>
      </c>
      <c r="K149" s="433">
        <v>6.766935141874203E-2</v>
      </c>
    </row>
    <row r="150" spans="1:11" x14ac:dyDescent="0.25">
      <c r="A150" s="443">
        <v>2</v>
      </c>
      <c r="B150" s="435">
        <v>2</v>
      </c>
      <c r="C150" s="435">
        <v>6</v>
      </c>
      <c r="D150" s="435">
        <v>1</v>
      </c>
      <c r="E150" s="435" t="s">
        <v>308</v>
      </c>
      <c r="F150" s="444" t="s">
        <v>371</v>
      </c>
      <c r="G150" s="437"/>
      <c r="H150" s="437">
        <v>1500000</v>
      </c>
      <c r="I150" s="437"/>
      <c r="J150" s="437">
        <f>SUBTOTAL(9,G150:I150)</f>
        <v>1500000</v>
      </c>
      <c r="K150" s="438" t="str">
        <f>IFERROR(J150/$I$18*100,"0.00")</f>
        <v>0.00</v>
      </c>
    </row>
    <row r="151" spans="1:11" x14ac:dyDescent="0.25">
      <c r="A151" s="429">
        <v>2</v>
      </c>
      <c r="B151" s="430">
        <v>2</v>
      </c>
      <c r="C151" s="430">
        <v>6</v>
      </c>
      <c r="D151" s="430">
        <v>2</v>
      </c>
      <c r="E151" s="430"/>
      <c r="F151" s="442" t="s">
        <v>144</v>
      </c>
      <c r="G151" s="432">
        <v>0</v>
      </c>
      <c r="H151" s="432">
        <v>1500000</v>
      </c>
      <c r="I151" s="432">
        <v>0</v>
      </c>
      <c r="J151" s="432">
        <v>1500000</v>
      </c>
      <c r="K151" s="433">
        <v>6.766935141874203E-2</v>
      </c>
    </row>
    <row r="152" spans="1:11" x14ac:dyDescent="0.25">
      <c r="A152" s="443">
        <v>2</v>
      </c>
      <c r="B152" s="435">
        <v>2</v>
      </c>
      <c r="C152" s="435">
        <v>6</v>
      </c>
      <c r="D152" s="435">
        <v>2</v>
      </c>
      <c r="E152" s="435" t="s">
        <v>308</v>
      </c>
      <c r="F152" s="444" t="s">
        <v>144</v>
      </c>
      <c r="G152" s="437"/>
      <c r="H152" s="437">
        <v>1500000</v>
      </c>
      <c r="I152" s="437"/>
      <c r="J152" s="437">
        <f>SUBTOTAL(9,G152:I152)</f>
        <v>1500000</v>
      </c>
      <c r="K152" s="438" t="str">
        <f>IFERROR(J152/$I$18*100,"0.00")</f>
        <v>0.00</v>
      </c>
    </row>
    <row r="153" spans="1:11" x14ac:dyDescent="0.25">
      <c r="A153" s="429">
        <v>2</v>
      </c>
      <c r="B153" s="430">
        <v>2</v>
      </c>
      <c r="C153" s="430">
        <v>6</v>
      </c>
      <c r="D153" s="430">
        <v>3</v>
      </c>
      <c r="E153" s="430"/>
      <c r="F153" s="442" t="s">
        <v>145</v>
      </c>
      <c r="G153" s="432">
        <v>0</v>
      </c>
      <c r="H153" s="432">
        <v>0</v>
      </c>
      <c r="I153" s="432">
        <v>0</v>
      </c>
      <c r="J153" s="432">
        <v>0</v>
      </c>
      <c r="K153" s="433">
        <v>0</v>
      </c>
    </row>
    <row r="154" spans="1:11" x14ac:dyDescent="0.25">
      <c r="A154" s="443">
        <v>2</v>
      </c>
      <c r="B154" s="435">
        <v>2</v>
      </c>
      <c r="C154" s="435">
        <v>6</v>
      </c>
      <c r="D154" s="435">
        <v>3</v>
      </c>
      <c r="E154" s="435" t="s">
        <v>308</v>
      </c>
      <c r="F154" s="444" t="s">
        <v>145</v>
      </c>
      <c r="G154" s="437"/>
      <c r="H154" s="437"/>
      <c r="I154" s="437"/>
      <c r="J154" s="437">
        <f>SUBTOTAL(9,G154:I154)</f>
        <v>0</v>
      </c>
      <c r="K154" s="438" t="str">
        <f>IFERROR(J154/$I$18*100,"0.00")</f>
        <v>0.00</v>
      </c>
    </row>
    <row r="155" spans="1:11" x14ac:dyDescent="0.25">
      <c r="A155" s="429">
        <v>2</v>
      </c>
      <c r="B155" s="430">
        <v>2</v>
      </c>
      <c r="C155" s="430">
        <v>6</v>
      </c>
      <c r="D155" s="430">
        <v>4</v>
      </c>
      <c r="E155" s="430"/>
      <c r="F155" s="442" t="s">
        <v>146</v>
      </c>
      <c r="G155" s="432">
        <v>0</v>
      </c>
      <c r="H155" s="432">
        <v>0</v>
      </c>
      <c r="I155" s="432">
        <v>0</v>
      </c>
      <c r="J155" s="432">
        <v>0</v>
      </c>
      <c r="K155" s="433">
        <v>0</v>
      </c>
    </row>
    <row r="156" spans="1:11" x14ac:dyDescent="0.25">
      <c r="A156" s="443">
        <v>2</v>
      </c>
      <c r="B156" s="435">
        <v>2</v>
      </c>
      <c r="C156" s="435">
        <v>6</v>
      </c>
      <c r="D156" s="435">
        <v>4</v>
      </c>
      <c r="E156" s="435" t="s">
        <v>308</v>
      </c>
      <c r="F156" s="444" t="s">
        <v>146</v>
      </c>
      <c r="G156" s="437"/>
      <c r="H156" s="437"/>
      <c r="I156" s="437"/>
      <c r="J156" s="437">
        <f>SUBTOTAL(9,G156:I156)</f>
        <v>0</v>
      </c>
      <c r="K156" s="438" t="str">
        <f>IFERROR(J156/$I$18*100,"0.00")</f>
        <v>0.00</v>
      </c>
    </row>
    <row r="157" spans="1:11" x14ac:dyDescent="0.25">
      <c r="A157" s="451">
        <v>2</v>
      </c>
      <c r="B157" s="430">
        <v>2</v>
      </c>
      <c r="C157" s="430">
        <v>6</v>
      </c>
      <c r="D157" s="430">
        <v>5</v>
      </c>
      <c r="E157" s="430"/>
      <c r="F157" s="452" t="s">
        <v>313</v>
      </c>
      <c r="G157" s="453">
        <f>+G158</f>
        <v>0</v>
      </c>
      <c r="H157" s="453">
        <f>+H158</f>
        <v>0</v>
      </c>
      <c r="I157" s="453">
        <f>+I158</f>
        <v>0</v>
      </c>
      <c r="J157" s="453">
        <f>+J158</f>
        <v>0</v>
      </c>
      <c r="K157" s="454" t="str">
        <f>+K158</f>
        <v>0.00</v>
      </c>
    </row>
    <row r="158" spans="1:11" x14ac:dyDescent="0.25">
      <c r="A158" s="443">
        <v>2</v>
      </c>
      <c r="B158" s="435">
        <v>2</v>
      </c>
      <c r="C158" s="435">
        <v>6</v>
      </c>
      <c r="D158" s="435">
        <v>5</v>
      </c>
      <c r="E158" s="435" t="s">
        <v>308</v>
      </c>
      <c r="F158" s="444" t="s">
        <v>313</v>
      </c>
      <c r="G158" s="437"/>
      <c r="H158" s="437"/>
      <c r="I158" s="437"/>
      <c r="J158" s="437">
        <f>SUBTOTAL(9,G158:I158)</f>
        <v>0</v>
      </c>
      <c r="K158" s="438" t="str">
        <f>IFERROR(J158/$I$18*100,"0.00")</f>
        <v>0.00</v>
      </c>
    </row>
    <row r="159" spans="1:11" x14ac:dyDescent="0.25">
      <c r="A159" s="451">
        <v>2</v>
      </c>
      <c r="B159" s="430">
        <v>2</v>
      </c>
      <c r="C159" s="430">
        <v>6</v>
      </c>
      <c r="D159" s="430">
        <v>6</v>
      </c>
      <c r="E159" s="430"/>
      <c r="F159" s="452" t="s">
        <v>372</v>
      </c>
      <c r="G159" s="453">
        <f>+G160</f>
        <v>0</v>
      </c>
      <c r="H159" s="453">
        <f>+H160</f>
        <v>0</v>
      </c>
      <c r="I159" s="453">
        <f>+I160</f>
        <v>0</v>
      </c>
      <c r="J159" s="453">
        <f>+J160</f>
        <v>0</v>
      </c>
      <c r="K159" s="454" t="str">
        <f>+K160</f>
        <v>0.00</v>
      </c>
    </row>
    <row r="160" spans="1:11" x14ac:dyDescent="0.25">
      <c r="A160" s="443">
        <v>2</v>
      </c>
      <c r="B160" s="435">
        <v>2</v>
      </c>
      <c r="C160" s="435">
        <v>6</v>
      </c>
      <c r="D160" s="435">
        <v>6</v>
      </c>
      <c r="E160" s="435" t="s">
        <v>308</v>
      </c>
      <c r="F160" s="444" t="s">
        <v>372</v>
      </c>
      <c r="G160" s="437"/>
      <c r="H160" s="437"/>
      <c r="I160" s="437"/>
      <c r="J160" s="437">
        <f>SUBTOTAL(9,G160:I160)</f>
        <v>0</v>
      </c>
      <c r="K160" s="438" t="str">
        <f>IFERROR(J160/$I$18*100,"0.00")</f>
        <v>0.00</v>
      </c>
    </row>
    <row r="161" spans="1:11" x14ac:dyDescent="0.25">
      <c r="A161" s="451">
        <v>2</v>
      </c>
      <c r="B161" s="430">
        <v>2</v>
      </c>
      <c r="C161" s="430">
        <v>6</v>
      </c>
      <c r="D161" s="430">
        <v>7</v>
      </c>
      <c r="E161" s="430"/>
      <c r="F161" s="452" t="s">
        <v>373</v>
      </c>
      <c r="G161" s="453">
        <f>+G162</f>
        <v>0</v>
      </c>
      <c r="H161" s="453">
        <f>+H162</f>
        <v>0</v>
      </c>
      <c r="I161" s="453">
        <f>+I162</f>
        <v>0</v>
      </c>
      <c r="J161" s="453">
        <f>+J162</f>
        <v>0</v>
      </c>
      <c r="K161" s="454" t="str">
        <f>+K162</f>
        <v>0.00</v>
      </c>
    </row>
    <row r="162" spans="1:11" x14ac:dyDescent="0.25">
      <c r="A162" s="443">
        <v>2</v>
      </c>
      <c r="B162" s="435">
        <v>2</v>
      </c>
      <c r="C162" s="435">
        <v>6</v>
      </c>
      <c r="D162" s="435">
        <v>7</v>
      </c>
      <c r="E162" s="435" t="s">
        <v>308</v>
      </c>
      <c r="F162" s="444" t="s">
        <v>373</v>
      </c>
      <c r="G162" s="437"/>
      <c r="H162" s="437"/>
      <c r="I162" s="437"/>
      <c r="J162" s="437">
        <f>SUBTOTAL(9,G162:I162)</f>
        <v>0</v>
      </c>
      <c r="K162" s="438" t="str">
        <f>IFERROR(J162/$I$18*100,"0.00")</f>
        <v>0.00</v>
      </c>
    </row>
    <row r="163" spans="1:11" x14ac:dyDescent="0.25">
      <c r="A163" s="451">
        <v>2</v>
      </c>
      <c r="B163" s="430">
        <v>2</v>
      </c>
      <c r="C163" s="430">
        <v>6</v>
      </c>
      <c r="D163" s="430">
        <v>8</v>
      </c>
      <c r="E163" s="430"/>
      <c r="F163" s="452" t="s">
        <v>374</v>
      </c>
      <c r="G163" s="453">
        <f>+G164</f>
        <v>0</v>
      </c>
      <c r="H163" s="453">
        <f>+H164</f>
        <v>0</v>
      </c>
      <c r="I163" s="453">
        <f>+I164</f>
        <v>0</v>
      </c>
      <c r="J163" s="453">
        <f>+J164</f>
        <v>0</v>
      </c>
      <c r="K163" s="454" t="str">
        <f>+K164</f>
        <v>0.00</v>
      </c>
    </row>
    <row r="164" spans="1:11" x14ac:dyDescent="0.25">
      <c r="A164" s="443">
        <v>2</v>
      </c>
      <c r="B164" s="435">
        <v>2</v>
      </c>
      <c r="C164" s="435">
        <v>6</v>
      </c>
      <c r="D164" s="435">
        <v>8</v>
      </c>
      <c r="E164" s="435" t="s">
        <v>308</v>
      </c>
      <c r="F164" s="444" t="s">
        <v>374</v>
      </c>
      <c r="G164" s="437"/>
      <c r="H164" s="437"/>
      <c r="I164" s="437"/>
      <c r="J164" s="437">
        <f>SUBTOTAL(9,G164:I164)</f>
        <v>0</v>
      </c>
      <c r="K164" s="438" t="str">
        <f>IFERROR(J164/$I$18*100,"0.00")</f>
        <v>0.00</v>
      </c>
    </row>
    <row r="165" spans="1:11" x14ac:dyDescent="0.25">
      <c r="A165" s="451">
        <v>2</v>
      </c>
      <c r="B165" s="430">
        <v>2</v>
      </c>
      <c r="C165" s="430">
        <v>6</v>
      </c>
      <c r="D165" s="430">
        <v>9</v>
      </c>
      <c r="E165" s="430"/>
      <c r="F165" s="452" t="s">
        <v>314</v>
      </c>
      <c r="G165" s="453">
        <f>+G166</f>
        <v>0</v>
      </c>
      <c r="H165" s="453">
        <f>+H166</f>
        <v>0</v>
      </c>
      <c r="I165" s="453">
        <f>+I166</f>
        <v>0</v>
      </c>
      <c r="J165" s="453">
        <f>+J166</f>
        <v>0</v>
      </c>
      <c r="K165" s="454" t="str">
        <f>+K166</f>
        <v>0.00</v>
      </c>
    </row>
    <row r="166" spans="1:11" x14ac:dyDescent="0.25">
      <c r="A166" s="443">
        <v>2</v>
      </c>
      <c r="B166" s="435">
        <v>2</v>
      </c>
      <c r="C166" s="435">
        <v>6</v>
      </c>
      <c r="D166" s="435">
        <v>9</v>
      </c>
      <c r="E166" s="435" t="s">
        <v>308</v>
      </c>
      <c r="F166" s="444" t="s">
        <v>314</v>
      </c>
      <c r="G166" s="437"/>
      <c r="H166" s="437"/>
      <c r="I166" s="437"/>
      <c r="J166" s="437">
        <f>SUBTOTAL(9,G166:I166)</f>
        <v>0</v>
      </c>
      <c r="K166" s="438" t="str">
        <f>IFERROR(J166/$I$18*100,"0.00")</f>
        <v>0.00</v>
      </c>
    </row>
    <row r="167" spans="1:11" x14ac:dyDescent="0.25">
      <c r="A167" s="424">
        <v>2</v>
      </c>
      <c r="B167" s="425">
        <v>2</v>
      </c>
      <c r="C167" s="425">
        <v>7</v>
      </c>
      <c r="D167" s="425"/>
      <c r="E167" s="425"/>
      <c r="F167" s="426" t="s">
        <v>147</v>
      </c>
      <c r="G167" s="427">
        <v>0</v>
      </c>
      <c r="H167" s="427">
        <v>20300000</v>
      </c>
      <c r="I167" s="427">
        <v>0</v>
      </c>
      <c r="J167" s="427">
        <v>20300000</v>
      </c>
      <c r="K167" s="428">
        <v>0.91579188920030874</v>
      </c>
    </row>
    <row r="168" spans="1:11" x14ac:dyDescent="0.25">
      <c r="A168" s="451">
        <v>2</v>
      </c>
      <c r="B168" s="430">
        <v>2</v>
      </c>
      <c r="C168" s="430">
        <v>7</v>
      </c>
      <c r="D168" s="430">
        <v>1</v>
      </c>
      <c r="E168" s="430"/>
      <c r="F168" s="452" t="s">
        <v>375</v>
      </c>
      <c r="G168" s="432">
        <v>0</v>
      </c>
      <c r="H168" s="432">
        <v>12055000</v>
      </c>
      <c r="I168" s="432">
        <v>0</v>
      </c>
      <c r="J168" s="432">
        <v>12055000</v>
      </c>
      <c r="K168" s="433">
        <v>0.54383602090195671</v>
      </c>
    </row>
    <row r="169" spans="1:11" x14ac:dyDescent="0.25">
      <c r="A169" s="434">
        <v>2</v>
      </c>
      <c r="B169" s="435">
        <v>2</v>
      </c>
      <c r="C169" s="435">
        <v>7</v>
      </c>
      <c r="D169" s="435">
        <v>1</v>
      </c>
      <c r="E169" s="435" t="s">
        <v>308</v>
      </c>
      <c r="F169" s="455" t="s">
        <v>148</v>
      </c>
      <c r="G169" s="437"/>
      <c r="H169" s="437">
        <v>6415000</v>
      </c>
      <c r="I169" s="437"/>
      <c r="J169" s="437">
        <f t="shared" ref="J169:J175" si="6">SUBTOTAL(9,G169:I169)</f>
        <v>6415000</v>
      </c>
      <c r="K169" s="438" t="str">
        <f t="shared" ref="K169:K175" si="7">IFERROR(J169/$I$18*100,"0.00")</f>
        <v>0.00</v>
      </c>
    </row>
    <row r="170" spans="1:11" x14ac:dyDescent="0.25">
      <c r="A170" s="434">
        <v>2</v>
      </c>
      <c r="B170" s="435">
        <v>2</v>
      </c>
      <c r="C170" s="435">
        <v>7</v>
      </c>
      <c r="D170" s="435">
        <v>1</v>
      </c>
      <c r="E170" s="435" t="s">
        <v>309</v>
      </c>
      <c r="F170" s="455" t="s">
        <v>149</v>
      </c>
      <c r="G170" s="437"/>
      <c r="H170" s="437">
        <v>3600000</v>
      </c>
      <c r="I170" s="437"/>
      <c r="J170" s="437">
        <f t="shared" si="6"/>
        <v>3600000</v>
      </c>
      <c r="K170" s="438" t="str">
        <f t="shared" si="7"/>
        <v>0.00</v>
      </c>
    </row>
    <row r="171" spans="1:11" x14ac:dyDescent="0.25">
      <c r="A171" s="434">
        <v>2</v>
      </c>
      <c r="B171" s="435">
        <v>2</v>
      </c>
      <c r="C171" s="435">
        <v>7</v>
      </c>
      <c r="D171" s="435">
        <v>1</v>
      </c>
      <c r="E171" s="435" t="s">
        <v>310</v>
      </c>
      <c r="F171" s="455" t="s">
        <v>150</v>
      </c>
      <c r="G171" s="437"/>
      <c r="H171" s="437"/>
      <c r="I171" s="437"/>
      <c r="J171" s="437">
        <f t="shared" si="6"/>
        <v>0</v>
      </c>
      <c r="K171" s="438" t="str">
        <f t="shared" si="7"/>
        <v>0.00</v>
      </c>
    </row>
    <row r="172" spans="1:11" ht="23.25" x14ac:dyDescent="0.25">
      <c r="A172" s="434">
        <v>2</v>
      </c>
      <c r="B172" s="435">
        <v>2</v>
      </c>
      <c r="C172" s="435">
        <v>7</v>
      </c>
      <c r="D172" s="435">
        <v>1</v>
      </c>
      <c r="E172" s="435" t="s">
        <v>311</v>
      </c>
      <c r="F172" s="455" t="s">
        <v>151</v>
      </c>
      <c r="G172" s="437"/>
      <c r="H172" s="437"/>
      <c r="I172" s="437"/>
      <c r="J172" s="437">
        <f t="shared" si="6"/>
        <v>0</v>
      </c>
      <c r="K172" s="438" t="str">
        <f t="shared" si="7"/>
        <v>0.00</v>
      </c>
    </row>
    <row r="173" spans="1:11" x14ac:dyDescent="0.25">
      <c r="A173" s="434">
        <v>2</v>
      </c>
      <c r="B173" s="435">
        <v>2</v>
      </c>
      <c r="C173" s="435">
        <v>7</v>
      </c>
      <c r="D173" s="435">
        <v>1</v>
      </c>
      <c r="E173" s="435" t="s">
        <v>315</v>
      </c>
      <c r="F173" s="455" t="s">
        <v>152</v>
      </c>
      <c r="G173" s="437"/>
      <c r="H173" s="437">
        <v>90000</v>
      </c>
      <c r="I173" s="437"/>
      <c r="J173" s="437">
        <f t="shared" si="6"/>
        <v>90000</v>
      </c>
      <c r="K173" s="438" t="str">
        <f t="shared" si="7"/>
        <v>0.00</v>
      </c>
    </row>
    <row r="174" spans="1:11" x14ac:dyDescent="0.25">
      <c r="A174" s="434">
        <v>2</v>
      </c>
      <c r="B174" s="435">
        <v>2</v>
      </c>
      <c r="C174" s="435">
        <v>7</v>
      </c>
      <c r="D174" s="435">
        <v>1</v>
      </c>
      <c r="E174" s="435" t="s">
        <v>354</v>
      </c>
      <c r="F174" s="455" t="s">
        <v>153</v>
      </c>
      <c r="G174" s="437"/>
      <c r="H174" s="437">
        <v>1000000</v>
      </c>
      <c r="I174" s="437"/>
      <c r="J174" s="437">
        <f t="shared" si="6"/>
        <v>1000000</v>
      </c>
      <c r="K174" s="438" t="str">
        <f t="shared" si="7"/>
        <v>0.00</v>
      </c>
    </row>
    <row r="175" spans="1:11" ht="23.25" x14ac:dyDescent="0.25">
      <c r="A175" s="434">
        <v>2</v>
      </c>
      <c r="B175" s="435">
        <v>2</v>
      </c>
      <c r="C175" s="435">
        <v>7</v>
      </c>
      <c r="D175" s="435">
        <v>1</v>
      </c>
      <c r="E175" s="435" t="s">
        <v>356</v>
      </c>
      <c r="F175" s="455" t="s">
        <v>154</v>
      </c>
      <c r="G175" s="437"/>
      <c r="H175" s="437">
        <v>950000</v>
      </c>
      <c r="I175" s="437"/>
      <c r="J175" s="437">
        <f t="shared" si="6"/>
        <v>950000</v>
      </c>
      <c r="K175" s="438" t="str">
        <f t="shared" si="7"/>
        <v>0.00</v>
      </c>
    </row>
    <row r="176" spans="1:11" x14ac:dyDescent="0.25">
      <c r="A176" s="429">
        <v>2</v>
      </c>
      <c r="B176" s="430">
        <v>2</v>
      </c>
      <c r="C176" s="430">
        <v>7</v>
      </c>
      <c r="D176" s="430">
        <v>2</v>
      </c>
      <c r="E176" s="430"/>
      <c r="F176" s="442" t="s">
        <v>376</v>
      </c>
      <c r="G176" s="432">
        <v>0</v>
      </c>
      <c r="H176" s="432">
        <v>8245000</v>
      </c>
      <c r="I176" s="432">
        <v>0</v>
      </c>
      <c r="J176" s="432">
        <v>8245000</v>
      </c>
      <c r="K176" s="433">
        <v>0.37195586829835203</v>
      </c>
    </row>
    <row r="177" spans="1:11" x14ac:dyDescent="0.25">
      <c r="A177" s="434">
        <v>2</v>
      </c>
      <c r="B177" s="435">
        <v>2</v>
      </c>
      <c r="C177" s="435">
        <v>7</v>
      </c>
      <c r="D177" s="435">
        <v>2</v>
      </c>
      <c r="E177" s="435" t="s">
        <v>308</v>
      </c>
      <c r="F177" s="455" t="s">
        <v>377</v>
      </c>
      <c r="G177" s="437"/>
      <c r="H177" s="437">
        <v>2770000</v>
      </c>
      <c r="I177" s="437"/>
      <c r="J177" s="437">
        <f t="shared" ref="J177:J182" si="8">SUBTOTAL(9,G177:I177)</f>
        <v>2770000</v>
      </c>
      <c r="K177" s="438" t="str">
        <f t="shared" ref="K177:K182" si="9">IFERROR(J177/$I$18*100,"0.00")</f>
        <v>0.00</v>
      </c>
    </row>
    <row r="178" spans="1:11" x14ac:dyDescent="0.25">
      <c r="A178" s="434">
        <v>2</v>
      </c>
      <c r="B178" s="435">
        <v>2</v>
      </c>
      <c r="C178" s="435">
        <v>7</v>
      </c>
      <c r="D178" s="435">
        <v>2</v>
      </c>
      <c r="E178" s="435" t="s">
        <v>309</v>
      </c>
      <c r="F178" s="455" t="s">
        <v>155</v>
      </c>
      <c r="G178" s="437"/>
      <c r="H178" s="437">
        <v>500000</v>
      </c>
      <c r="I178" s="437"/>
      <c r="J178" s="437">
        <f t="shared" si="8"/>
        <v>500000</v>
      </c>
      <c r="K178" s="438" t="str">
        <f t="shared" si="9"/>
        <v>0.00</v>
      </c>
    </row>
    <row r="179" spans="1:11" x14ac:dyDescent="0.25">
      <c r="A179" s="434">
        <v>2</v>
      </c>
      <c r="B179" s="435">
        <v>2</v>
      </c>
      <c r="C179" s="435">
        <v>7</v>
      </c>
      <c r="D179" s="435">
        <v>2</v>
      </c>
      <c r="E179" s="435" t="s">
        <v>310</v>
      </c>
      <c r="F179" s="455" t="s">
        <v>378</v>
      </c>
      <c r="G179" s="437"/>
      <c r="H179" s="437"/>
      <c r="I179" s="437"/>
      <c r="J179" s="437">
        <f t="shared" si="8"/>
        <v>0</v>
      </c>
      <c r="K179" s="438" t="str">
        <f t="shared" si="9"/>
        <v>0.00</v>
      </c>
    </row>
    <row r="180" spans="1:11" ht="23.25" x14ac:dyDescent="0.25">
      <c r="A180" s="434">
        <v>2</v>
      </c>
      <c r="B180" s="435">
        <v>2</v>
      </c>
      <c r="C180" s="435">
        <v>7</v>
      </c>
      <c r="D180" s="435">
        <v>2</v>
      </c>
      <c r="E180" s="435" t="s">
        <v>311</v>
      </c>
      <c r="F180" s="455" t="s">
        <v>156</v>
      </c>
      <c r="G180" s="437"/>
      <c r="H180" s="437">
        <v>4475000</v>
      </c>
      <c r="I180" s="437"/>
      <c r="J180" s="437">
        <f t="shared" si="8"/>
        <v>4475000</v>
      </c>
      <c r="K180" s="438" t="str">
        <f t="shared" si="9"/>
        <v>0.00</v>
      </c>
    </row>
    <row r="181" spans="1:11" x14ac:dyDescent="0.25">
      <c r="A181" s="456">
        <v>2</v>
      </c>
      <c r="B181" s="457">
        <v>2</v>
      </c>
      <c r="C181" s="457">
        <v>7</v>
      </c>
      <c r="D181" s="457">
        <v>2</v>
      </c>
      <c r="E181" s="457" t="s">
        <v>315</v>
      </c>
      <c r="F181" s="458" t="s">
        <v>316</v>
      </c>
      <c r="G181" s="459"/>
      <c r="H181" s="459"/>
      <c r="I181" s="459"/>
      <c r="J181" s="459">
        <f t="shared" si="8"/>
        <v>0</v>
      </c>
      <c r="K181" s="460" t="str">
        <f t="shared" si="9"/>
        <v>0.00</v>
      </c>
    </row>
    <row r="182" spans="1:11" ht="22.5" x14ac:dyDescent="0.25">
      <c r="A182" s="434">
        <v>2</v>
      </c>
      <c r="B182" s="435">
        <v>2</v>
      </c>
      <c r="C182" s="435">
        <v>7</v>
      </c>
      <c r="D182" s="435">
        <v>2</v>
      </c>
      <c r="E182" s="435" t="s">
        <v>354</v>
      </c>
      <c r="F182" s="461" t="s">
        <v>157</v>
      </c>
      <c r="G182" s="437"/>
      <c r="H182" s="437">
        <v>500000</v>
      </c>
      <c r="I182" s="437"/>
      <c r="J182" s="437">
        <f t="shared" si="8"/>
        <v>500000</v>
      </c>
      <c r="K182" s="438" t="str">
        <f t="shared" si="9"/>
        <v>0.00</v>
      </c>
    </row>
    <row r="183" spans="1:11" x14ac:dyDescent="0.25">
      <c r="A183" s="429">
        <v>2</v>
      </c>
      <c r="B183" s="430">
        <v>2</v>
      </c>
      <c r="C183" s="430">
        <v>7</v>
      </c>
      <c r="D183" s="430">
        <v>3</v>
      </c>
      <c r="E183" s="430"/>
      <c r="F183" s="442" t="s">
        <v>158</v>
      </c>
      <c r="G183" s="432">
        <v>0</v>
      </c>
      <c r="H183" s="432">
        <v>0</v>
      </c>
      <c r="I183" s="432">
        <v>0</v>
      </c>
      <c r="J183" s="432">
        <v>0</v>
      </c>
      <c r="K183" s="433">
        <v>0</v>
      </c>
    </row>
    <row r="184" spans="1:11" x14ac:dyDescent="0.25">
      <c r="A184" s="434">
        <v>2</v>
      </c>
      <c r="B184" s="435">
        <v>2</v>
      </c>
      <c r="C184" s="435">
        <v>7</v>
      </c>
      <c r="D184" s="435">
        <v>3</v>
      </c>
      <c r="E184" s="435" t="s">
        <v>308</v>
      </c>
      <c r="F184" s="436" t="s">
        <v>158</v>
      </c>
      <c r="G184" s="437"/>
      <c r="H184" s="437"/>
      <c r="I184" s="437"/>
      <c r="J184" s="437">
        <f>SUBTOTAL(9,G184:I184)</f>
        <v>0</v>
      </c>
      <c r="K184" s="438" t="str">
        <f>IFERROR(J184/$I$18*100,"0.00")</f>
        <v>0.00</v>
      </c>
    </row>
    <row r="185" spans="1:11" x14ac:dyDescent="0.25">
      <c r="A185" s="424">
        <v>2</v>
      </c>
      <c r="B185" s="425">
        <v>2</v>
      </c>
      <c r="C185" s="425">
        <v>8</v>
      </c>
      <c r="D185" s="425"/>
      <c r="E185" s="425"/>
      <c r="F185" s="426" t="s">
        <v>379</v>
      </c>
      <c r="G185" s="427">
        <v>0</v>
      </c>
      <c r="H185" s="427">
        <v>27058400</v>
      </c>
      <c r="I185" s="427">
        <v>0</v>
      </c>
      <c r="J185" s="427">
        <v>27058400</v>
      </c>
      <c r="K185" s="428">
        <v>1.2206829189525927</v>
      </c>
    </row>
    <row r="186" spans="1:11" x14ac:dyDescent="0.25">
      <c r="A186" s="429">
        <v>2</v>
      </c>
      <c r="B186" s="430">
        <v>2</v>
      </c>
      <c r="C186" s="430">
        <v>8</v>
      </c>
      <c r="D186" s="430">
        <v>1</v>
      </c>
      <c r="E186" s="430"/>
      <c r="F186" s="442" t="s">
        <v>159</v>
      </c>
      <c r="G186" s="432">
        <v>0</v>
      </c>
      <c r="H186" s="432">
        <v>15000</v>
      </c>
      <c r="I186" s="432">
        <v>0</v>
      </c>
      <c r="J186" s="432">
        <v>15000</v>
      </c>
      <c r="K186" s="433">
        <v>6.7669351418742031E-4</v>
      </c>
    </row>
    <row r="187" spans="1:11" x14ac:dyDescent="0.25">
      <c r="A187" s="434">
        <v>2</v>
      </c>
      <c r="B187" s="435">
        <v>2</v>
      </c>
      <c r="C187" s="435">
        <v>8</v>
      </c>
      <c r="D187" s="435">
        <v>1</v>
      </c>
      <c r="E187" s="435" t="s">
        <v>308</v>
      </c>
      <c r="F187" s="436" t="s">
        <v>159</v>
      </c>
      <c r="G187" s="437"/>
      <c r="H187" s="437">
        <v>15000</v>
      </c>
      <c r="I187" s="437"/>
      <c r="J187" s="437">
        <f>SUBTOTAL(9,G187:I187)</f>
        <v>15000</v>
      </c>
      <c r="K187" s="438" t="str">
        <f>IFERROR(J187/$I$18*100,"0.00")</f>
        <v>0.00</v>
      </c>
    </row>
    <row r="188" spans="1:11" x14ac:dyDescent="0.25">
      <c r="A188" s="429">
        <v>2</v>
      </c>
      <c r="B188" s="430">
        <v>2</v>
      </c>
      <c r="C188" s="430">
        <v>8</v>
      </c>
      <c r="D188" s="430">
        <v>2</v>
      </c>
      <c r="E188" s="430"/>
      <c r="F188" s="442" t="s">
        <v>160</v>
      </c>
      <c r="G188" s="432">
        <v>0</v>
      </c>
      <c r="H188" s="432">
        <v>264000</v>
      </c>
      <c r="I188" s="432">
        <v>0</v>
      </c>
      <c r="J188" s="432">
        <v>264000</v>
      </c>
      <c r="K188" s="433">
        <v>1.1909805849698597E-2</v>
      </c>
    </row>
    <row r="189" spans="1:11" x14ac:dyDescent="0.25">
      <c r="A189" s="434">
        <v>2</v>
      </c>
      <c r="B189" s="435">
        <v>2</v>
      </c>
      <c r="C189" s="435">
        <v>8</v>
      </c>
      <c r="D189" s="435">
        <v>2</v>
      </c>
      <c r="E189" s="435" t="s">
        <v>308</v>
      </c>
      <c r="F189" s="436" t="s">
        <v>160</v>
      </c>
      <c r="G189" s="437"/>
      <c r="H189" s="437">
        <v>264000</v>
      </c>
      <c r="I189" s="437"/>
      <c r="J189" s="437">
        <f>SUBTOTAL(9,G189:I189)</f>
        <v>264000</v>
      </c>
      <c r="K189" s="438" t="str">
        <f>IFERROR(J189/$I$18*100,"0.00")</f>
        <v>0.00</v>
      </c>
    </row>
    <row r="190" spans="1:11" x14ac:dyDescent="0.25">
      <c r="A190" s="429">
        <v>2</v>
      </c>
      <c r="B190" s="430">
        <v>2</v>
      </c>
      <c r="C190" s="430">
        <v>8</v>
      </c>
      <c r="D190" s="430">
        <v>3</v>
      </c>
      <c r="E190" s="430"/>
      <c r="F190" s="442" t="s">
        <v>161</v>
      </c>
      <c r="G190" s="432">
        <v>0</v>
      </c>
      <c r="H190" s="432">
        <v>0</v>
      </c>
      <c r="I190" s="432">
        <v>0</v>
      </c>
      <c r="J190" s="432">
        <v>0</v>
      </c>
      <c r="K190" s="433">
        <v>0</v>
      </c>
    </row>
    <row r="191" spans="1:11" x14ac:dyDescent="0.25">
      <c r="A191" s="434">
        <v>2</v>
      </c>
      <c r="B191" s="435">
        <v>2</v>
      </c>
      <c r="C191" s="435">
        <v>8</v>
      </c>
      <c r="D191" s="435">
        <v>3</v>
      </c>
      <c r="E191" s="435" t="s">
        <v>308</v>
      </c>
      <c r="F191" s="461" t="s">
        <v>161</v>
      </c>
      <c r="G191" s="437"/>
      <c r="H191" s="437"/>
      <c r="I191" s="437"/>
      <c r="J191" s="437">
        <f>SUBTOTAL(9,G191:I191)</f>
        <v>0</v>
      </c>
      <c r="K191" s="438" t="str">
        <f>IFERROR(J191/$I$18*100,"0.00")</f>
        <v>0.00</v>
      </c>
    </row>
    <row r="192" spans="1:11" x14ac:dyDescent="0.25">
      <c r="A192" s="429">
        <v>2</v>
      </c>
      <c r="B192" s="430">
        <v>2</v>
      </c>
      <c r="C192" s="430">
        <v>8</v>
      </c>
      <c r="D192" s="430">
        <v>4</v>
      </c>
      <c r="E192" s="430"/>
      <c r="F192" s="442" t="s">
        <v>162</v>
      </c>
      <c r="G192" s="432">
        <v>0</v>
      </c>
      <c r="H192" s="432">
        <v>12000</v>
      </c>
      <c r="I192" s="432">
        <v>0</v>
      </c>
      <c r="J192" s="432">
        <v>12000</v>
      </c>
      <c r="K192" s="433">
        <v>5.4135481134993631E-4</v>
      </c>
    </row>
    <row r="193" spans="1:11" x14ac:dyDescent="0.25">
      <c r="A193" s="434">
        <v>2</v>
      </c>
      <c r="B193" s="435">
        <v>2</v>
      </c>
      <c r="C193" s="435">
        <v>8</v>
      </c>
      <c r="D193" s="435">
        <v>4</v>
      </c>
      <c r="E193" s="435" t="s">
        <v>308</v>
      </c>
      <c r="F193" s="436" t="s">
        <v>162</v>
      </c>
      <c r="G193" s="437"/>
      <c r="H193" s="437">
        <v>12000</v>
      </c>
      <c r="I193" s="437"/>
      <c r="J193" s="437">
        <f>SUBTOTAL(9,G193:I193)</f>
        <v>12000</v>
      </c>
      <c r="K193" s="438" t="str">
        <f>IFERROR(J193/$I$18*100,"0.00")</f>
        <v>0.00</v>
      </c>
    </row>
    <row r="194" spans="1:11" x14ac:dyDescent="0.25">
      <c r="A194" s="429">
        <v>2</v>
      </c>
      <c r="B194" s="430">
        <v>2</v>
      </c>
      <c r="C194" s="430">
        <v>8</v>
      </c>
      <c r="D194" s="430">
        <v>5</v>
      </c>
      <c r="E194" s="430"/>
      <c r="F194" s="442" t="s">
        <v>163</v>
      </c>
      <c r="G194" s="432">
        <v>0</v>
      </c>
      <c r="H194" s="432">
        <v>428400</v>
      </c>
      <c r="I194" s="432">
        <v>0</v>
      </c>
      <c r="J194" s="432">
        <v>428400</v>
      </c>
      <c r="K194" s="433">
        <v>1.9326366765192726E-2</v>
      </c>
    </row>
    <row r="195" spans="1:11" x14ac:dyDescent="0.25">
      <c r="A195" s="434">
        <v>2</v>
      </c>
      <c r="B195" s="435">
        <v>2</v>
      </c>
      <c r="C195" s="435">
        <v>8</v>
      </c>
      <c r="D195" s="435">
        <v>5</v>
      </c>
      <c r="E195" s="435" t="s">
        <v>308</v>
      </c>
      <c r="F195" s="436" t="s">
        <v>164</v>
      </c>
      <c r="G195" s="437"/>
      <c r="H195" s="437">
        <v>210000</v>
      </c>
      <c r="I195" s="437"/>
      <c r="J195" s="437">
        <f>SUBTOTAL(9,G195:I195)</f>
        <v>210000</v>
      </c>
      <c r="K195" s="438" t="str">
        <f>IFERROR(J195/$I$18*100,"0.00")</f>
        <v>0.00</v>
      </c>
    </row>
    <row r="196" spans="1:11" x14ac:dyDescent="0.25">
      <c r="A196" s="434">
        <v>2</v>
      </c>
      <c r="B196" s="435">
        <v>2</v>
      </c>
      <c r="C196" s="435">
        <v>8</v>
      </c>
      <c r="D196" s="435">
        <v>5</v>
      </c>
      <c r="E196" s="435" t="s">
        <v>309</v>
      </c>
      <c r="F196" s="436" t="s">
        <v>165</v>
      </c>
      <c r="G196" s="437"/>
      <c r="H196" s="437">
        <v>86400</v>
      </c>
      <c r="I196" s="437"/>
      <c r="J196" s="437">
        <f>SUBTOTAL(9,G196:I196)</f>
        <v>86400</v>
      </c>
      <c r="K196" s="438" t="str">
        <f>IFERROR(J196/$I$18*100,"0.00")</f>
        <v>0.00</v>
      </c>
    </row>
    <row r="197" spans="1:11" x14ac:dyDescent="0.25">
      <c r="A197" s="434">
        <v>2</v>
      </c>
      <c r="B197" s="435">
        <v>2</v>
      </c>
      <c r="C197" s="435">
        <v>8</v>
      </c>
      <c r="D197" s="435">
        <v>5</v>
      </c>
      <c r="E197" s="435" t="s">
        <v>310</v>
      </c>
      <c r="F197" s="436" t="s">
        <v>317</v>
      </c>
      <c r="G197" s="437"/>
      <c r="H197" s="437">
        <v>132000</v>
      </c>
      <c r="I197" s="437"/>
      <c r="J197" s="437">
        <f>SUBTOTAL(9,G197:I197)</f>
        <v>132000</v>
      </c>
      <c r="K197" s="438" t="str">
        <f>IFERROR(J197/$I$18*100,"0.00")</f>
        <v>0.00</v>
      </c>
    </row>
    <row r="198" spans="1:11" x14ac:dyDescent="0.25">
      <c r="A198" s="429">
        <v>2</v>
      </c>
      <c r="B198" s="430">
        <v>2</v>
      </c>
      <c r="C198" s="430">
        <v>8</v>
      </c>
      <c r="D198" s="430">
        <v>6</v>
      </c>
      <c r="E198" s="430"/>
      <c r="F198" s="442" t="s">
        <v>166</v>
      </c>
      <c r="G198" s="432">
        <v>0</v>
      </c>
      <c r="H198" s="432">
        <v>0</v>
      </c>
      <c r="I198" s="432">
        <v>0</v>
      </c>
      <c r="J198" s="432">
        <v>0</v>
      </c>
      <c r="K198" s="433">
        <v>0</v>
      </c>
    </row>
    <row r="199" spans="1:11" x14ac:dyDescent="0.25">
      <c r="A199" s="434">
        <v>2</v>
      </c>
      <c r="B199" s="435">
        <v>2</v>
      </c>
      <c r="C199" s="435">
        <v>8</v>
      </c>
      <c r="D199" s="435">
        <v>6</v>
      </c>
      <c r="E199" s="435" t="s">
        <v>308</v>
      </c>
      <c r="F199" s="436" t="s">
        <v>380</v>
      </c>
      <c r="G199" s="437"/>
      <c r="H199" s="437"/>
      <c r="I199" s="437"/>
      <c r="J199" s="437">
        <f>SUBTOTAL(9,G199:I199)</f>
        <v>0</v>
      </c>
      <c r="K199" s="438" t="str">
        <f>IFERROR(J199/$I$18*100,"0.00")</f>
        <v>0.00</v>
      </c>
    </row>
    <row r="200" spans="1:11" x14ac:dyDescent="0.25">
      <c r="A200" s="434">
        <v>2</v>
      </c>
      <c r="B200" s="435">
        <v>2</v>
      </c>
      <c r="C200" s="435">
        <v>8</v>
      </c>
      <c r="D200" s="435">
        <v>6</v>
      </c>
      <c r="E200" s="435" t="s">
        <v>309</v>
      </c>
      <c r="F200" s="436" t="s">
        <v>167</v>
      </c>
      <c r="G200" s="437"/>
      <c r="H200" s="437"/>
      <c r="I200" s="437"/>
      <c r="J200" s="437">
        <f>SUBTOTAL(9,G200:I200)</f>
        <v>0</v>
      </c>
      <c r="K200" s="438" t="str">
        <f>IFERROR(J200/$I$18*100,"0.00")</f>
        <v>0.00</v>
      </c>
    </row>
    <row r="201" spans="1:11" x14ac:dyDescent="0.25">
      <c r="A201" s="434">
        <v>2</v>
      </c>
      <c r="B201" s="435">
        <v>2</v>
      </c>
      <c r="C201" s="435">
        <v>8</v>
      </c>
      <c r="D201" s="435">
        <v>6</v>
      </c>
      <c r="E201" s="435" t="s">
        <v>310</v>
      </c>
      <c r="F201" s="436" t="s">
        <v>168</v>
      </c>
      <c r="G201" s="437"/>
      <c r="H201" s="437"/>
      <c r="I201" s="437"/>
      <c r="J201" s="437">
        <f>SUBTOTAL(9,G201:I201)</f>
        <v>0</v>
      </c>
      <c r="K201" s="438" t="str">
        <f>IFERROR(J201/$I$18*100,"0.00")</f>
        <v>0.00</v>
      </c>
    </row>
    <row r="202" spans="1:11" x14ac:dyDescent="0.25">
      <c r="A202" s="434">
        <v>2</v>
      </c>
      <c r="B202" s="435">
        <v>2</v>
      </c>
      <c r="C202" s="435">
        <v>8</v>
      </c>
      <c r="D202" s="435">
        <v>6</v>
      </c>
      <c r="E202" s="435" t="s">
        <v>311</v>
      </c>
      <c r="F202" s="436" t="s">
        <v>169</v>
      </c>
      <c r="G202" s="437"/>
      <c r="H202" s="437"/>
      <c r="I202" s="437"/>
      <c r="J202" s="437">
        <f>SUBTOTAL(9,G202:I202)</f>
        <v>0</v>
      </c>
      <c r="K202" s="438" t="str">
        <f>IFERROR(J202/$I$18*100,"0.00")</f>
        <v>0.00</v>
      </c>
    </row>
    <row r="203" spans="1:11" x14ac:dyDescent="0.25">
      <c r="A203" s="429">
        <v>2</v>
      </c>
      <c r="B203" s="430">
        <v>2</v>
      </c>
      <c r="C203" s="430">
        <v>8</v>
      </c>
      <c r="D203" s="430">
        <v>7</v>
      </c>
      <c r="E203" s="430"/>
      <c r="F203" s="442" t="s">
        <v>170</v>
      </c>
      <c r="G203" s="432">
        <v>0</v>
      </c>
      <c r="H203" s="432">
        <v>5219000</v>
      </c>
      <c r="I203" s="432">
        <v>0</v>
      </c>
      <c r="J203" s="432">
        <v>5219000</v>
      </c>
      <c r="K203" s="433">
        <v>0.23544423003627643</v>
      </c>
    </row>
    <row r="204" spans="1:11" x14ac:dyDescent="0.25">
      <c r="A204" s="434">
        <v>2</v>
      </c>
      <c r="B204" s="435">
        <v>2</v>
      </c>
      <c r="C204" s="435">
        <v>8</v>
      </c>
      <c r="D204" s="435">
        <v>7</v>
      </c>
      <c r="E204" s="435" t="s">
        <v>308</v>
      </c>
      <c r="F204" s="461" t="s">
        <v>381</v>
      </c>
      <c r="G204" s="437"/>
      <c r="H204" s="437"/>
      <c r="I204" s="437"/>
      <c r="J204" s="437">
        <f t="shared" ref="J204:J209" si="10">SUBTOTAL(9,G204:I204)</f>
        <v>0</v>
      </c>
      <c r="K204" s="438" t="str">
        <f t="shared" ref="K204:K209" si="11">IFERROR(J204/$I$18*100,"0.00")</f>
        <v>0.00</v>
      </c>
    </row>
    <row r="205" spans="1:11" x14ac:dyDescent="0.25">
      <c r="A205" s="434">
        <v>2</v>
      </c>
      <c r="B205" s="435">
        <v>2</v>
      </c>
      <c r="C205" s="435">
        <v>8</v>
      </c>
      <c r="D205" s="435">
        <v>7</v>
      </c>
      <c r="E205" s="435" t="s">
        <v>309</v>
      </c>
      <c r="F205" s="461" t="s">
        <v>171</v>
      </c>
      <c r="G205" s="437"/>
      <c r="H205" s="437"/>
      <c r="I205" s="437"/>
      <c r="J205" s="437">
        <f t="shared" si="10"/>
        <v>0</v>
      </c>
      <c r="K205" s="438" t="str">
        <f t="shared" si="11"/>
        <v>0.00</v>
      </c>
    </row>
    <row r="206" spans="1:11" x14ac:dyDescent="0.25">
      <c r="A206" s="434">
        <v>2</v>
      </c>
      <c r="B206" s="435">
        <v>2</v>
      </c>
      <c r="C206" s="435">
        <v>8</v>
      </c>
      <c r="D206" s="435">
        <v>7</v>
      </c>
      <c r="E206" s="435" t="s">
        <v>310</v>
      </c>
      <c r="F206" s="461" t="s">
        <v>172</v>
      </c>
      <c r="G206" s="437"/>
      <c r="H206" s="437"/>
      <c r="I206" s="437"/>
      <c r="J206" s="437">
        <f t="shared" si="10"/>
        <v>0</v>
      </c>
      <c r="K206" s="438" t="str">
        <f t="shared" si="11"/>
        <v>0.00</v>
      </c>
    </row>
    <row r="207" spans="1:11" x14ac:dyDescent="0.25">
      <c r="A207" s="434">
        <v>2</v>
      </c>
      <c r="B207" s="435">
        <v>2</v>
      </c>
      <c r="C207" s="435">
        <v>8</v>
      </c>
      <c r="D207" s="435">
        <v>7</v>
      </c>
      <c r="E207" s="435" t="s">
        <v>311</v>
      </c>
      <c r="F207" s="461" t="s">
        <v>173</v>
      </c>
      <c r="G207" s="437"/>
      <c r="H207" s="437">
        <v>1001000</v>
      </c>
      <c r="I207" s="437"/>
      <c r="J207" s="437">
        <f t="shared" si="10"/>
        <v>1001000</v>
      </c>
      <c r="K207" s="438" t="str">
        <f t="shared" si="11"/>
        <v>0.00</v>
      </c>
    </row>
    <row r="208" spans="1:11" x14ac:dyDescent="0.25">
      <c r="A208" s="434">
        <v>2</v>
      </c>
      <c r="B208" s="435">
        <v>2</v>
      </c>
      <c r="C208" s="435">
        <v>8</v>
      </c>
      <c r="D208" s="435">
        <v>7</v>
      </c>
      <c r="E208" s="435" t="s">
        <v>315</v>
      </c>
      <c r="F208" s="461" t="s">
        <v>174</v>
      </c>
      <c r="G208" s="437"/>
      <c r="H208" s="437"/>
      <c r="I208" s="437"/>
      <c r="J208" s="437">
        <f t="shared" si="10"/>
        <v>0</v>
      </c>
      <c r="K208" s="438" t="str">
        <f t="shared" si="11"/>
        <v>0.00</v>
      </c>
    </row>
    <row r="209" spans="1:11" x14ac:dyDescent="0.25">
      <c r="A209" s="434">
        <v>2</v>
      </c>
      <c r="B209" s="435">
        <v>2</v>
      </c>
      <c r="C209" s="435">
        <v>8</v>
      </c>
      <c r="D209" s="435">
        <v>7</v>
      </c>
      <c r="E209" s="435" t="s">
        <v>354</v>
      </c>
      <c r="F209" s="461" t="s">
        <v>175</v>
      </c>
      <c r="G209" s="437"/>
      <c r="H209" s="437">
        <v>4218000</v>
      </c>
      <c r="I209" s="437"/>
      <c r="J209" s="437">
        <f t="shared" si="10"/>
        <v>4218000</v>
      </c>
      <c r="K209" s="438" t="str">
        <f t="shared" si="11"/>
        <v>0.00</v>
      </c>
    </row>
    <row r="210" spans="1:11" x14ac:dyDescent="0.25">
      <c r="A210" s="429">
        <v>2</v>
      </c>
      <c r="B210" s="430">
        <v>2</v>
      </c>
      <c r="C210" s="430">
        <v>8</v>
      </c>
      <c r="D210" s="430">
        <v>8</v>
      </c>
      <c r="E210" s="430"/>
      <c r="F210" s="442" t="s">
        <v>176</v>
      </c>
      <c r="G210" s="432">
        <v>0</v>
      </c>
      <c r="H210" s="432">
        <v>21000000</v>
      </c>
      <c r="I210" s="432">
        <v>0</v>
      </c>
      <c r="J210" s="432">
        <v>21000000</v>
      </c>
      <c r="K210" s="433">
        <v>0.94737091986238831</v>
      </c>
    </row>
    <row r="211" spans="1:11" x14ac:dyDescent="0.25">
      <c r="A211" s="434">
        <v>2</v>
      </c>
      <c r="B211" s="435">
        <v>2</v>
      </c>
      <c r="C211" s="435">
        <v>8</v>
      </c>
      <c r="D211" s="435">
        <v>8</v>
      </c>
      <c r="E211" s="435" t="s">
        <v>308</v>
      </c>
      <c r="F211" s="461" t="s">
        <v>177</v>
      </c>
      <c r="G211" s="437"/>
      <c r="H211" s="437">
        <v>21000000</v>
      </c>
      <c r="I211" s="437"/>
      <c r="J211" s="437">
        <f>SUBTOTAL(9,G211:I211)</f>
        <v>21000000</v>
      </c>
      <c r="K211" s="438" t="str">
        <f>IFERROR(J211/$I$18*100,"0.00")</f>
        <v>0.00</v>
      </c>
    </row>
    <row r="212" spans="1:11" x14ac:dyDescent="0.25">
      <c r="A212" s="434">
        <v>2</v>
      </c>
      <c r="B212" s="435">
        <v>2</v>
      </c>
      <c r="C212" s="435">
        <v>8</v>
      </c>
      <c r="D212" s="435">
        <v>8</v>
      </c>
      <c r="E212" s="435" t="s">
        <v>309</v>
      </c>
      <c r="F212" s="461" t="s">
        <v>178</v>
      </c>
      <c r="G212" s="437"/>
      <c r="H212" s="437"/>
      <c r="I212" s="437"/>
      <c r="J212" s="437">
        <f>SUBTOTAL(9,G212:I212)</f>
        <v>0</v>
      </c>
      <c r="K212" s="438" t="str">
        <f>IFERROR(J212/$I$18*100,"0.00")</f>
        <v>0.00</v>
      </c>
    </row>
    <row r="213" spans="1:11" x14ac:dyDescent="0.25">
      <c r="A213" s="434">
        <v>2</v>
      </c>
      <c r="B213" s="435">
        <v>2</v>
      </c>
      <c r="C213" s="435">
        <v>8</v>
      </c>
      <c r="D213" s="435">
        <v>8</v>
      </c>
      <c r="E213" s="435" t="s">
        <v>310</v>
      </c>
      <c r="F213" s="461" t="s">
        <v>179</v>
      </c>
      <c r="G213" s="437"/>
      <c r="H213" s="437"/>
      <c r="I213" s="437"/>
      <c r="J213" s="437">
        <f>SUBTOTAL(9,G213:I213)</f>
        <v>0</v>
      </c>
      <c r="K213" s="438" t="str">
        <f>IFERROR(J213/$I$18*100,"0.00")</f>
        <v>0.00</v>
      </c>
    </row>
    <row r="214" spans="1:11" x14ac:dyDescent="0.25">
      <c r="A214" s="429">
        <v>2</v>
      </c>
      <c r="B214" s="430">
        <v>2</v>
      </c>
      <c r="C214" s="430">
        <v>8</v>
      </c>
      <c r="D214" s="430">
        <v>9</v>
      </c>
      <c r="E214" s="430"/>
      <c r="F214" s="442" t="s">
        <v>180</v>
      </c>
      <c r="G214" s="432">
        <v>0</v>
      </c>
      <c r="H214" s="432">
        <v>120000</v>
      </c>
      <c r="I214" s="432">
        <v>0</v>
      </c>
      <c r="J214" s="432">
        <v>120000</v>
      </c>
      <c r="K214" s="433">
        <v>5.4135481134993625E-3</v>
      </c>
    </row>
    <row r="215" spans="1:11" x14ac:dyDescent="0.25">
      <c r="A215" s="435">
        <v>2</v>
      </c>
      <c r="B215" s="435">
        <v>2</v>
      </c>
      <c r="C215" s="435">
        <v>8</v>
      </c>
      <c r="D215" s="435">
        <v>9</v>
      </c>
      <c r="E215" s="435" t="s">
        <v>308</v>
      </c>
      <c r="F215" s="461" t="s">
        <v>318</v>
      </c>
      <c r="G215" s="437"/>
      <c r="H215" s="437"/>
      <c r="I215" s="437"/>
      <c r="J215" s="437">
        <f>SUBTOTAL(9,G215:I215)</f>
        <v>0</v>
      </c>
      <c r="K215" s="438" t="str">
        <f>IFERROR(J215/$I$18*100,"0.00")</f>
        <v>0.00</v>
      </c>
    </row>
    <row r="216" spans="1:11" x14ac:dyDescent="0.25">
      <c r="A216" s="435">
        <v>2</v>
      </c>
      <c r="B216" s="435">
        <v>2</v>
      </c>
      <c r="C216" s="435">
        <v>8</v>
      </c>
      <c r="D216" s="435">
        <v>9</v>
      </c>
      <c r="E216" s="435" t="s">
        <v>309</v>
      </c>
      <c r="F216" s="461" t="s">
        <v>319</v>
      </c>
      <c r="G216" s="437"/>
      <c r="H216" s="437"/>
      <c r="I216" s="437"/>
      <c r="J216" s="437">
        <f>SUBTOTAL(9,G216:I216)</f>
        <v>0</v>
      </c>
      <c r="K216" s="438" t="str">
        <f>IFERROR(J216/$I$18*100,"0.00")</f>
        <v>0.00</v>
      </c>
    </row>
    <row r="217" spans="1:11" x14ac:dyDescent="0.25">
      <c r="A217" s="435">
        <v>2</v>
      </c>
      <c r="B217" s="435">
        <v>2</v>
      </c>
      <c r="C217" s="435">
        <v>8</v>
      </c>
      <c r="D217" s="435">
        <v>9</v>
      </c>
      <c r="E217" s="435" t="s">
        <v>310</v>
      </c>
      <c r="F217" s="461" t="s">
        <v>382</v>
      </c>
      <c r="G217" s="437"/>
      <c r="H217" s="437"/>
      <c r="I217" s="437"/>
      <c r="J217" s="437">
        <f>SUBTOTAL(9,G217:I217)</f>
        <v>0</v>
      </c>
      <c r="K217" s="438" t="str">
        <f>IFERROR(J217/$I$18*100,"0.00")</f>
        <v>0.00</v>
      </c>
    </row>
    <row r="218" spans="1:11" x14ac:dyDescent="0.25">
      <c r="A218" s="435">
        <v>2</v>
      </c>
      <c r="B218" s="435">
        <v>2</v>
      </c>
      <c r="C218" s="435">
        <v>8</v>
      </c>
      <c r="D218" s="435">
        <v>9</v>
      </c>
      <c r="E218" s="435" t="s">
        <v>311</v>
      </c>
      <c r="F218" s="461" t="s">
        <v>320</v>
      </c>
      <c r="G218" s="437"/>
      <c r="H218" s="437"/>
      <c r="I218" s="437"/>
      <c r="J218" s="437">
        <f>SUBTOTAL(9,G218:I218)</f>
        <v>0</v>
      </c>
      <c r="K218" s="438" t="str">
        <f>IFERROR(J218/$I$18*100,"0.00")</f>
        <v>0.00</v>
      </c>
    </row>
    <row r="219" spans="1:11" x14ac:dyDescent="0.25">
      <c r="A219" s="434">
        <v>2</v>
      </c>
      <c r="B219" s="435">
        <v>2</v>
      </c>
      <c r="C219" s="435">
        <v>8</v>
      </c>
      <c r="D219" s="435">
        <v>9</v>
      </c>
      <c r="E219" s="435" t="s">
        <v>315</v>
      </c>
      <c r="F219" s="461" t="s">
        <v>181</v>
      </c>
      <c r="G219" s="437"/>
      <c r="H219" s="437">
        <v>120000</v>
      </c>
      <c r="I219" s="437"/>
      <c r="J219" s="437">
        <f>SUBTOTAL(9,G219:I219)</f>
        <v>120000</v>
      </c>
      <c r="K219" s="438" t="str">
        <f>IFERROR(J219/$I$18*100,"0.00")</f>
        <v>0.00</v>
      </c>
    </row>
    <row r="220" spans="1:11" x14ac:dyDescent="0.25">
      <c r="A220" s="418">
        <v>2</v>
      </c>
      <c r="B220" s="419">
        <v>3</v>
      </c>
      <c r="C220" s="420"/>
      <c r="D220" s="420"/>
      <c r="E220" s="420"/>
      <c r="F220" s="421" t="s">
        <v>35</v>
      </c>
      <c r="G220" s="422">
        <v>0</v>
      </c>
      <c r="H220" s="422">
        <v>1366237351.78</v>
      </c>
      <c r="I220" s="422">
        <v>0</v>
      </c>
      <c r="J220" s="422">
        <v>1366237351.78</v>
      </c>
      <c r="K220" s="423">
        <v>61.634930319341521</v>
      </c>
    </row>
    <row r="221" spans="1:11" x14ac:dyDescent="0.25">
      <c r="A221" s="424">
        <v>2</v>
      </c>
      <c r="B221" s="425">
        <v>3</v>
      </c>
      <c r="C221" s="425">
        <v>1</v>
      </c>
      <c r="D221" s="425"/>
      <c r="E221" s="425"/>
      <c r="F221" s="426" t="s">
        <v>36</v>
      </c>
      <c r="G221" s="427">
        <v>0</v>
      </c>
      <c r="H221" s="427">
        <v>8886236.8000000007</v>
      </c>
      <c r="I221" s="427">
        <v>0</v>
      </c>
      <c r="J221" s="427">
        <v>8886236.8000000007</v>
      </c>
      <c r="K221" s="428">
        <v>0.40088392053957178</v>
      </c>
    </row>
    <row r="222" spans="1:11" x14ac:dyDescent="0.25">
      <c r="A222" s="429">
        <v>2</v>
      </c>
      <c r="B222" s="430">
        <v>3</v>
      </c>
      <c r="C222" s="430">
        <v>1</v>
      </c>
      <c r="D222" s="430">
        <v>1</v>
      </c>
      <c r="E222" s="430"/>
      <c r="F222" s="442" t="s">
        <v>182</v>
      </c>
      <c r="G222" s="432">
        <v>0</v>
      </c>
      <c r="H222" s="432">
        <v>8886236.8000000007</v>
      </c>
      <c r="I222" s="432">
        <v>0</v>
      </c>
      <c r="J222" s="432">
        <v>8886236.8000000007</v>
      </c>
      <c r="K222" s="433">
        <v>0.40088392053957178</v>
      </c>
    </row>
    <row r="223" spans="1:11" x14ac:dyDescent="0.25">
      <c r="A223" s="443">
        <v>2</v>
      </c>
      <c r="B223" s="435">
        <v>3</v>
      </c>
      <c r="C223" s="435">
        <v>1</v>
      </c>
      <c r="D223" s="435">
        <v>1</v>
      </c>
      <c r="E223" s="435" t="s">
        <v>308</v>
      </c>
      <c r="F223" s="436" t="s">
        <v>182</v>
      </c>
      <c r="G223" s="437"/>
      <c r="H223" s="437">
        <v>8886236.8000000007</v>
      </c>
      <c r="I223" s="437"/>
      <c r="J223" s="437">
        <f>SUBTOTAL(9,G223:I223)</f>
        <v>8886236.8000000007</v>
      </c>
      <c r="K223" s="438" t="str">
        <f>IFERROR(J223/$I$18*100,"0.00")</f>
        <v>0.00</v>
      </c>
    </row>
    <row r="224" spans="1:11" x14ac:dyDescent="0.25">
      <c r="A224" s="443">
        <v>2</v>
      </c>
      <c r="B224" s="435">
        <v>3</v>
      </c>
      <c r="C224" s="435">
        <v>1</v>
      </c>
      <c r="D224" s="435">
        <v>1</v>
      </c>
      <c r="E224" s="435" t="s">
        <v>309</v>
      </c>
      <c r="F224" s="436" t="s">
        <v>183</v>
      </c>
      <c r="G224" s="450"/>
      <c r="H224" s="450"/>
      <c r="I224" s="450"/>
      <c r="J224" s="437">
        <f>SUBTOTAL(9,G224:I224)</f>
        <v>0</v>
      </c>
      <c r="K224" s="438" t="str">
        <f>IFERROR(J224/$I$18*100,"0.00")</f>
        <v>0.00</v>
      </c>
    </row>
    <row r="225" spans="1:11" x14ac:dyDescent="0.25">
      <c r="A225" s="429">
        <v>2</v>
      </c>
      <c r="B225" s="430">
        <v>3</v>
      </c>
      <c r="C225" s="430">
        <v>1</v>
      </c>
      <c r="D225" s="430">
        <v>2</v>
      </c>
      <c r="E225" s="430"/>
      <c r="F225" s="442" t="s">
        <v>185</v>
      </c>
      <c r="G225" s="453">
        <f>+G226</f>
        <v>0</v>
      </c>
      <c r="H225" s="453">
        <f>+H226</f>
        <v>0</v>
      </c>
      <c r="I225" s="453">
        <f>+I226</f>
        <v>0</v>
      </c>
      <c r="J225" s="453">
        <f>+J226</f>
        <v>0</v>
      </c>
      <c r="K225" s="454" t="str">
        <f>+K226</f>
        <v>0.00</v>
      </c>
    </row>
    <row r="226" spans="1:11" x14ac:dyDescent="0.25">
      <c r="A226" s="443">
        <v>2</v>
      </c>
      <c r="B226" s="435">
        <v>3</v>
      </c>
      <c r="C226" s="435">
        <v>1</v>
      </c>
      <c r="D226" s="435">
        <v>2</v>
      </c>
      <c r="E226" s="435" t="s">
        <v>308</v>
      </c>
      <c r="F226" s="436" t="s">
        <v>185</v>
      </c>
      <c r="G226" s="450"/>
      <c r="H226" s="450"/>
      <c r="I226" s="450"/>
      <c r="J226" s="437">
        <f>SUBTOTAL(9,G226:I226)</f>
        <v>0</v>
      </c>
      <c r="K226" s="438" t="str">
        <f>IFERROR(J226/$I$18*100,"0.00")</f>
        <v>0.00</v>
      </c>
    </row>
    <row r="227" spans="1:11" x14ac:dyDescent="0.25">
      <c r="A227" s="429">
        <v>2</v>
      </c>
      <c r="B227" s="430">
        <v>3</v>
      </c>
      <c r="C227" s="430">
        <v>1</v>
      </c>
      <c r="D227" s="430">
        <v>3</v>
      </c>
      <c r="E227" s="430"/>
      <c r="F227" s="442" t="s">
        <v>184</v>
      </c>
      <c r="G227" s="432">
        <v>0</v>
      </c>
      <c r="H227" s="432">
        <v>0</v>
      </c>
      <c r="I227" s="432">
        <v>0</v>
      </c>
      <c r="J227" s="432">
        <v>0</v>
      </c>
      <c r="K227" s="433">
        <v>0</v>
      </c>
    </row>
    <row r="228" spans="1:11" x14ac:dyDescent="0.25">
      <c r="A228" s="443">
        <v>2</v>
      </c>
      <c r="B228" s="435">
        <v>3</v>
      </c>
      <c r="C228" s="435">
        <v>1</v>
      </c>
      <c r="D228" s="435">
        <v>3</v>
      </c>
      <c r="E228" s="435" t="s">
        <v>308</v>
      </c>
      <c r="F228" s="436" t="s">
        <v>186</v>
      </c>
      <c r="G228" s="437"/>
      <c r="H228" s="437"/>
      <c r="I228" s="437"/>
      <c r="J228" s="437">
        <f>SUBTOTAL(9,G228:I228)</f>
        <v>0</v>
      </c>
      <c r="K228" s="438" t="str">
        <f>IFERROR(J228/$I$18*100,"0.00")</f>
        <v>0.00</v>
      </c>
    </row>
    <row r="229" spans="1:11" x14ac:dyDescent="0.25">
      <c r="A229" s="443">
        <v>2</v>
      </c>
      <c r="B229" s="435">
        <v>3</v>
      </c>
      <c r="C229" s="435">
        <v>1</v>
      </c>
      <c r="D229" s="435">
        <v>3</v>
      </c>
      <c r="E229" s="435" t="s">
        <v>309</v>
      </c>
      <c r="F229" s="436" t="s">
        <v>187</v>
      </c>
      <c r="G229" s="437"/>
      <c r="H229" s="437"/>
      <c r="I229" s="437"/>
      <c r="J229" s="437">
        <f>SUBTOTAL(9,G229:I229)</f>
        <v>0</v>
      </c>
      <c r="K229" s="438" t="str">
        <f>IFERROR(J229/$I$18*100,"0.00")</f>
        <v>0.00</v>
      </c>
    </row>
    <row r="230" spans="1:11" x14ac:dyDescent="0.25">
      <c r="A230" s="443">
        <v>2</v>
      </c>
      <c r="B230" s="435">
        <v>3</v>
      </c>
      <c r="C230" s="435">
        <v>1</v>
      </c>
      <c r="D230" s="435">
        <v>3</v>
      </c>
      <c r="E230" s="435" t="s">
        <v>310</v>
      </c>
      <c r="F230" s="436" t="s">
        <v>188</v>
      </c>
      <c r="G230" s="450"/>
      <c r="H230" s="450"/>
      <c r="I230" s="450"/>
      <c r="J230" s="437">
        <f>SUBTOTAL(9,G230:I230)</f>
        <v>0</v>
      </c>
      <c r="K230" s="438" t="str">
        <f>IFERROR(J230/$I$18*100,"0.00")</f>
        <v>0.00</v>
      </c>
    </row>
    <row r="231" spans="1:11" x14ac:dyDescent="0.25">
      <c r="A231" s="429">
        <v>2</v>
      </c>
      <c r="B231" s="430">
        <v>3</v>
      </c>
      <c r="C231" s="430">
        <v>1</v>
      </c>
      <c r="D231" s="430">
        <v>4</v>
      </c>
      <c r="E231" s="430"/>
      <c r="F231" s="442" t="s">
        <v>189</v>
      </c>
      <c r="G231" s="453">
        <f>+G232</f>
        <v>0</v>
      </c>
      <c r="H231" s="453">
        <f>+H232</f>
        <v>0</v>
      </c>
      <c r="I231" s="453">
        <f>+I232</f>
        <v>0</v>
      </c>
      <c r="J231" s="453">
        <f>+J232</f>
        <v>0</v>
      </c>
      <c r="K231" s="454" t="str">
        <f>+K232</f>
        <v>0.00</v>
      </c>
    </row>
    <row r="232" spans="1:11" x14ac:dyDescent="0.25">
      <c r="A232" s="443">
        <v>2</v>
      </c>
      <c r="B232" s="435">
        <v>3</v>
      </c>
      <c r="C232" s="435">
        <v>1</v>
      </c>
      <c r="D232" s="435">
        <v>4</v>
      </c>
      <c r="E232" s="435" t="s">
        <v>308</v>
      </c>
      <c r="F232" s="436" t="s">
        <v>189</v>
      </c>
      <c r="G232" s="450"/>
      <c r="H232" s="450"/>
      <c r="I232" s="450"/>
      <c r="J232" s="437">
        <f>SUBTOTAL(9,G232:I232)</f>
        <v>0</v>
      </c>
      <c r="K232" s="438" t="str">
        <f>IFERROR(J232/$I$18*100,"0.00")</f>
        <v>0.00</v>
      </c>
    </row>
    <row r="233" spans="1:11" x14ac:dyDescent="0.25">
      <c r="A233" s="424">
        <v>2</v>
      </c>
      <c r="B233" s="425">
        <v>3</v>
      </c>
      <c r="C233" s="425">
        <v>2</v>
      </c>
      <c r="D233" s="425"/>
      <c r="E233" s="425"/>
      <c r="F233" s="426" t="s">
        <v>37</v>
      </c>
      <c r="G233" s="427">
        <v>0</v>
      </c>
      <c r="H233" s="427">
        <v>3865867.43</v>
      </c>
      <c r="I233" s="427">
        <v>0</v>
      </c>
      <c r="J233" s="427">
        <v>3865867.43</v>
      </c>
      <c r="K233" s="428">
        <v>0.17440049443929273</v>
      </c>
    </row>
    <row r="234" spans="1:11" x14ac:dyDescent="0.25">
      <c r="A234" s="429">
        <v>2</v>
      </c>
      <c r="B234" s="430">
        <v>3</v>
      </c>
      <c r="C234" s="430">
        <v>2</v>
      </c>
      <c r="D234" s="430">
        <v>1</v>
      </c>
      <c r="E234" s="430"/>
      <c r="F234" s="442" t="s">
        <v>190</v>
      </c>
      <c r="G234" s="453">
        <f>+G235</f>
        <v>0</v>
      </c>
      <c r="H234" s="453">
        <f>+H235</f>
        <v>214000</v>
      </c>
      <c r="I234" s="453">
        <f>+I235</f>
        <v>0</v>
      </c>
      <c r="J234" s="453">
        <f>+J235</f>
        <v>214000</v>
      </c>
      <c r="K234" s="454" t="str">
        <f>+K235</f>
        <v>0.00</v>
      </c>
    </row>
    <row r="235" spans="1:11" x14ac:dyDescent="0.25">
      <c r="A235" s="443">
        <v>2</v>
      </c>
      <c r="B235" s="435">
        <v>3</v>
      </c>
      <c r="C235" s="435">
        <v>2</v>
      </c>
      <c r="D235" s="435">
        <v>1</v>
      </c>
      <c r="E235" s="435" t="s">
        <v>308</v>
      </c>
      <c r="F235" s="436" t="s">
        <v>190</v>
      </c>
      <c r="G235" s="450"/>
      <c r="H235" s="450">
        <v>214000</v>
      </c>
      <c r="I235" s="450"/>
      <c r="J235" s="437">
        <f>SUBTOTAL(9,G235:I235)</f>
        <v>214000</v>
      </c>
      <c r="K235" s="438" t="str">
        <f>IFERROR(J235/$I$18*100,"0.00")</f>
        <v>0.00</v>
      </c>
    </row>
    <row r="236" spans="1:11" x14ac:dyDescent="0.25">
      <c r="A236" s="429">
        <v>2</v>
      </c>
      <c r="B236" s="430">
        <v>3</v>
      </c>
      <c r="C236" s="430">
        <v>2</v>
      </c>
      <c r="D236" s="430">
        <v>2</v>
      </c>
      <c r="E236" s="430"/>
      <c r="F236" s="442" t="s">
        <v>191</v>
      </c>
      <c r="G236" s="453">
        <f>+G237</f>
        <v>0</v>
      </c>
      <c r="H236" s="453">
        <f>+H237</f>
        <v>2269317.4300000002</v>
      </c>
      <c r="I236" s="453">
        <f>+I237</f>
        <v>0</v>
      </c>
      <c r="J236" s="453">
        <f>+J237</f>
        <v>2269317.4300000002</v>
      </c>
      <c r="K236" s="454" t="str">
        <f>+K237</f>
        <v>0.00</v>
      </c>
    </row>
    <row r="237" spans="1:11" x14ac:dyDescent="0.25">
      <c r="A237" s="443">
        <v>2</v>
      </c>
      <c r="B237" s="435">
        <v>3</v>
      </c>
      <c r="C237" s="435">
        <v>2</v>
      </c>
      <c r="D237" s="435">
        <v>2</v>
      </c>
      <c r="E237" s="435" t="s">
        <v>308</v>
      </c>
      <c r="F237" s="436" t="s">
        <v>191</v>
      </c>
      <c r="G237" s="450"/>
      <c r="H237" s="450">
        <v>2269317.4300000002</v>
      </c>
      <c r="I237" s="450"/>
      <c r="J237" s="437">
        <f>SUBTOTAL(9,G237:I237)</f>
        <v>2269317.4300000002</v>
      </c>
      <c r="K237" s="438" t="str">
        <f>IFERROR(J237/$I$18*100,"0.00")</f>
        <v>0.00</v>
      </c>
    </row>
    <row r="238" spans="1:11" x14ac:dyDescent="0.25">
      <c r="A238" s="429">
        <v>2</v>
      </c>
      <c r="B238" s="430">
        <v>3</v>
      </c>
      <c r="C238" s="430">
        <v>2</v>
      </c>
      <c r="D238" s="430">
        <v>3</v>
      </c>
      <c r="E238" s="430"/>
      <c r="F238" s="442" t="s">
        <v>192</v>
      </c>
      <c r="G238" s="453">
        <f>+G239</f>
        <v>0</v>
      </c>
      <c r="H238" s="453">
        <f>+H239</f>
        <v>1382550</v>
      </c>
      <c r="I238" s="453">
        <f>+I239</f>
        <v>0</v>
      </c>
      <c r="J238" s="453">
        <f>+J239</f>
        <v>1382550</v>
      </c>
      <c r="K238" s="454" t="str">
        <f>+K239</f>
        <v>0.00</v>
      </c>
    </row>
    <row r="239" spans="1:11" x14ac:dyDescent="0.25">
      <c r="A239" s="443">
        <v>2</v>
      </c>
      <c r="B239" s="435">
        <v>3</v>
      </c>
      <c r="C239" s="435">
        <v>2</v>
      </c>
      <c r="D239" s="435">
        <v>3</v>
      </c>
      <c r="E239" s="435" t="s">
        <v>308</v>
      </c>
      <c r="F239" s="436" t="s">
        <v>192</v>
      </c>
      <c r="G239" s="450"/>
      <c r="H239" s="450">
        <v>1382550</v>
      </c>
      <c r="I239" s="450"/>
      <c r="J239" s="437">
        <f>SUBTOTAL(9,G239:I239)</f>
        <v>1382550</v>
      </c>
      <c r="K239" s="438" t="str">
        <f>IFERROR(J239/$I$18*100,"0.00")</f>
        <v>0.00</v>
      </c>
    </row>
    <row r="240" spans="1:11" x14ac:dyDescent="0.25">
      <c r="A240" s="429">
        <v>2</v>
      </c>
      <c r="B240" s="430">
        <v>3</v>
      </c>
      <c r="C240" s="430">
        <v>2</v>
      </c>
      <c r="D240" s="430">
        <v>4</v>
      </c>
      <c r="E240" s="430"/>
      <c r="F240" s="442" t="s">
        <v>38</v>
      </c>
      <c r="G240" s="453">
        <f>+G241</f>
        <v>0</v>
      </c>
      <c r="H240" s="453">
        <f>+H241</f>
        <v>0</v>
      </c>
      <c r="I240" s="453">
        <f>+I241</f>
        <v>0</v>
      </c>
      <c r="J240" s="453">
        <f>+J241</f>
        <v>0</v>
      </c>
      <c r="K240" s="454" t="str">
        <f>+K241</f>
        <v>0.00</v>
      </c>
    </row>
    <row r="241" spans="1:11" x14ac:dyDescent="0.25">
      <c r="A241" s="443">
        <v>2</v>
      </c>
      <c r="B241" s="435">
        <v>3</v>
      </c>
      <c r="C241" s="435">
        <v>2</v>
      </c>
      <c r="D241" s="435">
        <v>4</v>
      </c>
      <c r="E241" s="435" t="s">
        <v>308</v>
      </c>
      <c r="F241" s="436" t="s">
        <v>38</v>
      </c>
      <c r="G241" s="450"/>
      <c r="H241" s="450"/>
      <c r="I241" s="450"/>
      <c r="J241" s="437">
        <f>SUBTOTAL(9,G241:I241)</f>
        <v>0</v>
      </c>
      <c r="K241" s="438" t="str">
        <f>IFERROR(J241/$I$18*100,"0.00")</f>
        <v>0.00</v>
      </c>
    </row>
    <row r="242" spans="1:11" x14ac:dyDescent="0.25">
      <c r="A242" s="424">
        <v>2</v>
      </c>
      <c r="B242" s="425">
        <v>3</v>
      </c>
      <c r="C242" s="425">
        <v>3</v>
      </c>
      <c r="D242" s="425"/>
      <c r="E242" s="425"/>
      <c r="F242" s="426" t="s">
        <v>383</v>
      </c>
      <c r="G242" s="427">
        <v>0</v>
      </c>
      <c r="H242" s="427">
        <v>9153735.4400000013</v>
      </c>
      <c r="I242" s="427">
        <v>0</v>
      </c>
      <c r="J242" s="427">
        <v>9153735.4400000013</v>
      </c>
      <c r="K242" s="428">
        <v>0.41295156018903545</v>
      </c>
    </row>
    <row r="243" spans="1:11" x14ac:dyDescent="0.25">
      <c r="A243" s="429">
        <v>2</v>
      </c>
      <c r="B243" s="430">
        <v>3</v>
      </c>
      <c r="C243" s="430">
        <v>3</v>
      </c>
      <c r="D243" s="430">
        <v>1</v>
      </c>
      <c r="E243" s="430"/>
      <c r="F243" s="442" t="s">
        <v>193</v>
      </c>
      <c r="G243" s="432">
        <v>0</v>
      </c>
      <c r="H243" s="432">
        <v>662163.19999999995</v>
      </c>
      <c r="I243" s="432">
        <v>0</v>
      </c>
      <c r="J243" s="432">
        <v>662163.19999999995</v>
      </c>
      <c r="K243" s="433">
        <v>2.9872102851572505E-2</v>
      </c>
    </row>
    <row r="244" spans="1:11" x14ac:dyDescent="0.25">
      <c r="A244" s="443">
        <v>2</v>
      </c>
      <c r="B244" s="435">
        <v>3</v>
      </c>
      <c r="C244" s="435">
        <v>3</v>
      </c>
      <c r="D244" s="435">
        <v>1</v>
      </c>
      <c r="E244" s="435" t="s">
        <v>308</v>
      </c>
      <c r="F244" s="436" t="s">
        <v>193</v>
      </c>
      <c r="G244" s="437"/>
      <c r="H244" s="437">
        <v>662163.19999999995</v>
      </c>
      <c r="I244" s="437"/>
      <c r="J244" s="437">
        <f>SUBTOTAL(9,G244:I244)</f>
        <v>662163.19999999995</v>
      </c>
      <c r="K244" s="438" t="str">
        <f>IFERROR(J244/$I$18*100,"0.00")</f>
        <v>0.00</v>
      </c>
    </row>
    <row r="245" spans="1:11" x14ac:dyDescent="0.25">
      <c r="A245" s="429">
        <v>2</v>
      </c>
      <c r="B245" s="430">
        <v>3</v>
      </c>
      <c r="C245" s="430">
        <v>3</v>
      </c>
      <c r="D245" s="430">
        <v>2</v>
      </c>
      <c r="E245" s="430"/>
      <c r="F245" s="442" t="s">
        <v>194</v>
      </c>
      <c r="G245" s="453">
        <f>+G246</f>
        <v>0</v>
      </c>
      <c r="H245" s="453">
        <f>+H246</f>
        <v>2250646.7400000002</v>
      </c>
      <c r="I245" s="453">
        <f>+I246</f>
        <v>0</v>
      </c>
      <c r="J245" s="453">
        <f>+J246</f>
        <v>2250646.7400000002</v>
      </c>
      <c r="K245" s="454" t="str">
        <f>+K246</f>
        <v>0.00</v>
      </c>
    </row>
    <row r="246" spans="1:11" x14ac:dyDescent="0.25">
      <c r="A246" s="443">
        <v>2</v>
      </c>
      <c r="B246" s="435">
        <v>3</v>
      </c>
      <c r="C246" s="435">
        <v>3</v>
      </c>
      <c r="D246" s="435">
        <v>2</v>
      </c>
      <c r="E246" s="435" t="s">
        <v>308</v>
      </c>
      <c r="F246" s="436" t="s">
        <v>194</v>
      </c>
      <c r="G246" s="437"/>
      <c r="H246" s="437">
        <v>2250646.7400000002</v>
      </c>
      <c r="I246" s="437"/>
      <c r="J246" s="437">
        <f>SUBTOTAL(9,G246:I246)</f>
        <v>2250646.7400000002</v>
      </c>
      <c r="K246" s="438" t="str">
        <f>IFERROR(J246/$I$18*100,"0.00")</f>
        <v>0.00</v>
      </c>
    </row>
    <row r="247" spans="1:11" x14ac:dyDescent="0.25">
      <c r="A247" s="429">
        <v>2</v>
      </c>
      <c r="B247" s="430">
        <v>3</v>
      </c>
      <c r="C247" s="430">
        <v>3</v>
      </c>
      <c r="D247" s="430">
        <v>3</v>
      </c>
      <c r="E247" s="430"/>
      <c r="F247" s="442" t="s">
        <v>195</v>
      </c>
      <c r="G247" s="453">
        <f>+G248</f>
        <v>0</v>
      </c>
      <c r="H247" s="453">
        <f>+H248</f>
        <v>6240925.5</v>
      </c>
      <c r="I247" s="453">
        <f>+I248</f>
        <v>0</v>
      </c>
      <c r="J247" s="453">
        <f>+J248</f>
        <v>6240925.5</v>
      </c>
      <c r="K247" s="454" t="str">
        <f>+K248</f>
        <v>0.00</v>
      </c>
    </row>
    <row r="248" spans="1:11" x14ac:dyDescent="0.25">
      <c r="A248" s="443">
        <v>2</v>
      </c>
      <c r="B248" s="435">
        <v>3</v>
      </c>
      <c r="C248" s="435">
        <v>3</v>
      </c>
      <c r="D248" s="435">
        <v>3</v>
      </c>
      <c r="E248" s="435" t="s">
        <v>308</v>
      </c>
      <c r="F248" s="436" t="s">
        <v>195</v>
      </c>
      <c r="G248" s="437"/>
      <c r="H248" s="437">
        <v>6240925.5</v>
      </c>
      <c r="I248" s="437"/>
      <c r="J248" s="437">
        <f>SUBTOTAL(9,G248:I248)</f>
        <v>6240925.5</v>
      </c>
      <c r="K248" s="438" t="str">
        <f>IFERROR(J248/$I$18*100,"0.00")</f>
        <v>0.00</v>
      </c>
    </row>
    <row r="249" spans="1:11" x14ac:dyDescent="0.25">
      <c r="A249" s="429">
        <v>2</v>
      </c>
      <c r="B249" s="430">
        <v>3</v>
      </c>
      <c r="C249" s="430">
        <v>3</v>
      </c>
      <c r="D249" s="430">
        <v>4</v>
      </c>
      <c r="E249" s="430"/>
      <c r="F249" s="442" t="s">
        <v>196</v>
      </c>
      <c r="G249" s="453">
        <f>+G250</f>
        <v>0</v>
      </c>
      <c r="H249" s="453">
        <f>+H250</f>
        <v>0</v>
      </c>
      <c r="I249" s="453">
        <f>+I250</f>
        <v>0</v>
      </c>
      <c r="J249" s="453">
        <f>+J250</f>
        <v>0</v>
      </c>
      <c r="K249" s="454" t="str">
        <f>+K250</f>
        <v>0.00</v>
      </c>
    </row>
    <row r="250" spans="1:11" x14ac:dyDescent="0.25">
      <c r="A250" s="443">
        <v>2</v>
      </c>
      <c r="B250" s="435">
        <v>3</v>
      </c>
      <c r="C250" s="435">
        <v>3</v>
      </c>
      <c r="D250" s="435">
        <v>4</v>
      </c>
      <c r="E250" s="435" t="s">
        <v>308</v>
      </c>
      <c r="F250" s="436" t="s">
        <v>196</v>
      </c>
      <c r="G250" s="450"/>
      <c r="H250" s="450"/>
      <c r="I250" s="450"/>
      <c r="J250" s="437">
        <f>SUBTOTAL(9,G250:I250)</f>
        <v>0</v>
      </c>
      <c r="K250" s="438" t="str">
        <f>IFERROR(J250/$I$18*100,"0.00")</f>
        <v>0.00</v>
      </c>
    </row>
    <row r="251" spans="1:11" x14ac:dyDescent="0.25">
      <c r="A251" s="429">
        <v>2</v>
      </c>
      <c r="B251" s="430">
        <v>3</v>
      </c>
      <c r="C251" s="430">
        <v>3</v>
      </c>
      <c r="D251" s="430">
        <v>5</v>
      </c>
      <c r="E251" s="430"/>
      <c r="F251" s="442" t="s">
        <v>197</v>
      </c>
      <c r="G251" s="453">
        <f>+G252</f>
        <v>0</v>
      </c>
      <c r="H251" s="453">
        <f>+H252</f>
        <v>0</v>
      </c>
      <c r="I251" s="453">
        <f>+I252</f>
        <v>0</v>
      </c>
      <c r="J251" s="453">
        <f>+J252</f>
        <v>0</v>
      </c>
      <c r="K251" s="454" t="str">
        <f>+K252</f>
        <v>0.00</v>
      </c>
    </row>
    <row r="252" spans="1:11" x14ac:dyDescent="0.25">
      <c r="A252" s="443">
        <v>2</v>
      </c>
      <c r="B252" s="435">
        <v>3</v>
      </c>
      <c r="C252" s="435">
        <v>3</v>
      </c>
      <c r="D252" s="435">
        <v>5</v>
      </c>
      <c r="E252" s="435" t="s">
        <v>308</v>
      </c>
      <c r="F252" s="436" t="s">
        <v>197</v>
      </c>
      <c r="G252" s="450"/>
      <c r="H252" s="450"/>
      <c r="I252" s="450"/>
      <c r="J252" s="437">
        <f>SUBTOTAL(9,G252:I252)</f>
        <v>0</v>
      </c>
      <c r="K252" s="438" t="str">
        <f>IFERROR(J252/$I$18*100,"0.00")</f>
        <v>0.00</v>
      </c>
    </row>
    <row r="253" spans="1:11" x14ac:dyDescent="0.25">
      <c r="A253" s="429">
        <v>2</v>
      </c>
      <c r="B253" s="430">
        <v>3</v>
      </c>
      <c r="C253" s="430">
        <v>3</v>
      </c>
      <c r="D253" s="430">
        <v>6</v>
      </c>
      <c r="E253" s="430"/>
      <c r="F253" s="442" t="s">
        <v>198</v>
      </c>
      <c r="G253" s="453">
        <f>+G254</f>
        <v>0</v>
      </c>
      <c r="H253" s="453">
        <f>+H254</f>
        <v>0</v>
      </c>
      <c r="I253" s="453">
        <f>+I254</f>
        <v>0</v>
      </c>
      <c r="J253" s="453">
        <f>+J254</f>
        <v>0</v>
      </c>
      <c r="K253" s="454" t="str">
        <f>+K254</f>
        <v>0.00</v>
      </c>
    </row>
    <row r="254" spans="1:11" x14ac:dyDescent="0.25">
      <c r="A254" s="443">
        <v>2</v>
      </c>
      <c r="B254" s="435">
        <v>3</v>
      </c>
      <c r="C254" s="435">
        <v>3</v>
      </c>
      <c r="D254" s="435">
        <v>6</v>
      </c>
      <c r="E254" s="435" t="s">
        <v>308</v>
      </c>
      <c r="F254" s="436" t="s">
        <v>198</v>
      </c>
      <c r="G254" s="437"/>
      <c r="H254" s="437"/>
      <c r="I254" s="437"/>
      <c r="J254" s="437">
        <f>SUBTOTAL(9,G254:I254)</f>
        <v>0</v>
      </c>
      <c r="K254" s="438" t="str">
        <f>IFERROR(J254/$I$18*100,"0.00")</f>
        <v>0.00</v>
      </c>
    </row>
    <row r="255" spans="1:11" x14ac:dyDescent="0.25">
      <c r="A255" s="424">
        <v>2</v>
      </c>
      <c r="B255" s="425">
        <v>3</v>
      </c>
      <c r="C255" s="425">
        <v>4</v>
      </c>
      <c r="D255" s="425"/>
      <c r="E255" s="425"/>
      <c r="F255" s="426" t="s">
        <v>384</v>
      </c>
      <c r="G255" s="427">
        <v>0</v>
      </c>
      <c r="H255" s="427">
        <v>128543869.28</v>
      </c>
      <c r="I255" s="427">
        <v>0</v>
      </c>
      <c r="J255" s="427">
        <v>128543869.28</v>
      </c>
      <c r="K255" s="428">
        <v>5.7989868420221056</v>
      </c>
    </row>
    <row r="256" spans="1:11" x14ac:dyDescent="0.25">
      <c r="A256" s="429">
        <v>2</v>
      </c>
      <c r="B256" s="430">
        <v>3</v>
      </c>
      <c r="C256" s="430">
        <v>4</v>
      </c>
      <c r="D256" s="430">
        <v>1</v>
      </c>
      <c r="E256" s="430"/>
      <c r="F256" s="442" t="s">
        <v>199</v>
      </c>
      <c r="G256" s="453">
        <f>+G257</f>
        <v>0</v>
      </c>
      <c r="H256" s="453">
        <f>+H257</f>
        <v>128543869.28</v>
      </c>
      <c r="I256" s="453">
        <f>+I257</f>
        <v>0</v>
      </c>
      <c r="J256" s="453">
        <f>+J257</f>
        <v>128543869.28</v>
      </c>
      <c r="K256" s="454" t="str">
        <f>+K257</f>
        <v>0.00</v>
      </c>
    </row>
    <row r="257" spans="1:11" x14ac:dyDescent="0.25">
      <c r="A257" s="443">
        <v>2</v>
      </c>
      <c r="B257" s="435">
        <v>3</v>
      </c>
      <c r="C257" s="435">
        <v>4</v>
      </c>
      <c r="D257" s="435">
        <v>1</v>
      </c>
      <c r="E257" s="435" t="s">
        <v>308</v>
      </c>
      <c r="F257" s="436" t="s">
        <v>199</v>
      </c>
      <c r="G257" s="437"/>
      <c r="H257" s="437">
        <v>128543869.28</v>
      </c>
      <c r="I257" s="437"/>
      <c r="J257" s="437">
        <f>SUBTOTAL(9,G257:I257)</f>
        <v>128543869.28</v>
      </c>
      <c r="K257" s="438" t="str">
        <f>IFERROR(J257/$I$18*100,"0.00")</f>
        <v>0.00</v>
      </c>
    </row>
    <row r="258" spans="1:11" x14ac:dyDescent="0.25">
      <c r="A258" s="451">
        <v>2</v>
      </c>
      <c r="B258" s="430">
        <v>3</v>
      </c>
      <c r="C258" s="430">
        <v>4</v>
      </c>
      <c r="D258" s="430">
        <v>2</v>
      </c>
      <c r="E258" s="430"/>
      <c r="F258" s="442" t="s">
        <v>200</v>
      </c>
      <c r="G258" s="453">
        <f>+G259</f>
        <v>0</v>
      </c>
      <c r="H258" s="453">
        <f>+H259</f>
        <v>0</v>
      </c>
      <c r="I258" s="453">
        <f>+I259</f>
        <v>0</v>
      </c>
      <c r="J258" s="453">
        <f>+J259</f>
        <v>0</v>
      </c>
      <c r="K258" s="454" t="str">
        <f>+K259</f>
        <v>0.00</v>
      </c>
    </row>
    <row r="259" spans="1:11" x14ac:dyDescent="0.25">
      <c r="A259" s="462">
        <v>2</v>
      </c>
      <c r="B259" s="463">
        <v>3</v>
      </c>
      <c r="C259" s="463">
        <v>4</v>
      </c>
      <c r="D259" s="463">
        <v>2</v>
      </c>
      <c r="E259" s="435" t="s">
        <v>308</v>
      </c>
      <c r="F259" s="436" t="s">
        <v>200</v>
      </c>
      <c r="G259" s="450"/>
      <c r="H259" s="450"/>
      <c r="I259" s="450"/>
      <c r="J259" s="437">
        <f>SUBTOTAL(9,G259:I259)</f>
        <v>0</v>
      </c>
      <c r="K259" s="438" t="str">
        <f>IFERROR(J259/$I$18*100,"0.00")</f>
        <v>0.00</v>
      </c>
    </row>
    <row r="260" spans="1:11" x14ac:dyDescent="0.25">
      <c r="A260" s="424">
        <v>2</v>
      </c>
      <c r="B260" s="425">
        <v>3</v>
      </c>
      <c r="C260" s="425">
        <v>5</v>
      </c>
      <c r="D260" s="425"/>
      <c r="E260" s="425"/>
      <c r="F260" s="426" t="s">
        <v>205</v>
      </c>
      <c r="G260" s="427">
        <v>0</v>
      </c>
      <c r="H260" s="427">
        <v>3551467.16</v>
      </c>
      <c r="I260" s="427">
        <v>0</v>
      </c>
      <c r="J260" s="427">
        <v>3551467.16</v>
      </c>
      <c r="K260" s="428">
        <v>0.16021698620144115</v>
      </c>
    </row>
    <row r="261" spans="1:11" x14ac:dyDescent="0.25">
      <c r="A261" s="429">
        <v>2</v>
      </c>
      <c r="B261" s="430">
        <v>3</v>
      </c>
      <c r="C261" s="430">
        <v>5</v>
      </c>
      <c r="D261" s="430">
        <v>1</v>
      </c>
      <c r="E261" s="430"/>
      <c r="F261" s="442" t="s">
        <v>201</v>
      </c>
      <c r="G261" s="453">
        <f>+G262</f>
        <v>0</v>
      </c>
      <c r="H261" s="453">
        <f>+H262</f>
        <v>1000000</v>
      </c>
      <c r="I261" s="453">
        <f>+I262</f>
        <v>0</v>
      </c>
      <c r="J261" s="453">
        <f>+J262</f>
        <v>1000000</v>
      </c>
      <c r="K261" s="454" t="str">
        <f>+K262</f>
        <v>0.00</v>
      </c>
    </row>
    <row r="262" spans="1:11" x14ac:dyDescent="0.25">
      <c r="A262" s="443">
        <v>2</v>
      </c>
      <c r="B262" s="435">
        <v>3</v>
      </c>
      <c r="C262" s="435">
        <v>5</v>
      </c>
      <c r="D262" s="435">
        <v>1</v>
      </c>
      <c r="E262" s="435" t="s">
        <v>308</v>
      </c>
      <c r="F262" s="436" t="s">
        <v>201</v>
      </c>
      <c r="G262" s="450"/>
      <c r="H262" s="450">
        <v>1000000</v>
      </c>
      <c r="I262" s="450"/>
      <c r="J262" s="437">
        <f>SUBTOTAL(9,G262:I262)</f>
        <v>1000000</v>
      </c>
      <c r="K262" s="438" t="str">
        <f>IFERROR(J262/$I$18*100,"0.00")</f>
        <v>0.00</v>
      </c>
    </row>
    <row r="263" spans="1:11" x14ac:dyDescent="0.25">
      <c r="A263" s="429">
        <v>2</v>
      </c>
      <c r="B263" s="430">
        <v>3</v>
      </c>
      <c r="C263" s="430">
        <v>5</v>
      </c>
      <c r="D263" s="430">
        <v>2</v>
      </c>
      <c r="E263" s="430"/>
      <c r="F263" s="442" t="s">
        <v>202</v>
      </c>
      <c r="G263" s="453">
        <f>+G264</f>
        <v>0</v>
      </c>
      <c r="H263" s="453">
        <f>+H264</f>
        <v>1400</v>
      </c>
      <c r="I263" s="453">
        <f>+I264</f>
        <v>0</v>
      </c>
      <c r="J263" s="453">
        <f>+J264</f>
        <v>1400</v>
      </c>
      <c r="K263" s="454" t="str">
        <f>+K264</f>
        <v>0.00</v>
      </c>
    </row>
    <row r="264" spans="1:11" x14ac:dyDescent="0.25">
      <c r="A264" s="443">
        <v>2</v>
      </c>
      <c r="B264" s="435">
        <v>3</v>
      </c>
      <c r="C264" s="435">
        <v>5</v>
      </c>
      <c r="D264" s="435">
        <v>2</v>
      </c>
      <c r="E264" s="435" t="s">
        <v>308</v>
      </c>
      <c r="F264" s="436" t="s">
        <v>202</v>
      </c>
      <c r="G264" s="450"/>
      <c r="H264" s="450">
        <v>1400</v>
      </c>
      <c r="I264" s="450"/>
      <c r="J264" s="437">
        <f>SUBTOTAL(9,G264:I264)</f>
        <v>1400</v>
      </c>
      <c r="K264" s="438" t="str">
        <f>IFERROR(J264/$I$18*100,"0.00")</f>
        <v>0.00</v>
      </c>
    </row>
    <row r="265" spans="1:11" x14ac:dyDescent="0.25">
      <c r="A265" s="429">
        <v>2</v>
      </c>
      <c r="B265" s="430">
        <v>3</v>
      </c>
      <c r="C265" s="430">
        <v>5</v>
      </c>
      <c r="D265" s="430">
        <v>3</v>
      </c>
      <c r="E265" s="430"/>
      <c r="F265" s="442" t="s">
        <v>203</v>
      </c>
      <c r="G265" s="453">
        <f>+G266</f>
        <v>0</v>
      </c>
      <c r="H265" s="453">
        <f>+H266</f>
        <v>160000</v>
      </c>
      <c r="I265" s="453">
        <f>+I266</f>
        <v>0</v>
      </c>
      <c r="J265" s="453">
        <f>+J266</f>
        <v>160000</v>
      </c>
      <c r="K265" s="454" t="str">
        <f>+K266</f>
        <v>0.00</v>
      </c>
    </row>
    <row r="266" spans="1:11" x14ac:dyDescent="0.25">
      <c r="A266" s="443">
        <v>2</v>
      </c>
      <c r="B266" s="435">
        <v>3</v>
      </c>
      <c r="C266" s="435">
        <v>5</v>
      </c>
      <c r="D266" s="435">
        <v>3</v>
      </c>
      <c r="E266" s="435" t="s">
        <v>308</v>
      </c>
      <c r="F266" s="436" t="s">
        <v>203</v>
      </c>
      <c r="G266" s="437"/>
      <c r="H266" s="437">
        <v>160000</v>
      </c>
      <c r="I266" s="437"/>
      <c r="J266" s="437">
        <f>SUBTOTAL(9,G266:I266)</f>
        <v>160000</v>
      </c>
      <c r="K266" s="438" t="str">
        <f>IFERROR(J266/$I$18*100,"0.00")</f>
        <v>0.00</v>
      </c>
    </row>
    <row r="267" spans="1:11" x14ac:dyDescent="0.25">
      <c r="A267" s="429">
        <v>2</v>
      </c>
      <c r="B267" s="430">
        <v>3</v>
      </c>
      <c r="C267" s="430">
        <v>5</v>
      </c>
      <c r="D267" s="430">
        <v>4</v>
      </c>
      <c r="E267" s="430"/>
      <c r="F267" s="442" t="s">
        <v>204</v>
      </c>
      <c r="G267" s="453">
        <f>+G268</f>
        <v>0</v>
      </c>
      <c r="H267" s="453">
        <f>+H268</f>
        <v>70000</v>
      </c>
      <c r="I267" s="453">
        <f>+I268</f>
        <v>0</v>
      </c>
      <c r="J267" s="453">
        <f>+J268</f>
        <v>70000</v>
      </c>
      <c r="K267" s="454" t="str">
        <f>+K268</f>
        <v>0.00</v>
      </c>
    </row>
    <row r="268" spans="1:11" x14ac:dyDescent="0.25">
      <c r="A268" s="443">
        <v>2</v>
      </c>
      <c r="B268" s="435">
        <v>3</v>
      </c>
      <c r="C268" s="435">
        <v>5</v>
      </c>
      <c r="D268" s="435">
        <v>4</v>
      </c>
      <c r="E268" s="435" t="s">
        <v>308</v>
      </c>
      <c r="F268" s="436" t="s">
        <v>204</v>
      </c>
      <c r="G268" s="450"/>
      <c r="H268" s="450">
        <v>70000</v>
      </c>
      <c r="I268" s="450"/>
      <c r="J268" s="437">
        <f>SUBTOTAL(9,G268:I268)</f>
        <v>70000</v>
      </c>
      <c r="K268" s="438" t="str">
        <f>IFERROR(J268/$I$18*100,"0.00")</f>
        <v>0.00</v>
      </c>
    </row>
    <row r="269" spans="1:11" x14ac:dyDescent="0.25">
      <c r="A269" s="429">
        <v>2</v>
      </c>
      <c r="B269" s="430">
        <v>3</v>
      </c>
      <c r="C269" s="430">
        <v>5</v>
      </c>
      <c r="D269" s="430">
        <v>5</v>
      </c>
      <c r="E269" s="430"/>
      <c r="F269" s="442" t="s">
        <v>385</v>
      </c>
      <c r="G269" s="453">
        <f>+G270</f>
        <v>0</v>
      </c>
      <c r="H269" s="453">
        <f>+H270</f>
        <v>2320067.16</v>
      </c>
      <c r="I269" s="453">
        <f>+I270</f>
        <v>0</v>
      </c>
      <c r="J269" s="453">
        <f>+J270</f>
        <v>2320067.16</v>
      </c>
      <c r="K269" s="454" t="str">
        <f>+K270</f>
        <v>0.00</v>
      </c>
    </row>
    <row r="270" spans="1:11" x14ac:dyDescent="0.25">
      <c r="A270" s="443">
        <v>2</v>
      </c>
      <c r="B270" s="435">
        <v>3</v>
      </c>
      <c r="C270" s="435">
        <v>5</v>
      </c>
      <c r="D270" s="435">
        <v>5</v>
      </c>
      <c r="E270" s="435" t="s">
        <v>308</v>
      </c>
      <c r="F270" s="436" t="s">
        <v>206</v>
      </c>
      <c r="G270" s="437"/>
      <c r="H270" s="437">
        <v>2320067.16</v>
      </c>
      <c r="I270" s="437"/>
      <c r="J270" s="437">
        <f>SUBTOTAL(9,G270:I270)</f>
        <v>2320067.16</v>
      </c>
      <c r="K270" s="438" t="str">
        <f>IFERROR(J270/$I$18*100,"0.00")</f>
        <v>0.00</v>
      </c>
    </row>
    <row r="271" spans="1:11" x14ac:dyDescent="0.25">
      <c r="A271" s="424">
        <v>2</v>
      </c>
      <c r="B271" s="425">
        <v>3</v>
      </c>
      <c r="C271" s="425">
        <v>6</v>
      </c>
      <c r="D271" s="425"/>
      <c r="E271" s="425"/>
      <c r="F271" s="426" t="s">
        <v>207</v>
      </c>
      <c r="G271" s="427">
        <v>0</v>
      </c>
      <c r="H271" s="427">
        <v>1246000</v>
      </c>
      <c r="I271" s="427">
        <v>0</v>
      </c>
      <c r="J271" s="427">
        <v>1246000</v>
      </c>
      <c r="K271" s="427">
        <v>5.6210674578501707E-2</v>
      </c>
    </row>
    <row r="272" spans="1:11" x14ac:dyDescent="0.25">
      <c r="A272" s="429">
        <v>2</v>
      </c>
      <c r="B272" s="430">
        <v>3</v>
      </c>
      <c r="C272" s="430">
        <v>6</v>
      </c>
      <c r="D272" s="430">
        <v>1</v>
      </c>
      <c r="E272" s="430"/>
      <c r="F272" s="442" t="s">
        <v>208</v>
      </c>
      <c r="G272" s="453">
        <f>+G273+G274+G275+G276</f>
        <v>0</v>
      </c>
      <c r="H272" s="453">
        <f>+H273+H274+H275+H276</f>
        <v>14450</v>
      </c>
      <c r="I272" s="453">
        <f>+I273+I274+I275+I276</f>
        <v>0</v>
      </c>
      <c r="J272" s="453">
        <f>+J273+J274+J275+J276</f>
        <v>14450</v>
      </c>
      <c r="K272" s="454" t="e">
        <f>+K273+K274+K275+K276</f>
        <v>#VALUE!</v>
      </c>
    </row>
    <row r="273" spans="1:11" x14ac:dyDescent="0.25">
      <c r="A273" s="443">
        <v>2</v>
      </c>
      <c r="B273" s="435">
        <v>3</v>
      </c>
      <c r="C273" s="435">
        <v>6</v>
      </c>
      <c r="D273" s="435">
        <v>1</v>
      </c>
      <c r="E273" s="435" t="s">
        <v>308</v>
      </c>
      <c r="F273" s="436" t="s">
        <v>209</v>
      </c>
      <c r="G273" s="437"/>
      <c r="H273" s="437">
        <v>14450</v>
      </c>
      <c r="I273" s="437"/>
      <c r="J273" s="437">
        <f>SUBTOTAL(9,G273:I273)</f>
        <v>14450</v>
      </c>
      <c r="K273" s="438" t="str">
        <f>IFERROR(J273/$I$18*100,"0.00")</f>
        <v>0.00</v>
      </c>
    </row>
    <row r="274" spans="1:11" x14ac:dyDescent="0.25">
      <c r="A274" s="443">
        <v>2</v>
      </c>
      <c r="B274" s="435">
        <v>3</v>
      </c>
      <c r="C274" s="435">
        <v>6</v>
      </c>
      <c r="D274" s="435">
        <v>1</v>
      </c>
      <c r="E274" s="435" t="s">
        <v>309</v>
      </c>
      <c r="F274" s="436" t="s">
        <v>210</v>
      </c>
      <c r="G274" s="437"/>
      <c r="H274" s="437"/>
      <c r="I274" s="437"/>
      <c r="J274" s="437">
        <f>SUBTOTAL(9,G274:I274)</f>
        <v>0</v>
      </c>
      <c r="K274" s="438" t="str">
        <f>IFERROR(J274/$I$18*100,"0.00")</f>
        <v>0.00</v>
      </c>
    </row>
    <row r="275" spans="1:11" x14ac:dyDescent="0.25">
      <c r="A275" s="443">
        <v>2</v>
      </c>
      <c r="B275" s="435">
        <v>3</v>
      </c>
      <c r="C275" s="435">
        <v>6</v>
      </c>
      <c r="D275" s="435">
        <v>1</v>
      </c>
      <c r="E275" s="435" t="s">
        <v>310</v>
      </c>
      <c r="F275" s="436" t="s">
        <v>211</v>
      </c>
      <c r="G275" s="437"/>
      <c r="H275" s="437"/>
      <c r="I275" s="437"/>
      <c r="J275" s="437">
        <f>SUBTOTAL(9,G275:I275)</f>
        <v>0</v>
      </c>
      <c r="K275" s="438" t="str">
        <f>IFERROR(J275/$I$18*100,"0.00")</f>
        <v>0.00</v>
      </c>
    </row>
    <row r="276" spans="1:11" x14ac:dyDescent="0.25">
      <c r="A276" s="443">
        <v>2</v>
      </c>
      <c r="B276" s="435">
        <v>3</v>
      </c>
      <c r="C276" s="435">
        <v>6</v>
      </c>
      <c r="D276" s="435">
        <v>1</v>
      </c>
      <c r="E276" s="435" t="s">
        <v>311</v>
      </c>
      <c r="F276" s="436" t="s">
        <v>212</v>
      </c>
      <c r="G276" s="437"/>
      <c r="H276" s="437"/>
      <c r="I276" s="437"/>
      <c r="J276" s="437">
        <f>SUBTOTAL(9,G276:I276)</f>
        <v>0</v>
      </c>
      <c r="K276" s="438" t="str">
        <f>IFERROR(J276/$I$18*100,"0.00")</f>
        <v>0.00</v>
      </c>
    </row>
    <row r="277" spans="1:11" x14ac:dyDescent="0.25">
      <c r="A277" s="443">
        <v>2</v>
      </c>
      <c r="B277" s="435">
        <v>3</v>
      </c>
      <c r="C277" s="435">
        <v>6</v>
      </c>
      <c r="D277" s="435">
        <v>1</v>
      </c>
      <c r="E277" s="435" t="s">
        <v>315</v>
      </c>
      <c r="F277" s="436" t="s">
        <v>213</v>
      </c>
      <c r="G277" s="450"/>
      <c r="H277" s="450"/>
      <c r="I277" s="450"/>
      <c r="J277" s="437">
        <f>SUBTOTAL(9,G277:I277)</f>
        <v>0</v>
      </c>
      <c r="K277" s="438" t="str">
        <f>IFERROR(J277/$I$18*100,"0.00")</f>
        <v>0.00</v>
      </c>
    </row>
    <row r="278" spans="1:11" x14ac:dyDescent="0.25">
      <c r="A278" s="429">
        <v>2</v>
      </c>
      <c r="B278" s="430">
        <v>3</v>
      </c>
      <c r="C278" s="430">
        <v>6</v>
      </c>
      <c r="D278" s="430">
        <v>2</v>
      </c>
      <c r="E278" s="430"/>
      <c r="F278" s="442" t="s">
        <v>214</v>
      </c>
      <c r="G278" s="453">
        <f>+G279+G280+G281</f>
        <v>0</v>
      </c>
      <c r="H278" s="453">
        <f>+H279+H280+H281</f>
        <v>730000</v>
      </c>
      <c r="I278" s="453">
        <f>+I279+I280+I281</f>
        <v>0</v>
      </c>
      <c r="J278" s="453">
        <f>+J279+J280+J281</f>
        <v>730000</v>
      </c>
      <c r="K278" s="454" t="e">
        <f>+K279+K280+K281</f>
        <v>#VALUE!</v>
      </c>
    </row>
    <row r="279" spans="1:11" x14ac:dyDescent="0.25">
      <c r="A279" s="443">
        <v>2</v>
      </c>
      <c r="B279" s="435">
        <v>3</v>
      </c>
      <c r="C279" s="435">
        <v>6</v>
      </c>
      <c r="D279" s="435">
        <v>2</v>
      </c>
      <c r="E279" s="435" t="s">
        <v>308</v>
      </c>
      <c r="F279" s="436" t="s">
        <v>215</v>
      </c>
      <c r="G279" s="437"/>
      <c r="H279" s="437">
        <v>300000</v>
      </c>
      <c r="I279" s="437"/>
      <c r="J279" s="437">
        <f>SUBTOTAL(9,G279:I279)</f>
        <v>300000</v>
      </c>
      <c r="K279" s="438" t="str">
        <f>IFERROR(J279/$I$18*100,"0.00")</f>
        <v>0.00</v>
      </c>
    </row>
    <row r="280" spans="1:11" x14ac:dyDescent="0.25">
      <c r="A280" s="443">
        <v>2</v>
      </c>
      <c r="B280" s="435">
        <v>3</v>
      </c>
      <c r="C280" s="435">
        <v>6</v>
      </c>
      <c r="D280" s="435">
        <v>2</v>
      </c>
      <c r="E280" s="435" t="s">
        <v>309</v>
      </c>
      <c r="F280" s="436" t="s">
        <v>216</v>
      </c>
      <c r="G280" s="437"/>
      <c r="H280" s="437">
        <v>250000</v>
      </c>
      <c r="I280" s="437"/>
      <c r="J280" s="437">
        <f>SUBTOTAL(9,G280:I280)</f>
        <v>250000</v>
      </c>
      <c r="K280" s="438" t="str">
        <f>IFERROR(J280/$I$18*100,"0.00")</f>
        <v>0.00</v>
      </c>
    </row>
    <row r="281" spans="1:11" x14ac:dyDescent="0.25">
      <c r="A281" s="443">
        <v>2</v>
      </c>
      <c r="B281" s="435">
        <v>3</v>
      </c>
      <c r="C281" s="435">
        <v>6</v>
      </c>
      <c r="D281" s="435">
        <v>2</v>
      </c>
      <c r="E281" s="435" t="s">
        <v>310</v>
      </c>
      <c r="F281" s="436" t="s">
        <v>217</v>
      </c>
      <c r="G281" s="450"/>
      <c r="H281" s="450">
        <v>180000</v>
      </c>
      <c r="I281" s="450"/>
      <c r="J281" s="437">
        <f>SUBTOTAL(9,G281:I281)</f>
        <v>180000</v>
      </c>
      <c r="K281" s="438" t="str">
        <f>IFERROR(J281/$I$18*100,"0.00")</f>
        <v>0.00</v>
      </c>
    </row>
    <row r="282" spans="1:11" x14ac:dyDescent="0.25">
      <c r="A282" s="429">
        <v>2</v>
      </c>
      <c r="B282" s="430">
        <v>3</v>
      </c>
      <c r="C282" s="430">
        <v>6</v>
      </c>
      <c r="D282" s="430">
        <v>3</v>
      </c>
      <c r="E282" s="430"/>
      <c r="F282" s="442" t="s">
        <v>218</v>
      </c>
      <c r="G282" s="453">
        <f>+G283+G284+G285+G286+G287+G288</f>
        <v>0</v>
      </c>
      <c r="H282" s="453">
        <f>+H283+H284+H285+H286+H287+H288</f>
        <v>501550</v>
      </c>
      <c r="I282" s="453">
        <f>+I283+I284+I285+I286+I287+I288</f>
        <v>0</v>
      </c>
      <c r="J282" s="453">
        <f>+J283+J284+J285+J286+J287+J288</f>
        <v>501550</v>
      </c>
      <c r="K282" s="454" t="e">
        <f>+K283+K284+K285+K286+K287+K288</f>
        <v>#VALUE!</v>
      </c>
    </row>
    <row r="283" spans="1:11" x14ac:dyDescent="0.25">
      <c r="A283" s="443">
        <v>2</v>
      </c>
      <c r="B283" s="435">
        <v>3</v>
      </c>
      <c r="C283" s="435">
        <v>6</v>
      </c>
      <c r="D283" s="435">
        <v>3</v>
      </c>
      <c r="E283" s="435" t="s">
        <v>308</v>
      </c>
      <c r="F283" s="436" t="s">
        <v>219</v>
      </c>
      <c r="G283" s="437"/>
      <c r="H283" s="437">
        <v>166250</v>
      </c>
      <c r="I283" s="437"/>
      <c r="J283" s="437">
        <f t="shared" ref="J283:J288" si="12">SUBTOTAL(9,G283:I283)</f>
        <v>166250</v>
      </c>
      <c r="K283" s="438" t="str">
        <f t="shared" ref="K283:K288" si="13">IFERROR(J283/$I$18*100,"0.00")</f>
        <v>0.00</v>
      </c>
    </row>
    <row r="284" spans="1:11" x14ac:dyDescent="0.25">
      <c r="A284" s="443">
        <v>2</v>
      </c>
      <c r="B284" s="435">
        <v>3</v>
      </c>
      <c r="C284" s="435">
        <v>6</v>
      </c>
      <c r="D284" s="435">
        <v>3</v>
      </c>
      <c r="E284" s="435" t="s">
        <v>309</v>
      </c>
      <c r="F284" s="436" t="s">
        <v>220</v>
      </c>
      <c r="G284" s="437"/>
      <c r="H284" s="437">
        <v>50000</v>
      </c>
      <c r="I284" s="437"/>
      <c r="J284" s="437">
        <f t="shared" si="12"/>
        <v>50000</v>
      </c>
      <c r="K284" s="438" t="str">
        <f t="shared" si="13"/>
        <v>0.00</v>
      </c>
    </row>
    <row r="285" spans="1:11" x14ac:dyDescent="0.25">
      <c r="A285" s="443">
        <v>2</v>
      </c>
      <c r="B285" s="435">
        <v>3</v>
      </c>
      <c r="C285" s="435">
        <v>6</v>
      </c>
      <c r="D285" s="435">
        <v>3</v>
      </c>
      <c r="E285" s="435" t="s">
        <v>310</v>
      </c>
      <c r="F285" s="436" t="s">
        <v>221</v>
      </c>
      <c r="G285" s="437"/>
      <c r="H285" s="437"/>
      <c r="I285" s="437"/>
      <c r="J285" s="437">
        <f t="shared" si="12"/>
        <v>0</v>
      </c>
      <c r="K285" s="438" t="str">
        <f t="shared" si="13"/>
        <v>0.00</v>
      </c>
    </row>
    <row r="286" spans="1:11" x14ac:dyDescent="0.25">
      <c r="A286" s="443">
        <v>2</v>
      </c>
      <c r="B286" s="435">
        <v>3</v>
      </c>
      <c r="C286" s="435">
        <v>6</v>
      </c>
      <c r="D286" s="435">
        <v>3</v>
      </c>
      <c r="E286" s="435" t="s">
        <v>311</v>
      </c>
      <c r="F286" s="461" t="s">
        <v>222</v>
      </c>
      <c r="G286" s="437"/>
      <c r="H286" s="437">
        <v>110300</v>
      </c>
      <c r="I286" s="437"/>
      <c r="J286" s="437">
        <f t="shared" si="12"/>
        <v>110300</v>
      </c>
      <c r="K286" s="438" t="str">
        <f t="shared" si="13"/>
        <v>0.00</v>
      </c>
    </row>
    <row r="287" spans="1:11" x14ac:dyDescent="0.25">
      <c r="A287" s="443">
        <v>2</v>
      </c>
      <c r="B287" s="435">
        <v>3</v>
      </c>
      <c r="C287" s="435">
        <v>6</v>
      </c>
      <c r="D287" s="435">
        <v>3</v>
      </c>
      <c r="E287" s="435" t="s">
        <v>315</v>
      </c>
      <c r="F287" s="436" t="s">
        <v>223</v>
      </c>
      <c r="G287" s="437"/>
      <c r="H287" s="437">
        <v>45000</v>
      </c>
      <c r="I287" s="437"/>
      <c r="J287" s="437">
        <f t="shared" si="12"/>
        <v>45000</v>
      </c>
      <c r="K287" s="438" t="str">
        <f t="shared" si="13"/>
        <v>0.00</v>
      </c>
    </row>
    <row r="288" spans="1:11" x14ac:dyDescent="0.25">
      <c r="A288" s="443">
        <v>2</v>
      </c>
      <c r="B288" s="435">
        <v>3</v>
      </c>
      <c r="C288" s="435">
        <v>6</v>
      </c>
      <c r="D288" s="435">
        <v>3</v>
      </c>
      <c r="E288" s="435" t="s">
        <v>354</v>
      </c>
      <c r="F288" s="436" t="s">
        <v>224</v>
      </c>
      <c r="G288" s="450"/>
      <c r="H288" s="450">
        <v>130000</v>
      </c>
      <c r="I288" s="450"/>
      <c r="J288" s="437">
        <f t="shared" si="12"/>
        <v>130000</v>
      </c>
      <c r="K288" s="438" t="str">
        <f t="shared" si="13"/>
        <v>0.00</v>
      </c>
    </row>
    <row r="289" spans="1:11" x14ac:dyDescent="0.25">
      <c r="A289" s="429">
        <v>2</v>
      </c>
      <c r="B289" s="430">
        <v>3</v>
      </c>
      <c r="C289" s="430">
        <v>6</v>
      </c>
      <c r="D289" s="430">
        <v>4</v>
      </c>
      <c r="E289" s="430"/>
      <c r="F289" s="442" t="s">
        <v>39</v>
      </c>
      <c r="G289" s="453">
        <f>+G290+G291+G292+G293+G294+G295+G296</f>
        <v>0</v>
      </c>
      <c r="H289" s="453">
        <f>+H290+H291+H292+H293+H294+H295+H296</f>
        <v>0</v>
      </c>
      <c r="I289" s="453">
        <f>+I290+I291+I292+I293+I294+I295+I296</f>
        <v>0</v>
      </c>
      <c r="J289" s="453">
        <f>+J290+J291+J292+J293+J294+J295+J296</f>
        <v>0</v>
      </c>
      <c r="K289" s="454" t="e">
        <f>+K290+K291+K292+K293+K294+K295+K296</f>
        <v>#VALUE!</v>
      </c>
    </row>
    <row r="290" spans="1:11" x14ac:dyDescent="0.25">
      <c r="A290" s="443">
        <v>2</v>
      </c>
      <c r="B290" s="435">
        <v>3</v>
      </c>
      <c r="C290" s="435">
        <v>6</v>
      </c>
      <c r="D290" s="435">
        <v>4</v>
      </c>
      <c r="E290" s="435" t="s">
        <v>308</v>
      </c>
      <c r="F290" s="436" t="s">
        <v>225</v>
      </c>
      <c r="G290" s="437"/>
      <c r="H290" s="437"/>
      <c r="I290" s="437"/>
      <c r="J290" s="437">
        <f t="shared" ref="J290:J296" si="14">SUBTOTAL(9,G290:I290)</f>
        <v>0</v>
      </c>
      <c r="K290" s="438" t="str">
        <f t="shared" ref="K290:K296" si="15">IFERROR(J290/$I$18*100,"0.00")</f>
        <v>0.00</v>
      </c>
    </row>
    <row r="291" spans="1:11" x14ac:dyDescent="0.25">
      <c r="A291" s="443">
        <v>2</v>
      </c>
      <c r="B291" s="435">
        <v>3</v>
      </c>
      <c r="C291" s="435">
        <v>6</v>
      </c>
      <c r="D291" s="435">
        <v>4</v>
      </c>
      <c r="E291" s="435" t="s">
        <v>309</v>
      </c>
      <c r="F291" s="436" t="s">
        <v>226</v>
      </c>
      <c r="G291" s="437"/>
      <c r="H291" s="437"/>
      <c r="I291" s="437"/>
      <c r="J291" s="437">
        <f t="shared" si="14"/>
        <v>0</v>
      </c>
      <c r="K291" s="438" t="str">
        <f t="shared" si="15"/>
        <v>0.00</v>
      </c>
    </row>
    <row r="292" spans="1:11" x14ac:dyDescent="0.25">
      <c r="A292" s="443">
        <v>2</v>
      </c>
      <c r="B292" s="435">
        <v>3</v>
      </c>
      <c r="C292" s="435">
        <v>6</v>
      </c>
      <c r="D292" s="435">
        <v>4</v>
      </c>
      <c r="E292" s="435" t="s">
        <v>310</v>
      </c>
      <c r="F292" s="436" t="s">
        <v>227</v>
      </c>
      <c r="G292" s="437"/>
      <c r="H292" s="437"/>
      <c r="I292" s="437"/>
      <c r="J292" s="437">
        <f t="shared" si="14"/>
        <v>0</v>
      </c>
      <c r="K292" s="438" t="str">
        <f t="shared" si="15"/>
        <v>0.00</v>
      </c>
    </row>
    <row r="293" spans="1:11" x14ac:dyDescent="0.25">
      <c r="A293" s="443">
        <v>2</v>
      </c>
      <c r="B293" s="435">
        <v>3</v>
      </c>
      <c r="C293" s="435">
        <v>6</v>
      </c>
      <c r="D293" s="435">
        <v>4</v>
      </c>
      <c r="E293" s="435" t="s">
        <v>311</v>
      </c>
      <c r="F293" s="436" t="s">
        <v>228</v>
      </c>
      <c r="G293" s="437"/>
      <c r="H293" s="437"/>
      <c r="I293" s="437"/>
      <c r="J293" s="437">
        <f t="shared" si="14"/>
        <v>0</v>
      </c>
      <c r="K293" s="438" t="str">
        <f t="shared" si="15"/>
        <v>0.00</v>
      </c>
    </row>
    <row r="294" spans="1:11" x14ac:dyDescent="0.25">
      <c r="A294" s="443">
        <v>2</v>
      </c>
      <c r="B294" s="435">
        <v>3</v>
      </c>
      <c r="C294" s="435">
        <v>6</v>
      </c>
      <c r="D294" s="435">
        <v>4</v>
      </c>
      <c r="E294" s="435" t="s">
        <v>315</v>
      </c>
      <c r="F294" s="436" t="s">
        <v>229</v>
      </c>
      <c r="G294" s="437"/>
      <c r="H294" s="437"/>
      <c r="I294" s="437"/>
      <c r="J294" s="437">
        <f t="shared" si="14"/>
        <v>0</v>
      </c>
      <c r="K294" s="438" t="str">
        <f t="shared" si="15"/>
        <v>0.00</v>
      </c>
    </row>
    <row r="295" spans="1:11" x14ac:dyDescent="0.25">
      <c r="A295" s="443">
        <v>2</v>
      </c>
      <c r="B295" s="435">
        <v>3</v>
      </c>
      <c r="C295" s="435">
        <v>6</v>
      </c>
      <c r="D295" s="435">
        <v>4</v>
      </c>
      <c r="E295" s="435" t="s">
        <v>354</v>
      </c>
      <c r="F295" s="436" t="s">
        <v>230</v>
      </c>
      <c r="G295" s="437"/>
      <c r="H295" s="437"/>
      <c r="I295" s="437"/>
      <c r="J295" s="437">
        <f t="shared" si="14"/>
        <v>0</v>
      </c>
      <c r="K295" s="438" t="str">
        <f t="shared" si="15"/>
        <v>0.00</v>
      </c>
    </row>
    <row r="296" spans="1:11" x14ac:dyDescent="0.25">
      <c r="A296" s="443">
        <v>2</v>
      </c>
      <c r="B296" s="435">
        <v>3</v>
      </c>
      <c r="C296" s="435">
        <v>6</v>
      </c>
      <c r="D296" s="435">
        <v>4</v>
      </c>
      <c r="E296" s="435" t="s">
        <v>356</v>
      </c>
      <c r="F296" s="436" t="s">
        <v>231</v>
      </c>
      <c r="G296" s="450"/>
      <c r="H296" s="450"/>
      <c r="I296" s="450"/>
      <c r="J296" s="437">
        <f t="shared" si="14"/>
        <v>0</v>
      </c>
      <c r="K296" s="438" t="str">
        <f t="shared" si="15"/>
        <v>0.00</v>
      </c>
    </row>
    <row r="297" spans="1:11" x14ac:dyDescent="0.25">
      <c r="A297" s="429">
        <v>2</v>
      </c>
      <c r="B297" s="430">
        <v>3</v>
      </c>
      <c r="C297" s="430">
        <v>6</v>
      </c>
      <c r="D297" s="430">
        <v>9</v>
      </c>
      <c r="E297" s="430"/>
      <c r="F297" s="442" t="s">
        <v>232</v>
      </c>
      <c r="G297" s="453">
        <f>+G298</f>
        <v>0</v>
      </c>
      <c r="H297" s="453">
        <f>+H298</f>
        <v>0</v>
      </c>
      <c r="I297" s="453">
        <f>+I298</f>
        <v>0</v>
      </c>
      <c r="J297" s="453">
        <f>+J298</f>
        <v>0</v>
      </c>
      <c r="K297" s="454" t="str">
        <f>+K298</f>
        <v>0.00</v>
      </c>
    </row>
    <row r="298" spans="1:11" x14ac:dyDescent="0.25">
      <c r="A298" s="443">
        <v>2</v>
      </c>
      <c r="B298" s="435">
        <v>3</v>
      </c>
      <c r="C298" s="435">
        <v>6</v>
      </c>
      <c r="D298" s="435">
        <v>9</v>
      </c>
      <c r="E298" s="435" t="s">
        <v>308</v>
      </c>
      <c r="F298" s="436" t="s">
        <v>232</v>
      </c>
      <c r="G298" s="450"/>
      <c r="H298" s="450"/>
      <c r="I298" s="450"/>
      <c r="J298" s="437">
        <f>SUBTOTAL(9,G298:I298)</f>
        <v>0</v>
      </c>
      <c r="K298" s="438" t="str">
        <f>IFERROR(J298/$I$18*100,"0.00")</f>
        <v>0.00</v>
      </c>
    </row>
    <row r="299" spans="1:11" x14ac:dyDescent="0.25">
      <c r="A299" s="424">
        <v>2</v>
      </c>
      <c r="B299" s="425">
        <v>3</v>
      </c>
      <c r="C299" s="425">
        <v>7</v>
      </c>
      <c r="D299" s="425"/>
      <c r="E299" s="425"/>
      <c r="F299" s="426" t="s">
        <v>386</v>
      </c>
      <c r="G299" s="427">
        <v>0</v>
      </c>
      <c r="H299" s="427">
        <v>557007527.81000006</v>
      </c>
      <c r="I299" s="427">
        <v>0</v>
      </c>
      <c r="J299" s="427">
        <v>557007527.81000006</v>
      </c>
      <c r="K299" s="428">
        <v>25.128225428173078</v>
      </c>
    </row>
    <row r="300" spans="1:11" x14ac:dyDescent="0.25">
      <c r="A300" s="429">
        <v>2</v>
      </c>
      <c r="B300" s="430">
        <v>3</v>
      </c>
      <c r="C300" s="430">
        <v>7</v>
      </c>
      <c r="D300" s="430">
        <v>1</v>
      </c>
      <c r="E300" s="430"/>
      <c r="F300" s="442" t="s">
        <v>233</v>
      </c>
      <c r="G300" s="453">
        <f>+G301+G302+G303+G304+G305+G306+G307</f>
        <v>0</v>
      </c>
      <c r="H300" s="453">
        <f>+H301+H302+H303+H304+H305+H306+H307</f>
        <v>2771860</v>
      </c>
      <c r="I300" s="453">
        <f>+I301+I302+I303+I304+I305+I306+I307</f>
        <v>0</v>
      </c>
      <c r="J300" s="453">
        <f>+J301+J302+J303+J304+J305+J306+J307</f>
        <v>2771860</v>
      </c>
      <c r="K300" s="454" t="e">
        <f>+K301+K302+K303+K304+K305+K306+K307</f>
        <v>#VALUE!</v>
      </c>
    </row>
    <row r="301" spans="1:11" x14ac:dyDescent="0.25">
      <c r="A301" s="443">
        <v>2</v>
      </c>
      <c r="B301" s="435">
        <v>3</v>
      </c>
      <c r="C301" s="435">
        <v>7</v>
      </c>
      <c r="D301" s="435">
        <v>1</v>
      </c>
      <c r="E301" s="435" t="s">
        <v>308</v>
      </c>
      <c r="F301" s="436" t="s">
        <v>234</v>
      </c>
      <c r="G301" s="437"/>
      <c r="H301" s="437">
        <v>459000</v>
      </c>
      <c r="I301" s="437"/>
      <c r="J301" s="437">
        <f t="shared" ref="J301:J307" si="16">SUBTOTAL(9,G301:I301)</f>
        <v>459000</v>
      </c>
      <c r="K301" s="438" t="str">
        <f t="shared" ref="K301:K307" si="17">IFERROR(J301/$I$18*100,"0.00")</f>
        <v>0.00</v>
      </c>
    </row>
    <row r="302" spans="1:11" x14ac:dyDescent="0.25">
      <c r="A302" s="443">
        <v>2</v>
      </c>
      <c r="B302" s="435">
        <v>3</v>
      </c>
      <c r="C302" s="435">
        <v>7</v>
      </c>
      <c r="D302" s="435">
        <v>1</v>
      </c>
      <c r="E302" s="435" t="s">
        <v>309</v>
      </c>
      <c r="F302" s="436" t="s">
        <v>235</v>
      </c>
      <c r="G302" s="437"/>
      <c r="H302" s="437">
        <v>891760</v>
      </c>
      <c r="I302" s="437"/>
      <c r="J302" s="437">
        <f t="shared" si="16"/>
        <v>891760</v>
      </c>
      <c r="K302" s="438" t="str">
        <f t="shared" si="17"/>
        <v>0.00</v>
      </c>
    </row>
    <row r="303" spans="1:11" x14ac:dyDescent="0.25">
      <c r="A303" s="443">
        <v>2</v>
      </c>
      <c r="B303" s="435">
        <v>3</v>
      </c>
      <c r="C303" s="435">
        <v>7</v>
      </c>
      <c r="D303" s="435">
        <v>1</v>
      </c>
      <c r="E303" s="435" t="s">
        <v>310</v>
      </c>
      <c r="F303" s="436" t="s">
        <v>236</v>
      </c>
      <c r="G303" s="437"/>
      <c r="H303" s="437"/>
      <c r="I303" s="437"/>
      <c r="J303" s="437">
        <f t="shared" si="16"/>
        <v>0</v>
      </c>
      <c r="K303" s="438" t="str">
        <f t="shared" si="17"/>
        <v>0.00</v>
      </c>
    </row>
    <row r="304" spans="1:11" x14ac:dyDescent="0.25">
      <c r="A304" s="443">
        <v>2</v>
      </c>
      <c r="B304" s="435">
        <v>3</v>
      </c>
      <c r="C304" s="435">
        <v>7</v>
      </c>
      <c r="D304" s="435">
        <v>1</v>
      </c>
      <c r="E304" s="435" t="s">
        <v>311</v>
      </c>
      <c r="F304" s="436" t="s">
        <v>237</v>
      </c>
      <c r="G304" s="437"/>
      <c r="H304" s="437">
        <v>1332000</v>
      </c>
      <c r="I304" s="437"/>
      <c r="J304" s="437">
        <f t="shared" si="16"/>
        <v>1332000</v>
      </c>
      <c r="K304" s="438" t="str">
        <f t="shared" si="17"/>
        <v>0.00</v>
      </c>
    </row>
    <row r="305" spans="1:11" x14ac:dyDescent="0.25">
      <c r="A305" s="443">
        <v>2</v>
      </c>
      <c r="B305" s="435">
        <v>3</v>
      </c>
      <c r="C305" s="435">
        <v>7</v>
      </c>
      <c r="D305" s="435">
        <v>1</v>
      </c>
      <c r="E305" s="435" t="s">
        <v>315</v>
      </c>
      <c r="F305" s="436" t="s">
        <v>238</v>
      </c>
      <c r="G305" s="437"/>
      <c r="H305" s="437">
        <v>11600</v>
      </c>
      <c r="I305" s="437"/>
      <c r="J305" s="437">
        <f t="shared" si="16"/>
        <v>11600</v>
      </c>
      <c r="K305" s="438" t="str">
        <f t="shared" si="17"/>
        <v>0.00</v>
      </c>
    </row>
    <row r="306" spans="1:11" x14ac:dyDescent="0.25">
      <c r="A306" s="443">
        <v>2</v>
      </c>
      <c r="B306" s="435">
        <v>3</v>
      </c>
      <c r="C306" s="435">
        <v>7</v>
      </c>
      <c r="D306" s="435">
        <v>1</v>
      </c>
      <c r="E306" s="435" t="s">
        <v>354</v>
      </c>
      <c r="F306" s="436" t="s">
        <v>239</v>
      </c>
      <c r="G306" s="437"/>
      <c r="H306" s="437">
        <v>77500</v>
      </c>
      <c r="I306" s="437"/>
      <c r="J306" s="437">
        <f t="shared" si="16"/>
        <v>77500</v>
      </c>
      <c r="K306" s="438" t="str">
        <f t="shared" si="17"/>
        <v>0.00</v>
      </c>
    </row>
    <row r="307" spans="1:11" x14ac:dyDescent="0.25">
      <c r="A307" s="443">
        <v>2</v>
      </c>
      <c r="B307" s="435">
        <v>3</v>
      </c>
      <c r="C307" s="435">
        <v>7</v>
      </c>
      <c r="D307" s="435">
        <v>1</v>
      </c>
      <c r="E307" s="435" t="s">
        <v>356</v>
      </c>
      <c r="F307" s="436" t="s">
        <v>387</v>
      </c>
      <c r="G307" s="450"/>
      <c r="H307" s="450"/>
      <c r="I307" s="450"/>
      <c r="J307" s="437">
        <f t="shared" si="16"/>
        <v>0</v>
      </c>
      <c r="K307" s="438" t="str">
        <f t="shared" si="17"/>
        <v>0.00</v>
      </c>
    </row>
    <row r="308" spans="1:11" x14ac:dyDescent="0.25">
      <c r="A308" s="429">
        <v>2</v>
      </c>
      <c r="B308" s="430">
        <v>3</v>
      </c>
      <c r="C308" s="430">
        <v>7</v>
      </c>
      <c r="D308" s="430">
        <v>2</v>
      </c>
      <c r="E308" s="430"/>
      <c r="F308" s="442" t="s">
        <v>240</v>
      </c>
      <c r="G308" s="453">
        <f>+G309+G310+G311+G312+G313+G314</f>
        <v>0</v>
      </c>
      <c r="H308" s="453">
        <f>+H309+H310+H311+H312+H313+H314</f>
        <v>554235667.81000006</v>
      </c>
      <c r="I308" s="453">
        <f>+I309+I310+I311+I312+I313+I314</f>
        <v>0</v>
      </c>
      <c r="J308" s="453">
        <f>+J309+J310+J311+J312+J313+J314</f>
        <v>554235667.81000006</v>
      </c>
      <c r="K308" s="454" t="e">
        <f>+K309+K310+K311+K312+K313+K314</f>
        <v>#VALUE!</v>
      </c>
    </row>
    <row r="309" spans="1:11" x14ac:dyDescent="0.25">
      <c r="A309" s="434">
        <v>2</v>
      </c>
      <c r="B309" s="435">
        <v>3</v>
      </c>
      <c r="C309" s="435">
        <v>7</v>
      </c>
      <c r="D309" s="435">
        <v>2</v>
      </c>
      <c r="E309" s="435" t="s">
        <v>308</v>
      </c>
      <c r="F309" s="436" t="s">
        <v>241</v>
      </c>
      <c r="G309" s="437"/>
      <c r="H309" s="437"/>
      <c r="I309" s="437"/>
      <c r="J309" s="437">
        <f t="shared" ref="J309:J314" si="18">SUBTOTAL(9,G309:I309)</f>
        <v>0</v>
      </c>
      <c r="K309" s="438" t="str">
        <f t="shared" ref="K309:K314" si="19">IFERROR(J309/$I$18*100,"0.00")</f>
        <v>0.00</v>
      </c>
    </row>
    <row r="310" spans="1:11" x14ac:dyDescent="0.25">
      <c r="A310" s="434">
        <v>2</v>
      </c>
      <c r="B310" s="435">
        <v>3</v>
      </c>
      <c r="C310" s="435">
        <v>7</v>
      </c>
      <c r="D310" s="435">
        <v>2</v>
      </c>
      <c r="E310" s="435" t="s">
        <v>309</v>
      </c>
      <c r="F310" s="436" t="s">
        <v>242</v>
      </c>
      <c r="G310" s="437"/>
      <c r="H310" s="437">
        <v>15272.7</v>
      </c>
      <c r="I310" s="437"/>
      <c r="J310" s="437">
        <f t="shared" si="18"/>
        <v>15272.7</v>
      </c>
      <c r="K310" s="438" t="str">
        <f t="shared" si="19"/>
        <v>0.00</v>
      </c>
    </row>
    <row r="311" spans="1:11" x14ac:dyDescent="0.25">
      <c r="A311" s="434">
        <v>2</v>
      </c>
      <c r="B311" s="435">
        <v>3</v>
      </c>
      <c r="C311" s="435">
        <v>7</v>
      </c>
      <c r="D311" s="435">
        <v>2</v>
      </c>
      <c r="E311" s="435" t="s">
        <v>310</v>
      </c>
      <c r="F311" s="436" t="s">
        <v>243</v>
      </c>
      <c r="G311" s="437"/>
      <c r="H311" s="437">
        <v>553987145.11000001</v>
      </c>
      <c r="I311" s="437"/>
      <c r="J311" s="437">
        <f t="shared" si="18"/>
        <v>553987145.11000001</v>
      </c>
      <c r="K311" s="438" t="str">
        <f t="shared" si="19"/>
        <v>0.00</v>
      </c>
    </row>
    <row r="312" spans="1:11" x14ac:dyDescent="0.25">
      <c r="A312" s="434">
        <v>2</v>
      </c>
      <c r="B312" s="435">
        <v>3</v>
      </c>
      <c r="C312" s="435">
        <v>7</v>
      </c>
      <c r="D312" s="435">
        <v>2</v>
      </c>
      <c r="E312" s="435" t="s">
        <v>311</v>
      </c>
      <c r="F312" s="436" t="s">
        <v>244</v>
      </c>
      <c r="G312" s="437"/>
      <c r="H312" s="437">
        <v>4000</v>
      </c>
      <c r="I312" s="437"/>
      <c r="J312" s="437">
        <f t="shared" si="18"/>
        <v>4000</v>
      </c>
      <c r="K312" s="438" t="str">
        <f t="shared" si="19"/>
        <v>0.00</v>
      </c>
    </row>
    <row r="313" spans="1:11" x14ac:dyDescent="0.25">
      <c r="A313" s="434">
        <v>2</v>
      </c>
      <c r="B313" s="435">
        <v>3</v>
      </c>
      <c r="C313" s="435">
        <v>7</v>
      </c>
      <c r="D313" s="435">
        <v>2</v>
      </c>
      <c r="E313" s="435" t="s">
        <v>315</v>
      </c>
      <c r="F313" s="436" t="s">
        <v>245</v>
      </c>
      <c r="G313" s="450"/>
      <c r="H313" s="450">
        <v>52500</v>
      </c>
      <c r="I313" s="450"/>
      <c r="J313" s="437">
        <f t="shared" si="18"/>
        <v>52500</v>
      </c>
      <c r="K313" s="438" t="str">
        <f t="shared" si="19"/>
        <v>0.00</v>
      </c>
    </row>
    <row r="314" spans="1:11" x14ac:dyDescent="0.25">
      <c r="A314" s="461">
        <v>2</v>
      </c>
      <c r="B314" s="461">
        <v>3</v>
      </c>
      <c r="C314" s="461">
        <v>7</v>
      </c>
      <c r="D314" s="461">
        <v>2</v>
      </c>
      <c r="E314" s="461" t="s">
        <v>354</v>
      </c>
      <c r="F314" s="439" t="s">
        <v>388</v>
      </c>
      <c r="G314" s="450"/>
      <c r="H314" s="450">
        <v>176750</v>
      </c>
      <c r="I314" s="450"/>
      <c r="J314" s="437">
        <f t="shared" si="18"/>
        <v>176750</v>
      </c>
      <c r="K314" s="438" t="str">
        <f t="shared" si="19"/>
        <v>0.00</v>
      </c>
    </row>
    <row r="315" spans="1:11" x14ac:dyDescent="0.25">
      <c r="A315" s="424">
        <v>2</v>
      </c>
      <c r="B315" s="425">
        <v>3</v>
      </c>
      <c r="C315" s="425">
        <v>8</v>
      </c>
      <c r="D315" s="425"/>
      <c r="E315" s="425"/>
      <c r="F315" s="426" t="s">
        <v>389</v>
      </c>
      <c r="G315" s="427">
        <v>0</v>
      </c>
      <c r="H315" s="427">
        <v>0</v>
      </c>
      <c r="I315" s="427">
        <v>0</v>
      </c>
      <c r="J315" s="427">
        <v>0</v>
      </c>
      <c r="K315" s="428">
        <v>0</v>
      </c>
    </row>
    <row r="316" spans="1:11" x14ac:dyDescent="0.25">
      <c r="A316" s="464">
        <v>2</v>
      </c>
      <c r="B316" s="464">
        <v>3</v>
      </c>
      <c r="C316" s="464">
        <v>8</v>
      </c>
      <c r="D316" s="464">
        <v>1</v>
      </c>
      <c r="E316" s="464"/>
      <c r="F316" s="431" t="s">
        <v>390</v>
      </c>
      <c r="G316" s="432">
        <v>0</v>
      </c>
      <c r="H316" s="432">
        <v>0</v>
      </c>
      <c r="I316" s="432">
        <v>0</v>
      </c>
      <c r="J316" s="432">
        <v>0</v>
      </c>
      <c r="K316" s="433">
        <v>0</v>
      </c>
    </row>
    <row r="317" spans="1:11" x14ac:dyDescent="0.25">
      <c r="A317" s="461">
        <v>2</v>
      </c>
      <c r="B317" s="461">
        <v>3</v>
      </c>
      <c r="C317" s="461">
        <v>8</v>
      </c>
      <c r="D317" s="461">
        <v>1</v>
      </c>
      <c r="E317" s="461" t="s">
        <v>308</v>
      </c>
      <c r="F317" s="439" t="s">
        <v>390</v>
      </c>
      <c r="G317" s="450"/>
      <c r="H317" s="450"/>
      <c r="I317" s="450"/>
      <c r="J317" s="437">
        <f>SUBTOTAL(9,G317:I317)</f>
        <v>0</v>
      </c>
      <c r="K317" s="438" t="str">
        <f>IFERROR(J317/$I$18*100,"0.00")</f>
        <v>0.00</v>
      </c>
    </row>
    <row r="318" spans="1:11" x14ac:dyDescent="0.25">
      <c r="A318" s="464">
        <v>2</v>
      </c>
      <c r="B318" s="464">
        <v>3</v>
      </c>
      <c r="C318" s="464">
        <v>8</v>
      </c>
      <c r="D318" s="464">
        <v>2</v>
      </c>
      <c r="E318" s="464"/>
      <c r="F318" s="431" t="s">
        <v>391</v>
      </c>
      <c r="G318" s="432">
        <v>0</v>
      </c>
      <c r="H318" s="432">
        <v>0</v>
      </c>
      <c r="I318" s="432">
        <v>0</v>
      </c>
      <c r="J318" s="432">
        <v>0</v>
      </c>
      <c r="K318" s="433">
        <v>0</v>
      </c>
    </row>
    <row r="319" spans="1:11" x14ac:dyDescent="0.25">
      <c r="A319" s="461">
        <v>2</v>
      </c>
      <c r="B319" s="461">
        <v>3</v>
      </c>
      <c r="C319" s="461">
        <v>8</v>
      </c>
      <c r="D319" s="461">
        <v>2</v>
      </c>
      <c r="E319" s="461" t="s">
        <v>308</v>
      </c>
      <c r="F319" s="439" t="s">
        <v>391</v>
      </c>
      <c r="G319" s="450"/>
      <c r="H319" s="450"/>
      <c r="I319" s="450"/>
      <c r="J319" s="437">
        <f>SUBTOTAL(9,G319:I319)</f>
        <v>0</v>
      </c>
      <c r="K319" s="438" t="str">
        <f>IFERROR(J319/$I$18*100,"0.00")</f>
        <v>0.00</v>
      </c>
    </row>
    <row r="320" spans="1:11" x14ac:dyDescent="0.25">
      <c r="A320" s="424">
        <v>2</v>
      </c>
      <c r="B320" s="425">
        <v>3</v>
      </c>
      <c r="C320" s="425">
        <v>9</v>
      </c>
      <c r="D320" s="425"/>
      <c r="E320" s="425"/>
      <c r="F320" s="426" t="s">
        <v>40</v>
      </c>
      <c r="G320" s="427">
        <v>0</v>
      </c>
      <c r="H320" s="427">
        <v>653982647.8599999</v>
      </c>
      <c r="I320" s="427">
        <v>0</v>
      </c>
      <c r="J320" s="427">
        <v>653982647.8599999</v>
      </c>
      <c r="K320" s="428">
        <v>29.503054413198502</v>
      </c>
    </row>
    <row r="321" spans="1:11" x14ac:dyDescent="0.25">
      <c r="A321" s="429">
        <v>2</v>
      </c>
      <c r="B321" s="430">
        <v>3</v>
      </c>
      <c r="C321" s="430">
        <v>9</v>
      </c>
      <c r="D321" s="430">
        <v>1</v>
      </c>
      <c r="E321" s="430"/>
      <c r="F321" s="442" t="s">
        <v>246</v>
      </c>
      <c r="G321" s="453">
        <f>+G322</f>
        <v>0</v>
      </c>
      <c r="H321" s="453">
        <f>+H322</f>
        <v>7705799.1100000003</v>
      </c>
      <c r="I321" s="453">
        <f>+I322</f>
        <v>0</v>
      </c>
      <c r="J321" s="453">
        <f>+J322</f>
        <v>7705799.1100000003</v>
      </c>
      <c r="K321" s="454" t="str">
        <f>+K322</f>
        <v>0.00</v>
      </c>
    </row>
    <row r="322" spans="1:11" x14ac:dyDescent="0.25">
      <c r="A322" s="443">
        <v>2</v>
      </c>
      <c r="B322" s="435">
        <v>3</v>
      </c>
      <c r="C322" s="435">
        <v>9</v>
      </c>
      <c r="D322" s="435">
        <v>1</v>
      </c>
      <c r="E322" s="435" t="s">
        <v>308</v>
      </c>
      <c r="F322" s="436" t="s">
        <v>246</v>
      </c>
      <c r="G322" s="437"/>
      <c r="H322" s="437">
        <v>7705799.1100000003</v>
      </c>
      <c r="I322" s="437"/>
      <c r="J322" s="437">
        <f>SUBTOTAL(9,G322:I322)</f>
        <v>7705799.1100000003</v>
      </c>
      <c r="K322" s="438" t="str">
        <f>IFERROR(J322/$I$18*100,"0.00")</f>
        <v>0.00</v>
      </c>
    </row>
    <row r="323" spans="1:11" x14ac:dyDescent="0.25">
      <c r="A323" s="429">
        <v>2</v>
      </c>
      <c r="B323" s="430">
        <v>3</v>
      </c>
      <c r="C323" s="430">
        <v>9</v>
      </c>
      <c r="D323" s="430">
        <v>2</v>
      </c>
      <c r="E323" s="430"/>
      <c r="F323" s="442" t="s">
        <v>247</v>
      </c>
      <c r="G323" s="453">
        <f>+G324</f>
        <v>0</v>
      </c>
      <c r="H323" s="453">
        <f>+H324</f>
        <v>27987398.32</v>
      </c>
      <c r="I323" s="453">
        <f>+I324</f>
        <v>0</v>
      </c>
      <c r="J323" s="453">
        <f>+J324</f>
        <v>27987398.32</v>
      </c>
      <c r="K323" s="454" t="str">
        <f>+K324</f>
        <v>0.00</v>
      </c>
    </row>
    <row r="324" spans="1:11" x14ac:dyDescent="0.25">
      <c r="A324" s="443">
        <v>2</v>
      </c>
      <c r="B324" s="435">
        <v>3</v>
      </c>
      <c r="C324" s="435">
        <v>9</v>
      </c>
      <c r="D324" s="435">
        <v>2</v>
      </c>
      <c r="E324" s="435" t="s">
        <v>308</v>
      </c>
      <c r="F324" s="436" t="s">
        <v>247</v>
      </c>
      <c r="G324" s="437"/>
      <c r="H324" s="437">
        <v>27987398.32</v>
      </c>
      <c r="I324" s="437"/>
      <c r="J324" s="437">
        <f>SUBTOTAL(9,G324:I324)</f>
        <v>27987398.32</v>
      </c>
      <c r="K324" s="438" t="str">
        <f>IFERROR(J324/$I$18*100,"0.00")</f>
        <v>0.00</v>
      </c>
    </row>
    <row r="325" spans="1:11" x14ac:dyDescent="0.25">
      <c r="A325" s="429">
        <v>2</v>
      </c>
      <c r="B325" s="430">
        <v>3</v>
      </c>
      <c r="C325" s="430">
        <v>9</v>
      </c>
      <c r="D325" s="430">
        <v>3</v>
      </c>
      <c r="E325" s="430"/>
      <c r="F325" s="442" t="s">
        <v>392</v>
      </c>
      <c r="G325" s="453">
        <f>+G326</f>
        <v>0</v>
      </c>
      <c r="H325" s="453">
        <f>+H326</f>
        <v>612254390.42999995</v>
      </c>
      <c r="I325" s="453">
        <f>+I326</f>
        <v>0</v>
      </c>
      <c r="J325" s="453">
        <f>+J326</f>
        <v>612254390.42999995</v>
      </c>
      <c r="K325" s="454" t="str">
        <f>+K326</f>
        <v>0.00</v>
      </c>
    </row>
    <row r="326" spans="1:11" x14ac:dyDescent="0.25">
      <c r="A326" s="443">
        <v>2</v>
      </c>
      <c r="B326" s="435">
        <v>3</v>
      </c>
      <c r="C326" s="435">
        <v>9</v>
      </c>
      <c r="D326" s="435">
        <v>3</v>
      </c>
      <c r="E326" s="435" t="s">
        <v>308</v>
      </c>
      <c r="F326" s="436" t="s">
        <v>392</v>
      </c>
      <c r="G326" s="437"/>
      <c r="H326" s="437">
        <v>612254390.42999995</v>
      </c>
      <c r="I326" s="437"/>
      <c r="J326" s="437">
        <f>SUBTOTAL(9,G326:I326)</f>
        <v>612254390.42999995</v>
      </c>
      <c r="K326" s="438" t="str">
        <f>IFERROR(J326/$I$18*100,"0.00")</f>
        <v>0.00</v>
      </c>
    </row>
    <row r="327" spans="1:11" x14ac:dyDescent="0.25">
      <c r="A327" s="429">
        <v>2</v>
      </c>
      <c r="B327" s="430">
        <v>3</v>
      </c>
      <c r="C327" s="430">
        <v>9</v>
      </c>
      <c r="D327" s="430">
        <v>4</v>
      </c>
      <c r="E327" s="430"/>
      <c r="F327" s="442" t="s">
        <v>248</v>
      </c>
      <c r="G327" s="453">
        <f>+G328</f>
        <v>0</v>
      </c>
      <c r="H327" s="453">
        <f>+H328</f>
        <v>0</v>
      </c>
      <c r="I327" s="453">
        <f>+I328</f>
        <v>0</v>
      </c>
      <c r="J327" s="453">
        <f>+J328</f>
        <v>0</v>
      </c>
      <c r="K327" s="454" t="str">
        <f>+K328</f>
        <v>0.00</v>
      </c>
    </row>
    <row r="328" spans="1:11" x14ac:dyDescent="0.25">
      <c r="A328" s="443">
        <v>2</v>
      </c>
      <c r="B328" s="435">
        <v>3</v>
      </c>
      <c r="C328" s="435">
        <v>9</v>
      </c>
      <c r="D328" s="435">
        <v>4</v>
      </c>
      <c r="E328" s="435" t="s">
        <v>308</v>
      </c>
      <c r="F328" s="436" t="s">
        <v>248</v>
      </c>
      <c r="G328" s="450"/>
      <c r="H328" s="450"/>
      <c r="I328" s="450"/>
      <c r="J328" s="437">
        <f>SUBTOTAL(9,G328:I328)</f>
        <v>0</v>
      </c>
      <c r="K328" s="438" t="str">
        <f>IFERROR(J328/$I$18*100,"0.00")</f>
        <v>0.00</v>
      </c>
    </row>
    <row r="329" spans="1:11" x14ac:dyDescent="0.25">
      <c r="A329" s="429">
        <v>2</v>
      </c>
      <c r="B329" s="430">
        <v>3</v>
      </c>
      <c r="C329" s="430">
        <v>9</v>
      </c>
      <c r="D329" s="430">
        <v>5</v>
      </c>
      <c r="E329" s="430"/>
      <c r="F329" s="442" t="s">
        <v>249</v>
      </c>
      <c r="G329" s="453">
        <f>+G330</f>
        <v>0</v>
      </c>
      <c r="H329" s="453">
        <f>+H330</f>
        <v>0</v>
      </c>
      <c r="I329" s="453">
        <f>+I330</f>
        <v>0</v>
      </c>
      <c r="J329" s="453">
        <f>+J330</f>
        <v>0</v>
      </c>
      <c r="K329" s="454" t="str">
        <f>+K330</f>
        <v>0.00</v>
      </c>
    </row>
    <row r="330" spans="1:11" x14ac:dyDescent="0.25">
      <c r="A330" s="443">
        <v>2</v>
      </c>
      <c r="B330" s="435">
        <v>3</v>
      </c>
      <c r="C330" s="435">
        <v>9</v>
      </c>
      <c r="D330" s="435">
        <v>5</v>
      </c>
      <c r="E330" s="435" t="s">
        <v>308</v>
      </c>
      <c r="F330" s="436" t="s">
        <v>249</v>
      </c>
      <c r="G330" s="450"/>
      <c r="H330" s="450"/>
      <c r="I330" s="450"/>
      <c r="J330" s="437">
        <f>SUBTOTAL(9,G330:I330)</f>
        <v>0</v>
      </c>
      <c r="K330" s="438" t="str">
        <f>IFERROR(J330/$I$18*100,"0.00")</f>
        <v>0.00</v>
      </c>
    </row>
    <row r="331" spans="1:11" x14ac:dyDescent="0.25">
      <c r="A331" s="429">
        <v>2</v>
      </c>
      <c r="B331" s="430">
        <v>3</v>
      </c>
      <c r="C331" s="430">
        <v>9</v>
      </c>
      <c r="D331" s="430">
        <v>6</v>
      </c>
      <c r="E331" s="430"/>
      <c r="F331" s="442" t="s">
        <v>250</v>
      </c>
      <c r="G331" s="453">
        <f>+G332</f>
        <v>0</v>
      </c>
      <c r="H331" s="453">
        <f>+H332</f>
        <v>95060</v>
      </c>
      <c r="I331" s="453">
        <f>+I332</f>
        <v>0</v>
      </c>
      <c r="J331" s="453">
        <f>+J332</f>
        <v>95060</v>
      </c>
      <c r="K331" s="454" t="str">
        <f>+K332</f>
        <v>0.00</v>
      </c>
    </row>
    <row r="332" spans="1:11" x14ac:dyDescent="0.25">
      <c r="A332" s="443">
        <v>2</v>
      </c>
      <c r="B332" s="435">
        <v>3</v>
      </c>
      <c r="C332" s="435">
        <v>9</v>
      </c>
      <c r="D332" s="435">
        <v>6</v>
      </c>
      <c r="E332" s="435" t="s">
        <v>308</v>
      </c>
      <c r="F332" s="436" t="s">
        <v>250</v>
      </c>
      <c r="G332" s="437"/>
      <c r="H332" s="437">
        <v>95060</v>
      </c>
      <c r="I332" s="437"/>
      <c r="J332" s="437">
        <f>SUBTOTAL(9,G332:I332)</f>
        <v>95060</v>
      </c>
      <c r="K332" s="438" t="str">
        <f>IFERROR(J332/$I$18*100,"0.00")</f>
        <v>0.00</v>
      </c>
    </row>
    <row r="333" spans="1:11" x14ac:dyDescent="0.25">
      <c r="A333" s="429">
        <v>2</v>
      </c>
      <c r="B333" s="430">
        <v>3</v>
      </c>
      <c r="C333" s="430">
        <v>9</v>
      </c>
      <c r="D333" s="430">
        <v>7</v>
      </c>
      <c r="E333" s="430"/>
      <c r="F333" s="442" t="s">
        <v>393</v>
      </c>
      <c r="G333" s="453">
        <f>+G334</f>
        <v>0</v>
      </c>
      <c r="H333" s="453">
        <f>+H334</f>
        <v>0</v>
      </c>
      <c r="I333" s="453">
        <f>+I334</f>
        <v>0</v>
      </c>
      <c r="J333" s="453">
        <f>+J334</f>
        <v>0</v>
      </c>
      <c r="K333" s="454" t="str">
        <f>+K334</f>
        <v>0.00</v>
      </c>
    </row>
    <row r="334" spans="1:11" x14ac:dyDescent="0.25">
      <c r="A334" s="443">
        <v>2</v>
      </c>
      <c r="B334" s="435">
        <v>3</v>
      </c>
      <c r="C334" s="435">
        <v>9</v>
      </c>
      <c r="D334" s="435">
        <v>7</v>
      </c>
      <c r="E334" s="435" t="s">
        <v>308</v>
      </c>
      <c r="F334" s="436" t="s">
        <v>393</v>
      </c>
      <c r="G334" s="450"/>
      <c r="H334" s="450"/>
      <c r="I334" s="450"/>
      <c r="J334" s="437">
        <f>SUBTOTAL(9,G334:I334)</f>
        <v>0</v>
      </c>
      <c r="K334" s="438" t="str">
        <f>IFERROR(J334/$I$18*100,"0.00")</f>
        <v>0.00</v>
      </c>
    </row>
    <row r="335" spans="1:11" x14ac:dyDescent="0.25">
      <c r="A335" s="429">
        <v>2</v>
      </c>
      <c r="B335" s="430">
        <v>3</v>
      </c>
      <c r="C335" s="430">
        <v>9</v>
      </c>
      <c r="D335" s="430">
        <v>8</v>
      </c>
      <c r="E335" s="430"/>
      <c r="F335" s="442" t="s">
        <v>251</v>
      </c>
      <c r="G335" s="453">
        <f>+G336</f>
        <v>0</v>
      </c>
      <c r="H335" s="453">
        <f>+H336</f>
        <v>0</v>
      </c>
      <c r="I335" s="453">
        <f>+I336</f>
        <v>0</v>
      </c>
      <c r="J335" s="453">
        <f>+J336</f>
        <v>0</v>
      </c>
      <c r="K335" s="454" t="str">
        <f>+K336</f>
        <v>0.00</v>
      </c>
    </row>
    <row r="336" spans="1:11" x14ac:dyDescent="0.25">
      <c r="A336" s="443">
        <v>2</v>
      </c>
      <c r="B336" s="435">
        <v>3</v>
      </c>
      <c r="C336" s="435">
        <v>9</v>
      </c>
      <c r="D336" s="435">
        <v>8</v>
      </c>
      <c r="E336" s="435" t="s">
        <v>308</v>
      </c>
      <c r="F336" s="436" t="s">
        <v>251</v>
      </c>
      <c r="G336" s="450"/>
      <c r="H336" s="450"/>
      <c r="I336" s="450"/>
      <c r="J336" s="437">
        <f>SUBTOTAL(9,G336:I336)</f>
        <v>0</v>
      </c>
      <c r="K336" s="438" t="str">
        <f>IFERROR(J336/$I$18*100,"0.00")</f>
        <v>0.00</v>
      </c>
    </row>
    <row r="337" spans="1:11" x14ac:dyDescent="0.25">
      <c r="A337" s="429">
        <v>2</v>
      </c>
      <c r="B337" s="430">
        <v>3</v>
      </c>
      <c r="C337" s="430">
        <v>9</v>
      </c>
      <c r="D337" s="430">
        <v>9</v>
      </c>
      <c r="E337" s="430"/>
      <c r="F337" s="442" t="s">
        <v>252</v>
      </c>
      <c r="G337" s="453">
        <f>+G338</f>
        <v>0</v>
      </c>
      <c r="H337" s="453">
        <f>+H338</f>
        <v>5940000</v>
      </c>
      <c r="I337" s="453">
        <f>+I338</f>
        <v>0</v>
      </c>
      <c r="J337" s="453">
        <f>+J338</f>
        <v>5940000</v>
      </c>
      <c r="K337" s="454" t="str">
        <f>+K338</f>
        <v>0.00</v>
      </c>
    </row>
    <row r="338" spans="1:11" x14ac:dyDescent="0.25">
      <c r="A338" s="443">
        <v>2</v>
      </c>
      <c r="B338" s="435">
        <v>3</v>
      </c>
      <c r="C338" s="435">
        <v>9</v>
      </c>
      <c r="D338" s="435">
        <v>9</v>
      </c>
      <c r="E338" s="435" t="s">
        <v>308</v>
      </c>
      <c r="F338" s="436" t="s">
        <v>252</v>
      </c>
      <c r="G338" s="437"/>
      <c r="H338" s="437">
        <v>5940000</v>
      </c>
      <c r="I338" s="437"/>
      <c r="J338" s="437">
        <f>SUBTOTAL(9,G338:I338)</f>
        <v>5940000</v>
      </c>
      <c r="K338" s="438" t="str">
        <f>IFERROR(J338/$I$18*100,"0.00")</f>
        <v>0.00</v>
      </c>
    </row>
    <row r="339" spans="1:11" x14ac:dyDescent="0.25">
      <c r="A339" s="418">
        <v>2</v>
      </c>
      <c r="B339" s="419">
        <v>4</v>
      </c>
      <c r="C339" s="420"/>
      <c r="D339" s="420"/>
      <c r="E339" s="420"/>
      <c r="F339" s="421" t="s">
        <v>394</v>
      </c>
      <c r="G339" s="422">
        <v>0</v>
      </c>
      <c r="H339" s="422">
        <v>0</v>
      </c>
      <c r="I339" s="422">
        <v>0</v>
      </c>
      <c r="J339" s="422">
        <v>0</v>
      </c>
      <c r="K339" s="423">
        <v>0</v>
      </c>
    </row>
    <row r="340" spans="1:11" x14ac:dyDescent="0.25">
      <c r="A340" s="424">
        <v>2</v>
      </c>
      <c r="B340" s="425">
        <v>4</v>
      </c>
      <c r="C340" s="425">
        <v>1</v>
      </c>
      <c r="D340" s="425"/>
      <c r="E340" s="425"/>
      <c r="F340" s="426" t="s">
        <v>395</v>
      </c>
      <c r="G340" s="427">
        <v>0</v>
      </c>
      <c r="H340" s="427">
        <v>0</v>
      </c>
      <c r="I340" s="427">
        <v>0</v>
      </c>
      <c r="J340" s="427">
        <v>0</v>
      </c>
      <c r="K340" s="428">
        <v>0</v>
      </c>
    </row>
    <row r="341" spans="1:11" x14ac:dyDescent="0.25">
      <c r="A341" s="429">
        <v>2</v>
      </c>
      <c r="B341" s="430">
        <v>4</v>
      </c>
      <c r="C341" s="430">
        <v>1</v>
      </c>
      <c r="D341" s="430">
        <v>1</v>
      </c>
      <c r="E341" s="430"/>
      <c r="F341" s="442" t="s">
        <v>396</v>
      </c>
      <c r="G341" s="453">
        <f>+G342+G343+G344</f>
        <v>0</v>
      </c>
      <c r="H341" s="453">
        <f>+H342+H343+H344</f>
        <v>0</v>
      </c>
      <c r="I341" s="453">
        <f>+I342+I343+I344</f>
        <v>0</v>
      </c>
      <c r="J341" s="453">
        <f>+J342+J343+J344</f>
        <v>0</v>
      </c>
      <c r="K341" s="454" t="e">
        <f>+K342+K343+K344</f>
        <v>#VALUE!</v>
      </c>
    </row>
    <row r="342" spans="1:11" x14ac:dyDescent="0.25">
      <c r="A342" s="443">
        <v>2</v>
      </c>
      <c r="B342" s="435">
        <v>4</v>
      </c>
      <c r="C342" s="435">
        <v>1</v>
      </c>
      <c r="D342" s="435">
        <v>1</v>
      </c>
      <c r="E342" s="435" t="s">
        <v>308</v>
      </c>
      <c r="F342" s="441" t="s">
        <v>397</v>
      </c>
      <c r="G342" s="437"/>
      <c r="H342" s="437"/>
      <c r="I342" s="437"/>
      <c r="J342" s="437">
        <f>SUBTOTAL(9,G342:I342)</f>
        <v>0</v>
      </c>
      <c r="K342" s="438" t="str">
        <f>IFERROR(J342/$I$18*100,"0.00")</f>
        <v>0.00</v>
      </c>
    </row>
    <row r="343" spans="1:11" x14ac:dyDescent="0.25">
      <c r="A343" s="443">
        <v>2</v>
      </c>
      <c r="B343" s="435">
        <v>4</v>
      </c>
      <c r="C343" s="435">
        <v>1</v>
      </c>
      <c r="D343" s="435">
        <v>1</v>
      </c>
      <c r="E343" s="435" t="s">
        <v>309</v>
      </c>
      <c r="F343" s="441" t="s">
        <v>398</v>
      </c>
      <c r="G343" s="437"/>
      <c r="H343" s="437"/>
      <c r="I343" s="437"/>
      <c r="J343" s="437">
        <f>SUBTOTAL(9,G343:I343)</f>
        <v>0</v>
      </c>
      <c r="K343" s="438" t="str">
        <f>IFERROR(J343/$I$18*100,"0.00")</f>
        <v>0.00</v>
      </c>
    </row>
    <row r="344" spans="1:11" x14ac:dyDescent="0.25">
      <c r="A344" s="443">
        <v>2</v>
      </c>
      <c r="B344" s="435">
        <v>4</v>
      </c>
      <c r="C344" s="435">
        <v>1</v>
      </c>
      <c r="D344" s="435">
        <v>1</v>
      </c>
      <c r="E344" s="435" t="s">
        <v>310</v>
      </c>
      <c r="F344" s="441" t="s">
        <v>399</v>
      </c>
      <c r="G344" s="450"/>
      <c r="H344" s="450"/>
      <c r="I344" s="450"/>
      <c r="J344" s="437">
        <f>SUBTOTAL(9,G344:I344)</f>
        <v>0</v>
      </c>
      <c r="K344" s="438" t="str">
        <f>IFERROR(J344/$I$18*100,"0.00")</f>
        <v>0.00</v>
      </c>
    </row>
    <row r="345" spans="1:11" x14ac:dyDescent="0.25">
      <c r="A345" s="429">
        <v>2</v>
      </c>
      <c r="B345" s="430">
        <v>4</v>
      </c>
      <c r="C345" s="430">
        <v>1</v>
      </c>
      <c r="D345" s="430">
        <v>2</v>
      </c>
      <c r="E345" s="430"/>
      <c r="F345" s="442" t="s">
        <v>400</v>
      </c>
      <c r="G345" s="453">
        <f>+G346+G347+G348</f>
        <v>0</v>
      </c>
      <c r="H345" s="453">
        <f>+H346+H347+H348</f>
        <v>0</v>
      </c>
      <c r="I345" s="453">
        <f>+I346+I347+I348</f>
        <v>0</v>
      </c>
      <c r="J345" s="453">
        <f>+J346+J347+J348</f>
        <v>0</v>
      </c>
      <c r="K345" s="454" t="e">
        <f>+K346+K347+K348</f>
        <v>#VALUE!</v>
      </c>
    </row>
    <row r="346" spans="1:11" x14ac:dyDescent="0.25">
      <c r="A346" s="443">
        <v>2</v>
      </c>
      <c r="B346" s="435">
        <v>4</v>
      </c>
      <c r="C346" s="435">
        <v>1</v>
      </c>
      <c r="D346" s="435">
        <v>2</v>
      </c>
      <c r="E346" s="435" t="s">
        <v>308</v>
      </c>
      <c r="F346" s="441" t="s">
        <v>401</v>
      </c>
      <c r="G346" s="437"/>
      <c r="H346" s="437"/>
      <c r="I346" s="437"/>
      <c r="J346" s="437">
        <f>SUBTOTAL(9,G346:I346)</f>
        <v>0</v>
      </c>
      <c r="K346" s="438" t="str">
        <f>IFERROR(J346/$I$18*100,"0.00")</f>
        <v>0.00</v>
      </c>
    </row>
    <row r="347" spans="1:11" x14ac:dyDescent="0.25">
      <c r="A347" s="443">
        <v>2</v>
      </c>
      <c r="B347" s="435">
        <v>4</v>
      </c>
      <c r="C347" s="435">
        <v>1</v>
      </c>
      <c r="D347" s="435">
        <v>2</v>
      </c>
      <c r="E347" s="435" t="s">
        <v>309</v>
      </c>
      <c r="F347" s="441" t="s">
        <v>402</v>
      </c>
      <c r="G347" s="437"/>
      <c r="H347" s="437"/>
      <c r="I347" s="437"/>
      <c r="J347" s="437">
        <f>SUBTOTAL(9,G347:I347)</f>
        <v>0</v>
      </c>
      <c r="K347" s="438" t="str">
        <f>IFERROR(J347/$I$18*100,"0.00")</f>
        <v>0.00</v>
      </c>
    </row>
    <row r="348" spans="1:11" x14ac:dyDescent="0.25">
      <c r="A348" s="443">
        <v>2</v>
      </c>
      <c r="B348" s="435">
        <v>4</v>
      </c>
      <c r="C348" s="435">
        <v>1</v>
      </c>
      <c r="D348" s="435">
        <v>2</v>
      </c>
      <c r="E348" s="435" t="s">
        <v>310</v>
      </c>
      <c r="F348" s="441" t="s">
        <v>403</v>
      </c>
      <c r="G348" s="450"/>
      <c r="H348" s="450"/>
      <c r="I348" s="450"/>
      <c r="J348" s="437">
        <f>SUBTOTAL(9,G348:I348)</f>
        <v>0</v>
      </c>
      <c r="K348" s="438" t="str">
        <f>IFERROR(J348/$I$18*100,"0.00")</f>
        <v>0.00</v>
      </c>
    </row>
    <row r="349" spans="1:11" x14ac:dyDescent="0.25">
      <c r="A349" s="429">
        <v>2</v>
      </c>
      <c r="B349" s="430">
        <v>4</v>
      </c>
      <c r="C349" s="430">
        <v>1</v>
      </c>
      <c r="D349" s="430">
        <v>4</v>
      </c>
      <c r="E349" s="435"/>
      <c r="F349" s="465" t="s">
        <v>404</v>
      </c>
      <c r="G349" s="453">
        <f>+G350+G351</f>
        <v>0</v>
      </c>
      <c r="H349" s="453">
        <f>+H350+H351</f>
        <v>0</v>
      </c>
      <c r="I349" s="453">
        <f>+I350+I351</f>
        <v>0</v>
      </c>
      <c r="J349" s="453">
        <f>+J350+J351</f>
        <v>0</v>
      </c>
      <c r="K349" s="454" t="e">
        <f>+K350+K351</f>
        <v>#VALUE!</v>
      </c>
    </row>
    <row r="350" spans="1:11" x14ac:dyDescent="0.25">
      <c r="A350" s="466">
        <v>2</v>
      </c>
      <c r="B350" s="467">
        <v>4</v>
      </c>
      <c r="C350" s="467">
        <v>1</v>
      </c>
      <c r="D350" s="467">
        <v>4</v>
      </c>
      <c r="E350" s="435" t="s">
        <v>308</v>
      </c>
      <c r="F350" s="468" t="s">
        <v>405</v>
      </c>
      <c r="G350" s="437"/>
      <c r="H350" s="437"/>
      <c r="I350" s="437"/>
      <c r="J350" s="437">
        <f>SUBTOTAL(9,G350:I350)</f>
        <v>0</v>
      </c>
      <c r="K350" s="438" t="str">
        <f>IFERROR(J350/$I$18*100,"0.00")</f>
        <v>0.00</v>
      </c>
    </row>
    <row r="351" spans="1:11" x14ac:dyDescent="0.25">
      <c r="A351" s="443">
        <v>2</v>
      </c>
      <c r="B351" s="435">
        <v>4</v>
      </c>
      <c r="C351" s="435">
        <v>1</v>
      </c>
      <c r="D351" s="435">
        <v>4</v>
      </c>
      <c r="E351" s="435" t="s">
        <v>309</v>
      </c>
      <c r="F351" s="441" t="s">
        <v>406</v>
      </c>
      <c r="G351" s="450"/>
      <c r="H351" s="450"/>
      <c r="I351" s="450"/>
      <c r="J351" s="437">
        <f>SUBTOTAL(9,G351:I351)</f>
        <v>0</v>
      </c>
      <c r="K351" s="438" t="str">
        <f>IFERROR(J351/$I$18*100,"0.00")</f>
        <v>0.00</v>
      </c>
    </row>
    <row r="352" spans="1:11" x14ac:dyDescent="0.25">
      <c r="A352" s="451">
        <v>2</v>
      </c>
      <c r="B352" s="430">
        <v>4</v>
      </c>
      <c r="C352" s="430">
        <v>1</v>
      </c>
      <c r="D352" s="430">
        <v>5</v>
      </c>
      <c r="E352" s="430"/>
      <c r="F352" s="465" t="s">
        <v>407</v>
      </c>
      <c r="G352" s="432">
        <v>0</v>
      </c>
      <c r="H352" s="432">
        <v>0</v>
      </c>
      <c r="I352" s="432">
        <v>0</v>
      </c>
      <c r="J352" s="432">
        <v>0</v>
      </c>
      <c r="K352" s="433">
        <v>0</v>
      </c>
    </row>
    <row r="353" spans="1:11" x14ac:dyDescent="0.25">
      <c r="A353" s="443">
        <v>2</v>
      </c>
      <c r="B353" s="435">
        <v>4</v>
      </c>
      <c r="C353" s="435">
        <v>1</v>
      </c>
      <c r="D353" s="435">
        <v>5</v>
      </c>
      <c r="E353" s="435" t="s">
        <v>308</v>
      </c>
      <c r="F353" s="441" t="s">
        <v>407</v>
      </c>
      <c r="G353" s="450"/>
      <c r="H353" s="450"/>
      <c r="I353" s="450"/>
      <c r="J353" s="437">
        <f>SUBTOTAL(9,G353:I353)</f>
        <v>0</v>
      </c>
      <c r="K353" s="438" t="str">
        <f>IFERROR(J353/$I$18*100,"0.00")</f>
        <v>0.00</v>
      </c>
    </row>
    <row r="354" spans="1:11" ht="22.5" x14ac:dyDescent="0.25">
      <c r="A354" s="429">
        <v>2</v>
      </c>
      <c r="B354" s="430">
        <v>4</v>
      </c>
      <c r="C354" s="430">
        <v>1</v>
      </c>
      <c r="D354" s="430">
        <v>6</v>
      </c>
      <c r="E354" s="435"/>
      <c r="F354" s="465" t="s">
        <v>408</v>
      </c>
      <c r="G354" s="453">
        <f>+G355</f>
        <v>0</v>
      </c>
      <c r="H354" s="453">
        <f>+H355</f>
        <v>0</v>
      </c>
      <c r="I354" s="453">
        <f>+I355</f>
        <v>0</v>
      </c>
      <c r="J354" s="453">
        <f>+J355</f>
        <v>0</v>
      </c>
      <c r="K354" s="454" t="str">
        <f>+K355</f>
        <v>0.00</v>
      </c>
    </row>
    <row r="355" spans="1:11" x14ac:dyDescent="0.25">
      <c r="A355" s="443">
        <v>2</v>
      </c>
      <c r="B355" s="435">
        <v>4</v>
      </c>
      <c r="C355" s="435">
        <v>1</v>
      </c>
      <c r="D355" s="435">
        <v>6</v>
      </c>
      <c r="E355" s="435" t="s">
        <v>308</v>
      </c>
      <c r="F355" s="441" t="s">
        <v>409</v>
      </c>
      <c r="G355" s="450"/>
      <c r="H355" s="450"/>
      <c r="I355" s="450"/>
      <c r="J355" s="437">
        <f>SUBTOTAL(9,G355:I355)</f>
        <v>0</v>
      </c>
      <c r="K355" s="438" t="str">
        <f>IFERROR(J355/$I$18*100,"0.00")</f>
        <v>0.00</v>
      </c>
    </row>
    <row r="356" spans="1:11" x14ac:dyDescent="0.25">
      <c r="A356" s="424">
        <v>2</v>
      </c>
      <c r="B356" s="425">
        <v>4</v>
      </c>
      <c r="C356" s="425">
        <v>2</v>
      </c>
      <c r="D356" s="425"/>
      <c r="E356" s="425"/>
      <c r="F356" s="426" t="s">
        <v>410</v>
      </c>
      <c r="G356" s="427">
        <v>0</v>
      </c>
      <c r="H356" s="427">
        <v>0</v>
      </c>
      <c r="I356" s="427">
        <v>0</v>
      </c>
      <c r="J356" s="427">
        <v>0</v>
      </c>
      <c r="K356" s="428">
        <v>0</v>
      </c>
    </row>
    <row r="357" spans="1:11" x14ac:dyDescent="0.25">
      <c r="A357" s="429">
        <v>2</v>
      </c>
      <c r="B357" s="430">
        <v>4</v>
      </c>
      <c r="C357" s="430">
        <v>2</v>
      </c>
      <c r="D357" s="430">
        <v>1</v>
      </c>
      <c r="E357" s="435"/>
      <c r="F357" s="442" t="s">
        <v>411</v>
      </c>
      <c r="G357" s="453">
        <f>+G358</f>
        <v>0</v>
      </c>
      <c r="H357" s="453">
        <f>+H358</f>
        <v>0</v>
      </c>
      <c r="I357" s="453">
        <f>+I358</f>
        <v>0</v>
      </c>
      <c r="J357" s="453">
        <f>+J358</f>
        <v>0</v>
      </c>
      <c r="K357" s="454" t="str">
        <f>+K358</f>
        <v>0.00</v>
      </c>
    </row>
    <row r="358" spans="1:11" x14ac:dyDescent="0.25">
      <c r="A358" s="434">
        <v>2</v>
      </c>
      <c r="B358" s="435">
        <v>4</v>
      </c>
      <c r="C358" s="435">
        <v>2</v>
      </c>
      <c r="D358" s="435">
        <v>1</v>
      </c>
      <c r="E358" s="435" t="s">
        <v>308</v>
      </c>
      <c r="F358" s="441" t="s">
        <v>412</v>
      </c>
      <c r="G358" s="450"/>
      <c r="H358" s="450"/>
      <c r="I358" s="450"/>
      <c r="J358" s="437">
        <f>SUBTOTAL(9,G358:I358)</f>
        <v>0</v>
      </c>
      <c r="K358" s="438" t="str">
        <f>IFERROR(J358/$I$18*100,"0.00")</f>
        <v>0.00</v>
      </c>
    </row>
    <row r="359" spans="1:11" ht="22.5" x14ac:dyDescent="0.25">
      <c r="A359" s="429">
        <v>2</v>
      </c>
      <c r="B359" s="430">
        <v>4</v>
      </c>
      <c r="C359" s="430">
        <v>2</v>
      </c>
      <c r="D359" s="430">
        <v>2</v>
      </c>
      <c r="E359" s="435"/>
      <c r="F359" s="465" t="s">
        <v>413</v>
      </c>
      <c r="G359" s="432">
        <v>0</v>
      </c>
      <c r="H359" s="432">
        <v>0</v>
      </c>
      <c r="I359" s="432">
        <v>0</v>
      </c>
      <c r="J359" s="432">
        <v>0</v>
      </c>
      <c r="K359" s="433">
        <v>0</v>
      </c>
    </row>
    <row r="360" spans="1:11" ht="22.5" x14ac:dyDescent="0.25">
      <c r="A360" s="434">
        <v>2</v>
      </c>
      <c r="B360" s="435">
        <v>4</v>
      </c>
      <c r="C360" s="435">
        <v>2</v>
      </c>
      <c r="D360" s="435">
        <v>2</v>
      </c>
      <c r="E360" s="435" t="s">
        <v>308</v>
      </c>
      <c r="F360" s="441" t="s">
        <v>414</v>
      </c>
      <c r="G360" s="450"/>
      <c r="H360" s="450"/>
      <c r="I360" s="450"/>
      <c r="J360" s="437">
        <f>SUBTOTAL(9,G360:I360)</f>
        <v>0</v>
      </c>
      <c r="K360" s="438" t="str">
        <f>IFERROR(J360/$I$18*100,"0.00")</f>
        <v>0.00</v>
      </c>
    </row>
    <row r="361" spans="1:11" ht="22.5" x14ac:dyDescent="0.25">
      <c r="A361" s="434">
        <v>2</v>
      </c>
      <c r="B361" s="435">
        <v>4</v>
      </c>
      <c r="C361" s="435">
        <v>2</v>
      </c>
      <c r="D361" s="435">
        <v>2</v>
      </c>
      <c r="E361" s="435" t="s">
        <v>309</v>
      </c>
      <c r="F361" s="441" t="s">
        <v>415</v>
      </c>
      <c r="G361" s="450"/>
      <c r="H361" s="450"/>
      <c r="I361" s="450"/>
      <c r="J361" s="437">
        <f>SUBTOTAL(9,G361:I361)</f>
        <v>0</v>
      </c>
      <c r="K361" s="438" t="str">
        <f>IFERROR(J361/$I$18*100,"0.00")</f>
        <v>0.00</v>
      </c>
    </row>
    <row r="362" spans="1:11" ht="33.75" x14ac:dyDescent="0.25">
      <c r="A362" s="434">
        <v>2</v>
      </c>
      <c r="B362" s="435">
        <v>4</v>
      </c>
      <c r="C362" s="435">
        <v>2</v>
      </c>
      <c r="D362" s="435">
        <v>2</v>
      </c>
      <c r="E362" s="435" t="s">
        <v>310</v>
      </c>
      <c r="F362" s="441" t="s">
        <v>416</v>
      </c>
      <c r="G362" s="450"/>
      <c r="H362" s="450"/>
      <c r="I362" s="450"/>
      <c r="J362" s="437">
        <f>SUBTOTAL(9,G362:I362)</f>
        <v>0</v>
      </c>
      <c r="K362" s="438" t="str">
        <f>IFERROR(J362/$I$18*100,"0.00")</f>
        <v>0.00</v>
      </c>
    </row>
    <row r="363" spans="1:11" ht="22.5" x14ac:dyDescent="0.25">
      <c r="A363" s="442">
        <v>2</v>
      </c>
      <c r="B363" s="430">
        <v>4</v>
      </c>
      <c r="C363" s="430">
        <v>2</v>
      </c>
      <c r="D363" s="430">
        <v>3</v>
      </c>
      <c r="E363" s="430"/>
      <c r="F363" s="465" t="s">
        <v>417</v>
      </c>
      <c r="G363" s="450">
        <f>G364+G365+G366</f>
        <v>0</v>
      </c>
      <c r="H363" s="450">
        <f>H364+H365+H366</f>
        <v>0</v>
      </c>
      <c r="I363" s="450">
        <f>I364+I365+I366</f>
        <v>0</v>
      </c>
      <c r="J363" s="450">
        <f>J364+J365+J366</f>
        <v>0</v>
      </c>
      <c r="K363" s="469" t="e">
        <f>K364+K365+K366</f>
        <v>#VALUE!</v>
      </c>
    </row>
    <row r="364" spans="1:11" ht="22.5" x14ac:dyDescent="0.25">
      <c r="A364" s="436">
        <v>2</v>
      </c>
      <c r="B364" s="435">
        <v>4</v>
      </c>
      <c r="C364" s="435">
        <v>2</v>
      </c>
      <c r="D364" s="435">
        <v>3</v>
      </c>
      <c r="E364" s="435" t="s">
        <v>308</v>
      </c>
      <c r="F364" s="441" t="s">
        <v>418</v>
      </c>
      <c r="G364" s="437"/>
      <c r="H364" s="437"/>
      <c r="I364" s="437"/>
      <c r="J364" s="437">
        <f>SUBTOTAL(9,G364:I364)</f>
        <v>0</v>
      </c>
      <c r="K364" s="438" t="str">
        <f>IFERROR(J364/$I$18*100,"0.00")</f>
        <v>0.00</v>
      </c>
    </row>
    <row r="365" spans="1:11" ht="22.5" x14ac:dyDescent="0.25">
      <c r="A365" s="436">
        <v>2</v>
      </c>
      <c r="B365" s="435">
        <v>4</v>
      </c>
      <c r="C365" s="435">
        <v>2</v>
      </c>
      <c r="D365" s="435">
        <v>3</v>
      </c>
      <c r="E365" s="435" t="s">
        <v>309</v>
      </c>
      <c r="F365" s="441" t="s">
        <v>419</v>
      </c>
      <c r="G365" s="437"/>
      <c r="H365" s="437"/>
      <c r="I365" s="437"/>
      <c r="J365" s="437">
        <f>SUBTOTAL(9,G365:I365)</f>
        <v>0</v>
      </c>
      <c r="K365" s="438" t="str">
        <f>IFERROR(J365/$I$18*100,"0.00")</f>
        <v>0.00</v>
      </c>
    </row>
    <row r="366" spans="1:11" ht="22.5" x14ac:dyDescent="0.25">
      <c r="A366" s="436">
        <v>2</v>
      </c>
      <c r="B366" s="435">
        <v>4</v>
      </c>
      <c r="C366" s="435">
        <v>2</v>
      </c>
      <c r="D366" s="435">
        <v>3</v>
      </c>
      <c r="E366" s="435" t="s">
        <v>310</v>
      </c>
      <c r="F366" s="441" t="s">
        <v>420</v>
      </c>
      <c r="G366" s="437"/>
      <c r="H366" s="437"/>
      <c r="I366" s="437"/>
      <c r="J366" s="437">
        <f>SUBTOTAL(9,G366:I366)</f>
        <v>0</v>
      </c>
      <c r="K366" s="438" t="str">
        <f>IFERROR(J366/$I$18*100,"0.00")</f>
        <v>0.00</v>
      </c>
    </row>
    <row r="367" spans="1:11" x14ac:dyDescent="0.25">
      <c r="A367" s="424">
        <v>2</v>
      </c>
      <c r="B367" s="425">
        <v>4</v>
      </c>
      <c r="C367" s="425">
        <v>4</v>
      </c>
      <c r="D367" s="425"/>
      <c r="E367" s="425"/>
      <c r="F367" s="426" t="s">
        <v>421</v>
      </c>
      <c r="G367" s="427">
        <v>0</v>
      </c>
      <c r="H367" s="427">
        <v>0</v>
      </c>
      <c r="I367" s="427">
        <v>0</v>
      </c>
      <c r="J367" s="427">
        <v>0</v>
      </c>
      <c r="K367" s="428">
        <v>0</v>
      </c>
    </row>
    <row r="368" spans="1:11" ht="22.5" x14ac:dyDescent="0.25">
      <c r="A368" s="442">
        <v>2</v>
      </c>
      <c r="B368" s="430">
        <v>4</v>
      </c>
      <c r="C368" s="430">
        <v>4</v>
      </c>
      <c r="D368" s="430">
        <v>1</v>
      </c>
      <c r="E368" s="430"/>
      <c r="F368" s="465" t="s">
        <v>422</v>
      </c>
      <c r="G368" s="450">
        <f>+G369+G370+G371</f>
        <v>0</v>
      </c>
      <c r="H368" s="450">
        <f>+H369+H370+H371</f>
        <v>0</v>
      </c>
      <c r="I368" s="450">
        <f>+I369+I370+I371</f>
        <v>0</v>
      </c>
      <c r="J368" s="450">
        <f>+J369+J370+J371</f>
        <v>0</v>
      </c>
      <c r="K368" s="469" t="e">
        <f>+K369+K370+K371</f>
        <v>#VALUE!</v>
      </c>
    </row>
    <row r="369" spans="1:11" ht="22.5" x14ac:dyDescent="0.25">
      <c r="A369" s="436">
        <v>2</v>
      </c>
      <c r="B369" s="435">
        <v>4</v>
      </c>
      <c r="C369" s="435">
        <v>4</v>
      </c>
      <c r="D369" s="435">
        <v>1</v>
      </c>
      <c r="E369" s="435" t="s">
        <v>308</v>
      </c>
      <c r="F369" s="441" t="s">
        <v>423</v>
      </c>
      <c r="G369" s="437"/>
      <c r="H369" s="437"/>
      <c r="I369" s="437"/>
      <c r="J369" s="437">
        <f>SUBTOTAL(9,G369:I369)</f>
        <v>0</v>
      </c>
      <c r="K369" s="438" t="str">
        <f>IFERROR(J369/$I$18*100,"0.00")</f>
        <v>0.00</v>
      </c>
    </row>
    <row r="370" spans="1:11" ht="22.5" x14ac:dyDescent="0.25">
      <c r="A370" s="436">
        <v>2</v>
      </c>
      <c r="B370" s="435">
        <v>4</v>
      </c>
      <c r="C370" s="435">
        <v>4</v>
      </c>
      <c r="D370" s="435">
        <v>1</v>
      </c>
      <c r="E370" s="435" t="s">
        <v>309</v>
      </c>
      <c r="F370" s="441" t="s">
        <v>424</v>
      </c>
      <c r="G370" s="437"/>
      <c r="H370" s="437"/>
      <c r="I370" s="437"/>
      <c r="J370" s="437">
        <f>SUBTOTAL(9,G370:I370)</f>
        <v>0</v>
      </c>
      <c r="K370" s="438" t="str">
        <f>IFERROR(J370/$I$18*100,"0.00")</f>
        <v>0.00</v>
      </c>
    </row>
    <row r="371" spans="1:11" ht="22.5" x14ac:dyDescent="0.25">
      <c r="A371" s="436">
        <v>2</v>
      </c>
      <c r="B371" s="435">
        <v>4</v>
      </c>
      <c r="C371" s="435">
        <v>4</v>
      </c>
      <c r="D371" s="435">
        <v>1</v>
      </c>
      <c r="E371" s="435" t="s">
        <v>310</v>
      </c>
      <c r="F371" s="441" t="s">
        <v>425</v>
      </c>
      <c r="G371" s="437"/>
      <c r="H371" s="437"/>
      <c r="I371" s="437"/>
      <c r="J371" s="437">
        <f>SUBTOTAL(9,G371:I371)</f>
        <v>0</v>
      </c>
      <c r="K371" s="438" t="str">
        <f>IFERROR(J371/$I$18*100,"0.00")</f>
        <v>0.00</v>
      </c>
    </row>
    <row r="372" spans="1:11" x14ac:dyDescent="0.25">
      <c r="A372" s="424">
        <v>2</v>
      </c>
      <c r="B372" s="425">
        <v>4</v>
      </c>
      <c r="C372" s="425">
        <v>6</v>
      </c>
      <c r="D372" s="425"/>
      <c r="E372" s="425"/>
      <c r="F372" s="426" t="s">
        <v>426</v>
      </c>
      <c r="G372" s="427">
        <v>0</v>
      </c>
      <c r="H372" s="427">
        <v>0</v>
      </c>
      <c r="I372" s="427">
        <v>0</v>
      </c>
      <c r="J372" s="427">
        <v>0</v>
      </c>
      <c r="K372" s="428">
        <v>0</v>
      </c>
    </row>
    <row r="373" spans="1:11" x14ac:dyDescent="0.25">
      <c r="A373" s="451">
        <v>2</v>
      </c>
      <c r="B373" s="430">
        <v>4</v>
      </c>
      <c r="C373" s="430">
        <v>6</v>
      </c>
      <c r="D373" s="430">
        <v>1</v>
      </c>
      <c r="E373" s="430"/>
      <c r="F373" s="465" t="s">
        <v>427</v>
      </c>
      <c r="G373" s="453">
        <f>+G374</f>
        <v>0</v>
      </c>
      <c r="H373" s="453">
        <f>+H374</f>
        <v>0</v>
      </c>
      <c r="I373" s="453">
        <f>+I374</f>
        <v>0</v>
      </c>
      <c r="J373" s="453">
        <f>+J374</f>
        <v>0</v>
      </c>
      <c r="K373" s="454" t="str">
        <f>+K374</f>
        <v>0.00</v>
      </c>
    </row>
    <row r="374" spans="1:11" x14ac:dyDescent="0.25">
      <c r="A374" s="443">
        <v>2</v>
      </c>
      <c r="B374" s="435">
        <v>4</v>
      </c>
      <c r="C374" s="435">
        <v>6</v>
      </c>
      <c r="D374" s="435">
        <v>1</v>
      </c>
      <c r="E374" s="435" t="s">
        <v>308</v>
      </c>
      <c r="F374" s="441" t="s">
        <v>427</v>
      </c>
      <c r="G374" s="450"/>
      <c r="H374" s="450"/>
      <c r="I374" s="450"/>
      <c r="J374" s="437">
        <f>SUBTOTAL(9,G374:I374)</f>
        <v>0</v>
      </c>
      <c r="K374" s="438" t="str">
        <f>IFERROR(J374/$I$18*100,"0.00")</f>
        <v>0.00</v>
      </c>
    </row>
    <row r="375" spans="1:11" x14ac:dyDescent="0.25">
      <c r="A375" s="451">
        <v>2</v>
      </c>
      <c r="B375" s="430">
        <v>4</v>
      </c>
      <c r="C375" s="430">
        <v>6</v>
      </c>
      <c r="D375" s="430">
        <v>2</v>
      </c>
      <c r="E375" s="430"/>
      <c r="F375" s="465" t="s">
        <v>428</v>
      </c>
      <c r="G375" s="432">
        <v>0</v>
      </c>
      <c r="H375" s="432">
        <v>0</v>
      </c>
      <c r="I375" s="432">
        <v>0</v>
      </c>
      <c r="J375" s="432">
        <v>0</v>
      </c>
      <c r="K375" s="433">
        <v>0</v>
      </c>
    </row>
    <row r="376" spans="1:11" ht="22.5" x14ac:dyDescent="0.25">
      <c r="A376" s="443">
        <v>2</v>
      </c>
      <c r="B376" s="435">
        <v>4</v>
      </c>
      <c r="C376" s="435">
        <v>6</v>
      </c>
      <c r="D376" s="435">
        <v>2</v>
      </c>
      <c r="E376" s="435" t="s">
        <v>308</v>
      </c>
      <c r="F376" s="441" t="s">
        <v>428</v>
      </c>
      <c r="G376" s="450"/>
      <c r="H376" s="450"/>
      <c r="I376" s="450"/>
      <c r="J376" s="437">
        <f>SUBTOTAL(9,G376:I376)</f>
        <v>0</v>
      </c>
      <c r="K376" s="438" t="str">
        <f>IFERROR(J376/$I$18*100,"0.00")</f>
        <v>0.00</v>
      </c>
    </row>
    <row r="377" spans="1:11" x14ac:dyDescent="0.25">
      <c r="A377" s="451">
        <v>2</v>
      </c>
      <c r="B377" s="430">
        <v>4</v>
      </c>
      <c r="C377" s="430">
        <v>6</v>
      </c>
      <c r="D377" s="430">
        <v>3</v>
      </c>
      <c r="E377" s="435"/>
      <c r="F377" s="465" t="s">
        <v>429</v>
      </c>
      <c r="G377" s="432">
        <v>0</v>
      </c>
      <c r="H377" s="432">
        <v>0</v>
      </c>
      <c r="I377" s="432">
        <v>0</v>
      </c>
      <c r="J377" s="432">
        <v>0</v>
      </c>
      <c r="K377" s="433">
        <v>0</v>
      </c>
    </row>
    <row r="378" spans="1:11" ht="22.5" x14ac:dyDescent="0.25">
      <c r="A378" s="443">
        <v>2</v>
      </c>
      <c r="B378" s="435">
        <v>4</v>
      </c>
      <c r="C378" s="435">
        <v>6</v>
      </c>
      <c r="D378" s="435">
        <v>3</v>
      </c>
      <c r="E378" s="435" t="s">
        <v>308</v>
      </c>
      <c r="F378" s="441" t="s">
        <v>429</v>
      </c>
      <c r="G378" s="450"/>
      <c r="H378" s="450"/>
      <c r="I378" s="450"/>
      <c r="J378" s="437">
        <f>SUBTOTAL(9,G378:I378)</f>
        <v>0</v>
      </c>
      <c r="K378" s="438" t="str">
        <f>IFERROR(J378/$I$18*100,"0.00")</f>
        <v>0.00</v>
      </c>
    </row>
    <row r="379" spans="1:11" x14ac:dyDescent="0.25">
      <c r="A379" s="451">
        <v>2</v>
      </c>
      <c r="B379" s="430">
        <v>4</v>
      </c>
      <c r="C379" s="430">
        <v>6</v>
      </c>
      <c r="D379" s="430">
        <v>4</v>
      </c>
      <c r="E379" s="430"/>
      <c r="F379" s="465" t="s">
        <v>430</v>
      </c>
      <c r="G379" s="432">
        <v>0</v>
      </c>
      <c r="H379" s="432">
        <v>0</v>
      </c>
      <c r="I379" s="432">
        <v>0</v>
      </c>
      <c r="J379" s="432">
        <v>0</v>
      </c>
      <c r="K379" s="433">
        <v>0</v>
      </c>
    </row>
    <row r="380" spans="1:11" x14ac:dyDescent="0.25">
      <c r="A380" s="443">
        <v>2</v>
      </c>
      <c r="B380" s="435">
        <v>4</v>
      </c>
      <c r="C380" s="435">
        <v>6</v>
      </c>
      <c r="D380" s="435">
        <v>4</v>
      </c>
      <c r="E380" s="435" t="s">
        <v>308</v>
      </c>
      <c r="F380" s="441" t="s">
        <v>430</v>
      </c>
      <c r="G380" s="450"/>
      <c r="H380" s="450"/>
      <c r="I380" s="450"/>
      <c r="J380" s="437">
        <f>SUBTOTAL(9,G380:I380)</f>
        <v>0</v>
      </c>
      <c r="K380" s="438" t="str">
        <f>IFERROR(J380/$I$18*100,"0.00")</f>
        <v>0.00</v>
      </c>
    </row>
    <row r="381" spans="1:11" x14ac:dyDescent="0.25">
      <c r="A381" s="424">
        <v>2</v>
      </c>
      <c r="B381" s="425">
        <v>4</v>
      </c>
      <c r="C381" s="425">
        <v>7</v>
      </c>
      <c r="D381" s="425"/>
      <c r="E381" s="425"/>
      <c r="F381" s="426" t="s">
        <v>431</v>
      </c>
      <c r="G381" s="427">
        <v>0</v>
      </c>
      <c r="H381" s="427">
        <v>0</v>
      </c>
      <c r="I381" s="427">
        <v>0</v>
      </c>
      <c r="J381" s="427">
        <v>0</v>
      </c>
      <c r="K381" s="428">
        <v>0</v>
      </c>
    </row>
    <row r="382" spans="1:11" ht="22.5" x14ac:dyDescent="0.25">
      <c r="A382" s="429">
        <v>2</v>
      </c>
      <c r="B382" s="430">
        <v>4</v>
      </c>
      <c r="C382" s="430">
        <v>7</v>
      </c>
      <c r="D382" s="430">
        <v>1</v>
      </c>
      <c r="E382" s="430"/>
      <c r="F382" s="465" t="s">
        <v>432</v>
      </c>
      <c r="G382" s="453">
        <f>+G383</f>
        <v>0</v>
      </c>
      <c r="H382" s="453">
        <f>+H383</f>
        <v>0</v>
      </c>
      <c r="I382" s="453">
        <f>+I383</f>
        <v>0</v>
      </c>
      <c r="J382" s="453">
        <f>+J383</f>
        <v>0</v>
      </c>
      <c r="K382" s="454" t="str">
        <f>+K383</f>
        <v>0.00</v>
      </c>
    </row>
    <row r="383" spans="1:11" x14ac:dyDescent="0.25">
      <c r="A383" s="443">
        <v>2</v>
      </c>
      <c r="B383" s="435">
        <v>4</v>
      </c>
      <c r="C383" s="435">
        <v>7</v>
      </c>
      <c r="D383" s="435">
        <v>1</v>
      </c>
      <c r="E383" s="435" t="s">
        <v>308</v>
      </c>
      <c r="F383" s="441" t="s">
        <v>433</v>
      </c>
      <c r="G383" s="450"/>
      <c r="H383" s="450"/>
      <c r="I383" s="450"/>
      <c r="J383" s="437">
        <f>SUBTOTAL(9,G383:I383)</f>
        <v>0</v>
      </c>
      <c r="K383" s="438" t="str">
        <f>IFERROR(J383/$I$18*100,"0.00")</f>
        <v>0.00</v>
      </c>
    </row>
    <row r="384" spans="1:11" x14ac:dyDescent="0.25">
      <c r="A384" s="451">
        <v>2</v>
      </c>
      <c r="B384" s="430">
        <v>4</v>
      </c>
      <c r="C384" s="430">
        <v>7</v>
      </c>
      <c r="D384" s="430">
        <v>2</v>
      </c>
      <c r="E384" s="430"/>
      <c r="F384" s="465" t="s">
        <v>434</v>
      </c>
      <c r="G384" s="432">
        <v>0</v>
      </c>
      <c r="H384" s="432">
        <v>0</v>
      </c>
      <c r="I384" s="432">
        <v>0</v>
      </c>
      <c r="J384" s="432">
        <v>0</v>
      </c>
      <c r="K384" s="433">
        <v>0</v>
      </c>
    </row>
    <row r="385" spans="1:11" x14ac:dyDescent="0.25">
      <c r="A385" s="443">
        <v>2</v>
      </c>
      <c r="B385" s="435">
        <v>4</v>
      </c>
      <c r="C385" s="435">
        <v>7</v>
      </c>
      <c r="D385" s="435">
        <v>2</v>
      </c>
      <c r="E385" s="435" t="s">
        <v>308</v>
      </c>
      <c r="F385" s="441" t="s">
        <v>435</v>
      </c>
      <c r="G385" s="450"/>
      <c r="H385" s="450"/>
      <c r="I385" s="450"/>
      <c r="J385" s="437">
        <f>SUBTOTAL(9,G385:I385)</f>
        <v>0</v>
      </c>
      <c r="K385" s="438" t="str">
        <f>IFERROR(J385/$I$18*100,"0.00")</f>
        <v>0.00</v>
      </c>
    </row>
    <row r="386" spans="1:11" x14ac:dyDescent="0.25">
      <c r="A386" s="451">
        <v>2</v>
      </c>
      <c r="B386" s="430">
        <v>4</v>
      </c>
      <c r="C386" s="430">
        <v>7</v>
      </c>
      <c r="D386" s="430">
        <v>3</v>
      </c>
      <c r="E386" s="430"/>
      <c r="F386" s="465" t="s">
        <v>436</v>
      </c>
      <c r="G386" s="432">
        <v>0</v>
      </c>
      <c r="H386" s="432">
        <v>0</v>
      </c>
      <c r="I386" s="432">
        <v>0</v>
      </c>
      <c r="J386" s="432">
        <v>0</v>
      </c>
      <c r="K386" s="433">
        <v>0</v>
      </c>
    </row>
    <row r="387" spans="1:11" x14ac:dyDescent="0.25">
      <c r="A387" s="443">
        <v>2</v>
      </c>
      <c r="B387" s="435">
        <v>4</v>
      </c>
      <c r="C387" s="435">
        <v>7</v>
      </c>
      <c r="D387" s="435">
        <v>3</v>
      </c>
      <c r="E387" s="435" t="s">
        <v>308</v>
      </c>
      <c r="F387" s="441" t="s">
        <v>436</v>
      </c>
      <c r="G387" s="450"/>
      <c r="H387" s="450"/>
      <c r="I387" s="450"/>
      <c r="J387" s="437">
        <f>SUBTOTAL(9,G387:I387)</f>
        <v>0</v>
      </c>
      <c r="K387" s="438" t="str">
        <f>IFERROR(J387/$I$18*100,"0.00")</f>
        <v>0.00</v>
      </c>
    </row>
    <row r="388" spans="1:11" x14ac:dyDescent="0.25">
      <c r="A388" s="424">
        <v>2</v>
      </c>
      <c r="B388" s="425">
        <v>4</v>
      </c>
      <c r="C388" s="425">
        <v>9</v>
      </c>
      <c r="D388" s="425"/>
      <c r="E388" s="425"/>
      <c r="F388" s="426" t="s">
        <v>437</v>
      </c>
      <c r="G388" s="427">
        <v>0</v>
      </c>
      <c r="H388" s="427">
        <v>0</v>
      </c>
      <c r="I388" s="427">
        <v>0</v>
      </c>
      <c r="J388" s="427">
        <v>0</v>
      </c>
      <c r="K388" s="428">
        <v>0</v>
      </c>
    </row>
    <row r="389" spans="1:11" x14ac:dyDescent="0.25">
      <c r="A389" s="451">
        <v>2</v>
      </c>
      <c r="B389" s="430">
        <v>4</v>
      </c>
      <c r="C389" s="430">
        <v>9</v>
      </c>
      <c r="D389" s="430">
        <v>1</v>
      </c>
      <c r="E389" s="430"/>
      <c r="F389" s="465" t="s">
        <v>437</v>
      </c>
      <c r="G389" s="453">
        <f>+G390</f>
        <v>0</v>
      </c>
      <c r="H389" s="453">
        <f>+H390</f>
        <v>0</v>
      </c>
      <c r="I389" s="453">
        <f>+I390</f>
        <v>0</v>
      </c>
      <c r="J389" s="453">
        <f>+J390</f>
        <v>0</v>
      </c>
      <c r="K389" s="454" t="str">
        <f>+K390</f>
        <v>0.00</v>
      </c>
    </row>
    <row r="390" spans="1:11" x14ac:dyDescent="0.25">
      <c r="A390" s="443">
        <v>2</v>
      </c>
      <c r="B390" s="435">
        <v>4</v>
      </c>
      <c r="C390" s="435">
        <v>9</v>
      </c>
      <c r="D390" s="435">
        <v>1</v>
      </c>
      <c r="E390" s="435" t="s">
        <v>308</v>
      </c>
      <c r="F390" s="441" t="s">
        <v>437</v>
      </c>
      <c r="G390" s="450"/>
      <c r="H390" s="450"/>
      <c r="I390" s="450"/>
      <c r="J390" s="437">
        <f>SUBTOTAL(9,G390:I390)</f>
        <v>0</v>
      </c>
      <c r="K390" s="438" t="str">
        <f>IFERROR(J390/$I$18*100,"0.00")</f>
        <v>0.00</v>
      </c>
    </row>
    <row r="391" spans="1:11" x14ac:dyDescent="0.25">
      <c r="A391" s="451">
        <v>2</v>
      </c>
      <c r="B391" s="430">
        <v>4</v>
      </c>
      <c r="C391" s="430">
        <v>9</v>
      </c>
      <c r="D391" s="430">
        <v>2</v>
      </c>
      <c r="E391" s="430"/>
      <c r="F391" s="465" t="s">
        <v>438</v>
      </c>
      <c r="G391" s="453">
        <f>+G392</f>
        <v>0</v>
      </c>
      <c r="H391" s="453">
        <f>+H392</f>
        <v>0</v>
      </c>
      <c r="I391" s="453">
        <f>+I392</f>
        <v>0</v>
      </c>
      <c r="J391" s="453">
        <f>+J392</f>
        <v>0</v>
      </c>
      <c r="K391" s="454" t="str">
        <f>+K392</f>
        <v>0.00</v>
      </c>
    </row>
    <row r="392" spans="1:11" x14ac:dyDescent="0.25">
      <c r="A392" s="443">
        <v>2</v>
      </c>
      <c r="B392" s="435">
        <v>4</v>
      </c>
      <c r="C392" s="435">
        <v>9</v>
      </c>
      <c r="D392" s="435">
        <v>2</v>
      </c>
      <c r="E392" s="435" t="s">
        <v>308</v>
      </c>
      <c r="F392" s="441" t="s">
        <v>438</v>
      </c>
      <c r="G392" s="450"/>
      <c r="H392" s="450"/>
      <c r="I392" s="450"/>
      <c r="J392" s="437">
        <f>SUBTOTAL(9,G392:I392)</f>
        <v>0</v>
      </c>
      <c r="K392" s="438" t="str">
        <f>IFERROR(J392/$I$18*100,"0.00")</f>
        <v>0.00</v>
      </c>
    </row>
    <row r="393" spans="1:11" x14ac:dyDescent="0.25">
      <c r="A393" s="451">
        <v>2</v>
      </c>
      <c r="B393" s="430">
        <v>4</v>
      </c>
      <c r="C393" s="430">
        <v>9</v>
      </c>
      <c r="D393" s="430">
        <v>3</v>
      </c>
      <c r="E393" s="430"/>
      <c r="F393" s="465" t="s">
        <v>439</v>
      </c>
      <c r="G393" s="453">
        <f>+G394</f>
        <v>0</v>
      </c>
      <c r="H393" s="453">
        <f>+H394</f>
        <v>0</v>
      </c>
      <c r="I393" s="453">
        <f>+I394</f>
        <v>0</v>
      </c>
      <c r="J393" s="453">
        <f>+J394</f>
        <v>0</v>
      </c>
      <c r="K393" s="454" t="str">
        <f>+K394</f>
        <v>0.00</v>
      </c>
    </row>
    <row r="394" spans="1:11" x14ac:dyDescent="0.25">
      <c r="A394" s="443">
        <v>2</v>
      </c>
      <c r="B394" s="435">
        <v>4</v>
      </c>
      <c r="C394" s="435">
        <v>9</v>
      </c>
      <c r="D394" s="435">
        <v>3</v>
      </c>
      <c r="E394" s="435" t="s">
        <v>308</v>
      </c>
      <c r="F394" s="441" t="s">
        <v>439</v>
      </c>
      <c r="G394" s="450"/>
      <c r="H394" s="450"/>
      <c r="I394" s="450"/>
      <c r="J394" s="437">
        <f>SUBTOTAL(9,G394:I394)</f>
        <v>0</v>
      </c>
      <c r="K394" s="438" t="str">
        <f>IFERROR(J394/$I$18*100,"0.00")</f>
        <v>0.00</v>
      </c>
    </row>
    <row r="395" spans="1:11" ht="22.5" x14ac:dyDescent="0.25">
      <c r="A395" s="451">
        <v>2</v>
      </c>
      <c r="B395" s="430">
        <v>4</v>
      </c>
      <c r="C395" s="430">
        <v>9</v>
      </c>
      <c r="D395" s="430">
        <v>4</v>
      </c>
      <c r="E395" s="430"/>
      <c r="F395" s="465" t="s">
        <v>440</v>
      </c>
      <c r="G395" s="453">
        <f>+G396</f>
        <v>0</v>
      </c>
      <c r="H395" s="453">
        <f>+H396</f>
        <v>0</v>
      </c>
      <c r="I395" s="453">
        <f>+I396</f>
        <v>0</v>
      </c>
      <c r="J395" s="453">
        <f>+J396</f>
        <v>0</v>
      </c>
      <c r="K395" s="454" t="str">
        <f>+K396</f>
        <v>0.00</v>
      </c>
    </row>
    <row r="396" spans="1:11" ht="22.5" x14ac:dyDescent="0.25">
      <c r="A396" s="434">
        <v>2</v>
      </c>
      <c r="B396" s="435">
        <v>4</v>
      </c>
      <c r="C396" s="435">
        <v>9</v>
      </c>
      <c r="D396" s="435">
        <v>4</v>
      </c>
      <c r="E396" s="435" t="s">
        <v>308</v>
      </c>
      <c r="F396" s="441" t="s">
        <v>440</v>
      </c>
      <c r="G396" s="450"/>
      <c r="H396" s="450"/>
      <c r="I396" s="450"/>
      <c r="J396" s="437">
        <f>SUBTOTAL(9,G396:I396)</f>
        <v>0</v>
      </c>
      <c r="K396" s="438" t="str">
        <f>IFERROR(J396/$I$18*100,"0.00")</f>
        <v>0.00</v>
      </c>
    </row>
    <row r="397" spans="1:11" x14ac:dyDescent="0.25">
      <c r="A397" s="418">
        <v>2</v>
      </c>
      <c r="B397" s="419">
        <v>5</v>
      </c>
      <c r="C397" s="420"/>
      <c r="D397" s="420"/>
      <c r="E397" s="420"/>
      <c r="F397" s="421" t="s">
        <v>441</v>
      </c>
      <c r="G397" s="422">
        <v>0</v>
      </c>
      <c r="H397" s="422">
        <v>0</v>
      </c>
      <c r="I397" s="422">
        <v>0</v>
      </c>
      <c r="J397" s="422">
        <v>0</v>
      </c>
      <c r="K397" s="423">
        <v>0</v>
      </c>
    </row>
    <row r="398" spans="1:11" x14ac:dyDescent="0.25">
      <c r="A398" s="424">
        <v>2</v>
      </c>
      <c r="B398" s="425">
        <v>5</v>
      </c>
      <c r="C398" s="425">
        <v>1</v>
      </c>
      <c r="D398" s="425"/>
      <c r="E398" s="425"/>
      <c r="F398" s="426" t="s">
        <v>442</v>
      </c>
      <c r="G398" s="427">
        <v>0</v>
      </c>
      <c r="H398" s="427">
        <v>0</v>
      </c>
      <c r="I398" s="427">
        <v>0</v>
      </c>
      <c r="J398" s="427">
        <v>0</v>
      </c>
      <c r="K398" s="428">
        <v>0</v>
      </c>
    </row>
    <row r="399" spans="1:11" x14ac:dyDescent="0.25">
      <c r="A399" s="466">
        <v>2</v>
      </c>
      <c r="B399" s="467">
        <v>5</v>
      </c>
      <c r="C399" s="467">
        <v>1</v>
      </c>
      <c r="D399" s="467">
        <v>1</v>
      </c>
      <c r="E399" s="467" t="s">
        <v>308</v>
      </c>
      <c r="F399" s="468" t="s">
        <v>443</v>
      </c>
      <c r="G399" s="450"/>
      <c r="H399" s="450"/>
      <c r="I399" s="450"/>
      <c r="J399" s="437">
        <f>SUBTOTAL(9,G399:I399)</f>
        <v>0</v>
      </c>
      <c r="K399" s="438" t="str">
        <f>IFERROR(J399/$I$18*100,"0.00")</f>
        <v>0.00</v>
      </c>
    </row>
    <row r="400" spans="1:11" ht="22.5" x14ac:dyDescent="0.25">
      <c r="A400" s="429">
        <v>2</v>
      </c>
      <c r="B400" s="430">
        <v>5</v>
      </c>
      <c r="C400" s="430">
        <v>1</v>
      </c>
      <c r="D400" s="430">
        <v>2</v>
      </c>
      <c r="E400" s="430"/>
      <c r="F400" s="465" t="s">
        <v>444</v>
      </c>
      <c r="G400" s="453">
        <f>+G401</f>
        <v>0</v>
      </c>
      <c r="H400" s="453">
        <f>+H401</f>
        <v>0</v>
      </c>
      <c r="I400" s="453">
        <f>+I401</f>
        <v>0</v>
      </c>
      <c r="J400" s="453">
        <f>+J401</f>
        <v>0</v>
      </c>
      <c r="K400" s="454" t="str">
        <f>+K401</f>
        <v>0.00</v>
      </c>
    </row>
    <row r="401" spans="1:11" ht="22.5" x14ac:dyDescent="0.25">
      <c r="A401" s="434">
        <v>2</v>
      </c>
      <c r="B401" s="435">
        <v>5</v>
      </c>
      <c r="C401" s="435">
        <v>1</v>
      </c>
      <c r="D401" s="435">
        <v>2</v>
      </c>
      <c r="E401" s="435" t="s">
        <v>308</v>
      </c>
      <c r="F401" s="441" t="s">
        <v>444</v>
      </c>
      <c r="G401" s="450"/>
      <c r="H401" s="450"/>
      <c r="I401" s="450"/>
      <c r="J401" s="437">
        <f>SUBTOTAL(9,G401:I401)</f>
        <v>0</v>
      </c>
      <c r="K401" s="438" t="str">
        <f>IFERROR(J401/$I$18*100,"0.00")</f>
        <v>0.00</v>
      </c>
    </row>
    <row r="402" spans="1:11" x14ac:dyDescent="0.25">
      <c r="A402" s="429">
        <v>2</v>
      </c>
      <c r="B402" s="430">
        <v>5</v>
      </c>
      <c r="C402" s="430">
        <v>1</v>
      </c>
      <c r="D402" s="430">
        <v>3</v>
      </c>
      <c r="E402" s="430"/>
      <c r="F402" s="465" t="s">
        <v>445</v>
      </c>
      <c r="G402" s="432">
        <v>0</v>
      </c>
      <c r="H402" s="432">
        <v>0</v>
      </c>
      <c r="I402" s="432">
        <v>0</v>
      </c>
      <c r="J402" s="432">
        <v>0</v>
      </c>
      <c r="K402" s="433">
        <v>0</v>
      </c>
    </row>
    <row r="403" spans="1:11" x14ac:dyDescent="0.25">
      <c r="A403" s="434">
        <v>2</v>
      </c>
      <c r="B403" s="435">
        <v>5</v>
      </c>
      <c r="C403" s="435">
        <v>1</v>
      </c>
      <c r="D403" s="435">
        <v>3</v>
      </c>
      <c r="E403" s="435" t="s">
        <v>308</v>
      </c>
      <c r="F403" s="441" t="s">
        <v>445</v>
      </c>
      <c r="G403" s="450"/>
      <c r="H403" s="450"/>
      <c r="I403" s="450"/>
      <c r="J403" s="437">
        <f>SUBTOTAL(9,G403:I403)</f>
        <v>0</v>
      </c>
      <c r="K403" s="438" t="str">
        <f>IFERROR(J403/$I$18*100,"0.00")</f>
        <v>0.00</v>
      </c>
    </row>
    <row r="404" spans="1:11" x14ac:dyDescent="0.25">
      <c r="A404" s="418">
        <v>2</v>
      </c>
      <c r="B404" s="419">
        <v>6</v>
      </c>
      <c r="C404" s="420"/>
      <c r="D404" s="420"/>
      <c r="E404" s="420"/>
      <c r="F404" s="421" t="s">
        <v>254</v>
      </c>
      <c r="G404" s="422">
        <v>0</v>
      </c>
      <c r="H404" s="422">
        <v>130037896.63</v>
      </c>
      <c r="I404" s="422">
        <v>0</v>
      </c>
      <c r="J404" s="422">
        <v>130037896.63</v>
      </c>
      <c r="K404" s="423">
        <v>5.8663867498730138</v>
      </c>
    </row>
    <row r="405" spans="1:11" x14ac:dyDescent="0.25">
      <c r="A405" s="424">
        <v>2</v>
      </c>
      <c r="B405" s="425">
        <v>6</v>
      </c>
      <c r="C405" s="425">
        <v>1</v>
      </c>
      <c r="D405" s="425"/>
      <c r="E405" s="425"/>
      <c r="F405" s="426" t="s">
        <v>255</v>
      </c>
      <c r="G405" s="427">
        <v>0</v>
      </c>
      <c r="H405" s="427">
        <v>7534196.6299999999</v>
      </c>
      <c r="I405" s="427">
        <v>0</v>
      </c>
      <c r="J405" s="427">
        <v>7534196.6299999999</v>
      </c>
      <c r="K405" s="428">
        <v>0.33988946627558125</v>
      </c>
    </row>
    <row r="406" spans="1:11" x14ac:dyDescent="0.25">
      <c r="A406" s="429">
        <v>2</v>
      </c>
      <c r="B406" s="430">
        <v>6</v>
      </c>
      <c r="C406" s="430">
        <v>1</v>
      </c>
      <c r="D406" s="430">
        <v>1</v>
      </c>
      <c r="E406" s="430"/>
      <c r="F406" s="442" t="s">
        <v>256</v>
      </c>
      <c r="G406" s="453">
        <f>+G407</f>
        <v>0</v>
      </c>
      <c r="H406" s="453">
        <f>+H407</f>
        <v>3840945.63</v>
      </c>
      <c r="I406" s="453">
        <f>+I407</f>
        <v>0</v>
      </c>
      <c r="J406" s="453">
        <f>+J407</f>
        <v>3840945.63</v>
      </c>
      <c r="K406" s="454" t="str">
        <f>+K407</f>
        <v>0.00</v>
      </c>
    </row>
    <row r="407" spans="1:11" x14ac:dyDescent="0.25">
      <c r="A407" s="434">
        <v>2</v>
      </c>
      <c r="B407" s="435">
        <v>6</v>
      </c>
      <c r="C407" s="435">
        <v>1</v>
      </c>
      <c r="D407" s="435">
        <v>1</v>
      </c>
      <c r="E407" s="435" t="s">
        <v>308</v>
      </c>
      <c r="F407" s="441" t="s">
        <v>256</v>
      </c>
      <c r="G407" s="450"/>
      <c r="H407" s="450">
        <v>3840945.63</v>
      </c>
      <c r="I407" s="450"/>
      <c r="J407" s="437">
        <f>SUBTOTAL(9,G407:I407)</f>
        <v>3840945.63</v>
      </c>
      <c r="K407" s="438" t="str">
        <f>IFERROR(J407/$I$18*100,"0.00")</f>
        <v>0.00</v>
      </c>
    </row>
    <row r="408" spans="1:11" x14ac:dyDescent="0.25">
      <c r="A408" s="429">
        <v>2</v>
      </c>
      <c r="B408" s="430">
        <v>6</v>
      </c>
      <c r="C408" s="430">
        <v>1</v>
      </c>
      <c r="D408" s="430">
        <v>2</v>
      </c>
      <c r="E408" s="430"/>
      <c r="F408" s="442" t="s">
        <v>446</v>
      </c>
      <c r="G408" s="453">
        <f>+G409</f>
        <v>0</v>
      </c>
      <c r="H408" s="453">
        <f>+H409</f>
        <v>0</v>
      </c>
      <c r="I408" s="453">
        <f>+I409</f>
        <v>0</v>
      </c>
      <c r="J408" s="453">
        <f>+J409</f>
        <v>0</v>
      </c>
      <c r="K408" s="454" t="str">
        <f>+K409</f>
        <v>0.00</v>
      </c>
    </row>
    <row r="409" spans="1:11" x14ac:dyDescent="0.25">
      <c r="A409" s="434">
        <v>2</v>
      </c>
      <c r="B409" s="435">
        <v>6</v>
      </c>
      <c r="C409" s="435">
        <v>1</v>
      </c>
      <c r="D409" s="435">
        <v>2</v>
      </c>
      <c r="E409" s="435" t="s">
        <v>308</v>
      </c>
      <c r="F409" s="441" t="s">
        <v>446</v>
      </c>
      <c r="G409" s="450"/>
      <c r="H409" s="450"/>
      <c r="I409" s="450"/>
      <c r="J409" s="437">
        <f>SUBTOTAL(9,G409:I409)</f>
        <v>0</v>
      </c>
      <c r="K409" s="438" t="str">
        <f>IFERROR(J409/$I$18*100,"0.00")</f>
        <v>0.00</v>
      </c>
    </row>
    <row r="410" spans="1:11" x14ac:dyDescent="0.25">
      <c r="A410" s="429">
        <v>2</v>
      </c>
      <c r="B410" s="430">
        <v>6</v>
      </c>
      <c r="C410" s="430">
        <v>1</v>
      </c>
      <c r="D410" s="430">
        <v>3</v>
      </c>
      <c r="E410" s="430"/>
      <c r="F410" s="465" t="s">
        <v>447</v>
      </c>
      <c r="G410" s="453">
        <f>+G411</f>
        <v>0</v>
      </c>
      <c r="H410" s="453">
        <f>+H411</f>
        <v>2921490</v>
      </c>
      <c r="I410" s="453">
        <f>+I411</f>
        <v>0</v>
      </c>
      <c r="J410" s="453">
        <f>+J411</f>
        <v>2921490</v>
      </c>
      <c r="K410" s="454" t="str">
        <f>+K411</f>
        <v>0.00</v>
      </c>
    </row>
    <row r="411" spans="1:11" x14ac:dyDescent="0.25">
      <c r="A411" s="434">
        <v>2</v>
      </c>
      <c r="B411" s="435">
        <v>6</v>
      </c>
      <c r="C411" s="435">
        <v>1</v>
      </c>
      <c r="D411" s="435">
        <v>3</v>
      </c>
      <c r="E411" s="435" t="s">
        <v>308</v>
      </c>
      <c r="F411" s="441" t="s">
        <v>447</v>
      </c>
      <c r="G411" s="450"/>
      <c r="H411" s="450">
        <v>2921490</v>
      </c>
      <c r="I411" s="450"/>
      <c r="J411" s="437">
        <f>SUBTOTAL(9,G411:I411)</f>
        <v>2921490</v>
      </c>
      <c r="K411" s="438" t="str">
        <f>IFERROR(J411/$I$18*100,"0.00")</f>
        <v>0.00</v>
      </c>
    </row>
    <row r="412" spans="1:11" x14ac:dyDescent="0.25">
      <c r="A412" s="429">
        <v>2</v>
      </c>
      <c r="B412" s="430">
        <v>6</v>
      </c>
      <c r="C412" s="430">
        <v>1</v>
      </c>
      <c r="D412" s="430">
        <v>4</v>
      </c>
      <c r="E412" s="430"/>
      <c r="F412" s="442" t="s">
        <v>448</v>
      </c>
      <c r="G412" s="453">
        <f>+G413</f>
        <v>0</v>
      </c>
      <c r="H412" s="453">
        <f>+H413</f>
        <v>771761</v>
      </c>
      <c r="I412" s="453">
        <f>+I413</f>
        <v>0</v>
      </c>
      <c r="J412" s="453">
        <f>+J413</f>
        <v>771761</v>
      </c>
      <c r="K412" s="454" t="str">
        <f>+K413</f>
        <v>0.00</v>
      </c>
    </row>
    <row r="413" spans="1:11" x14ac:dyDescent="0.25">
      <c r="A413" s="434">
        <v>2</v>
      </c>
      <c r="B413" s="435">
        <v>6</v>
      </c>
      <c r="C413" s="435">
        <v>1</v>
      </c>
      <c r="D413" s="435">
        <v>4</v>
      </c>
      <c r="E413" s="435" t="s">
        <v>308</v>
      </c>
      <c r="F413" s="441" t="s">
        <v>448</v>
      </c>
      <c r="G413" s="450"/>
      <c r="H413" s="450">
        <v>771761</v>
      </c>
      <c r="I413" s="450"/>
      <c r="J413" s="437">
        <f>SUBTOTAL(9,G413:I413)</f>
        <v>771761</v>
      </c>
      <c r="K413" s="438" t="str">
        <f>IFERROR(J413/$I$18*100,"0.00")</f>
        <v>0.00</v>
      </c>
    </row>
    <row r="414" spans="1:11" x14ac:dyDescent="0.25">
      <c r="A414" s="429">
        <v>2</v>
      </c>
      <c r="B414" s="430">
        <v>6</v>
      </c>
      <c r="C414" s="430">
        <v>1</v>
      </c>
      <c r="D414" s="430">
        <v>9</v>
      </c>
      <c r="E414" s="430"/>
      <c r="F414" s="442" t="s">
        <v>257</v>
      </c>
      <c r="G414" s="453">
        <f>+G415</f>
        <v>0</v>
      </c>
      <c r="H414" s="453">
        <f>+H415</f>
        <v>0</v>
      </c>
      <c r="I414" s="453">
        <f>+I415</f>
        <v>0</v>
      </c>
      <c r="J414" s="453">
        <f>+J415</f>
        <v>0</v>
      </c>
      <c r="K414" s="454" t="str">
        <f>+K415</f>
        <v>0.00</v>
      </c>
    </row>
    <row r="415" spans="1:11" x14ac:dyDescent="0.25">
      <c r="A415" s="434">
        <v>2</v>
      </c>
      <c r="B415" s="435">
        <v>6</v>
      </c>
      <c r="C415" s="435">
        <v>1</v>
      </c>
      <c r="D415" s="435">
        <v>9</v>
      </c>
      <c r="E415" s="435" t="s">
        <v>308</v>
      </c>
      <c r="F415" s="441" t="s">
        <v>257</v>
      </c>
      <c r="G415" s="450"/>
      <c r="H415" s="450"/>
      <c r="I415" s="450"/>
      <c r="J415" s="437">
        <f>SUBTOTAL(9,G415:I415)</f>
        <v>0</v>
      </c>
      <c r="K415" s="438" t="str">
        <f>IFERROR(J415/$I$18*100,"0.00")</f>
        <v>0.00</v>
      </c>
    </row>
    <row r="416" spans="1:11" x14ac:dyDescent="0.25">
      <c r="A416" s="424">
        <v>2</v>
      </c>
      <c r="B416" s="425">
        <v>6</v>
      </c>
      <c r="C416" s="425">
        <v>2</v>
      </c>
      <c r="D416" s="425"/>
      <c r="E416" s="425"/>
      <c r="F416" s="426" t="s">
        <v>258</v>
      </c>
      <c r="G416" s="427">
        <v>0</v>
      </c>
      <c r="H416" s="427">
        <v>926000</v>
      </c>
      <c r="I416" s="427">
        <v>0</v>
      </c>
      <c r="J416" s="427">
        <v>926000</v>
      </c>
      <c r="K416" s="428">
        <v>4.1774546275836745E-2</v>
      </c>
    </row>
    <row r="417" spans="1:11" x14ac:dyDescent="0.25">
      <c r="A417" s="429">
        <v>2</v>
      </c>
      <c r="B417" s="430">
        <v>6</v>
      </c>
      <c r="C417" s="430">
        <v>2</v>
      </c>
      <c r="D417" s="430">
        <v>1</v>
      </c>
      <c r="E417" s="430"/>
      <c r="F417" s="442" t="s">
        <v>449</v>
      </c>
      <c r="G417" s="453">
        <f>+G418</f>
        <v>0</v>
      </c>
      <c r="H417" s="453">
        <f>+H418</f>
        <v>926000</v>
      </c>
      <c r="I417" s="453">
        <f>+I418</f>
        <v>0</v>
      </c>
      <c r="J417" s="453">
        <f>+J418</f>
        <v>926000</v>
      </c>
      <c r="K417" s="454" t="str">
        <f>+K418</f>
        <v>0.00</v>
      </c>
    </row>
    <row r="418" spans="1:11" x14ac:dyDescent="0.25">
      <c r="A418" s="443">
        <v>2</v>
      </c>
      <c r="B418" s="435">
        <v>6</v>
      </c>
      <c r="C418" s="435">
        <v>2</v>
      </c>
      <c r="D418" s="435">
        <v>1</v>
      </c>
      <c r="E418" s="435" t="s">
        <v>308</v>
      </c>
      <c r="F418" s="441" t="s">
        <v>449</v>
      </c>
      <c r="G418" s="450"/>
      <c r="H418" s="450">
        <v>926000</v>
      </c>
      <c r="I418" s="450"/>
      <c r="J418" s="437">
        <f>SUBTOTAL(9,G418:I418)</f>
        <v>926000</v>
      </c>
      <c r="K418" s="438" t="str">
        <f>IFERROR(J418/$I$18*100,"0.00")</f>
        <v>0.00</v>
      </c>
    </row>
    <row r="419" spans="1:11" x14ac:dyDescent="0.25">
      <c r="A419" s="451">
        <v>2</v>
      </c>
      <c r="B419" s="430">
        <v>6</v>
      </c>
      <c r="C419" s="430">
        <v>2</v>
      </c>
      <c r="D419" s="430">
        <v>2</v>
      </c>
      <c r="E419" s="430"/>
      <c r="F419" s="465" t="s">
        <v>259</v>
      </c>
      <c r="G419" s="432">
        <v>0</v>
      </c>
      <c r="H419" s="432">
        <v>0</v>
      </c>
      <c r="I419" s="432">
        <v>0</v>
      </c>
      <c r="J419" s="432">
        <v>0</v>
      </c>
      <c r="K419" s="433">
        <v>0</v>
      </c>
    </row>
    <row r="420" spans="1:11" x14ac:dyDescent="0.25">
      <c r="A420" s="443">
        <v>2</v>
      </c>
      <c r="B420" s="435">
        <v>6</v>
      </c>
      <c r="C420" s="435">
        <v>2</v>
      </c>
      <c r="D420" s="435">
        <v>2</v>
      </c>
      <c r="E420" s="435" t="s">
        <v>308</v>
      </c>
      <c r="F420" s="441" t="s">
        <v>259</v>
      </c>
      <c r="G420" s="450"/>
      <c r="H420" s="450"/>
      <c r="I420" s="450"/>
      <c r="J420" s="437">
        <f>SUBTOTAL(9,G420:I420)</f>
        <v>0</v>
      </c>
      <c r="K420" s="438" t="str">
        <f>IFERROR(J420/$I$18*100,"0.00")</f>
        <v>0.00</v>
      </c>
    </row>
    <row r="421" spans="1:11" x14ac:dyDescent="0.25">
      <c r="A421" s="429">
        <v>2</v>
      </c>
      <c r="B421" s="430">
        <v>6</v>
      </c>
      <c r="C421" s="430">
        <v>2</v>
      </c>
      <c r="D421" s="430">
        <v>3</v>
      </c>
      <c r="E421" s="430"/>
      <c r="F421" s="442" t="s">
        <v>260</v>
      </c>
      <c r="G421" s="453">
        <f>+G422</f>
        <v>0</v>
      </c>
      <c r="H421" s="453">
        <f>+H422</f>
        <v>0</v>
      </c>
      <c r="I421" s="453">
        <f>+I422</f>
        <v>0</v>
      </c>
      <c r="J421" s="453">
        <f>+J422</f>
        <v>0</v>
      </c>
      <c r="K421" s="454" t="str">
        <f>+K422</f>
        <v>0.00</v>
      </c>
    </row>
    <row r="422" spans="1:11" x14ac:dyDescent="0.25">
      <c r="A422" s="443">
        <v>2</v>
      </c>
      <c r="B422" s="435">
        <v>6</v>
      </c>
      <c r="C422" s="435">
        <v>2</v>
      </c>
      <c r="D422" s="435">
        <v>3</v>
      </c>
      <c r="E422" s="435" t="s">
        <v>308</v>
      </c>
      <c r="F422" s="441" t="s">
        <v>260</v>
      </c>
      <c r="G422" s="450"/>
      <c r="H422" s="450"/>
      <c r="I422" s="450"/>
      <c r="J422" s="437">
        <f>SUBTOTAL(9,G422:I422)</f>
        <v>0</v>
      </c>
      <c r="K422" s="438" t="str">
        <f>IFERROR(J422/$I$18*100,"0.00")</f>
        <v>0.00</v>
      </c>
    </row>
    <row r="423" spans="1:11" x14ac:dyDescent="0.25">
      <c r="A423" s="429">
        <v>2</v>
      </c>
      <c r="B423" s="430">
        <v>6</v>
      </c>
      <c r="C423" s="430">
        <v>2</v>
      </c>
      <c r="D423" s="430">
        <v>4</v>
      </c>
      <c r="E423" s="430"/>
      <c r="F423" s="442" t="s">
        <v>261</v>
      </c>
      <c r="G423" s="453">
        <f>+G424</f>
        <v>0</v>
      </c>
      <c r="H423" s="453">
        <f>+H424</f>
        <v>0</v>
      </c>
      <c r="I423" s="453">
        <f>+I424</f>
        <v>0</v>
      </c>
      <c r="J423" s="453">
        <f>+J424</f>
        <v>0</v>
      </c>
      <c r="K423" s="454" t="str">
        <f>+K424</f>
        <v>0.00</v>
      </c>
    </row>
    <row r="424" spans="1:11" x14ac:dyDescent="0.25">
      <c r="A424" s="443">
        <v>2</v>
      </c>
      <c r="B424" s="435">
        <v>6</v>
      </c>
      <c r="C424" s="435">
        <v>2</v>
      </c>
      <c r="D424" s="435">
        <v>4</v>
      </c>
      <c r="E424" s="435" t="s">
        <v>308</v>
      </c>
      <c r="F424" s="441" t="s">
        <v>261</v>
      </c>
      <c r="G424" s="450"/>
      <c r="H424" s="450"/>
      <c r="I424" s="450"/>
      <c r="J424" s="437">
        <f>SUBTOTAL(9,G424:I424)</f>
        <v>0</v>
      </c>
      <c r="K424" s="438" t="str">
        <f>IFERROR(J424/$I$18*100,"0.00")</f>
        <v>0.00</v>
      </c>
    </row>
    <row r="425" spans="1:11" x14ac:dyDescent="0.25">
      <c r="A425" s="424">
        <v>2</v>
      </c>
      <c r="B425" s="425">
        <v>6</v>
      </c>
      <c r="C425" s="425">
        <v>3</v>
      </c>
      <c r="D425" s="425"/>
      <c r="E425" s="425"/>
      <c r="F425" s="426" t="s">
        <v>262</v>
      </c>
      <c r="G425" s="427">
        <v>0</v>
      </c>
      <c r="H425" s="427">
        <v>118186850</v>
      </c>
      <c r="I425" s="427">
        <v>0</v>
      </c>
      <c r="J425" s="427">
        <v>118186850</v>
      </c>
      <c r="K425" s="428">
        <v>5.3317516571494341</v>
      </c>
    </row>
    <row r="426" spans="1:11" x14ac:dyDescent="0.25">
      <c r="A426" s="451">
        <v>2</v>
      </c>
      <c r="B426" s="430">
        <v>6</v>
      </c>
      <c r="C426" s="430">
        <v>3</v>
      </c>
      <c r="D426" s="430">
        <v>1</v>
      </c>
      <c r="E426" s="430"/>
      <c r="F426" s="465" t="s">
        <v>263</v>
      </c>
      <c r="G426" s="453">
        <f>+G427</f>
        <v>0</v>
      </c>
      <c r="H426" s="453">
        <f>+H427</f>
        <v>115504890</v>
      </c>
      <c r="I426" s="453">
        <f>+I427</f>
        <v>0</v>
      </c>
      <c r="J426" s="453">
        <f>+J427</f>
        <v>115504890</v>
      </c>
      <c r="K426" s="454" t="str">
        <f>+K427</f>
        <v>0.00</v>
      </c>
    </row>
    <row r="427" spans="1:11" x14ac:dyDescent="0.25">
      <c r="A427" s="434">
        <v>2</v>
      </c>
      <c r="B427" s="435">
        <v>6</v>
      </c>
      <c r="C427" s="435">
        <v>3</v>
      </c>
      <c r="D427" s="435">
        <v>1</v>
      </c>
      <c r="E427" s="435" t="s">
        <v>308</v>
      </c>
      <c r="F427" s="436" t="s">
        <v>263</v>
      </c>
      <c r="G427" s="450"/>
      <c r="H427" s="450">
        <v>115504890</v>
      </c>
      <c r="I427" s="450"/>
      <c r="J427" s="437">
        <f>SUBTOTAL(9,G427:I427)</f>
        <v>115504890</v>
      </c>
      <c r="K427" s="438" t="str">
        <f>IFERROR(J427/$I$18*100,"0.00")</f>
        <v>0.00</v>
      </c>
    </row>
    <row r="428" spans="1:11" x14ac:dyDescent="0.25">
      <c r="A428" s="429">
        <v>2</v>
      </c>
      <c r="B428" s="430">
        <v>6</v>
      </c>
      <c r="C428" s="430">
        <v>3</v>
      </c>
      <c r="D428" s="430">
        <v>2</v>
      </c>
      <c r="E428" s="430"/>
      <c r="F428" s="442" t="s">
        <v>264</v>
      </c>
      <c r="G428" s="453">
        <f>+G429</f>
        <v>0</v>
      </c>
      <c r="H428" s="453">
        <f>+H429</f>
        <v>2681960</v>
      </c>
      <c r="I428" s="453">
        <f>+I429</f>
        <v>0</v>
      </c>
      <c r="J428" s="453">
        <f>+J429</f>
        <v>2681960</v>
      </c>
      <c r="K428" s="454" t="str">
        <f>+K429</f>
        <v>0.00</v>
      </c>
    </row>
    <row r="429" spans="1:11" x14ac:dyDescent="0.25">
      <c r="A429" s="443">
        <v>2</v>
      </c>
      <c r="B429" s="435">
        <v>6</v>
      </c>
      <c r="C429" s="435">
        <v>3</v>
      </c>
      <c r="D429" s="435">
        <v>2</v>
      </c>
      <c r="E429" s="435" t="s">
        <v>308</v>
      </c>
      <c r="F429" s="441" t="s">
        <v>264</v>
      </c>
      <c r="G429" s="450"/>
      <c r="H429" s="450">
        <v>2681960</v>
      </c>
      <c r="I429" s="450"/>
      <c r="J429" s="437">
        <f>SUBTOTAL(9,G429:I429)</f>
        <v>2681960</v>
      </c>
      <c r="K429" s="438" t="str">
        <f>IFERROR(J429/$I$18*100,"0.00")</f>
        <v>0.00</v>
      </c>
    </row>
    <row r="430" spans="1:11" x14ac:dyDescent="0.25">
      <c r="A430" s="429">
        <v>2</v>
      </c>
      <c r="B430" s="430">
        <v>6</v>
      </c>
      <c r="C430" s="430">
        <v>3</v>
      </c>
      <c r="D430" s="430">
        <v>3</v>
      </c>
      <c r="E430" s="430"/>
      <c r="F430" s="442" t="s">
        <v>265</v>
      </c>
      <c r="G430" s="453">
        <f>+G431</f>
        <v>0</v>
      </c>
      <c r="H430" s="453">
        <f>+H431</f>
        <v>0</v>
      </c>
      <c r="I430" s="453">
        <f>+I431</f>
        <v>0</v>
      </c>
      <c r="J430" s="453">
        <f>+J431</f>
        <v>0</v>
      </c>
      <c r="K430" s="454" t="str">
        <f>+K431</f>
        <v>0.00</v>
      </c>
    </row>
    <row r="431" spans="1:11" x14ac:dyDescent="0.25">
      <c r="A431" s="443">
        <v>2</v>
      </c>
      <c r="B431" s="435">
        <v>6</v>
      </c>
      <c r="C431" s="435">
        <v>3</v>
      </c>
      <c r="D431" s="435">
        <v>3</v>
      </c>
      <c r="E431" s="435" t="s">
        <v>308</v>
      </c>
      <c r="F431" s="441" t="s">
        <v>265</v>
      </c>
      <c r="G431" s="450"/>
      <c r="H431" s="450"/>
      <c r="I431" s="450"/>
      <c r="J431" s="437">
        <f>SUBTOTAL(9,G431:I431)</f>
        <v>0</v>
      </c>
      <c r="K431" s="438" t="str">
        <f>IFERROR(J431/$I$18*100,"0.00")</f>
        <v>0.00</v>
      </c>
    </row>
    <row r="432" spans="1:11" x14ac:dyDescent="0.25">
      <c r="A432" s="429">
        <v>2</v>
      </c>
      <c r="B432" s="430">
        <v>6</v>
      </c>
      <c r="C432" s="430">
        <v>3</v>
      </c>
      <c r="D432" s="430">
        <v>4</v>
      </c>
      <c r="E432" s="430"/>
      <c r="F432" s="442" t="s">
        <v>266</v>
      </c>
      <c r="G432" s="453">
        <f>+G433</f>
        <v>0</v>
      </c>
      <c r="H432" s="453">
        <f>+H433</f>
        <v>0</v>
      </c>
      <c r="I432" s="453">
        <f>+I433</f>
        <v>0</v>
      </c>
      <c r="J432" s="453">
        <f>+J433</f>
        <v>0</v>
      </c>
      <c r="K432" s="454" t="str">
        <f>+K433</f>
        <v>0.00</v>
      </c>
    </row>
    <row r="433" spans="1:11" x14ac:dyDescent="0.25">
      <c r="A433" s="443">
        <v>2</v>
      </c>
      <c r="B433" s="435">
        <v>6</v>
      </c>
      <c r="C433" s="435">
        <v>3</v>
      </c>
      <c r="D433" s="435">
        <v>4</v>
      </c>
      <c r="E433" s="435" t="s">
        <v>308</v>
      </c>
      <c r="F433" s="441" t="s">
        <v>266</v>
      </c>
      <c r="G433" s="450"/>
      <c r="H433" s="450"/>
      <c r="I433" s="450"/>
      <c r="J433" s="437">
        <f>SUBTOTAL(9,G433:I433)</f>
        <v>0</v>
      </c>
      <c r="K433" s="438" t="str">
        <f>IFERROR(J433/$I$18*100,"0.00")</f>
        <v>0.00</v>
      </c>
    </row>
    <row r="434" spans="1:11" x14ac:dyDescent="0.25">
      <c r="A434" s="424">
        <v>2</v>
      </c>
      <c r="B434" s="425">
        <v>6</v>
      </c>
      <c r="C434" s="425">
        <v>4</v>
      </c>
      <c r="D434" s="425"/>
      <c r="E434" s="425"/>
      <c r="F434" s="426" t="s">
        <v>267</v>
      </c>
      <c r="G434" s="427">
        <v>0</v>
      </c>
      <c r="H434" s="427">
        <v>0</v>
      </c>
      <c r="I434" s="427">
        <v>0</v>
      </c>
      <c r="J434" s="427">
        <v>0</v>
      </c>
      <c r="K434" s="428">
        <v>0</v>
      </c>
    </row>
    <row r="435" spans="1:11" x14ac:dyDescent="0.25">
      <c r="A435" s="429">
        <v>2</v>
      </c>
      <c r="B435" s="430">
        <v>6</v>
      </c>
      <c r="C435" s="430">
        <v>4</v>
      </c>
      <c r="D435" s="430">
        <v>1</v>
      </c>
      <c r="E435" s="430"/>
      <c r="F435" s="442" t="s">
        <v>268</v>
      </c>
      <c r="G435" s="453">
        <f>+G436</f>
        <v>0</v>
      </c>
      <c r="H435" s="453">
        <f>+H436</f>
        <v>0</v>
      </c>
      <c r="I435" s="453">
        <f>+I436</f>
        <v>0</v>
      </c>
      <c r="J435" s="453">
        <f>+J436</f>
        <v>0</v>
      </c>
      <c r="K435" s="454" t="str">
        <f>+K436</f>
        <v>0.00</v>
      </c>
    </row>
    <row r="436" spans="1:11" x14ac:dyDescent="0.25">
      <c r="A436" s="443">
        <v>2</v>
      </c>
      <c r="B436" s="435">
        <v>6</v>
      </c>
      <c r="C436" s="435">
        <v>4</v>
      </c>
      <c r="D436" s="435">
        <v>1</v>
      </c>
      <c r="E436" s="435" t="s">
        <v>308</v>
      </c>
      <c r="F436" s="441" t="s">
        <v>268</v>
      </c>
      <c r="G436" s="450"/>
      <c r="H436" s="450"/>
      <c r="I436" s="450"/>
      <c r="J436" s="437">
        <f>SUBTOTAL(9,G436:I436)</f>
        <v>0</v>
      </c>
      <c r="K436" s="438" t="str">
        <f>IFERROR(J436/$I$18*100,"0.00")</f>
        <v>0.00</v>
      </c>
    </row>
    <row r="437" spans="1:11" x14ac:dyDescent="0.25">
      <c r="A437" s="429">
        <v>2</v>
      </c>
      <c r="B437" s="430">
        <v>6</v>
      </c>
      <c r="C437" s="430">
        <v>4</v>
      </c>
      <c r="D437" s="430">
        <v>2</v>
      </c>
      <c r="E437" s="430"/>
      <c r="F437" s="442" t="s">
        <v>269</v>
      </c>
      <c r="G437" s="453">
        <f>+G438</f>
        <v>0</v>
      </c>
      <c r="H437" s="453">
        <f>+H438</f>
        <v>0</v>
      </c>
      <c r="I437" s="453">
        <f>+I438</f>
        <v>0</v>
      </c>
      <c r="J437" s="453">
        <f>+J438</f>
        <v>0</v>
      </c>
      <c r="K437" s="454" t="str">
        <f>+K438</f>
        <v>0.00</v>
      </c>
    </row>
    <row r="438" spans="1:11" x14ac:dyDescent="0.25">
      <c r="A438" s="443">
        <v>2</v>
      </c>
      <c r="B438" s="435">
        <v>6</v>
      </c>
      <c r="C438" s="435">
        <v>4</v>
      </c>
      <c r="D438" s="435">
        <v>2</v>
      </c>
      <c r="E438" s="435" t="s">
        <v>308</v>
      </c>
      <c r="F438" s="441" t="s">
        <v>269</v>
      </c>
      <c r="G438" s="450"/>
      <c r="H438" s="450"/>
      <c r="I438" s="450"/>
      <c r="J438" s="437">
        <f>SUBTOTAL(9,G438:I438)</f>
        <v>0</v>
      </c>
      <c r="K438" s="438" t="str">
        <f>IFERROR(J438/$I$18*100,"0.00")</f>
        <v>0.00</v>
      </c>
    </row>
    <row r="439" spans="1:11" x14ac:dyDescent="0.25">
      <c r="A439" s="429">
        <v>2</v>
      </c>
      <c r="B439" s="430">
        <v>6</v>
      </c>
      <c r="C439" s="430">
        <v>4</v>
      </c>
      <c r="D439" s="430">
        <v>8</v>
      </c>
      <c r="E439" s="430"/>
      <c r="F439" s="442" t="s">
        <v>270</v>
      </c>
      <c r="G439" s="453">
        <f>+G440</f>
        <v>0</v>
      </c>
      <c r="H439" s="453">
        <f>+H440</f>
        <v>0</v>
      </c>
      <c r="I439" s="453">
        <f>+I440</f>
        <v>0</v>
      </c>
      <c r="J439" s="453">
        <f>+J440</f>
        <v>0</v>
      </c>
      <c r="K439" s="454" t="str">
        <f>+K440</f>
        <v>0.00</v>
      </c>
    </row>
    <row r="440" spans="1:11" x14ac:dyDescent="0.25">
      <c r="A440" s="443">
        <v>2</v>
      </c>
      <c r="B440" s="435">
        <v>6</v>
      </c>
      <c r="C440" s="435">
        <v>4</v>
      </c>
      <c r="D440" s="435">
        <v>8</v>
      </c>
      <c r="E440" s="435" t="s">
        <v>308</v>
      </c>
      <c r="F440" s="441" t="s">
        <v>270</v>
      </c>
      <c r="G440" s="450"/>
      <c r="H440" s="450"/>
      <c r="I440" s="450"/>
      <c r="J440" s="437">
        <f>SUBTOTAL(9,G440:I440)</f>
        <v>0</v>
      </c>
      <c r="K440" s="438" t="str">
        <f>IFERROR(J440/$I$18*100,"0.00")</f>
        <v>0.00</v>
      </c>
    </row>
    <row r="441" spans="1:11" x14ac:dyDescent="0.25">
      <c r="A441" s="424">
        <v>2</v>
      </c>
      <c r="B441" s="425">
        <v>6</v>
      </c>
      <c r="C441" s="425">
        <v>5</v>
      </c>
      <c r="D441" s="425"/>
      <c r="E441" s="425"/>
      <c r="F441" s="426" t="s">
        <v>271</v>
      </c>
      <c r="G441" s="427">
        <v>0</v>
      </c>
      <c r="H441" s="427">
        <v>338350</v>
      </c>
      <c r="I441" s="427">
        <v>0</v>
      </c>
      <c r="J441" s="427">
        <v>338350</v>
      </c>
      <c r="K441" s="428">
        <v>1.5263950035020912E-2</v>
      </c>
    </row>
    <row r="442" spans="1:11" x14ac:dyDescent="0.25">
      <c r="A442" s="429">
        <v>2</v>
      </c>
      <c r="B442" s="430">
        <v>6</v>
      </c>
      <c r="C442" s="430">
        <v>5</v>
      </c>
      <c r="D442" s="430">
        <v>2</v>
      </c>
      <c r="E442" s="430"/>
      <c r="F442" s="442" t="s">
        <v>272</v>
      </c>
      <c r="G442" s="453">
        <f>+G443</f>
        <v>0</v>
      </c>
      <c r="H442" s="453">
        <f>+H443</f>
        <v>0</v>
      </c>
      <c r="I442" s="453">
        <f>+I443</f>
        <v>0</v>
      </c>
      <c r="J442" s="453">
        <f>+J443</f>
        <v>0</v>
      </c>
      <c r="K442" s="454" t="str">
        <f>+K443</f>
        <v>0.00</v>
      </c>
    </row>
    <row r="443" spans="1:11" x14ac:dyDescent="0.25">
      <c r="A443" s="434">
        <v>2</v>
      </c>
      <c r="B443" s="435">
        <v>6</v>
      </c>
      <c r="C443" s="435">
        <v>5</v>
      </c>
      <c r="D443" s="435">
        <v>2</v>
      </c>
      <c r="E443" s="435" t="s">
        <v>308</v>
      </c>
      <c r="F443" s="441" t="s">
        <v>272</v>
      </c>
      <c r="G443" s="450"/>
      <c r="H443" s="450"/>
      <c r="I443" s="450"/>
      <c r="J443" s="437">
        <f>SUBTOTAL(9,G443:I443)</f>
        <v>0</v>
      </c>
      <c r="K443" s="438" t="str">
        <f>IFERROR(J443/$I$18*100,"0.00")</f>
        <v>0.00</v>
      </c>
    </row>
    <row r="444" spans="1:11" x14ac:dyDescent="0.25">
      <c r="A444" s="429">
        <v>2</v>
      </c>
      <c r="B444" s="430">
        <v>6</v>
      </c>
      <c r="C444" s="430">
        <v>5</v>
      </c>
      <c r="D444" s="430">
        <v>3</v>
      </c>
      <c r="E444" s="430"/>
      <c r="F444" s="442" t="s">
        <v>273</v>
      </c>
      <c r="G444" s="453">
        <f>+G445</f>
        <v>0</v>
      </c>
      <c r="H444" s="453">
        <f>+H445</f>
        <v>0</v>
      </c>
      <c r="I444" s="453">
        <f>+I445</f>
        <v>0</v>
      </c>
      <c r="J444" s="453">
        <f>+J445</f>
        <v>0</v>
      </c>
      <c r="K444" s="454" t="str">
        <f>+K445</f>
        <v>0.00</v>
      </c>
    </row>
    <row r="445" spans="1:11" x14ac:dyDescent="0.25">
      <c r="A445" s="434">
        <v>2</v>
      </c>
      <c r="B445" s="435">
        <v>6</v>
      </c>
      <c r="C445" s="435">
        <v>5</v>
      </c>
      <c r="D445" s="435">
        <v>3</v>
      </c>
      <c r="E445" s="435" t="s">
        <v>308</v>
      </c>
      <c r="F445" s="441" t="s">
        <v>273</v>
      </c>
      <c r="G445" s="450"/>
      <c r="H445" s="450"/>
      <c r="I445" s="450"/>
      <c r="J445" s="437">
        <f>SUBTOTAL(9,G445:I445)</f>
        <v>0</v>
      </c>
      <c r="K445" s="438" t="str">
        <f>IFERROR(J445/$I$18*100,"0.00")</f>
        <v>0.00</v>
      </c>
    </row>
    <row r="446" spans="1:11" x14ac:dyDescent="0.25">
      <c r="A446" s="429">
        <v>2</v>
      </c>
      <c r="B446" s="430">
        <v>6</v>
      </c>
      <c r="C446" s="430">
        <v>5</v>
      </c>
      <c r="D446" s="430">
        <v>4</v>
      </c>
      <c r="E446" s="430"/>
      <c r="F446" s="442" t="s">
        <v>274</v>
      </c>
      <c r="G446" s="453">
        <f>+G447</f>
        <v>0</v>
      </c>
      <c r="H446" s="453">
        <f>+H447</f>
        <v>0</v>
      </c>
      <c r="I446" s="453">
        <f>+I447</f>
        <v>0</v>
      </c>
      <c r="J446" s="453">
        <f>+J447</f>
        <v>0</v>
      </c>
      <c r="K446" s="454" t="str">
        <f>+K447</f>
        <v>0.00</v>
      </c>
    </row>
    <row r="447" spans="1:11" ht="22.5" x14ac:dyDescent="0.25">
      <c r="A447" s="434">
        <v>2</v>
      </c>
      <c r="B447" s="435">
        <v>6</v>
      </c>
      <c r="C447" s="435">
        <v>5</v>
      </c>
      <c r="D447" s="435">
        <v>4</v>
      </c>
      <c r="E447" s="435" t="s">
        <v>308</v>
      </c>
      <c r="F447" s="441" t="s">
        <v>274</v>
      </c>
      <c r="G447" s="450"/>
      <c r="H447" s="450"/>
      <c r="I447" s="450"/>
      <c r="J447" s="437">
        <f>SUBTOTAL(9,G447:I447)</f>
        <v>0</v>
      </c>
      <c r="K447" s="438" t="str">
        <f>IFERROR(J447/$I$18*100,"0.00")</f>
        <v>0.00</v>
      </c>
    </row>
    <row r="448" spans="1:11" x14ac:dyDescent="0.25">
      <c r="A448" s="429">
        <v>2</v>
      </c>
      <c r="B448" s="430">
        <v>6</v>
      </c>
      <c r="C448" s="430">
        <v>5</v>
      </c>
      <c r="D448" s="430">
        <v>5</v>
      </c>
      <c r="E448" s="430"/>
      <c r="F448" s="442" t="s">
        <v>275</v>
      </c>
      <c r="G448" s="453">
        <f>+G449</f>
        <v>0</v>
      </c>
      <c r="H448" s="453">
        <f>+H449</f>
        <v>100000</v>
      </c>
      <c r="I448" s="453">
        <f>+I449</f>
        <v>0</v>
      </c>
      <c r="J448" s="453">
        <f>+J449</f>
        <v>100000</v>
      </c>
      <c r="K448" s="454" t="str">
        <f>+K449</f>
        <v>0.00</v>
      </c>
    </row>
    <row r="449" spans="1:11" x14ac:dyDescent="0.25">
      <c r="A449" s="434">
        <v>2</v>
      </c>
      <c r="B449" s="435">
        <v>6</v>
      </c>
      <c r="C449" s="435">
        <v>5</v>
      </c>
      <c r="D449" s="435">
        <v>5</v>
      </c>
      <c r="E449" s="435" t="s">
        <v>308</v>
      </c>
      <c r="F449" s="441" t="s">
        <v>275</v>
      </c>
      <c r="G449" s="450"/>
      <c r="H449" s="450">
        <v>100000</v>
      </c>
      <c r="I449" s="450"/>
      <c r="J449" s="437">
        <f>SUBTOTAL(9,G449:I449)</f>
        <v>100000</v>
      </c>
      <c r="K449" s="438" t="str">
        <f>IFERROR(J449/$I$18*100,"0.00")</f>
        <v>0.00</v>
      </c>
    </row>
    <row r="450" spans="1:11" x14ac:dyDescent="0.25">
      <c r="A450" s="429">
        <v>2</v>
      </c>
      <c r="B450" s="430">
        <v>6</v>
      </c>
      <c r="C450" s="430">
        <v>5</v>
      </c>
      <c r="D450" s="430">
        <v>6</v>
      </c>
      <c r="E450" s="430"/>
      <c r="F450" s="442" t="s">
        <v>276</v>
      </c>
      <c r="G450" s="453">
        <f>+G451</f>
        <v>0</v>
      </c>
      <c r="H450" s="453">
        <f>+H451</f>
        <v>39000</v>
      </c>
      <c r="I450" s="453">
        <f>+I451</f>
        <v>0</v>
      </c>
      <c r="J450" s="453">
        <f>+J451</f>
        <v>39000</v>
      </c>
      <c r="K450" s="454" t="str">
        <f>+K451</f>
        <v>0.00</v>
      </c>
    </row>
    <row r="451" spans="1:11" ht="22.5" x14ac:dyDescent="0.25">
      <c r="A451" s="434">
        <v>2</v>
      </c>
      <c r="B451" s="435">
        <v>6</v>
      </c>
      <c r="C451" s="435">
        <v>5</v>
      </c>
      <c r="D451" s="435">
        <v>6</v>
      </c>
      <c r="E451" s="435" t="s">
        <v>308</v>
      </c>
      <c r="F451" s="441" t="s">
        <v>276</v>
      </c>
      <c r="G451" s="450"/>
      <c r="H451" s="450">
        <v>39000</v>
      </c>
      <c r="I451" s="450"/>
      <c r="J451" s="437">
        <f>SUBTOTAL(9,G451:I451)</f>
        <v>39000</v>
      </c>
      <c r="K451" s="438" t="str">
        <f>IFERROR(J451/$I$18*100,"0.00")</f>
        <v>0.00</v>
      </c>
    </row>
    <row r="452" spans="1:11" x14ac:dyDescent="0.25">
      <c r="A452" s="429">
        <v>2</v>
      </c>
      <c r="B452" s="430">
        <v>6</v>
      </c>
      <c r="C452" s="430">
        <v>5</v>
      </c>
      <c r="D452" s="430">
        <v>7</v>
      </c>
      <c r="E452" s="430"/>
      <c r="F452" s="442" t="s">
        <v>277</v>
      </c>
      <c r="G452" s="453">
        <f>+G453</f>
        <v>0</v>
      </c>
      <c r="H452" s="453">
        <f>+H453</f>
        <v>184350</v>
      </c>
      <c r="I452" s="453">
        <f>+I453</f>
        <v>0</v>
      </c>
      <c r="J452" s="453">
        <f>+J453</f>
        <v>184350</v>
      </c>
      <c r="K452" s="454" t="str">
        <f>+K453</f>
        <v>0.00</v>
      </c>
    </row>
    <row r="453" spans="1:11" x14ac:dyDescent="0.25">
      <c r="A453" s="434">
        <v>2</v>
      </c>
      <c r="B453" s="435">
        <v>6</v>
      </c>
      <c r="C453" s="435">
        <v>5</v>
      </c>
      <c r="D453" s="435">
        <v>7</v>
      </c>
      <c r="E453" s="435" t="s">
        <v>308</v>
      </c>
      <c r="F453" s="441" t="s">
        <v>277</v>
      </c>
      <c r="G453" s="450"/>
      <c r="H453" s="450">
        <v>184350</v>
      </c>
      <c r="I453" s="450"/>
      <c r="J453" s="437">
        <f>SUBTOTAL(9,G453:I453)</f>
        <v>184350</v>
      </c>
      <c r="K453" s="438" t="str">
        <f>IFERROR(J453/$I$18*100,"0.00")</f>
        <v>0.00</v>
      </c>
    </row>
    <row r="454" spans="1:11" x14ac:dyDescent="0.25">
      <c r="A454" s="429">
        <v>2</v>
      </c>
      <c r="B454" s="430">
        <v>6</v>
      </c>
      <c r="C454" s="430">
        <v>5</v>
      </c>
      <c r="D454" s="430">
        <v>8</v>
      </c>
      <c r="E454" s="430"/>
      <c r="F454" s="442" t="s">
        <v>278</v>
      </c>
      <c r="G454" s="453">
        <f>+G455</f>
        <v>0</v>
      </c>
      <c r="H454" s="453">
        <f>+H455</f>
        <v>15000</v>
      </c>
      <c r="I454" s="453">
        <f>+I455</f>
        <v>0</v>
      </c>
      <c r="J454" s="453">
        <f>+J455</f>
        <v>15000</v>
      </c>
      <c r="K454" s="454" t="str">
        <f>+K455</f>
        <v>0.00</v>
      </c>
    </row>
    <row r="455" spans="1:11" x14ac:dyDescent="0.25">
      <c r="A455" s="434">
        <v>2</v>
      </c>
      <c r="B455" s="435">
        <v>6</v>
      </c>
      <c r="C455" s="435">
        <v>5</v>
      </c>
      <c r="D455" s="435">
        <v>8</v>
      </c>
      <c r="E455" s="435" t="s">
        <v>308</v>
      </c>
      <c r="F455" s="441" t="s">
        <v>278</v>
      </c>
      <c r="G455" s="450"/>
      <c r="H455" s="450">
        <v>15000</v>
      </c>
      <c r="I455" s="450"/>
      <c r="J455" s="437">
        <f>SUBTOTAL(9,G455:I455)</f>
        <v>15000</v>
      </c>
      <c r="K455" s="438" t="str">
        <f>IFERROR(J455/$I$18*100,"0.00")</f>
        <v>0.00</v>
      </c>
    </row>
    <row r="456" spans="1:11" x14ac:dyDescent="0.25">
      <c r="A456" s="424">
        <v>2</v>
      </c>
      <c r="B456" s="425">
        <v>6</v>
      </c>
      <c r="C456" s="425">
        <v>6</v>
      </c>
      <c r="D456" s="425"/>
      <c r="E456" s="425"/>
      <c r="F456" s="426" t="s">
        <v>450</v>
      </c>
      <c r="G456" s="427">
        <v>0</v>
      </c>
      <c r="H456" s="427">
        <v>0</v>
      </c>
      <c r="I456" s="427">
        <v>0</v>
      </c>
      <c r="J456" s="427">
        <v>0</v>
      </c>
      <c r="K456" s="428">
        <v>0</v>
      </c>
    </row>
    <row r="457" spans="1:11" x14ac:dyDescent="0.25">
      <c r="A457" s="429">
        <v>2</v>
      </c>
      <c r="B457" s="430">
        <v>6</v>
      </c>
      <c r="C457" s="430">
        <v>6</v>
      </c>
      <c r="D457" s="430">
        <v>1</v>
      </c>
      <c r="E457" s="430"/>
      <c r="F457" s="465" t="s">
        <v>451</v>
      </c>
      <c r="G457" s="432">
        <v>0</v>
      </c>
      <c r="H457" s="432">
        <v>0</v>
      </c>
      <c r="I457" s="432">
        <v>0</v>
      </c>
      <c r="J457" s="432">
        <v>0</v>
      </c>
      <c r="K457" s="433">
        <v>0</v>
      </c>
    </row>
    <row r="458" spans="1:11" x14ac:dyDescent="0.25">
      <c r="A458" s="434">
        <v>2</v>
      </c>
      <c r="B458" s="435">
        <v>6</v>
      </c>
      <c r="C458" s="435">
        <v>6</v>
      </c>
      <c r="D458" s="435">
        <v>1</v>
      </c>
      <c r="E458" s="435" t="s">
        <v>308</v>
      </c>
      <c r="F458" s="441" t="s">
        <v>451</v>
      </c>
      <c r="G458" s="450"/>
      <c r="H458" s="450"/>
      <c r="I458" s="450"/>
      <c r="J458" s="437">
        <f>SUBTOTAL(9,G458:I458)</f>
        <v>0</v>
      </c>
      <c r="K458" s="438" t="str">
        <f>IFERROR(J458/$I$18*100,"0.00")</f>
        <v>0.00</v>
      </c>
    </row>
    <row r="459" spans="1:11" x14ac:dyDescent="0.25">
      <c r="A459" s="429">
        <v>2</v>
      </c>
      <c r="B459" s="430">
        <v>6</v>
      </c>
      <c r="C459" s="430">
        <v>6</v>
      </c>
      <c r="D459" s="430">
        <v>2</v>
      </c>
      <c r="E459" s="430"/>
      <c r="F459" s="465" t="s">
        <v>452</v>
      </c>
      <c r="G459" s="453">
        <f>+G460</f>
        <v>0</v>
      </c>
      <c r="H459" s="453">
        <f>+H460</f>
        <v>0</v>
      </c>
      <c r="I459" s="453">
        <f>+I460</f>
        <v>0</v>
      </c>
      <c r="J459" s="453">
        <f>+J460</f>
        <v>0</v>
      </c>
      <c r="K459" s="454" t="str">
        <f>+K460</f>
        <v>0.00</v>
      </c>
    </row>
    <row r="460" spans="1:11" x14ac:dyDescent="0.25">
      <c r="A460" s="434">
        <v>2</v>
      </c>
      <c r="B460" s="435">
        <v>6</v>
      </c>
      <c r="C460" s="435">
        <v>6</v>
      </c>
      <c r="D460" s="435">
        <v>2</v>
      </c>
      <c r="E460" s="435" t="s">
        <v>308</v>
      </c>
      <c r="F460" s="441" t="s">
        <v>452</v>
      </c>
      <c r="G460" s="450"/>
      <c r="H460" s="450"/>
      <c r="I460" s="450"/>
      <c r="J460" s="437">
        <f>SUBTOTAL(9,G460:I460)</f>
        <v>0</v>
      </c>
      <c r="K460" s="438" t="str">
        <f>IFERROR(J460/$I$18*100,"0.00")</f>
        <v>0.00</v>
      </c>
    </row>
    <row r="461" spans="1:11" x14ac:dyDescent="0.25">
      <c r="A461" s="424">
        <v>2</v>
      </c>
      <c r="B461" s="425">
        <v>6</v>
      </c>
      <c r="C461" s="425">
        <v>8</v>
      </c>
      <c r="D461" s="425"/>
      <c r="E461" s="425"/>
      <c r="F461" s="426" t="s">
        <v>279</v>
      </c>
      <c r="G461" s="427">
        <v>0</v>
      </c>
      <c r="H461" s="427">
        <v>3022500</v>
      </c>
      <c r="I461" s="427">
        <v>0</v>
      </c>
      <c r="J461" s="427">
        <v>3022500</v>
      </c>
      <c r="K461" s="428">
        <v>0.13635374310876519</v>
      </c>
    </row>
    <row r="462" spans="1:11" x14ac:dyDescent="0.25">
      <c r="A462" s="429">
        <v>2</v>
      </c>
      <c r="B462" s="430">
        <v>6</v>
      </c>
      <c r="C462" s="430">
        <v>8</v>
      </c>
      <c r="D462" s="430">
        <v>1</v>
      </c>
      <c r="E462" s="430"/>
      <c r="F462" s="442" t="s">
        <v>280</v>
      </c>
      <c r="G462" s="453">
        <f>+G463</f>
        <v>0</v>
      </c>
      <c r="H462" s="453">
        <f>+H463</f>
        <v>0</v>
      </c>
      <c r="I462" s="453">
        <f>+I463</f>
        <v>0</v>
      </c>
      <c r="J462" s="453">
        <f>+J463</f>
        <v>0</v>
      </c>
      <c r="K462" s="454" t="str">
        <f>+K463</f>
        <v>0.00</v>
      </c>
    </row>
    <row r="463" spans="1:11" x14ac:dyDescent="0.25">
      <c r="A463" s="434">
        <v>2</v>
      </c>
      <c r="B463" s="435">
        <v>6</v>
      </c>
      <c r="C463" s="435">
        <v>8</v>
      </c>
      <c r="D463" s="435">
        <v>1</v>
      </c>
      <c r="E463" s="435" t="s">
        <v>308</v>
      </c>
      <c r="F463" s="441" t="s">
        <v>280</v>
      </c>
      <c r="G463" s="450"/>
      <c r="H463" s="450"/>
      <c r="I463" s="450"/>
      <c r="J463" s="437">
        <f>SUBTOTAL(9,G463:I463)</f>
        <v>0</v>
      </c>
      <c r="K463" s="438" t="str">
        <f>IFERROR(J463/$I$18*100,"0.00")</f>
        <v>0.00</v>
      </c>
    </row>
    <row r="464" spans="1:11" x14ac:dyDescent="0.25">
      <c r="A464" s="429">
        <v>2</v>
      </c>
      <c r="B464" s="430">
        <v>6</v>
      </c>
      <c r="C464" s="430">
        <v>8</v>
      </c>
      <c r="D464" s="430">
        <v>3</v>
      </c>
      <c r="E464" s="430"/>
      <c r="F464" s="442" t="s">
        <v>281</v>
      </c>
      <c r="G464" s="453">
        <f>+G465+G466</f>
        <v>0</v>
      </c>
      <c r="H464" s="453">
        <f>+H465+H466</f>
        <v>3000000</v>
      </c>
      <c r="I464" s="453">
        <f>+I465+I466</f>
        <v>0</v>
      </c>
      <c r="J464" s="453">
        <f>+J465+J466</f>
        <v>3000000</v>
      </c>
      <c r="K464" s="454" t="e">
        <f>+K465+K466</f>
        <v>#VALUE!</v>
      </c>
    </row>
    <row r="465" spans="1:11" x14ac:dyDescent="0.25">
      <c r="A465" s="443">
        <v>2</v>
      </c>
      <c r="B465" s="435">
        <v>6</v>
      </c>
      <c r="C465" s="435">
        <v>8</v>
      </c>
      <c r="D465" s="435">
        <v>3</v>
      </c>
      <c r="E465" s="435" t="s">
        <v>308</v>
      </c>
      <c r="F465" s="441" t="s">
        <v>282</v>
      </c>
      <c r="G465" s="437"/>
      <c r="H465" s="437">
        <v>3000000</v>
      </c>
      <c r="I465" s="437"/>
      <c r="J465" s="437">
        <f>SUBTOTAL(9,G465:I465)</f>
        <v>3000000</v>
      </c>
      <c r="K465" s="438" t="str">
        <f>IFERROR(J465/$I$18*100,"0.00")</f>
        <v>0.00</v>
      </c>
    </row>
    <row r="466" spans="1:11" x14ac:dyDescent="0.25">
      <c r="A466" s="443">
        <v>2</v>
      </c>
      <c r="B466" s="435">
        <v>6</v>
      </c>
      <c r="C466" s="435">
        <v>8</v>
      </c>
      <c r="D466" s="435">
        <v>3</v>
      </c>
      <c r="E466" s="435" t="s">
        <v>309</v>
      </c>
      <c r="F466" s="441" t="s">
        <v>283</v>
      </c>
      <c r="G466" s="450"/>
      <c r="H466" s="450"/>
      <c r="I466" s="450"/>
      <c r="J466" s="437">
        <f>SUBTOTAL(9,G466:I466)</f>
        <v>0</v>
      </c>
      <c r="K466" s="438" t="str">
        <f>IFERROR(J466/$I$18*100,"0.00")</f>
        <v>0.00</v>
      </c>
    </row>
    <row r="467" spans="1:11" x14ac:dyDescent="0.25">
      <c r="A467" s="429">
        <v>2</v>
      </c>
      <c r="B467" s="430">
        <v>6</v>
      </c>
      <c r="C467" s="430">
        <v>8</v>
      </c>
      <c r="D467" s="430">
        <v>5</v>
      </c>
      <c r="E467" s="430"/>
      <c r="F467" s="442" t="s">
        <v>284</v>
      </c>
      <c r="G467" s="453">
        <f>+G468</f>
        <v>0</v>
      </c>
      <c r="H467" s="453">
        <f>+H468</f>
        <v>0</v>
      </c>
      <c r="I467" s="453">
        <f>+I468</f>
        <v>0</v>
      </c>
      <c r="J467" s="453">
        <f>+J468</f>
        <v>0</v>
      </c>
      <c r="K467" s="454" t="str">
        <f>+K468</f>
        <v>0.00</v>
      </c>
    </row>
    <row r="468" spans="1:11" x14ac:dyDescent="0.25">
      <c r="A468" s="443">
        <v>2</v>
      </c>
      <c r="B468" s="435">
        <v>6</v>
      </c>
      <c r="C468" s="435">
        <v>8</v>
      </c>
      <c r="D468" s="435">
        <v>5</v>
      </c>
      <c r="E468" s="435" t="s">
        <v>308</v>
      </c>
      <c r="F468" s="441" t="s">
        <v>284</v>
      </c>
      <c r="G468" s="450"/>
      <c r="H468" s="450"/>
      <c r="I468" s="450"/>
      <c r="J468" s="437">
        <f>SUBTOTAL(9,G468:I468)</f>
        <v>0</v>
      </c>
      <c r="K468" s="438" t="str">
        <f>IFERROR(J468/$I$18*100,"0.00")</f>
        <v>0.00</v>
      </c>
    </row>
    <row r="469" spans="1:11" x14ac:dyDescent="0.25">
      <c r="A469" s="429">
        <v>2</v>
      </c>
      <c r="B469" s="430">
        <v>6</v>
      </c>
      <c r="C469" s="430">
        <v>8</v>
      </c>
      <c r="D469" s="430">
        <v>6</v>
      </c>
      <c r="E469" s="430"/>
      <c r="F469" s="442" t="s">
        <v>285</v>
      </c>
      <c r="G469" s="453">
        <f>+G470</f>
        <v>0</v>
      </c>
      <c r="H469" s="453">
        <f>+H470</f>
        <v>0</v>
      </c>
      <c r="I469" s="453">
        <f>+I470</f>
        <v>0</v>
      </c>
      <c r="J469" s="453">
        <f>+J470</f>
        <v>0</v>
      </c>
      <c r="K469" s="454" t="str">
        <f>+K470</f>
        <v>0.00</v>
      </c>
    </row>
    <row r="470" spans="1:11" x14ac:dyDescent="0.25">
      <c r="A470" s="443">
        <v>2</v>
      </c>
      <c r="B470" s="435">
        <v>6</v>
      </c>
      <c r="C470" s="435">
        <v>8</v>
      </c>
      <c r="D470" s="435">
        <v>6</v>
      </c>
      <c r="E470" s="435" t="s">
        <v>308</v>
      </c>
      <c r="F470" s="441" t="s">
        <v>285</v>
      </c>
      <c r="G470" s="450"/>
      <c r="H470" s="450"/>
      <c r="I470" s="450"/>
      <c r="J470" s="437">
        <f>SUBTOTAL(9,G470:I470)</f>
        <v>0</v>
      </c>
      <c r="K470" s="438" t="str">
        <f>IFERROR(J470/$I$18*100,"0.00")</f>
        <v>0.00</v>
      </c>
    </row>
    <row r="471" spans="1:11" x14ac:dyDescent="0.25">
      <c r="A471" s="451">
        <v>2</v>
      </c>
      <c r="B471" s="430">
        <v>6</v>
      </c>
      <c r="C471" s="430">
        <v>8</v>
      </c>
      <c r="D471" s="430">
        <v>7</v>
      </c>
      <c r="E471" s="430"/>
      <c r="F471" s="465" t="s">
        <v>286</v>
      </c>
      <c r="G471" s="453">
        <f>+G472</f>
        <v>0</v>
      </c>
      <c r="H471" s="453">
        <f>+H472</f>
        <v>0</v>
      </c>
      <c r="I471" s="453">
        <f>+I472</f>
        <v>0</v>
      </c>
      <c r="J471" s="453">
        <f>+J472</f>
        <v>0</v>
      </c>
      <c r="K471" s="454" t="str">
        <f>+K472</f>
        <v>0.00</v>
      </c>
    </row>
    <row r="472" spans="1:11" x14ac:dyDescent="0.25">
      <c r="A472" s="443">
        <v>2</v>
      </c>
      <c r="B472" s="435">
        <v>6</v>
      </c>
      <c r="C472" s="435">
        <v>8</v>
      </c>
      <c r="D472" s="435">
        <v>7</v>
      </c>
      <c r="E472" s="435" t="s">
        <v>308</v>
      </c>
      <c r="F472" s="441" t="s">
        <v>286</v>
      </c>
      <c r="G472" s="450"/>
      <c r="H472" s="450"/>
      <c r="I472" s="450"/>
      <c r="J472" s="437">
        <f>SUBTOTAL(9,G472:I472)</f>
        <v>0</v>
      </c>
      <c r="K472" s="438" t="str">
        <f>IFERROR(J472/$I$18*100,"0.00")</f>
        <v>0.00</v>
      </c>
    </row>
    <row r="473" spans="1:11" x14ac:dyDescent="0.25">
      <c r="A473" s="429">
        <v>2</v>
      </c>
      <c r="B473" s="430">
        <v>6</v>
      </c>
      <c r="C473" s="430">
        <v>8</v>
      </c>
      <c r="D473" s="430">
        <v>8</v>
      </c>
      <c r="E473" s="430"/>
      <c r="F473" s="465" t="s">
        <v>287</v>
      </c>
      <c r="G473" s="453">
        <f>+G474+G475+G476+G477</f>
        <v>0</v>
      </c>
      <c r="H473" s="453">
        <f>+H474+H475+H476+H477</f>
        <v>22500</v>
      </c>
      <c r="I473" s="453">
        <f>+I474+I475+I476+I477</f>
        <v>0</v>
      </c>
      <c r="J473" s="453">
        <f>+J474+J475+J476+J477</f>
        <v>22500</v>
      </c>
      <c r="K473" s="454" t="e">
        <f>+K474+K475+K476+K477</f>
        <v>#VALUE!</v>
      </c>
    </row>
    <row r="474" spans="1:11" x14ac:dyDescent="0.25">
      <c r="A474" s="443">
        <v>2</v>
      </c>
      <c r="B474" s="435">
        <v>6</v>
      </c>
      <c r="C474" s="435">
        <v>8</v>
      </c>
      <c r="D474" s="435">
        <v>8</v>
      </c>
      <c r="E474" s="435" t="s">
        <v>308</v>
      </c>
      <c r="F474" s="441" t="s">
        <v>288</v>
      </c>
      <c r="G474" s="437"/>
      <c r="H474" s="437">
        <v>22500</v>
      </c>
      <c r="I474" s="437"/>
      <c r="J474" s="437">
        <f>SUBTOTAL(9,G474:I474)</f>
        <v>22500</v>
      </c>
      <c r="K474" s="438" t="str">
        <f>IFERROR(J474/$I$18*100,"0.00")</f>
        <v>0.00</v>
      </c>
    </row>
    <row r="475" spans="1:11" x14ac:dyDescent="0.25">
      <c r="A475" s="443">
        <v>2</v>
      </c>
      <c r="B475" s="435">
        <v>6</v>
      </c>
      <c r="C475" s="435">
        <v>8</v>
      </c>
      <c r="D475" s="435">
        <v>8</v>
      </c>
      <c r="E475" s="435" t="s">
        <v>309</v>
      </c>
      <c r="F475" s="441" t="s">
        <v>289</v>
      </c>
      <c r="G475" s="437"/>
      <c r="H475" s="437"/>
      <c r="I475" s="437"/>
      <c r="J475" s="437">
        <f>SUBTOTAL(9,G475:I475)</f>
        <v>0</v>
      </c>
      <c r="K475" s="438" t="str">
        <f>IFERROR(J475/$I$18*100,"0.00")</f>
        <v>0.00</v>
      </c>
    </row>
    <row r="476" spans="1:11" x14ac:dyDescent="0.25">
      <c r="A476" s="443">
        <v>2</v>
      </c>
      <c r="B476" s="435">
        <v>6</v>
      </c>
      <c r="C476" s="435">
        <v>8</v>
      </c>
      <c r="D476" s="435">
        <v>8</v>
      </c>
      <c r="E476" s="435" t="s">
        <v>310</v>
      </c>
      <c r="F476" s="441" t="s">
        <v>290</v>
      </c>
      <c r="G476" s="437"/>
      <c r="H476" s="437"/>
      <c r="I476" s="437"/>
      <c r="J476" s="437">
        <f>SUBTOTAL(9,G476:I476)</f>
        <v>0</v>
      </c>
      <c r="K476" s="438" t="str">
        <f>IFERROR(J476/$I$18*100,"0.00")</f>
        <v>0.00</v>
      </c>
    </row>
    <row r="477" spans="1:11" x14ac:dyDescent="0.25">
      <c r="A477" s="443">
        <v>2</v>
      </c>
      <c r="B477" s="435">
        <v>6</v>
      </c>
      <c r="C477" s="435">
        <v>8</v>
      </c>
      <c r="D477" s="435">
        <v>8</v>
      </c>
      <c r="E477" s="435" t="s">
        <v>311</v>
      </c>
      <c r="F477" s="441" t="s">
        <v>291</v>
      </c>
      <c r="G477" s="450"/>
      <c r="H477" s="450"/>
      <c r="I477" s="450"/>
      <c r="J477" s="437">
        <f>SUBTOTAL(9,G477:I477)</f>
        <v>0</v>
      </c>
      <c r="K477" s="438" t="str">
        <f>IFERROR(J477/$I$18*100,"0.00")</f>
        <v>0.00</v>
      </c>
    </row>
    <row r="478" spans="1:11" x14ac:dyDescent="0.25">
      <c r="A478" s="429">
        <v>2</v>
      </c>
      <c r="B478" s="430">
        <v>6</v>
      </c>
      <c r="C478" s="430">
        <v>8</v>
      </c>
      <c r="D478" s="430">
        <v>9</v>
      </c>
      <c r="E478" s="430"/>
      <c r="F478" s="465" t="s">
        <v>292</v>
      </c>
      <c r="G478" s="453">
        <f>+G479</f>
        <v>0</v>
      </c>
      <c r="H478" s="453">
        <f>+H479</f>
        <v>0</v>
      </c>
      <c r="I478" s="453">
        <f>+I479</f>
        <v>0</v>
      </c>
      <c r="J478" s="453">
        <f>+J479</f>
        <v>0</v>
      </c>
      <c r="K478" s="454" t="str">
        <f>+K479</f>
        <v>0.00</v>
      </c>
    </row>
    <row r="479" spans="1:11" x14ac:dyDescent="0.25">
      <c r="A479" s="443">
        <v>2</v>
      </c>
      <c r="B479" s="435">
        <v>6</v>
      </c>
      <c r="C479" s="435">
        <v>8</v>
      </c>
      <c r="D479" s="435">
        <v>9</v>
      </c>
      <c r="E479" s="435" t="s">
        <v>308</v>
      </c>
      <c r="F479" s="441" t="s">
        <v>292</v>
      </c>
      <c r="G479" s="450"/>
      <c r="H479" s="450"/>
      <c r="I479" s="450"/>
      <c r="J479" s="437">
        <f>SUBTOTAL(9,G479:I479)</f>
        <v>0</v>
      </c>
      <c r="K479" s="438" t="str">
        <f>IFERROR(J479/$I$18*100,"0.00")</f>
        <v>0.00</v>
      </c>
    </row>
    <row r="480" spans="1:11" x14ac:dyDescent="0.25">
      <c r="A480" s="424">
        <v>2</v>
      </c>
      <c r="B480" s="425">
        <v>6</v>
      </c>
      <c r="C480" s="425">
        <v>9</v>
      </c>
      <c r="D480" s="425"/>
      <c r="E480" s="425"/>
      <c r="F480" s="426" t="s">
        <v>453</v>
      </c>
      <c r="G480" s="427">
        <v>0</v>
      </c>
      <c r="H480" s="427">
        <v>30000</v>
      </c>
      <c r="I480" s="427">
        <v>0</v>
      </c>
      <c r="J480" s="427">
        <v>30000</v>
      </c>
      <c r="K480" s="428">
        <v>1.3533870283748406E-3</v>
      </c>
    </row>
    <row r="481" spans="1:11" x14ac:dyDescent="0.25">
      <c r="A481" s="451">
        <v>2</v>
      </c>
      <c r="B481" s="430">
        <v>6</v>
      </c>
      <c r="C481" s="430">
        <v>9</v>
      </c>
      <c r="D481" s="430">
        <v>1</v>
      </c>
      <c r="E481" s="430"/>
      <c r="F481" s="465" t="s">
        <v>454</v>
      </c>
      <c r="G481" s="432">
        <v>0</v>
      </c>
      <c r="H481" s="432">
        <v>0</v>
      </c>
      <c r="I481" s="432">
        <v>0</v>
      </c>
      <c r="J481" s="432">
        <v>0</v>
      </c>
      <c r="K481" s="433">
        <v>0</v>
      </c>
    </row>
    <row r="482" spans="1:11" x14ac:dyDescent="0.25">
      <c r="A482" s="443">
        <v>2</v>
      </c>
      <c r="B482" s="435">
        <v>6</v>
      </c>
      <c r="C482" s="435">
        <v>9</v>
      </c>
      <c r="D482" s="435">
        <v>1</v>
      </c>
      <c r="E482" s="435" t="s">
        <v>308</v>
      </c>
      <c r="F482" s="441" t="s">
        <v>454</v>
      </c>
      <c r="G482" s="450"/>
      <c r="H482" s="450"/>
      <c r="I482" s="450"/>
      <c r="J482" s="437">
        <f>SUBTOTAL(9,G482:I482)</f>
        <v>0</v>
      </c>
      <c r="K482" s="438" t="str">
        <f>IFERROR(J482/$I$18*100,"0.00")</f>
        <v>0.00</v>
      </c>
    </row>
    <row r="483" spans="1:11" x14ac:dyDescent="0.25">
      <c r="A483" s="451">
        <v>2</v>
      </c>
      <c r="B483" s="430">
        <v>6</v>
      </c>
      <c r="C483" s="430">
        <v>9</v>
      </c>
      <c r="D483" s="430">
        <v>2</v>
      </c>
      <c r="E483" s="430"/>
      <c r="F483" s="465" t="s">
        <v>455</v>
      </c>
      <c r="G483" s="432">
        <v>0</v>
      </c>
      <c r="H483" s="432">
        <v>30000</v>
      </c>
      <c r="I483" s="432">
        <v>0</v>
      </c>
      <c r="J483" s="432">
        <v>30000</v>
      </c>
      <c r="K483" s="433">
        <v>1.3533870283748406E-3</v>
      </c>
    </row>
    <row r="484" spans="1:11" x14ac:dyDescent="0.25">
      <c r="A484" s="443">
        <v>2</v>
      </c>
      <c r="B484" s="435">
        <v>6</v>
      </c>
      <c r="C484" s="435">
        <v>9</v>
      </c>
      <c r="D484" s="435">
        <v>2</v>
      </c>
      <c r="E484" s="435" t="s">
        <v>308</v>
      </c>
      <c r="F484" s="441" t="s">
        <v>455</v>
      </c>
      <c r="G484" s="450"/>
      <c r="H484" s="450">
        <v>30000</v>
      </c>
      <c r="I484" s="450"/>
      <c r="J484" s="437">
        <f>SUBTOTAL(9,G484:I484)</f>
        <v>30000</v>
      </c>
      <c r="K484" s="438" t="str">
        <f>IFERROR(J484/$I$18*100,"0.00")</f>
        <v>0.00</v>
      </c>
    </row>
    <row r="485" spans="1:11" x14ac:dyDescent="0.25">
      <c r="A485" s="451">
        <v>2</v>
      </c>
      <c r="B485" s="430">
        <v>6</v>
      </c>
      <c r="C485" s="430">
        <v>9</v>
      </c>
      <c r="D485" s="430">
        <v>9</v>
      </c>
      <c r="E485" s="430"/>
      <c r="F485" s="465" t="s">
        <v>456</v>
      </c>
      <c r="G485" s="432">
        <v>0</v>
      </c>
      <c r="H485" s="432">
        <v>0</v>
      </c>
      <c r="I485" s="432">
        <v>0</v>
      </c>
      <c r="J485" s="432">
        <v>0</v>
      </c>
      <c r="K485" s="433">
        <v>0</v>
      </c>
    </row>
    <row r="486" spans="1:11" x14ac:dyDescent="0.25">
      <c r="A486" s="443">
        <v>2</v>
      </c>
      <c r="B486" s="435">
        <v>6</v>
      </c>
      <c r="C486" s="435">
        <v>9</v>
      </c>
      <c r="D486" s="435">
        <v>9</v>
      </c>
      <c r="E486" s="435" t="s">
        <v>308</v>
      </c>
      <c r="F486" s="441" t="s">
        <v>456</v>
      </c>
      <c r="G486" s="450"/>
      <c r="H486" s="450"/>
      <c r="I486" s="450"/>
      <c r="J486" s="437">
        <f>SUBTOTAL(9,G486:I486)</f>
        <v>0</v>
      </c>
      <c r="K486" s="438" t="str">
        <f>IFERROR(J486/$I$18*100,"0.00")</f>
        <v>0.00</v>
      </c>
    </row>
    <row r="487" spans="1:11" x14ac:dyDescent="0.25">
      <c r="A487" s="418">
        <v>2</v>
      </c>
      <c r="B487" s="419">
        <v>7</v>
      </c>
      <c r="C487" s="420"/>
      <c r="D487" s="420"/>
      <c r="E487" s="420"/>
      <c r="F487" s="421" t="s">
        <v>253</v>
      </c>
      <c r="G487" s="422">
        <v>0</v>
      </c>
      <c r="H487" s="422">
        <v>7970000</v>
      </c>
      <c r="I487" s="422">
        <v>0</v>
      </c>
      <c r="J487" s="422">
        <v>7970000</v>
      </c>
      <c r="K487" s="423">
        <v>0.3595498205382493</v>
      </c>
    </row>
    <row r="488" spans="1:11" x14ac:dyDescent="0.25">
      <c r="A488" s="424">
        <v>2</v>
      </c>
      <c r="B488" s="425">
        <v>7</v>
      </c>
      <c r="C488" s="425">
        <v>1</v>
      </c>
      <c r="D488" s="425"/>
      <c r="E488" s="425"/>
      <c r="F488" s="426" t="s">
        <v>293</v>
      </c>
      <c r="G488" s="427">
        <v>0</v>
      </c>
      <c r="H488" s="427">
        <v>7970000</v>
      </c>
      <c r="I488" s="427">
        <v>0</v>
      </c>
      <c r="J488" s="427">
        <v>7970000</v>
      </c>
      <c r="K488" s="428">
        <v>0.3595498205382493</v>
      </c>
    </row>
    <row r="489" spans="1:11" x14ac:dyDescent="0.25">
      <c r="A489" s="429">
        <v>2</v>
      </c>
      <c r="B489" s="430">
        <v>7</v>
      </c>
      <c r="C489" s="430">
        <v>1</v>
      </c>
      <c r="D489" s="430">
        <v>1</v>
      </c>
      <c r="E489" s="430"/>
      <c r="F489" s="442" t="s">
        <v>294</v>
      </c>
      <c r="G489" s="453">
        <f>+G490</f>
        <v>0</v>
      </c>
      <c r="H489" s="453">
        <f>+H490</f>
        <v>0</v>
      </c>
      <c r="I489" s="453">
        <f>+I490</f>
        <v>0</v>
      </c>
      <c r="J489" s="453">
        <f>+J490</f>
        <v>0</v>
      </c>
      <c r="K489" s="454" t="str">
        <f>+K490</f>
        <v>0.00</v>
      </c>
    </row>
    <row r="490" spans="1:11" x14ac:dyDescent="0.25">
      <c r="A490" s="443">
        <v>2</v>
      </c>
      <c r="B490" s="435">
        <v>7</v>
      </c>
      <c r="C490" s="435">
        <v>1</v>
      </c>
      <c r="D490" s="435">
        <v>1</v>
      </c>
      <c r="E490" s="435" t="s">
        <v>308</v>
      </c>
      <c r="F490" s="441" t="s">
        <v>294</v>
      </c>
      <c r="G490" s="450"/>
      <c r="H490" s="450"/>
      <c r="I490" s="450"/>
      <c r="J490" s="437">
        <f>SUBTOTAL(9,G490:I490)</f>
        <v>0</v>
      </c>
      <c r="K490" s="438" t="str">
        <f>IFERROR(J490/$I$18*100,"0.00")</f>
        <v>0.00</v>
      </c>
    </row>
    <row r="491" spans="1:11" x14ac:dyDescent="0.25">
      <c r="A491" s="429">
        <v>2</v>
      </c>
      <c r="B491" s="430">
        <v>7</v>
      </c>
      <c r="C491" s="430">
        <v>1</v>
      </c>
      <c r="D491" s="430">
        <v>2</v>
      </c>
      <c r="E491" s="430"/>
      <c r="F491" s="442" t="s">
        <v>295</v>
      </c>
      <c r="G491" s="453">
        <f>+G492</f>
        <v>0</v>
      </c>
      <c r="H491" s="453">
        <f>+H492</f>
        <v>7970000</v>
      </c>
      <c r="I491" s="453">
        <f>+I492</f>
        <v>0</v>
      </c>
      <c r="J491" s="453">
        <f>+J492</f>
        <v>7970000</v>
      </c>
      <c r="K491" s="454" t="str">
        <f>+K492</f>
        <v>0.00</v>
      </c>
    </row>
    <row r="492" spans="1:11" x14ac:dyDescent="0.25">
      <c r="A492" s="443">
        <v>2</v>
      </c>
      <c r="B492" s="435">
        <v>7</v>
      </c>
      <c r="C492" s="435">
        <v>1</v>
      </c>
      <c r="D492" s="435">
        <v>2</v>
      </c>
      <c r="E492" s="435" t="s">
        <v>308</v>
      </c>
      <c r="F492" s="441" t="s">
        <v>295</v>
      </c>
      <c r="G492" s="450"/>
      <c r="H492" s="450">
        <v>7970000</v>
      </c>
      <c r="I492" s="450"/>
      <c r="J492" s="437">
        <f>SUBTOTAL(9,G492:I492)</f>
        <v>7970000</v>
      </c>
      <c r="K492" s="438" t="str">
        <f>IFERROR(J492/$I$18*100,"0.00")</f>
        <v>0.00</v>
      </c>
    </row>
    <row r="493" spans="1:11" x14ac:dyDescent="0.25">
      <c r="A493" s="429">
        <v>2</v>
      </c>
      <c r="B493" s="430">
        <v>7</v>
      </c>
      <c r="C493" s="430">
        <v>1</v>
      </c>
      <c r="D493" s="430">
        <v>3</v>
      </c>
      <c r="E493" s="430"/>
      <c r="F493" s="442" t="s">
        <v>296</v>
      </c>
      <c r="G493" s="453">
        <f>+G494</f>
        <v>0</v>
      </c>
      <c r="H493" s="453">
        <f>+H494</f>
        <v>0</v>
      </c>
      <c r="I493" s="453">
        <f>+I494</f>
        <v>0</v>
      </c>
      <c r="J493" s="453">
        <f>+J494</f>
        <v>0</v>
      </c>
      <c r="K493" s="454" t="str">
        <f>+K494</f>
        <v>0.00</v>
      </c>
    </row>
    <row r="494" spans="1:11" x14ac:dyDescent="0.25">
      <c r="A494" s="443">
        <v>2</v>
      </c>
      <c r="B494" s="435">
        <v>7</v>
      </c>
      <c r="C494" s="435">
        <v>1</v>
      </c>
      <c r="D494" s="435">
        <v>3</v>
      </c>
      <c r="E494" s="435" t="s">
        <v>308</v>
      </c>
      <c r="F494" s="441" t="s">
        <v>296</v>
      </c>
      <c r="G494" s="450"/>
      <c r="H494" s="450"/>
      <c r="I494" s="450"/>
      <c r="J494" s="437">
        <f>SUBTOTAL(9,G494:I494)</f>
        <v>0</v>
      </c>
      <c r="K494" s="438" t="str">
        <f>IFERROR(J494/$I$18*100,"0.00")</f>
        <v>0.00</v>
      </c>
    </row>
    <row r="495" spans="1:11" x14ac:dyDescent="0.25">
      <c r="A495" s="429">
        <v>2</v>
      </c>
      <c r="B495" s="430">
        <v>7</v>
      </c>
      <c r="C495" s="430">
        <v>1</v>
      </c>
      <c r="D495" s="430">
        <v>4</v>
      </c>
      <c r="E495" s="430"/>
      <c r="F495" s="442" t="s">
        <v>297</v>
      </c>
      <c r="G495" s="453">
        <f>+G496</f>
        <v>0</v>
      </c>
      <c r="H495" s="453">
        <f>+H496</f>
        <v>0</v>
      </c>
      <c r="I495" s="453">
        <f>+I496</f>
        <v>0</v>
      </c>
      <c r="J495" s="453">
        <f>+J496</f>
        <v>0</v>
      </c>
      <c r="K495" s="454" t="str">
        <f>+K496</f>
        <v>0.00</v>
      </c>
    </row>
    <row r="496" spans="1:11" x14ac:dyDescent="0.25">
      <c r="A496" s="443">
        <v>2</v>
      </c>
      <c r="B496" s="435">
        <v>7</v>
      </c>
      <c r="C496" s="435">
        <v>1</v>
      </c>
      <c r="D496" s="435">
        <v>4</v>
      </c>
      <c r="E496" s="435" t="s">
        <v>308</v>
      </c>
      <c r="F496" s="441" t="s">
        <v>297</v>
      </c>
      <c r="G496" s="450"/>
      <c r="H496" s="450"/>
      <c r="I496" s="450"/>
      <c r="J496" s="437">
        <f>SUBTOTAL(9,G496:I496)</f>
        <v>0</v>
      </c>
      <c r="K496" s="438" t="str">
        <f>IFERROR(J496/$I$18*100,"0.00")</f>
        <v>0.00</v>
      </c>
    </row>
    <row r="497" spans="1:11" x14ac:dyDescent="0.25">
      <c r="A497" s="451">
        <v>2</v>
      </c>
      <c r="B497" s="430">
        <v>7</v>
      </c>
      <c r="C497" s="430">
        <v>1</v>
      </c>
      <c r="D497" s="430">
        <v>5</v>
      </c>
      <c r="E497" s="430"/>
      <c r="F497" s="465" t="s">
        <v>457</v>
      </c>
      <c r="G497" s="453">
        <f>+G498</f>
        <v>0</v>
      </c>
      <c r="H497" s="453">
        <f>+H498</f>
        <v>0</v>
      </c>
      <c r="I497" s="453">
        <f>+I498</f>
        <v>0</v>
      </c>
      <c r="J497" s="453">
        <f>+J498</f>
        <v>0</v>
      </c>
      <c r="K497" s="454" t="str">
        <f>+K498</f>
        <v>0.00</v>
      </c>
    </row>
    <row r="498" spans="1:11" x14ac:dyDescent="0.25">
      <c r="A498" s="443">
        <v>2</v>
      </c>
      <c r="B498" s="435">
        <v>7</v>
      </c>
      <c r="C498" s="435">
        <v>1</v>
      </c>
      <c r="D498" s="435">
        <v>5</v>
      </c>
      <c r="E498" s="435" t="s">
        <v>308</v>
      </c>
      <c r="F498" s="441" t="s">
        <v>457</v>
      </c>
      <c r="G498" s="450"/>
      <c r="H498" s="450"/>
      <c r="I498" s="450"/>
      <c r="J498" s="437">
        <f>SUBTOTAL(9,G498:I498)</f>
        <v>0</v>
      </c>
      <c r="K498" s="438" t="str">
        <f>IFERROR(J498/$I$18*100,"0.00")</f>
        <v>0.00</v>
      </c>
    </row>
    <row r="499" spans="1:11" x14ac:dyDescent="0.25">
      <c r="A499" s="424">
        <v>2</v>
      </c>
      <c r="B499" s="425">
        <v>7</v>
      </c>
      <c r="C499" s="425">
        <v>2</v>
      </c>
      <c r="D499" s="425"/>
      <c r="E499" s="425"/>
      <c r="F499" s="426" t="s">
        <v>298</v>
      </c>
      <c r="G499" s="427">
        <v>0</v>
      </c>
      <c r="H499" s="427">
        <v>0</v>
      </c>
      <c r="I499" s="427">
        <v>0</v>
      </c>
      <c r="J499" s="427">
        <v>0</v>
      </c>
      <c r="K499" s="428">
        <v>0</v>
      </c>
    </row>
    <row r="500" spans="1:11" x14ac:dyDescent="0.25">
      <c r="A500" s="429">
        <v>2</v>
      </c>
      <c r="B500" s="430">
        <v>7</v>
      </c>
      <c r="C500" s="430">
        <v>2</v>
      </c>
      <c r="D500" s="430">
        <v>1</v>
      </c>
      <c r="E500" s="430"/>
      <c r="F500" s="442" t="s">
        <v>299</v>
      </c>
      <c r="G500" s="453">
        <f>+G501</f>
        <v>0</v>
      </c>
      <c r="H500" s="453">
        <f>+H501</f>
        <v>0</v>
      </c>
      <c r="I500" s="453">
        <f>+I501</f>
        <v>0</v>
      </c>
      <c r="J500" s="453">
        <f>+J501</f>
        <v>0</v>
      </c>
      <c r="K500" s="454" t="str">
        <f>+K501</f>
        <v>0.00</v>
      </c>
    </row>
    <row r="501" spans="1:11" x14ac:dyDescent="0.25">
      <c r="A501" s="443">
        <v>2</v>
      </c>
      <c r="B501" s="435">
        <v>7</v>
      </c>
      <c r="C501" s="435">
        <v>2</v>
      </c>
      <c r="D501" s="435">
        <v>1</v>
      </c>
      <c r="E501" s="435" t="s">
        <v>308</v>
      </c>
      <c r="F501" s="441" t="s">
        <v>299</v>
      </c>
      <c r="G501" s="450"/>
      <c r="H501" s="450"/>
      <c r="I501" s="450"/>
      <c r="J501" s="437">
        <f>SUBTOTAL(9,G501:I501)</f>
        <v>0</v>
      </c>
      <c r="K501" s="438" t="str">
        <f>IFERROR(J501/$I$18*100,"0.00")</f>
        <v>0.00</v>
      </c>
    </row>
    <row r="502" spans="1:11" x14ac:dyDescent="0.25">
      <c r="A502" s="429">
        <v>2</v>
      </c>
      <c r="B502" s="430">
        <v>7</v>
      </c>
      <c r="C502" s="430">
        <v>2</v>
      </c>
      <c r="D502" s="430">
        <v>2</v>
      </c>
      <c r="E502" s="430"/>
      <c r="F502" s="442" t="s">
        <v>300</v>
      </c>
      <c r="G502" s="453">
        <f>+G503</f>
        <v>0</v>
      </c>
      <c r="H502" s="453">
        <f>+H503</f>
        <v>0</v>
      </c>
      <c r="I502" s="453">
        <f>+I503</f>
        <v>0</v>
      </c>
      <c r="J502" s="453">
        <f>+J503</f>
        <v>0</v>
      </c>
      <c r="K502" s="454" t="str">
        <f>+K503</f>
        <v>0.00</v>
      </c>
    </row>
    <row r="503" spans="1:11" x14ac:dyDescent="0.25">
      <c r="A503" s="443">
        <v>2</v>
      </c>
      <c r="B503" s="435">
        <v>7</v>
      </c>
      <c r="C503" s="435">
        <v>2</v>
      </c>
      <c r="D503" s="435">
        <v>2</v>
      </c>
      <c r="E503" s="435" t="s">
        <v>308</v>
      </c>
      <c r="F503" s="441" t="s">
        <v>300</v>
      </c>
      <c r="G503" s="450"/>
      <c r="H503" s="450"/>
      <c r="I503" s="450"/>
      <c r="J503" s="437">
        <f>SUBTOTAL(9,G503:I503)</f>
        <v>0</v>
      </c>
      <c r="K503" s="438" t="str">
        <f>IFERROR(J503/$I$18*100,"0.00")</f>
        <v>0.00</v>
      </c>
    </row>
    <row r="504" spans="1:11" x14ac:dyDescent="0.25">
      <c r="A504" s="429">
        <v>2</v>
      </c>
      <c r="B504" s="430">
        <v>7</v>
      </c>
      <c r="C504" s="430">
        <v>2</v>
      </c>
      <c r="D504" s="430">
        <v>3</v>
      </c>
      <c r="E504" s="430"/>
      <c r="F504" s="442" t="s">
        <v>301</v>
      </c>
      <c r="G504" s="453">
        <f>+G505</f>
        <v>0</v>
      </c>
      <c r="H504" s="453">
        <f>+H505</f>
        <v>0</v>
      </c>
      <c r="I504" s="453">
        <f>+I505</f>
        <v>0</v>
      </c>
      <c r="J504" s="453">
        <f>+J505</f>
        <v>0</v>
      </c>
      <c r="K504" s="454" t="str">
        <f>+K505</f>
        <v>0.00</v>
      </c>
    </row>
    <row r="505" spans="1:11" x14ac:dyDescent="0.25">
      <c r="A505" s="443">
        <v>2</v>
      </c>
      <c r="B505" s="435">
        <v>7</v>
      </c>
      <c r="C505" s="435">
        <v>2</v>
      </c>
      <c r="D505" s="435">
        <v>3</v>
      </c>
      <c r="E505" s="435" t="s">
        <v>308</v>
      </c>
      <c r="F505" s="441" t="s">
        <v>301</v>
      </c>
      <c r="G505" s="450"/>
      <c r="H505" s="450"/>
      <c r="I505" s="450"/>
      <c r="J505" s="437">
        <f>SUBTOTAL(9,G505:I505)</f>
        <v>0</v>
      </c>
      <c r="K505" s="438" t="str">
        <f>IFERROR(J505/$I$18*100,"0.00")</f>
        <v>0.00</v>
      </c>
    </row>
    <row r="506" spans="1:11" x14ac:dyDescent="0.25">
      <c r="A506" s="429">
        <v>2</v>
      </c>
      <c r="B506" s="430">
        <v>7</v>
      </c>
      <c r="C506" s="430">
        <v>2</v>
      </c>
      <c r="D506" s="430">
        <v>4</v>
      </c>
      <c r="E506" s="430"/>
      <c r="F506" s="442" t="s">
        <v>302</v>
      </c>
      <c r="G506" s="453">
        <f>+G507</f>
        <v>0</v>
      </c>
      <c r="H506" s="453">
        <f>+H507</f>
        <v>0</v>
      </c>
      <c r="I506" s="453">
        <f>+I507</f>
        <v>0</v>
      </c>
      <c r="J506" s="453">
        <f>+J507</f>
        <v>0</v>
      </c>
      <c r="K506" s="454" t="str">
        <f>+K507</f>
        <v>0.00</v>
      </c>
    </row>
    <row r="507" spans="1:11" x14ac:dyDescent="0.25">
      <c r="A507" s="443">
        <v>2</v>
      </c>
      <c r="B507" s="435">
        <v>7</v>
      </c>
      <c r="C507" s="435">
        <v>2</v>
      </c>
      <c r="D507" s="435">
        <v>4</v>
      </c>
      <c r="E507" s="435" t="s">
        <v>308</v>
      </c>
      <c r="F507" s="441" t="s">
        <v>302</v>
      </c>
      <c r="G507" s="450"/>
      <c r="H507" s="450"/>
      <c r="I507" s="450"/>
      <c r="J507" s="437">
        <f>SUBTOTAL(9,G507:I507)</f>
        <v>0</v>
      </c>
      <c r="K507" s="438" t="str">
        <f>IFERROR(J507/$I$18*100,"0.00")</f>
        <v>0.00</v>
      </c>
    </row>
    <row r="508" spans="1:11" x14ac:dyDescent="0.25">
      <c r="A508" s="429">
        <v>2</v>
      </c>
      <c r="B508" s="430">
        <v>7</v>
      </c>
      <c r="C508" s="430">
        <v>2</v>
      </c>
      <c r="D508" s="430">
        <v>7</v>
      </c>
      <c r="E508" s="430"/>
      <c r="F508" s="442" t="s">
        <v>303</v>
      </c>
      <c r="G508" s="453">
        <f>+G509</f>
        <v>0</v>
      </c>
      <c r="H508" s="453">
        <f>+H509</f>
        <v>0</v>
      </c>
      <c r="I508" s="453">
        <f>+I509</f>
        <v>0</v>
      </c>
      <c r="J508" s="453">
        <f>+J509</f>
        <v>0</v>
      </c>
      <c r="K508" s="454" t="str">
        <f>+K509</f>
        <v>0.00</v>
      </c>
    </row>
    <row r="509" spans="1:11" x14ac:dyDescent="0.25">
      <c r="A509" s="443">
        <v>2</v>
      </c>
      <c r="B509" s="435">
        <v>7</v>
      </c>
      <c r="C509" s="435">
        <v>2</v>
      </c>
      <c r="D509" s="435">
        <v>7</v>
      </c>
      <c r="E509" s="435" t="s">
        <v>308</v>
      </c>
      <c r="F509" s="441" t="s">
        <v>303</v>
      </c>
      <c r="G509" s="450"/>
      <c r="H509" s="450"/>
      <c r="I509" s="450"/>
      <c r="J509" s="437">
        <f>SUBTOTAL(9,G509:I509)</f>
        <v>0</v>
      </c>
      <c r="K509" s="438" t="str">
        <f>IFERROR(J509/$I$18*100,"0.00")</f>
        <v>0.00</v>
      </c>
    </row>
    <row r="510" spans="1:11" x14ac:dyDescent="0.25">
      <c r="A510" s="429">
        <v>2</v>
      </c>
      <c r="B510" s="430">
        <v>7</v>
      </c>
      <c r="C510" s="430">
        <v>2</v>
      </c>
      <c r="D510" s="430">
        <v>8</v>
      </c>
      <c r="E510" s="430"/>
      <c r="F510" s="442" t="s">
        <v>304</v>
      </c>
      <c r="G510" s="453">
        <f>+G511</f>
        <v>0</v>
      </c>
      <c r="H510" s="453">
        <f>+H511</f>
        <v>0</v>
      </c>
      <c r="I510" s="453">
        <f>+I511</f>
        <v>0</v>
      </c>
      <c r="J510" s="453">
        <f>+J511</f>
        <v>0</v>
      </c>
      <c r="K510" s="454" t="str">
        <f>+K511</f>
        <v>0.00</v>
      </c>
    </row>
    <row r="511" spans="1:11" x14ac:dyDescent="0.25">
      <c r="A511" s="443">
        <v>2</v>
      </c>
      <c r="B511" s="435">
        <v>7</v>
      </c>
      <c r="C511" s="435">
        <v>2</v>
      </c>
      <c r="D511" s="435">
        <v>8</v>
      </c>
      <c r="E511" s="435" t="s">
        <v>308</v>
      </c>
      <c r="F511" s="441" t="s">
        <v>304</v>
      </c>
      <c r="G511" s="450"/>
      <c r="H511" s="450"/>
      <c r="I511" s="450"/>
      <c r="J511" s="437">
        <f>SUBTOTAL(9,G511:I511)</f>
        <v>0</v>
      </c>
      <c r="K511" s="438" t="str">
        <f>IFERROR(J511/$I$18*100,"0.00")</f>
        <v>0.00</v>
      </c>
    </row>
    <row r="512" spans="1:11" x14ac:dyDescent="0.25">
      <c r="A512" s="424">
        <v>2</v>
      </c>
      <c r="B512" s="425">
        <v>7</v>
      </c>
      <c r="C512" s="425">
        <v>3</v>
      </c>
      <c r="D512" s="425"/>
      <c r="E512" s="425"/>
      <c r="F512" s="426" t="s">
        <v>305</v>
      </c>
      <c r="G512" s="427">
        <v>0</v>
      </c>
      <c r="H512" s="427">
        <v>0</v>
      </c>
      <c r="I512" s="427">
        <v>0</v>
      </c>
      <c r="J512" s="427">
        <v>0</v>
      </c>
      <c r="K512" s="428">
        <v>0</v>
      </c>
    </row>
    <row r="513" spans="1:11" x14ac:dyDescent="0.25">
      <c r="A513" s="429">
        <v>2</v>
      </c>
      <c r="B513" s="430">
        <v>7</v>
      </c>
      <c r="C513" s="430">
        <v>3</v>
      </c>
      <c r="D513" s="430">
        <v>1</v>
      </c>
      <c r="E513" s="430"/>
      <c r="F513" s="442" t="s">
        <v>306</v>
      </c>
      <c r="G513" s="453">
        <f>+G514</f>
        <v>0</v>
      </c>
      <c r="H513" s="453">
        <f>+H514</f>
        <v>0</v>
      </c>
      <c r="I513" s="453">
        <f>+I514</f>
        <v>0</v>
      </c>
      <c r="J513" s="453">
        <f>+J514</f>
        <v>0</v>
      </c>
      <c r="K513" s="454" t="str">
        <f>+K514</f>
        <v>0.00</v>
      </c>
    </row>
    <row r="514" spans="1:11" x14ac:dyDescent="0.25">
      <c r="A514" s="443">
        <v>2</v>
      </c>
      <c r="B514" s="435">
        <v>7</v>
      </c>
      <c r="C514" s="435">
        <v>3</v>
      </c>
      <c r="D514" s="435">
        <v>1</v>
      </c>
      <c r="E514" s="435" t="s">
        <v>308</v>
      </c>
      <c r="F514" s="441" t="s">
        <v>306</v>
      </c>
      <c r="G514" s="450"/>
      <c r="H514" s="450"/>
      <c r="I514" s="450"/>
      <c r="J514" s="437">
        <f>SUBTOTAL(9,G514:I514)</f>
        <v>0</v>
      </c>
      <c r="K514" s="438" t="str">
        <f>IFERROR(J514/$I$18*100,"0.00")</f>
        <v>0.00</v>
      </c>
    </row>
    <row r="515" spans="1:11" x14ac:dyDescent="0.25">
      <c r="A515" s="429">
        <v>2</v>
      </c>
      <c r="B515" s="430">
        <v>7</v>
      </c>
      <c r="C515" s="430">
        <v>3</v>
      </c>
      <c r="D515" s="430">
        <v>2</v>
      </c>
      <c r="E515" s="430"/>
      <c r="F515" s="442" t="s">
        <v>307</v>
      </c>
      <c r="G515" s="453">
        <f>+G516</f>
        <v>0</v>
      </c>
      <c r="H515" s="453">
        <f>+H516</f>
        <v>0</v>
      </c>
      <c r="I515" s="453">
        <f>+I516</f>
        <v>0</v>
      </c>
      <c r="J515" s="453">
        <f>+J516</f>
        <v>0</v>
      </c>
      <c r="K515" s="454" t="str">
        <f>+K516</f>
        <v>0.00</v>
      </c>
    </row>
    <row r="516" spans="1:11" x14ac:dyDescent="0.25">
      <c r="A516" s="456">
        <v>2</v>
      </c>
      <c r="B516" s="457">
        <v>7</v>
      </c>
      <c r="C516" s="457">
        <v>3</v>
      </c>
      <c r="D516" s="457">
        <v>2</v>
      </c>
      <c r="E516" s="457" t="s">
        <v>308</v>
      </c>
      <c r="F516" s="470" t="s">
        <v>307</v>
      </c>
      <c r="G516" s="471"/>
      <c r="H516" s="471"/>
      <c r="I516" s="471"/>
      <c r="J516" s="459">
        <f>SUBTOTAL(9,G516:I516)</f>
        <v>0</v>
      </c>
      <c r="K516" s="460" t="str">
        <f>IFERROR(J516/$I$18*100,"0.00")</f>
        <v>0.00</v>
      </c>
    </row>
  </sheetData>
  <mergeCells count="20">
    <mergeCell ref="F7:K7"/>
    <mergeCell ref="I18:I19"/>
    <mergeCell ref="J18:J19"/>
    <mergeCell ref="K18:K19"/>
    <mergeCell ref="A1:K1"/>
    <mergeCell ref="F8:K8"/>
    <mergeCell ref="F9:K9"/>
    <mergeCell ref="A18:A19"/>
    <mergeCell ref="B18:B19"/>
    <mergeCell ref="C18:C19"/>
    <mergeCell ref="D18:D19"/>
    <mergeCell ref="E18:E19"/>
    <mergeCell ref="F18:F19"/>
    <mergeCell ref="G18:G19"/>
    <mergeCell ref="H18:H19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U379"/>
  <sheetViews>
    <sheetView showGridLines="0" zoomScaleNormal="100" workbookViewId="0">
      <selection activeCell="H11" sqref="H11"/>
    </sheetView>
  </sheetViews>
  <sheetFormatPr baseColWidth="10" defaultColWidth="11.42578125" defaultRowHeight="15" x14ac:dyDescent="0.25"/>
  <cols>
    <col min="1" max="1" width="2.5703125" style="244" customWidth="1"/>
    <col min="2" max="6" width="4.28515625" style="244" hidden="1" customWidth="1"/>
    <col min="7" max="7" width="18.85546875" style="246" bestFit="1" customWidth="1"/>
    <col min="8" max="8" width="33.140625" style="246" customWidth="1"/>
    <col min="9" max="9" width="13" style="246" customWidth="1"/>
    <col min="10" max="10" width="40.7109375" style="246" customWidth="1"/>
    <col min="11" max="11" width="4.85546875" style="248" hidden="1" customWidth="1"/>
    <col min="12" max="12" width="39.28515625" style="246" customWidth="1"/>
    <col min="13" max="13" width="16.42578125" style="246" customWidth="1"/>
    <col min="14" max="14" width="18.28515625" style="246" customWidth="1"/>
    <col min="15" max="15" width="14" style="247" customWidth="1"/>
    <col min="16" max="16" width="15.42578125" style="246" customWidth="1"/>
    <col min="17" max="17" width="13.7109375" style="246" customWidth="1"/>
    <col min="18" max="18" width="22.42578125" style="246" customWidth="1"/>
    <col min="19" max="47" width="11.42578125" style="245"/>
    <col min="48" max="16384" width="11.42578125" style="244"/>
  </cols>
  <sheetData>
    <row r="1" spans="2:25" s="273" customFormat="1" ht="15.75" x14ac:dyDescent="0.25">
      <c r="G1" s="279"/>
      <c r="H1" s="276"/>
      <c r="I1" s="276"/>
      <c r="J1" s="276"/>
      <c r="K1" s="278"/>
      <c r="L1" s="276"/>
      <c r="M1" s="276"/>
      <c r="N1" s="276"/>
      <c r="O1" s="277"/>
      <c r="P1" s="276"/>
      <c r="Q1" s="276"/>
      <c r="R1" s="276"/>
      <c r="S1" s="275" t="s">
        <v>1394</v>
      </c>
      <c r="T1" s="274"/>
    </row>
    <row r="2" spans="2:25" s="273" customFormat="1" ht="15.75" x14ac:dyDescent="0.25">
      <c r="H2" s="284"/>
      <c r="I2" s="287" t="e">
        <f>#REF!</f>
        <v>#REF!</v>
      </c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3"/>
      <c r="V2" s="282"/>
      <c r="W2" s="282"/>
      <c r="X2" s="282"/>
      <c r="Y2" s="281"/>
    </row>
    <row r="3" spans="2:25" s="273" customFormat="1" x14ac:dyDescent="0.25">
      <c r="H3" s="284"/>
      <c r="I3" s="286" t="e">
        <f>#REF!</f>
        <v>#REF!</v>
      </c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3"/>
      <c r="V3" s="282"/>
      <c r="W3" s="282"/>
      <c r="X3" s="282"/>
      <c r="Y3" s="281"/>
    </row>
    <row r="4" spans="2:25" s="273" customFormat="1" x14ac:dyDescent="0.25">
      <c r="H4" s="284"/>
      <c r="I4" s="285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3"/>
      <c r="V4" s="282"/>
      <c r="W4" s="282"/>
      <c r="X4" s="282"/>
      <c r="Y4" s="281"/>
    </row>
    <row r="5" spans="2:25" s="273" customFormat="1" x14ac:dyDescent="0.25">
      <c r="H5" s="284"/>
      <c r="I5" s="285" t="s">
        <v>1393</v>
      </c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3"/>
      <c r="V5" s="282"/>
      <c r="W5" s="282"/>
      <c r="X5" s="282"/>
      <c r="Y5" s="281"/>
    </row>
    <row r="6" spans="2:25" s="273" customFormat="1" ht="15.75" x14ac:dyDescent="0.25">
      <c r="G6" s="279"/>
      <c r="H6" s="276"/>
      <c r="I6" s="280" t="e">
        <f>#REF!</f>
        <v>#REF!</v>
      </c>
      <c r="J6" s="276"/>
      <c r="K6" s="278"/>
      <c r="L6" s="276"/>
      <c r="M6" s="276"/>
      <c r="N6" s="276"/>
      <c r="O6" s="277"/>
      <c r="P6" s="276"/>
      <c r="Q6" s="276"/>
      <c r="R6" s="276"/>
      <c r="S6" s="275"/>
      <c r="T6" s="274"/>
    </row>
    <row r="7" spans="2:25" s="273" customFormat="1" ht="15.75" x14ac:dyDescent="0.25">
      <c r="G7" s="279"/>
      <c r="H7" s="276"/>
      <c r="I7" s="276"/>
      <c r="J7" s="276"/>
      <c r="K7" s="278"/>
      <c r="L7" s="276"/>
      <c r="M7" s="276"/>
      <c r="N7" s="276"/>
      <c r="O7" s="277"/>
      <c r="P7" s="276"/>
      <c r="Q7" s="276"/>
      <c r="R7" s="276"/>
      <c r="S7" s="275"/>
      <c r="T7" s="274"/>
    </row>
    <row r="8" spans="2:25" ht="25.5" customHeight="1" x14ac:dyDescent="0.25">
      <c r="B8" s="272" t="s">
        <v>1170</v>
      </c>
      <c r="C8" s="271" t="s">
        <v>1171</v>
      </c>
      <c r="D8" s="271" t="s">
        <v>1172</v>
      </c>
      <c r="E8" s="271" t="s">
        <v>1173</v>
      </c>
      <c r="F8" s="270" t="s">
        <v>1174</v>
      </c>
      <c r="G8" s="269" t="s">
        <v>1175</v>
      </c>
      <c r="H8" s="269" t="s">
        <v>1392</v>
      </c>
      <c r="I8" s="269" t="s">
        <v>1391</v>
      </c>
      <c r="J8" s="266" t="s">
        <v>0</v>
      </c>
      <c r="K8" s="268" t="s">
        <v>477</v>
      </c>
      <c r="L8" s="266" t="s">
        <v>478</v>
      </c>
      <c r="M8" s="266" t="s">
        <v>1</v>
      </c>
      <c r="N8" s="266" t="s">
        <v>59</v>
      </c>
      <c r="O8" s="267" t="s">
        <v>2</v>
      </c>
      <c r="P8" s="266" t="s">
        <v>3</v>
      </c>
      <c r="Q8" s="266" t="s">
        <v>1106</v>
      </c>
      <c r="R8" s="266" t="s">
        <v>60</v>
      </c>
      <c r="S8" s="252"/>
      <c r="T8" s="252"/>
    </row>
    <row r="9" spans="2:25" ht="25.5" x14ac:dyDescent="0.25">
      <c r="B9" s="260" t="e">
        <f>IF(Tabla13[[#This Row],[Código_Actividad]]="","",CONCATENATE(Tabla13[[#This Row],[POA]],".",Tabla13[[#This Row],[SRS]],".",Tabla13[[#This Row],[AREA]],".",Tabla13[[#This Row],[TIPO]]))</f>
        <v>#REF!</v>
      </c>
      <c r="C9" s="260" t="e">
        <f>IF(Tabla13[[#This Row],[Código_Actividad]]="","",#REF!)</f>
        <v>#REF!</v>
      </c>
      <c r="D9" s="260" t="e">
        <f>IF(Tabla13[[#This Row],[Código_Actividad]]="","",#REF!)</f>
        <v>#REF!</v>
      </c>
      <c r="E9" s="260" t="e">
        <f>IF(Tabla13[[#This Row],[Código_Actividad]]="","",#REF!)</f>
        <v>#REF!</v>
      </c>
      <c r="F9" s="260" t="e">
        <f>IF(Tabla13[[#This Row],[Código_Actividad]]="","",#REF!)</f>
        <v>#REF!</v>
      </c>
      <c r="G9" s="257" t="s">
        <v>1314</v>
      </c>
      <c r="H9" s="385" t="s">
        <v>1284</v>
      </c>
      <c r="I9" s="258">
        <v>1</v>
      </c>
      <c r="J9" s="253"/>
      <c r="K9" s="253"/>
      <c r="L9" s="253"/>
      <c r="M9" s="253"/>
      <c r="N9" s="257"/>
      <c r="O9" s="256"/>
      <c r="P9" s="255"/>
      <c r="Q9" s="254"/>
      <c r="R9" s="253"/>
      <c r="S9" s="252"/>
      <c r="T9" s="252"/>
    </row>
    <row r="10" spans="2:25" ht="25.5" x14ac:dyDescent="0.25">
      <c r="B10" s="260" t="e">
        <f>IF(Tabla13[[#This Row],[Código_Actividad]]="","",CONCATENATE(Tabla13[[#This Row],[POA]],".",Tabla13[[#This Row],[SRS]],".",Tabla13[[#This Row],[AREA]],".",Tabla13[[#This Row],[TIPO]]))</f>
        <v>#REF!</v>
      </c>
      <c r="C10" s="260" t="e">
        <f>IF(Tabla13[[#This Row],[Código_Actividad]]="","",#REF!)</f>
        <v>#REF!</v>
      </c>
      <c r="D10" s="260" t="e">
        <f>IF(Tabla13[[#This Row],[Código_Actividad]]="","",#REF!)</f>
        <v>#REF!</v>
      </c>
      <c r="E10" s="260" t="e">
        <f>IF(Tabla13[[#This Row],[Código_Actividad]]="","",#REF!)</f>
        <v>#REF!</v>
      </c>
      <c r="F10" s="260" t="e">
        <f>IF(Tabla13[[#This Row],[Código_Actividad]]="","",#REF!)</f>
        <v>#REF!</v>
      </c>
      <c r="G10" s="257" t="s">
        <v>1315</v>
      </c>
      <c r="H10" s="385" t="s">
        <v>1285</v>
      </c>
      <c r="I10" s="258">
        <v>1</v>
      </c>
      <c r="J10" s="253"/>
      <c r="K10" s="253"/>
      <c r="L10" s="253"/>
      <c r="M10" s="253"/>
      <c r="N10" s="257"/>
      <c r="O10" s="256"/>
      <c r="P10" s="255"/>
      <c r="Q10" s="254"/>
      <c r="R10" s="253"/>
      <c r="S10" s="252"/>
      <c r="T10" s="252"/>
    </row>
    <row r="11" spans="2:25" x14ac:dyDescent="0.25">
      <c r="B11" s="260" t="e">
        <f>IF(Tabla13[[#This Row],[Código_Actividad]]="","",CONCATENATE(Tabla13[[#This Row],[POA]],".",Tabla13[[#This Row],[SRS]],".",Tabla13[[#This Row],[AREA]],".",Tabla13[[#This Row],[TIPO]]))</f>
        <v>#REF!</v>
      </c>
      <c r="C11" s="260" t="e">
        <f>IF(Tabla13[[#This Row],[Código_Actividad]]="","",#REF!)</f>
        <v>#REF!</v>
      </c>
      <c r="D11" s="260" t="e">
        <f>IF(Tabla13[[#This Row],[Código_Actividad]]="","",#REF!)</f>
        <v>#REF!</v>
      </c>
      <c r="E11" s="260" t="e">
        <f>IF(Tabla13[[#This Row],[Código_Actividad]]="","",#REF!)</f>
        <v>#REF!</v>
      </c>
      <c r="F11" s="260" t="e">
        <f>IF(Tabla13[[#This Row],[Código_Actividad]]="","",#REF!)</f>
        <v>#REF!</v>
      </c>
      <c r="G11" s="257" t="s">
        <v>1183</v>
      </c>
      <c r="H11" s="385" t="s">
        <v>1280</v>
      </c>
      <c r="I11" s="258">
        <v>3</v>
      </c>
      <c r="J11" s="253"/>
      <c r="K11" s="253"/>
      <c r="L11" s="253"/>
      <c r="M11" s="253"/>
      <c r="N11" s="257"/>
      <c r="O11" s="256"/>
      <c r="P11" s="255"/>
      <c r="Q11" s="254"/>
      <c r="R11" s="253"/>
      <c r="S11" s="252"/>
      <c r="T11" s="252"/>
    </row>
    <row r="12" spans="2:25" ht="25.5" x14ac:dyDescent="0.25">
      <c r="B12" s="260" t="e">
        <f>IF(Tabla13[[#This Row],[Código_Actividad]]="","",CONCATENATE(Tabla13[[#This Row],[POA]],".",Tabla13[[#This Row],[SRS]],".",Tabla13[[#This Row],[AREA]],".",Tabla13[[#This Row],[TIPO]]))</f>
        <v>#REF!</v>
      </c>
      <c r="C12" s="260" t="e">
        <f>IF(Tabla13[[#This Row],[Código_Actividad]]="","",#REF!)</f>
        <v>#REF!</v>
      </c>
      <c r="D12" s="260" t="e">
        <f>IF(Tabla13[[#This Row],[Código_Actividad]]="","",#REF!)</f>
        <v>#REF!</v>
      </c>
      <c r="E12" s="260" t="e">
        <f>IF(Tabla13[[#This Row],[Código_Actividad]]="","",#REF!)</f>
        <v>#REF!</v>
      </c>
      <c r="F12" s="260" t="e">
        <f>IF(Tabla13[[#This Row],[Código_Actividad]]="","",#REF!)</f>
        <v>#REF!</v>
      </c>
      <c r="G12" s="257" t="s">
        <v>1184</v>
      </c>
      <c r="H12" s="385" t="s">
        <v>1384</v>
      </c>
      <c r="I12" s="258">
        <v>3</v>
      </c>
      <c r="J12" s="253"/>
      <c r="K12" s="253"/>
      <c r="L12" s="253"/>
      <c r="M12" s="253"/>
      <c r="N12" s="257"/>
      <c r="O12" s="256"/>
      <c r="P12" s="255"/>
      <c r="Q12" s="254"/>
      <c r="R12" s="253"/>
      <c r="S12" s="252"/>
      <c r="T12" s="252"/>
    </row>
    <row r="13" spans="2:25" ht="25.5" x14ac:dyDescent="0.25">
      <c r="B13" s="260" t="e">
        <f>IF(Tabla13[[#This Row],[Código_Actividad]]="","",CONCATENATE(Tabla13[[#This Row],[POA]],".",Tabla13[[#This Row],[SRS]],".",Tabla13[[#This Row],[AREA]],".",Tabla13[[#This Row],[TIPO]]))</f>
        <v>#REF!</v>
      </c>
      <c r="C13" s="260" t="e">
        <f>IF(Tabla13[[#This Row],[Código_Actividad]]="","",#REF!)</f>
        <v>#REF!</v>
      </c>
      <c r="D13" s="260" t="e">
        <f>IF(Tabla13[[#This Row],[Código_Actividad]]="","",#REF!)</f>
        <v>#REF!</v>
      </c>
      <c r="E13" s="260" t="e">
        <f>IF(Tabla13[[#This Row],[Código_Actividad]]="","",#REF!)</f>
        <v>#REF!</v>
      </c>
      <c r="F13" s="260" t="e">
        <f>IF(Tabla13[[#This Row],[Código_Actividad]]="","",#REF!)</f>
        <v>#REF!</v>
      </c>
      <c r="G13" s="257" t="s">
        <v>1185</v>
      </c>
      <c r="H13" s="385" t="s">
        <v>1282</v>
      </c>
      <c r="I13" s="258">
        <v>1</v>
      </c>
      <c r="J13" s="253"/>
      <c r="K13" s="253"/>
      <c r="L13" s="253"/>
      <c r="M13" s="253"/>
      <c r="N13" s="257"/>
      <c r="O13" s="256"/>
      <c r="P13" s="255"/>
      <c r="Q13" s="254"/>
      <c r="R13" s="253"/>
      <c r="S13" s="252"/>
      <c r="T13" s="252"/>
    </row>
    <row r="14" spans="2:25" ht="38.25" x14ac:dyDescent="0.25">
      <c r="B14" s="260" t="e">
        <f>IF(Tabla13[[#This Row],[Código_Actividad]]="","",CONCATENATE(Tabla13[[#This Row],[POA]],".",Tabla13[[#This Row],[SRS]],".",Tabla13[[#This Row],[AREA]],".",Tabla13[[#This Row],[TIPO]]))</f>
        <v>#REF!</v>
      </c>
      <c r="C14" s="260" t="e">
        <f>IF(Tabla13[[#This Row],[Código_Actividad]]="","",#REF!)</f>
        <v>#REF!</v>
      </c>
      <c r="D14" s="260" t="e">
        <f>IF(Tabla13[[#This Row],[Código_Actividad]]="","",#REF!)</f>
        <v>#REF!</v>
      </c>
      <c r="E14" s="260" t="e">
        <f>IF(Tabla13[[#This Row],[Código_Actividad]]="","",#REF!)</f>
        <v>#REF!</v>
      </c>
      <c r="F14" s="260" t="e">
        <f>IF(Tabla13[[#This Row],[Código_Actividad]]="","",#REF!)</f>
        <v>#REF!</v>
      </c>
      <c r="G14" s="257" t="s">
        <v>1316</v>
      </c>
      <c r="H14" s="385" t="s">
        <v>1243</v>
      </c>
      <c r="I14" s="258">
        <v>1</v>
      </c>
      <c r="J14" s="253"/>
      <c r="K14" s="253"/>
      <c r="L14" s="253"/>
      <c r="M14" s="253"/>
      <c r="N14" s="257"/>
      <c r="O14" s="256"/>
      <c r="P14" s="255"/>
      <c r="Q14" s="254"/>
      <c r="R14" s="253"/>
      <c r="S14" s="252"/>
      <c r="T14" s="252"/>
    </row>
    <row r="15" spans="2:25" ht="25.5" x14ac:dyDescent="0.25">
      <c r="B15" s="260" t="e">
        <f>IF(Tabla13[[#This Row],[Código_Actividad]]="","",CONCATENATE(Tabla13[[#This Row],[POA]],".",Tabla13[[#This Row],[SRS]],".",Tabla13[[#This Row],[AREA]],".",Tabla13[[#This Row],[TIPO]]))</f>
        <v>#REF!</v>
      </c>
      <c r="C15" s="260" t="e">
        <f>IF(Tabla13[[#This Row],[Código_Actividad]]="","",#REF!)</f>
        <v>#REF!</v>
      </c>
      <c r="D15" s="260" t="e">
        <f>IF(Tabla13[[#This Row],[Código_Actividad]]="","",#REF!)</f>
        <v>#REF!</v>
      </c>
      <c r="E15" s="260" t="e">
        <f>IF(Tabla13[[#This Row],[Código_Actividad]]="","",#REF!)</f>
        <v>#REF!</v>
      </c>
      <c r="F15" s="260" t="e">
        <f>IF(Tabla13[[#This Row],[Código_Actividad]]="","",#REF!)</f>
        <v>#REF!</v>
      </c>
      <c r="G15" s="257" t="s">
        <v>1317</v>
      </c>
      <c r="H15" s="385" t="s">
        <v>1318</v>
      </c>
      <c r="I15" s="258">
        <v>4</v>
      </c>
      <c r="J15" s="253"/>
      <c r="K15" s="253"/>
      <c r="L15" s="253"/>
      <c r="M15" s="253"/>
      <c r="N15" s="257"/>
      <c r="O15" s="256"/>
      <c r="P15" s="255"/>
      <c r="Q15" s="254"/>
      <c r="R15" s="253"/>
      <c r="S15" s="252"/>
      <c r="T15" s="252"/>
    </row>
    <row r="16" spans="2:25" ht="25.5" x14ac:dyDescent="0.25">
      <c r="B16" s="263" t="e">
        <f>IF(Tabla13[[#This Row],[Código_Actividad]]="","",CONCATENATE(Tabla13[[#This Row],[POA]],".",Tabla13[[#This Row],[SRS]],".",Tabla13[[#This Row],[AREA]],".",Tabla13[[#This Row],[TIPO]]))</f>
        <v>#REF!</v>
      </c>
      <c r="C16" s="263" t="e">
        <f>IF(Tabla13[[#This Row],[Código_Actividad]]="","",#REF!)</f>
        <v>#REF!</v>
      </c>
      <c r="D16" s="263" t="e">
        <f>IF(Tabla13[[#This Row],[Código_Actividad]]="","",#REF!)</f>
        <v>#REF!</v>
      </c>
      <c r="E16" s="263" t="e">
        <f>IF(Tabla13[[#This Row],[Código_Actividad]]="","",#REF!)</f>
        <v>#REF!</v>
      </c>
      <c r="F16" s="263" t="e">
        <f>IF(Tabla13[[#This Row],[Código_Actividad]]="","",#REF!)</f>
        <v>#REF!</v>
      </c>
      <c r="G16" s="257" t="s">
        <v>1319</v>
      </c>
      <c r="H16" s="386" t="s">
        <v>1244</v>
      </c>
      <c r="I16" s="261">
        <v>12</v>
      </c>
      <c r="J16" s="253"/>
      <c r="K16" s="253"/>
      <c r="L16" s="253"/>
      <c r="M16" s="253"/>
      <c r="N16" s="257"/>
      <c r="O16" s="256"/>
      <c r="P16" s="255"/>
      <c r="Q16" s="254"/>
      <c r="R16" s="253"/>
      <c r="S16" s="252"/>
      <c r="T16" s="252"/>
    </row>
    <row r="17" spans="2:20" x14ac:dyDescent="0.25">
      <c r="B17" s="263" t="e">
        <f>IF(Tabla13[[#This Row],[Código_Actividad]]="","",CONCATENATE(Tabla13[[#This Row],[POA]],".",Tabla13[[#This Row],[SRS]],".",Tabla13[[#This Row],[AREA]],".",Tabla13[[#This Row],[TIPO]]))</f>
        <v>#REF!</v>
      </c>
      <c r="C17" s="263" t="e">
        <f>IF(Tabla13[[#This Row],[Código_Actividad]]="","",#REF!)</f>
        <v>#REF!</v>
      </c>
      <c r="D17" s="263" t="e">
        <f>IF(Tabla13[[#This Row],[Código_Actividad]]="","",#REF!)</f>
        <v>#REF!</v>
      </c>
      <c r="E17" s="263" t="e">
        <f>IF(Tabla13[[#This Row],[Código_Actividad]]="","",#REF!)</f>
        <v>#REF!</v>
      </c>
      <c r="F17" s="263" t="e">
        <f>IF(Tabla13[[#This Row],[Código_Actividad]]="","",#REF!)</f>
        <v>#REF!</v>
      </c>
      <c r="G17" s="257" t="s">
        <v>1320</v>
      </c>
      <c r="H17" s="386" t="s">
        <v>1245</v>
      </c>
      <c r="I17" s="261">
        <v>1</v>
      </c>
      <c r="J17" s="253"/>
      <c r="K17" s="253"/>
      <c r="L17" s="253"/>
      <c r="M17" s="253"/>
      <c r="N17" s="257"/>
      <c r="O17" s="256"/>
      <c r="P17" s="255"/>
      <c r="Q17" s="254"/>
      <c r="R17" s="253"/>
      <c r="S17" s="252"/>
      <c r="T17" s="252"/>
    </row>
    <row r="18" spans="2:20" x14ac:dyDescent="0.25">
      <c r="B18" s="263" t="e">
        <f>IF(Tabla13[[#This Row],[Código_Actividad]]="","",CONCATENATE(Tabla13[[#This Row],[POA]],".",Tabla13[[#This Row],[SRS]],".",Tabla13[[#This Row],[AREA]],".",Tabla13[[#This Row],[TIPO]]))</f>
        <v>#REF!</v>
      </c>
      <c r="C18" s="263" t="e">
        <f>IF(Tabla13[[#This Row],[Código_Actividad]]="","",#REF!)</f>
        <v>#REF!</v>
      </c>
      <c r="D18" s="263" t="e">
        <f>IF(Tabla13[[#This Row],[Código_Actividad]]="","",#REF!)</f>
        <v>#REF!</v>
      </c>
      <c r="E18" s="263" t="e">
        <f>IF(Tabla13[[#This Row],[Código_Actividad]]="","",#REF!)</f>
        <v>#REF!</v>
      </c>
      <c r="F18" s="263" t="e">
        <f>IF(Tabla13[[#This Row],[Código_Actividad]]="","",#REF!)</f>
        <v>#REF!</v>
      </c>
      <c r="G18" s="257" t="s">
        <v>1321</v>
      </c>
      <c r="H18" s="386" t="s">
        <v>1246</v>
      </c>
      <c r="I18" s="261">
        <v>12</v>
      </c>
      <c r="J18" s="253"/>
      <c r="K18" s="253"/>
      <c r="L18" s="253"/>
      <c r="M18" s="253"/>
      <c r="N18" s="257"/>
      <c r="O18" s="256"/>
      <c r="P18" s="255"/>
      <c r="Q18" s="254"/>
      <c r="R18" s="253"/>
      <c r="S18" s="252"/>
      <c r="T18" s="252"/>
    </row>
    <row r="19" spans="2:20" ht="38.25" x14ac:dyDescent="0.25">
      <c r="B19" s="263" t="e">
        <f>IF(Tabla13[[#This Row],[Código_Actividad]]="","",CONCATENATE(Tabla13[[#This Row],[POA]],".",Tabla13[[#This Row],[SRS]],".",Tabla13[[#This Row],[AREA]],".",Tabla13[[#This Row],[TIPO]]))</f>
        <v>#REF!</v>
      </c>
      <c r="C19" s="263" t="e">
        <f>IF(Tabla13[[#This Row],[Código_Actividad]]="","",#REF!)</f>
        <v>#REF!</v>
      </c>
      <c r="D19" s="263" t="e">
        <f>IF(Tabla13[[#This Row],[Código_Actividad]]="","",#REF!)</f>
        <v>#REF!</v>
      </c>
      <c r="E19" s="263" t="e">
        <f>IF(Tabla13[[#This Row],[Código_Actividad]]="","",#REF!)</f>
        <v>#REF!</v>
      </c>
      <c r="F19" s="263" t="e">
        <f>IF(Tabla13[[#This Row],[Código_Actividad]]="","",#REF!)</f>
        <v>#REF!</v>
      </c>
      <c r="G19" s="257" t="s">
        <v>1322</v>
      </c>
      <c r="H19" s="386" t="s">
        <v>1247</v>
      </c>
      <c r="I19" s="261">
        <v>12</v>
      </c>
      <c r="J19" s="253"/>
      <c r="K19" s="253"/>
      <c r="L19" s="253"/>
      <c r="M19" s="253"/>
      <c r="N19" s="257"/>
      <c r="O19" s="256"/>
      <c r="P19" s="255"/>
      <c r="Q19" s="254"/>
      <c r="R19" s="253"/>
      <c r="S19" s="252"/>
      <c r="T19" s="252"/>
    </row>
    <row r="20" spans="2:20" x14ac:dyDescent="0.25">
      <c r="B20" s="263" t="e">
        <f>IF(Tabla13[[#This Row],[Código_Actividad]]="","",CONCATENATE(Tabla13[[#This Row],[POA]],".",Tabla13[[#This Row],[SRS]],".",Tabla13[[#This Row],[AREA]],".",Tabla13[[#This Row],[TIPO]]))</f>
        <v>#REF!</v>
      </c>
      <c r="C20" s="263" t="e">
        <f>IF(Tabla13[[#This Row],[Código_Actividad]]="","",#REF!)</f>
        <v>#REF!</v>
      </c>
      <c r="D20" s="263" t="e">
        <f>IF(Tabla13[[#This Row],[Código_Actividad]]="","",#REF!)</f>
        <v>#REF!</v>
      </c>
      <c r="E20" s="263" t="e">
        <f>IF(Tabla13[[#This Row],[Código_Actividad]]="","",#REF!)</f>
        <v>#REF!</v>
      </c>
      <c r="F20" s="263" t="e">
        <f>IF(Tabla13[[#This Row],[Código_Actividad]]="","",#REF!)</f>
        <v>#REF!</v>
      </c>
      <c r="G20" s="257" t="s">
        <v>1323</v>
      </c>
      <c r="H20" s="386" t="s">
        <v>1248</v>
      </c>
      <c r="I20" s="261">
        <v>12</v>
      </c>
      <c r="J20" s="253"/>
      <c r="K20" s="253"/>
      <c r="L20" s="253"/>
      <c r="M20" s="253"/>
      <c r="N20" s="257"/>
      <c r="O20" s="256"/>
      <c r="P20" s="255"/>
      <c r="Q20" s="254"/>
      <c r="R20" s="253"/>
      <c r="S20" s="252"/>
      <c r="T20" s="252"/>
    </row>
    <row r="21" spans="2:20" x14ac:dyDescent="0.25">
      <c r="B21" s="263" t="e">
        <f>IF(Tabla13[[#This Row],[Código_Actividad]]="","",CONCATENATE(Tabla13[[#This Row],[POA]],".",Tabla13[[#This Row],[SRS]],".",Tabla13[[#This Row],[AREA]],".",Tabla13[[#This Row],[TIPO]]))</f>
        <v>#REF!</v>
      </c>
      <c r="C21" s="263" t="e">
        <f>IF(Tabla13[[#This Row],[Código_Actividad]]="","",#REF!)</f>
        <v>#REF!</v>
      </c>
      <c r="D21" s="263" t="e">
        <f>IF(Tabla13[[#This Row],[Código_Actividad]]="","",#REF!)</f>
        <v>#REF!</v>
      </c>
      <c r="E21" s="263" t="e">
        <f>IF(Tabla13[[#This Row],[Código_Actividad]]="","",#REF!)</f>
        <v>#REF!</v>
      </c>
      <c r="F21" s="263" t="e">
        <f>IF(Tabla13[[#This Row],[Código_Actividad]]="","",#REF!)</f>
        <v>#REF!</v>
      </c>
      <c r="G21" s="257" t="s">
        <v>1186</v>
      </c>
      <c r="H21" s="386" t="s">
        <v>1250</v>
      </c>
      <c r="I21" s="261">
        <v>1</v>
      </c>
      <c r="J21" s="253"/>
      <c r="K21" s="253"/>
      <c r="L21" s="253"/>
      <c r="M21" s="253"/>
      <c r="N21" s="257"/>
      <c r="O21" s="256"/>
      <c r="P21" s="255"/>
      <c r="Q21" s="254"/>
      <c r="R21" s="253"/>
      <c r="S21" s="252"/>
      <c r="T21" s="252"/>
    </row>
    <row r="22" spans="2:20" ht="25.5" x14ac:dyDescent="0.25">
      <c r="B22" s="263" t="e">
        <f>IF(Tabla13[[#This Row],[Código_Actividad]]="","",CONCATENATE(Tabla13[[#This Row],[POA]],".",Tabla13[[#This Row],[SRS]],".",Tabla13[[#This Row],[AREA]],".",Tabla13[[#This Row],[TIPO]]))</f>
        <v>#REF!</v>
      </c>
      <c r="C22" s="263" t="e">
        <f>IF(Tabla13[[#This Row],[Código_Actividad]]="","",#REF!)</f>
        <v>#REF!</v>
      </c>
      <c r="D22" s="263" t="e">
        <f>IF(Tabla13[[#This Row],[Código_Actividad]]="","",#REF!)</f>
        <v>#REF!</v>
      </c>
      <c r="E22" s="263" t="e">
        <f>IF(Tabla13[[#This Row],[Código_Actividad]]="","",#REF!)</f>
        <v>#REF!</v>
      </c>
      <c r="F22" s="263" t="e">
        <f>IF(Tabla13[[#This Row],[Código_Actividad]]="","",#REF!)</f>
        <v>#REF!</v>
      </c>
      <c r="G22" s="257" t="s">
        <v>1187</v>
      </c>
      <c r="H22" s="386" t="s">
        <v>1385</v>
      </c>
      <c r="I22" s="261">
        <v>1</v>
      </c>
      <c r="J22" s="253"/>
      <c r="K22" s="253"/>
      <c r="L22" s="253"/>
      <c r="M22" s="253"/>
      <c r="N22" s="257"/>
      <c r="O22" s="256"/>
      <c r="P22" s="255"/>
      <c r="Q22" s="254"/>
      <c r="R22" s="253"/>
      <c r="S22" s="252"/>
      <c r="T22" s="252"/>
    </row>
    <row r="23" spans="2:20" ht="25.5" x14ac:dyDescent="0.25">
      <c r="B23" s="263" t="e">
        <f>IF(Tabla13[[#This Row],[Código_Actividad]]="","",CONCATENATE(Tabla13[[#This Row],[POA]],".",Tabla13[[#This Row],[SRS]],".",Tabla13[[#This Row],[AREA]],".",Tabla13[[#This Row],[TIPO]]))</f>
        <v>#REF!</v>
      </c>
      <c r="C23" s="263" t="e">
        <f>IF(Tabla13[[#This Row],[Código_Actividad]]="","",#REF!)</f>
        <v>#REF!</v>
      </c>
      <c r="D23" s="263" t="e">
        <f>IF(Tabla13[[#This Row],[Código_Actividad]]="","",#REF!)</f>
        <v>#REF!</v>
      </c>
      <c r="E23" s="263" t="e">
        <f>IF(Tabla13[[#This Row],[Código_Actividad]]="","",#REF!)</f>
        <v>#REF!</v>
      </c>
      <c r="F23" s="263" t="e">
        <f>IF(Tabla13[[#This Row],[Código_Actividad]]="","",#REF!)</f>
        <v>#REF!</v>
      </c>
      <c r="G23" s="257" t="s">
        <v>1188</v>
      </c>
      <c r="H23" s="386" t="s">
        <v>1252</v>
      </c>
      <c r="I23" s="261">
        <v>1</v>
      </c>
      <c r="J23" s="253"/>
      <c r="K23" s="253"/>
      <c r="L23" s="253"/>
      <c r="M23" s="253"/>
      <c r="N23" s="257"/>
      <c r="O23" s="256"/>
      <c r="P23" s="255"/>
      <c r="Q23" s="254"/>
      <c r="R23" s="253"/>
      <c r="S23" s="252"/>
      <c r="T23" s="252"/>
    </row>
    <row r="24" spans="2:20" ht="25.5" x14ac:dyDescent="0.25">
      <c r="B24" s="263" t="e">
        <f>IF(Tabla13[[#This Row],[Código_Actividad]]="","",CONCATENATE(Tabla13[[#This Row],[POA]],".",Tabla13[[#This Row],[SRS]],".",Tabla13[[#This Row],[AREA]],".",Tabla13[[#This Row],[TIPO]]))</f>
        <v>#REF!</v>
      </c>
      <c r="C24" s="263" t="e">
        <f>IF(Tabla13[[#This Row],[Código_Actividad]]="","",#REF!)</f>
        <v>#REF!</v>
      </c>
      <c r="D24" s="263" t="e">
        <f>IF(Tabla13[[#This Row],[Código_Actividad]]="","",#REF!)</f>
        <v>#REF!</v>
      </c>
      <c r="E24" s="263" t="e">
        <f>IF(Tabla13[[#This Row],[Código_Actividad]]="","",#REF!)</f>
        <v>#REF!</v>
      </c>
      <c r="F24" s="263" t="e">
        <f>IF(Tabla13[[#This Row],[Código_Actividad]]="","",#REF!)</f>
        <v>#REF!</v>
      </c>
      <c r="G24" s="257" t="s">
        <v>1324</v>
      </c>
      <c r="H24" s="386" t="s">
        <v>1253</v>
      </c>
      <c r="I24" s="261">
        <v>4</v>
      </c>
      <c r="J24" s="253"/>
      <c r="K24" s="253"/>
      <c r="L24" s="253"/>
      <c r="M24" s="253"/>
      <c r="N24" s="257"/>
      <c r="O24" s="256"/>
      <c r="P24" s="255"/>
      <c r="Q24" s="254"/>
      <c r="R24" s="253"/>
      <c r="S24" s="252"/>
      <c r="T24" s="252"/>
    </row>
    <row r="25" spans="2:20" x14ac:dyDescent="0.25">
      <c r="B25" s="263" t="e">
        <f>IF(Tabla13[[#This Row],[Código_Actividad]]="","",CONCATENATE(Tabla13[[#This Row],[POA]],".",Tabla13[[#This Row],[SRS]],".",Tabla13[[#This Row],[AREA]],".",Tabla13[[#This Row],[TIPO]]))</f>
        <v>#REF!</v>
      </c>
      <c r="C25" s="263" t="e">
        <f>IF(Tabla13[[#This Row],[Código_Actividad]]="","",#REF!)</f>
        <v>#REF!</v>
      </c>
      <c r="D25" s="263" t="e">
        <f>IF(Tabla13[[#This Row],[Código_Actividad]]="","",#REF!)</f>
        <v>#REF!</v>
      </c>
      <c r="E25" s="263" t="e">
        <f>IF(Tabla13[[#This Row],[Código_Actividad]]="","",#REF!)</f>
        <v>#REF!</v>
      </c>
      <c r="F25" s="263" t="e">
        <f>IF(Tabla13[[#This Row],[Código_Actividad]]="","",#REF!)</f>
        <v>#REF!</v>
      </c>
      <c r="G25" s="257" t="s">
        <v>1325</v>
      </c>
      <c r="H25" s="386" t="s">
        <v>1287</v>
      </c>
      <c r="I25" s="261">
        <v>4</v>
      </c>
      <c r="J25" s="253"/>
      <c r="K25" s="253"/>
      <c r="L25" s="253"/>
      <c r="M25" s="253"/>
      <c r="N25" s="257"/>
      <c r="O25" s="256"/>
      <c r="P25" s="255"/>
      <c r="Q25" s="254"/>
      <c r="R25" s="253"/>
      <c r="S25" s="252"/>
      <c r="T25" s="252"/>
    </row>
    <row r="26" spans="2:20" x14ac:dyDescent="0.25">
      <c r="B26" s="263" t="e">
        <f>IF(Tabla13[[#This Row],[Código_Actividad]]="","",CONCATENATE(Tabla13[[#This Row],[POA]],".",Tabla13[[#This Row],[SRS]],".",Tabla13[[#This Row],[AREA]],".",Tabla13[[#This Row],[TIPO]]))</f>
        <v>#REF!</v>
      </c>
      <c r="C26" s="263" t="e">
        <f>IF(Tabla13[[#This Row],[Código_Actividad]]="","",#REF!)</f>
        <v>#REF!</v>
      </c>
      <c r="D26" s="263" t="e">
        <f>IF(Tabla13[[#This Row],[Código_Actividad]]="","",#REF!)</f>
        <v>#REF!</v>
      </c>
      <c r="E26" s="263" t="e">
        <f>IF(Tabla13[[#This Row],[Código_Actividad]]="","",#REF!)</f>
        <v>#REF!</v>
      </c>
      <c r="F26" s="263" t="e">
        <f>IF(Tabla13[[#This Row],[Código_Actividad]]="","",#REF!)</f>
        <v>#REF!</v>
      </c>
      <c r="G26" s="257" t="s">
        <v>1326</v>
      </c>
      <c r="H26" s="386" t="s">
        <v>1254</v>
      </c>
      <c r="I26" s="261">
        <v>4</v>
      </c>
      <c r="J26" s="253"/>
      <c r="K26" s="253"/>
      <c r="L26" s="253"/>
      <c r="M26" s="253"/>
      <c r="N26" s="257"/>
      <c r="O26" s="256"/>
      <c r="P26" s="255"/>
      <c r="Q26" s="254"/>
      <c r="R26" s="253"/>
      <c r="S26" s="252"/>
      <c r="T26" s="252"/>
    </row>
    <row r="27" spans="2:20" ht="25.5" x14ac:dyDescent="0.25">
      <c r="B27" s="263" t="e">
        <f>IF(Tabla13[[#This Row],[Código_Actividad]]="","",CONCATENATE(Tabla13[[#This Row],[POA]],".",Tabla13[[#This Row],[SRS]],".",Tabla13[[#This Row],[AREA]],".",Tabla13[[#This Row],[TIPO]]))</f>
        <v>#REF!</v>
      </c>
      <c r="C27" s="263" t="e">
        <f>IF(Tabla13[[#This Row],[Código_Actividad]]="","",#REF!)</f>
        <v>#REF!</v>
      </c>
      <c r="D27" s="263" t="e">
        <f>IF(Tabla13[[#This Row],[Código_Actividad]]="","",#REF!)</f>
        <v>#REF!</v>
      </c>
      <c r="E27" s="263" t="e">
        <f>IF(Tabla13[[#This Row],[Código_Actividad]]="","",#REF!)</f>
        <v>#REF!</v>
      </c>
      <c r="F27" s="263" t="e">
        <f>IF(Tabla13[[#This Row],[Código_Actividad]]="","",#REF!)</f>
        <v>#REF!</v>
      </c>
      <c r="G27" s="257" t="s">
        <v>1327</v>
      </c>
      <c r="H27" s="386" t="s">
        <v>1288</v>
      </c>
      <c r="I27" s="261">
        <v>2</v>
      </c>
      <c r="J27" s="253"/>
      <c r="K27" s="253"/>
      <c r="L27" s="253"/>
      <c r="M27" s="253"/>
      <c r="N27" s="257"/>
      <c r="O27" s="256"/>
      <c r="P27" s="255"/>
      <c r="Q27" s="254"/>
      <c r="R27" s="253"/>
      <c r="S27" s="252"/>
      <c r="T27" s="252"/>
    </row>
    <row r="28" spans="2:20" ht="38.25" x14ac:dyDescent="0.25">
      <c r="B28" s="263" t="e">
        <f>IF(Tabla13[[#This Row],[Código_Actividad]]="","",CONCATENATE(Tabla13[[#This Row],[POA]],".",Tabla13[[#This Row],[SRS]],".",Tabla13[[#This Row],[AREA]],".",Tabla13[[#This Row],[TIPO]]))</f>
        <v>#REF!</v>
      </c>
      <c r="C28" s="263" t="e">
        <f>IF(Tabla13[[#This Row],[Código_Actividad]]="","",#REF!)</f>
        <v>#REF!</v>
      </c>
      <c r="D28" s="263" t="e">
        <f>IF(Tabla13[[#This Row],[Código_Actividad]]="","",#REF!)</f>
        <v>#REF!</v>
      </c>
      <c r="E28" s="263" t="e">
        <f>IF(Tabla13[[#This Row],[Código_Actividad]]="","",#REF!)</f>
        <v>#REF!</v>
      </c>
      <c r="F28" s="263" t="e">
        <f>IF(Tabla13[[#This Row],[Código_Actividad]]="","",#REF!)</f>
        <v>#REF!</v>
      </c>
      <c r="G28" s="257" t="s">
        <v>1328</v>
      </c>
      <c r="H28" s="386" t="s">
        <v>1289</v>
      </c>
      <c r="I28" s="261">
        <v>4</v>
      </c>
      <c r="J28" s="253"/>
      <c r="K28" s="253"/>
      <c r="L28" s="253"/>
      <c r="M28" s="253"/>
      <c r="N28" s="257"/>
      <c r="O28" s="256"/>
      <c r="P28" s="255"/>
      <c r="Q28" s="254"/>
      <c r="R28" s="253"/>
      <c r="S28" s="252"/>
      <c r="T28" s="252"/>
    </row>
    <row r="29" spans="2:20" x14ac:dyDescent="0.25">
      <c r="B29" s="263" t="e">
        <f>IF(Tabla13[[#This Row],[Código_Actividad]]="","",CONCATENATE(Tabla13[[#This Row],[POA]],".",Tabla13[[#This Row],[SRS]],".",Tabla13[[#This Row],[AREA]],".",Tabla13[[#This Row],[TIPO]]))</f>
        <v>#REF!</v>
      </c>
      <c r="C29" s="263" t="e">
        <f>IF(Tabla13[[#This Row],[Código_Actividad]]="","",#REF!)</f>
        <v>#REF!</v>
      </c>
      <c r="D29" s="263" t="e">
        <f>IF(Tabla13[[#This Row],[Código_Actividad]]="","",#REF!)</f>
        <v>#REF!</v>
      </c>
      <c r="E29" s="263" t="e">
        <f>IF(Tabla13[[#This Row],[Código_Actividad]]="","",#REF!)</f>
        <v>#REF!</v>
      </c>
      <c r="F29" s="263" t="e">
        <f>IF(Tabla13[[#This Row],[Código_Actividad]]="","",#REF!)</f>
        <v>#REF!</v>
      </c>
      <c r="G29" s="257" t="s">
        <v>1189</v>
      </c>
      <c r="H29" s="386" t="s">
        <v>1290</v>
      </c>
      <c r="I29" s="261">
        <v>1</v>
      </c>
      <c r="J29" s="253"/>
      <c r="K29" s="253"/>
      <c r="L29" s="253"/>
      <c r="M29" s="253"/>
      <c r="N29" s="257"/>
      <c r="O29" s="256"/>
      <c r="P29" s="255"/>
      <c r="Q29" s="254"/>
      <c r="R29" s="253"/>
      <c r="S29" s="252"/>
      <c r="T29" s="252"/>
    </row>
    <row r="30" spans="2:20" ht="25.5" x14ac:dyDescent="0.25">
      <c r="B30" s="263" t="e">
        <f>IF(Tabla13[[#This Row],[Código_Actividad]]="","",CONCATENATE(Tabla13[[#This Row],[POA]],".",Tabla13[[#This Row],[SRS]],".",Tabla13[[#This Row],[AREA]],".",Tabla13[[#This Row],[TIPO]]))</f>
        <v>#REF!</v>
      </c>
      <c r="C30" s="263" t="e">
        <f>IF(Tabla13[[#This Row],[Código_Actividad]]="","",#REF!)</f>
        <v>#REF!</v>
      </c>
      <c r="D30" s="263" t="e">
        <f>IF(Tabla13[[#This Row],[Código_Actividad]]="","",#REF!)</f>
        <v>#REF!</v>
      </c>
      <c r="E30" s="263" t="e">
        <f>IF(Tabla13[[#This Row],[Código_Actividad]]="","",#REF!)</f>
        <v>#REF!</v>
      </c>
      <c r="F30" s="263" t="e">
        <f>IF(Tabla13[[#This Row],[Código_Actividad]]="","",#REF!)</f>
        <v>#REF!</v>
      </c>
      <c r="G30" s="257" t="s">
        <v>1190</v>
      </c>
      <c r="H30" s="386" t="s">
        <v>1255</v>
      </c>
      <c r="I30" s="261">
        <v>1</v>
      </c>
      <c r="J30" s="253"/>
      <c r="K30" s="253"/>
      <c r="L30" s="253"/>
      <c r="M30" s="253"/>
      <c r="N30" s="257"/>
      <c r="O30" s="256"/>
      <c r="P30" s="255"/>
      <c r="Q30" s="254"/>
      <c r="R30" s="253"/>
      <c r="S30" s="252"/>
      <c r="T30" s="252"/>
    </row>
    <row r="31" spans="2:20" ht="50.25" customHeight="1" x14ac:dyDescent="0.25">
      <c r="B31" s="263" t="e">
        <f>IF(Tabla13[[#This Row],[Código_Actividad]]="","",CONCATENATE(Tabla13[[#This Row],[POA]],".",Tabla13[[#This Row],[SRS]],".",Tabla13[[#This Row],[AREA]],".",Tabla13[[#This Row],[TIPO]]))</f>
        <v>#REF!</v>
      </c>
      <c r="C31" s="263" t="e">
        <f>IF(Tabla13[[#This Row],[Código_Actividad]]="","",#REF!)</f>
        <v>#REF!</v>
      </c>
      <c r="D31" s="263" t="e">
        <f>IF(Tabla13[[#This Row],[Código_Actividad]]="","",#REF!)</f>
        <v>#REF!</v>
      </c>
      <c r="E31" s="263" t="e">
        <f>IF(Tabla13[[#This Row],[Código_Actividad]]="","",#REF!)</f>
        <v>#REF!</v>
      </c>
      <c r="F31" s="263" t="e">
        <f>IF(Tabla13[[#This Row],[Código_Actividad]]="","",#REF!)</f>
        <v>#REF!</v>
      </c>
      <c r="G31" s="257" t="s">
        <v>1190</v>
      </c>
      <c r="H31" s="183" t="s">
        <v>1255</v>
      </c>
      <c r="I31" s="391">
        <v>12</v>
      </c>
      <c r="J31" s="392" t="s">
        <v>1521</v>
      </c>
      <c r="K31" s="389" t="s">
        <v>1429</v>
      </c>
      <c r="L31" s="390" t="s">
        <v>1430</v>
      </c>
      <c r="M31" s="387">
        <v>48</v>
      </c>
      <c r="N31" s="392"/>
      <c r="O31" s="389"/>
      <c r="P31" s="390"/>
      <c r="Q31" s="387"/>
      <c r="R31" s="253"/>
      <c r="S31" s="252"/>
      <c r="T31" s="252"/>
    </row>
    <row r="32" spans="2:20" ht="45" x14ac:dyDescent="0.25">
      <c r="B32" s="263" t="e">
        <f>IF(Tabla13[[#This Row],[Código_Actividad]]="","",CONCATENATE(Tabla13[[#This Row],[POA]],".",Tabla13[[#This Row],[SRS]],".",Tabla13[[#This Row],[AREA]],".",Tabla13[[#This Row],[TIPO]]))</f>
        <v>#REF!</v>
      </c>
      <c r="C32" s="263" t="e">
        <f>IF(Tabla13[[#This Row],[Código_Actividad]]="","",#REF!)</f>
        <v>#REF!</v>
      </c>
      <c r="D32" s="263" t="e">
        <f>IF(Tabla13[[#This Row],[Código_Actividad]]="","",#REF!)</f>
        <v>#REF!</v>
      </c>
      <c r="E32" s="263" t="e">
        <f>IF(Tabla13[[#This Row],[Código_Actividad]]="","",#REF!)</f>
        <v>#REF!</v>
      </c>
      <c r="F32" s="263" t="e">
        <f>IF(Tabla13[[#This Row],[Código_Actividad]]="","",#REF!)</f>
        <v>#REF!</v>
      </c>
      <c r="G32" s="181" t="s">
        <v>1190</v>
      </c>
      <c r="H32" s="183" t="s">
        <v>1255</v>
      </c>
      <c r="I32" s="391">
        <v>12</v>
      </c>
      <c r="J32" s="388" t="s">
        <v>1431</v>
      </c>
      <c r="K32" s="392" t="s">
        <v>1432</v>
      </c>
      <c r="L32" s="392" t="s">
        <v>1433</v>
      </c>
      <c r="M32" s="387" t="s">
        <v>1434</v>
      </c>
      <c r="N32" s="388"/>
      <c r="O32" s="392"/>
      <c r="P32" s="392"/>
      <c r="Q32" s="387"/>
      <c r="R32" s="253"/>
      <c r="S32" s="252"/>
      <c r="T32" s="252"/>
    </row>
    <row r="33" spans="2:20" ht="51.75" customHeight="1" x14ac:dyDescent="0.25">
      <c r="B33" s="263" t="e">
        <f>IF(Tabla13[[#This Row],[Código_Actividad]]="","",CONCATENATE(Tabla13[[#This Row],[POA]],".",Tabla13[[#This Row],[SRS]],".",Tabla13[[#This Row],[AREA]],".",Tabla13[[#This Row],[TIPO]]))</f>
        <v>#REF!</v>
      </c>
      <c r="C33" s="263" t="e">
        <f>IF(Tabla13[[#This Row],[Código_Actividad]]="","",#REF!)</f>
        <v>#REF!</v>
      </c>
      <c r="D33" s="263" t="e">
        <f>IF(Tabla13[[#This Row],[Código_Actividad]]="","",#REF!)</f>
        <v>#REF!</v>
      </c>
      <c r="E33" s="263" t="e">
        <f>IF(Tabla13[[#This Row],[Código_Actividad]]="","",#REF!)</f>
        <v>#REF!</v>
      </c>
      <c r="F33" s="263" t="e">
        <f>IF(Tabla13[[#This Row],[Código_Actividad]]="","",#REF!)</f>
        <v>#REF!</v>
      </c>
      <c r="G33" s="181" t="s">
        <v>1190</v>
      </c>
      <c r="H33" s="183" t="s">
        <v>1255</v>
      </c>
      <c r="I33" s="391">
        <v>12</v>
      </c>
      <c r="J33" s="388" t="s">
        <v>1435</v>
      </c>
      <c r="K33" s="389" t="s">
        <v>1429</v>
      </c>
      <c r="L33" s="390" t="s">
        <v>1430</v>
      </c>
      <c r="M33" s="387">
        <v>180</v>
      </c>
      <c r="N33" s="388"/>
      <c r="O33" s="389"/>
      <c r="P33" s="390"/>
      <c r="Q33" s="387"/>
      <c r="R33" s="253"/>
      <c r="S33" s="252"/>
      <c r="T33" s="252"/>
    </row>
    <row r="34" spans="2:20" ht="55.5" customHeight="1" x14ac:dyDescent="0.25">
      <c r="B34" s="263" t="e">
        <f>IF(Tabla13[[#This Row],[Código_Actividad]]="","",CONCATENATE(Tabla13[[#This Row],[POA]],".",Tabla13[[#This Row],[SRS]],".",Tabla13[[#This Row],[AREA]],".",Tabla13[[#This Row],[TIPO]]))</f>
        <v>#REF!</v>
      </c>
      <c r="C34" s="263" t="e">
        <f>IF(Tabla13[[#This Row],[Código_Actividad]]="","",#REF!)</f>
        <v>#REF!</v>
      </c>
      <c r="D34" s="263" t="e">
        <f>IF(Tabla13[[#This Row],[Código_Actividad]]="","",#REF!)</f>
        <v>#REF!</v>
      </c>
      <c r="E34" s="263" t="e">
        <f>IF(Tabla13[[#This Row],[Código_Actividad]]="","",#REF!)</f>
        <v>#REF!</v>
      </c>
      <c r="F34" s="263" t="e">
        <f>IF(Tabla13[[#This Row],[Código_Actividad]]="","",#REF!)</f>
        <v>#REF!</v>
      </c>
      <c r="G34" s="181" t="s">
        <v>1190</v>
      </c>
      <c r="H34" s="183" t="s">
        <v>1255</v>
      </c>
      <c r="I34" s="391">
        <v>12</v>
      </c>
      <c r="J34" s="388" t="s">
        <v>235</v>
      </c>
      <c r="K34" s="389" t="s">
        <v>1436</v>
      </c>
      <c r="L34" s="390" t="s">
        <v>1437</v>
      </c>
      <c r="M34" s="387" t="s">
        <v>1438</v>
      </c>
      <c r="N34" s="388"/>
      <c r="O34" s="389"/>
      <c r="P34" s="390"/>
      <c r="Q34" s="387"/>
      <c r="R34" s="253"/>
      <c r="S34" s="252"/>
      <c r="T34" s="252"/>
    </row>
    <row r="35" spans="2:20" ht="45" customHeight="1" x14ac:dyDescent="0.25">
      <c r="B35" s="263" t="e">
        <f>IF(Tabla13[[#This Row],[Código_Actividad]]="","",CONCATENATE(Tabla13[[#This Row],[POA]],".",Tabla13[[#This Row],[SRS]],".",Tabla13[[#This Row],[AREA]],".",Tabla13[[#This Row],[TIPO]]))</f>
        <v>#REF!</v>
      </c>
      <c r="C35" s="263" t="e">
        <f>IF(Tabla13[[#This Row],[Código_Actividad]]="","",#REF!)</f>
        <v>#REF!</v>
      </c>
      <c r="D35" s="263" t="e">
        <f>IF(Tabla13[[#This Row],[Código_Actividad]]="","",#REF!)</f>
        <v>#REF!</v>
      </c>
      <c r="E35" s="263" t="e">
        <f>IF(Tabla13[[#This Row],[Código_Actividad]]="","",#REF!)</f>
        <v>#REF!</v>
      </c>
      <c r="F35" s="263" t="e">
        <f>IF(Tabla13[[#This Row],[Código_Actividad]]="","",#REF!)</f>
        <v>#REF!</v>
      </c>
      <c r="G35" s="181" t="s">
        <v>1190</v>
      </c>
      <c r="H35" s="183" t="s">
        <v>1255</v>
      </c>
      <c r="I35" s="391">
        <v>12</v>
      </c>
      <c r="J35" s="388" t="s">
        <v>1439</v>
      </c>
      <c r="K35" s="389" t="s">
        <v>1440</v>
      </c>
      <c r="L35" s="390" t="s">
        <v>1441</v>
      </c>
      <c r="M35" s="387">
        <v>25</v>
      </c>
      <c r="N35" s="388"/>
      <c r="O35" s="389"/>
      <c r="P35" s="390"/>
      <c r="Q35" s="387"/>
      <c r="R35" s="253"/>
      <c r="S35" s="252"/>
      <c r="T35" s="252"/>
    </row>
    <row r="36" spans="2:20" ht="54" customHeight="1" x14ac:dyDescent="0.25">
      <c r="B36" s="263" t="e">
        <f>IF(Tabla13[[#This Row],[Código_Actividad]]="","",CONCATENATE(Tabla13[[#This Row],[POA]],".",Tabla13[[#This Row],[SRS]],".",Tabla13[[#This Row],[AREA]],".",Tabla13[[#This Row],[TIPO]]))</f>
        <v>#REF!</v>
      </c>
      <c r="C36" s="263" t="e">
        <f>IF(Tabla13[[#This Row],[Código_Actividad]]="","",#REF!)</f>
        <v>#REF!</v>
      </c>
      <c r="D36" s="263" t="e">
        <f>IF(Tabla13[[#This Row],[Código_Actividad]]="","",#REF!)</f>
        <v>#REF!</v>
      </c>
      <c r="E36" s="263" t="e">
        <f>IF(Tabla13[[#This Row],[Código_Actividad]]="","",#REF!)</f>
        <v>#REF!</v>
      </c>
      <c r="F36" s="263" t="e">
        <f>IF(Tabla13[[#This Row],[Código_Actividad]]="","",#REF!)</f>
        <v>#REF!</v>
      </c>
      <c r="G36" s="181" t="s">
        <v>1190</v>
      </c>
      <c r="H36" s="183" t="s">
        <v>1255</v>
      </c>
      <c r="I36" s="391">
        <v>12</v>
      </c>
      <c r="J36" s="388" t="s">
        <v>1522</v>
      </c>
      <c r="K36" s="389" t="s">
        <v>1442</v>
      </c>
      <c r="L36" s="390" t="s">
        <v>1443</v>
      </c>
      <c r="M36" s="387">
        <v>60</v>
      </c>
      <c r="N36" s="388"/>
      <c r="O36" s="389"/>
      <c r="P36" s="390"/>
      <c r="Q36" s="387"/>
      <c r="R36" s="253"/>
      <c r="S36" s="252"/>
      <c r="T36" s="252"/>
    </row>
    <row r="37" spans="2:20" ht="81" customHeight="1" x14ac:dyDescent="0.25">
      <c r="B37" s="263" t="e">
        <f>IF(Tabla13[[#This Row],[Código_Actividad]]="","",CONCATENATE(Tabla13[[#This Row],[POA]],".",Tabla13[[#This Row],[SRS]],".",Tabla13[[#This Row],[AREA]],".",Tabla13[[#This Row],[TIPO]]))</f>
        <v>#REF!</v>
      </c>
      <c r="C37" s="263" t="e">
        <f>IF(Tabla13[[#This Row],[Código_Actividad]]="","",#REF!)</f>
        <v>#REF!</v>
      </c>
      <c r="D37" s="263" t="e">
        <f>IF(Tabla13[[#This Row],[Código_Actividad]]="","",#REF!)</f>
        <v>#REF!</v>
      </c>
      <c r="E37" s="263" t="e">
        <f>IF(Tabla13[[#This Row],[Código_Actividad]]="","",#REF!)</f>
        <v>#REF!</v>
      </c>
      <c r="F37" s="263" t="e">
        <f>IF(Tabla13[[#This Row],[Código_Actividad]]="","",#REF!)</f>
        <v>#REF!</v>
      </c>
      <c r="G37" s="181" t="s">
        <v>1190</v>
      </c>
      <c r="H37" s="183" t="s">
        <v>1255</v>
      </c>
      <c r="I37" s="391">
        <v>12</v>
      </c>
      <c r="J37" s="388" t="s">
        <v>1523</v>
      </c>
      <c r="K37" s="389" t="s">
        <v>1444</v>
      </c>
      <c r="L37" s="390" t="s">
        <v>1445</v>
      </c>
      <c r="M37" s="387">
        <v>200</v>
      </c>
      <c r="N37" s="388"/>
      <c r="O37" s="389"/>
      <c r="P37" s="390"/>
      <c r="Q37" s="387"/>
      <c r="R37" s="253"/>
      <c r="S37" s="252"/>
      <c r="T37" s="252"/>
    </row>
    <row r="38" spans="2:20" ht="52.5" customHeight="1" x14ac:dyDescent="0.25">
      <c r="B38" s="263" t="e">
        <f>IF(Tabla13[[#This Row],[Código_Actividad]]="","",CONCATENATE(Tabla13[[#This Row],[POA]],".",Tabla13[[#This Row],[SRS]],".",Tabla13[[#This Row],[AREA]],".",Tabla13[[#This Row],[TIPO]]))</f>
        <v>#REF!</v>
      </c>
      <c r="C38" s="263" t="e">
        <f>IF(Tabla13[[#This Row],[Código_Actividad]]="","",#REF!)</f>
        <v>#REF!</v>
      </c>
      <c r="D38" s="263" t="e">
        <f>IF(Tabla13[[#This Row],[Código_Actividad]]="","",#REF!)</f>
        <v>#REF!</v>
      </c>
      <c r="E38" s="263" t="e">
        <f>IF(Tabla13[[#This Row],[Código_Actividad]]="","",#REF!)</f>
        <v>#REF!</v>
      </c>
      <c r="F38" s="263" t="e">
        <f>IF(Tabla13[[#This Row],[Código_Actividad]]="","",#REF!)</f>
        <v>#REF!</v>
      </c>
      <c r="G38" s="181" t="s">
        <v>1190</v>
      </c>
      <c r="H38" s="183" t="s">
        <v>1255</v>
      </c>
      <c r="I38" s="391">
        <v>12</v>
      </c>
      <c r="J38" s="388" t="s">
        <v>1446</v>
      </c>
      <c r="K38" s="389" t="s">
        <v>1447</v>
      </c>
      <c r="L38" s="390" t="s">
        <v>1448</v>
      </c>
      <c r="M38" s="387">
        <v>20</v>
      </c>
      <c r="N38" s="388"/>
      <c r="O38" s="389"/>
      <c r="P38" s="390"/>
      <c r="Q38" s="387"/>
      <c r="R38" s="253"/>
      <c r="S38" s="252"/>
      <c r="T38" s="252"/>
    </row>
    <row r="39" spans="2:20" ht="48" customHeight="1" x14ac:dyDescent="0.25">
      <c r="B39" s="263" t="e">
        <f>IF(Tabla13[[#This Row],[Código_Actividad]]="","",CONCATENATE(Tabla13[[#This Row],[POA]],".",Tabla13[[#This Row],[SRS]],".",Tabla13[[#This Row],[AREA]],".",Tabla13[[#This Row],[TIPO]]))</f>
        <v>#REF!</v>
      </c>
      <c r="C39" s="263" t="e">
        <f>IF(Tabla13[[#This Row],[Código_Actividad]]="","",#REF!)</f>
        <v>#REF!</v>
      </c>
      <c r="D39" s="263" t="e">
        <f>IF(Tabla13[[#This Row],[Código_Actividad]]="","",#REF!)</f>
        <v>#REF!</v>
      </c>
      <c r="E39" s="263" t="e">
        <f>IF(Tabla13[[#This Row],[Código_Actividad]]="","",#REF!)</f>
        <v>#REF!</v>
      </c>
      <c r="F39" s="263" t="e">
        <f>IF(Tabla13[[#This Row],[Código_Actividad]]="","",#REF!)</f>
        <v>#REF!</v>
      </c>
      <c r="G39" s="181" t="s">
        <v>1190</v>
      </c>
      <c r="H39" s="183" t="s">
        <v>1255</v>
      </c>
      <c r="I39" s="391">
        <v>12</v>
      </c>
      <c r="J39" s="388" t="s">
        <v>1449</v>
      </c>
      <c r="K39" s="389" t="s">
        <v>1450</v>
      </c>
      <c r="L39" s="390" t="s">
        <v>1451</v>
      </c>
      <c r="M39" s="387">
        <v>100</v>
      </c>
      <c r="N39" s="388"/>
      <c r="O39" s="389"/>
      <c r="P39" s="390"/>
      <c r="Q39" s="387"/>
      <c r="R39" s="253"/>
      <c r="S39" s="252"/>
      <c r="T39" s="252"/>
    </row>
    <row r="40" spans="2:20" ht="45" customHeight="1" x14ac:dyDescent="0.25">
      <c r="B40" s="263" t="e">
        <f>IF(Tabla13[[#This Row],[Código_Actividad]]="","",CONCATENATE(Tabla13[[#This Row],[POA]],".",Tabla13[[#This Row],[SRS]],".",Tabla13[[#This Row],[AREA]],".",Tabla13[[#This Row],[TIPO]]))</f>
        <v>#REF!</v>
      </c>
      <c r="C40" s="263" t="e">
        <f>IF(Tabla13[[#This Row],[Código_Actividad]]="","",#REF!)</f>
        <v>#REF!</v>
      </c>
      <c r="D40" s="263" t="e">
        <f>IF(Tabla13[[#This Row],[Código_Actividad]]="","",#REF!)</f>
        <v>#REF!</v>
      </c>
      <c r="E40" s="263" t="e">
        <f>IF(Tabla13[[#This Row],[Código_Actividad]]="","",#REF!)</f>
        <v>#REF!</v>
      </c>
      <c r="F40" s="263" t="e">
        <f>IF(Tabla13[[#This Row],[Código_Actividad]]="","",#REF!)</f>
        <v>#REF!</v>
      </c>
      <c r="G40" s="181" t="s">
        <v>1190</v>
      </c>
      <c r="H40" s="183" t="s">
        <v>1255</v>
      </c>
      <c r="I40" s="391">
        <v>12</v>
      </c>
      <c r="J40" s="388" t="s">
        <v>1452</v>
      </c>
      <c r="K40" s="389" t="s">
        <v>1453</v>
      </c>
      <c r="L40" s="390" t="s">
        <v>1451</v>
      </c>
      <c r="M40" s="387">
        <v>30</v>
      </c>
      <c r="N40" s="388"/>
      <c r="O40" s="389"/>
      <c r="P40" s="390"/>
      <c r="Q40" s="387"/>
      <c r="R40" s="253"/>
      <c r="S40" s="252"/>
      <c r="T40" s="252"/>
    </row>
    <row r="41" spans="2:20" ht="51" customHeight="1" x14ac:dyDescent="0.25">
      <c r="B41" s="263" t="e">
        <f>IF(Tabla13[[#This Row],[Código_Actividad]]="","",CONCATENATE(Tabla13[[#This Row],[POA]],".",Tabla13[[#This Row],[SRS]],".",Tabla13[[#This Row],[AREA]],".",Tabla13[[#This Row],[TIPO]]))</f>
        <v>#REF!</v>
      </c>
      <c r="C41" s="263" t="e">
        <f>IF(Tabla13[[#This Row],[Código_Actividad]]="","",#REF!)</f>
        <v>#REF!</v>
      </c>
      <c r="D41" s="263" t="e">
        <f>IF(Tabla13[[#This Row],[Código_Actividad]]="","",#REF!)</f>
        <v>#REF!</v>
      </c>
      <c r="E41" s="263" t="e">
        <f>IF(Tabla13[[#This Row],[Código_Actividad]]="","",#REF!)</f>
        <v>#REF!</v>
      </c>
      <c r="F41" s="263" t="e">
        <f>IF(Tabla13[[#This Row],[Código_Actividad]]="","",#REF!)</f>
        <v>#REF!</v>
      </c>
      <c r="G41" s="181" t="s">
        <v>1190</v>
      </c>
      <c r="H41" s="183" t="s">
        <v>1255</v>
      </c>
      <c r="I41" s="391">
        <v>12</v>
      </c>
      <c r="J41" s="388" t="s">
        <v>1454</v>
      </c>
      <c r="K41" s="389" t="s">
        <v>1455</v>
      </c>
      <c r="L41" s="390" t="s">
        <v>482</v>
      </c>
      <c r="M41" s="387">
        <v>60</v>
      </c>
      <c r="N41" s="388"/>
      <c r="O41" s="389"/>
      <c r="P41" s="390"/>
      <c r="Q41" s="387"/>
      <c r="R41" s="253"/>
      <c r="S41" s="252"/>
      <c r="T41" s="252"/>
    </row>
    <row r="42" spans="2:20" ht="51" customHeight="1" x14ac:dyDescent="0.25">
      <c r="B42" s="263" t="e">
        <f>IF(Tabla13[[#This Row],[Código_Actividad]]="","",CONCATENATE(Tabla13[[#This Row],[POA]],".",Tabla13[[#This Row],[SRS]],".",Tabla13[[#This Row],[AREA]],".",Tabla13[[#This Row],[TIPO]]))</f>
        <v>#REF!</v>
      </c>
      <c r="C42" s="263" t="e">
        <f>IF(Tabla13[[#This Row],[Código_Actividad]]="","",#REF!)</f>
        <v>#REF!</v>
      </c>
      <c r="D42" s="263" t="e">
        <f>IF(Tabla13[[#This Row],[Código_Actividad]]="","",#REF!)</f>
        <v>#REF!</v>
      </c>
      <c r="E42" s="263" t="e">
        <f>IF(Tabla13[[#This Row],[Código_Actividad]]="","",#REF!)</f>
        <v>#REF!</v>
      </c>
      <c r="F42" s="263" t="e">
        <f>IF(Tabla13[[#This Row],[Código_Actividad]]="","",#REF!)</f>
        <v>#REF!</v>
      </c>
      <c r="G42" s="181" t="s">
        <v>1190</v>
      </c>
      <c r="H42" s="183" t="s">
        <v>1255</v>
      </c>
      <c r="I42" s="391">
        <v>12</v>
      </c>
      <c r="J42" s="388" t="s">
        <v>1456</v>
      </c>
      <c r="K42" s="389" t="s">
        <v>1457</v>
      </c>
      <c r="L42" s="390" t="s">
        <v>482</v>
      </c>
      <c r="M42" s="387">
        <v>100</v>
      </c>
      <c r="N42" s="388"/>
      <c r="O42" s="389"/>
      <c r="P42" s="390"/>
      <c r="Q42" s="387"/>
      <c r="R42" s="253"/>
      <c r="S42" s="252"/>
      <c r="T42" s="252"/>
    </row>
    <row r="43" spans="2:20" ht="59.25" customHeight="1" x14ac:dyDescent="0.25">
      <c r="B43" s="263" t="e">
        <f>IF(Tabla13[[#This Row],[Código_Actividad]]="","",CONCATENATE(Tabla13[[#This Row],[POA]],".",Tabla13[[#This Row],[SRS]],".",Tabla13[[#This Row],[AREA]],".",Tabla13[[#This Row],[TIPO]]))</f>
        <v>#REF!</v>
      </c>
      <c r="C43" s="263" t="e">
        <f>IF(Tabla13[[#This Row],[Código_Actividad]]="","",#REF!)</f>
        <v>#REF!</v>
      </c>
      <c r="D43" s="263" t="e">
        <f>IF(Tabla13[[#This Row],[Código_Actividad]]="","",#REF!)</f>
        <v>#REF!</v>
      </c>
      <c r="E43" s="263" t="e">
        <f>IF(Tabla13[[#This Row],[Código_Actividad]]="","",#REF!)</f>
        <v>#REF!</v>
      </c>
      <c r="F43" s="263" t="e">
        <f>IF(Tabla13[[#This Row],[Código_Actividad]]="","",#REF!)</f>
        <v>#REF!</v>
      </c>
      <c r="G43" s="181" t="s">
        <v>1190</v>
      </c>
      <c r="H43" s="183" t="s">
        <v>1255</v>
      </c>
      <c r="I43" s="391">
        <v>12</v>
      </c>
      <c r="J43" s="388" t="s">
        <v>1458</v>
      </c>
      <c r="K43" s="389" t="s">
        <v>1457</v>
      </c>
      <c r="L43" s="390" t="s">
        <v>482</v>
      </c>
      <c r="M43" s="387">
        <v>100</v>
      </c>
      <c r="N43" s="388"/>
      <c r="O43" s="389"/>
      <c r="P43" s="390"/>
      <c r="Q43" s="387"/>
      <c r="R43" s="253"/>
      <c r="S43" s="252"/>
      <c r="T43" s="252"/>
    </row>
    <row r="44" spans="2:20" ht="57.75" customHeight="1" x14ac:dyDescent="0.25">
      <c r="B44" s="263" t="e">
        <f>IF(Tabla13[[#This Row],[Código_Actividad]]="","",CONCATENATE(Tabla13[[#This Row],[POA]],".",Tabla13[[#This Row],[SRS]],".",Tabla13[[#This Row],[AREA]],".",Tabla13[[#This Row],[TIPO]]))</f>
        <v>#REF!</v>
      </c>
      <c r="C44" s="263" t="e">
        <f>IF(Tabla13[[#This Row],[Código_Actividad]]="","",#REF!)</f>
        <v>#REF!</v>
      </c>
      <c r="D44" s="263" t="e">
        <f>IF(Tabla13[[#This Row],[Código_Actividad]]="","",#REF!)</f>
        <v>#REF!</v>
      </c>
      <c r="E44" s="263" t="e">
        <f>IF(Tabla13[[#This Row],[Código_Actividad]]="","",#REF!)</f>
        <v>#REF!</v>
      </c>
      <c r="F44" s="263" t="e">
        <f>IF(Tabla13[[#This Row],[Código_Actividad]]="","",#REF!)</f>
        <v>#REF!</v>
      </c>
      <c r="G44" s="181" t="s">
        <v>1190</v>
      </c>
      <c r="H44" s="183" t="s">
        <v>1255</v>
      </c>
      <c r="I44" s="391">
        <v>12</v>
      </c>
      <c r="J44" s="388" t="s">
        <v>1459</v>
      </c>
      <c r="K44" s="389" t="s">
        <v>1460</v>
      </c>
      <c r="L44" s="390" t="s">
        <v>482</v>
      </c>
      <c r="M44" s="387">
        <v>100</v>
      </c>
      <c r="N44" s="388"/>
      <c r="O44" s="389"/>
      <c r="P44" s="390"/>
      <c r="Q44" s="387"/>
      <c r="R44" s="253"/>
      <c r="S44" s="252"/>
      <c r="T44" s="252"/>
    </row>
    <row r="45" spans="2:20" ht="63" customHeight="1" x14ac:dyDescent="0.25">
      <c r="B45" s="263" t="e">
        <f>IF(Tabla13[[#This Row],[Código_Actividad]]="","",CONCATENATE(Tabla13[[#This Row],[POA]],".",Tabla13[[#This Row],[SRS]],".",Tabla13[[#This Row],[AREA]],".",Tabla13[[#This Row],[TIPO]]))</f>
        <v>#REF!</v>
      </c>
      <c r="C45" s="263" t="e">
        <f>IF(Tabla13[[#This Row],[Código_Actividad]]="","",#REF!)</f>
        <v>#REF!</v>
      </c>
      <c r="D45" s="263" t="e">
        <f>IF(Tabla13[[#This Row],[Código_Actividad]]="","",#REF!)</f>
        <v>#REF!</v>
      </c>
      <c r="E45" s="263" t="e">
        <f>IF(Tabla13[[#This Row],[Código_Actividad]]="","",#REF!)</f>
        <v>#REF!</v>
      </c>
      <c r="F45" s="263" t="e">
        <f>IF(Tabla13[[#This Row],[Código_Actividad]]="","",#REF!)</f>
        <v>#REF!</v>
      </c>
      <c r="G45" s="181" t="s">
        <v>1190</v>
      </c>
      <c r="H45" s="183" t="s">
        <v>1255</v>
      </c>
      <c r="I45" s="391">
        <v>12</v>
      </c>
      <c r="J45" s="388" t="s">
        <v>1461</v>
      </c>
      <c r="K45" s="389" t="s">
        <v>1462</v>
      </c>
      <c r="L45" s="390" t="s">
        <v>482</v>
      </c>
      <c r="M45" s="387">
        <v>100</v>
      </c>
      <c r="N45" s="388"/>
      <c r="O45" s="389"/>
      <c r="P45" s="390"/>
      <c r="Q45" s="387"/>
      <c r="R45" s="253"/>
      <c r="S45" s="252"/>
      <c r="T45" s="252"/>
    </row>
    <row r="46" spans="2:20" ht="60.75" customHeight="1" x14ac:dyDescent="0.25">
      <c r="B46" s="263" t="e">
        <f>IF(Tabla13[[#This Row],[Código_Actividad]]="","",CONCATENATE(Tabla13[[#This Row],[POA]],".",Tabla13[[#This Row],[SRS]],".",Tabla13[[#This Row],[AREA]],".",Tabla13[[#This Row],[TIPO]]))</f>
        <v>#REF!</v>
      </c>
      <c r="C46" s="263" t="e">
        <f>IF(Tabla13[[#This Row],[Código_Actividad]]="","",#REF!)</f>
        <v>#REF!</v>
      </c>
      <c r="D46" s="263" t="e">
        <f>IF(Tabla13[[#This Row],[Código_Actividad]]="","",#REF!)</f>
        <v>#REF!</v>
      </c>
      <c r="E46" s="263" t="e">
        <f>IF(Tabla13[[#This Row],[Código_Actividad]]="","",#REF!)</f>
        <v>#REF!</v>
      </c>
      <c r="F46" s="263" t="e">
        <f>IF(Tabla13[[#This Row],[Código_Actividad]]="","",#REF!)</f>
        <v>#REF!</v>
      </c>
      <c r="G46" s="181" t="s">
        <v>1190</v>
      </c>
      <c r="H46" s="183" t="s">
        <v>1255</v>
      </c>
      <c r="I46" s="391">
        <v>12</v>
      </c>
      <c r="J46" s="388" t="s">
        <v>1463</v>
      </c>
      <c r="K46" s="389" t="s">
        <v>1460</v>
      </c>
      <c r="L46" s="390" t="s">
        <v>482</v>
      </c>
      <c r="M46" s="387">
        <v>100</v>
      </c>
      <c r="N46" s="388"/>
      <c r="O46" s="389"/>
      <c r="P46" s="390"/>
      <c r="Q46" s="387"/>
      <c r="R46" s="253"/>
      <c r="S46" s="252"/>
      <c r="T46" s="252"/>
    </row>
    <row r="47" spans="2:20" ht="68.25" customHeight="1" x14ac:dyDescent="0.25">
      <c r="B47" s="263" t="e">
        <f>IF(Tabla13[[#This Row],[Código_Actividad]]="","",CONCATENATE(Tabla13[[#This Row],[POA]],".",Tabla13[[#This Row],[SRS]],".",Tabla13[[#This Row],[AREA]],".",Tabla13[[#This Row],[TIPO]]))</f>
        <v>#REF!</v>
      </c>
      <c r="C47" s="263" t="e">
        <f>IF(Tabla13[[#This Row],[Código_Actividad]]="","",#REF!)</f>
        <v>#REF!</v>
      </c>
      <c r="D47" s="263" t="e">
        <f>IF(Tabla13[[#This Row],[Código_Actividad]]="","",#REF!)</f>
        <v>#REF!</v>
      </c>
      <c r="E47" s="263" t="e">
        <f>IF(Tabla13[[#This Row],[Código_Actividad]]="","",#REF!)</f>
        <v>#REF!</v>
      </c>
      <c r="F47" s="263" t="e">
        <f>IF(Tabla13[[#This Row],[Código_Actividad]]="","",#REF!)</f>
        <v>#REF!</v>
      </c>
      <c r="G47" s="181" t="s">
        <v>1190</v>
      </c>
      <c r="H47" s="183" t="s">
        <v>1255</v>
      </c>
      <c r="I47" s="391">
        <v>12</v>
      </c>
      <c r="J47" s="388" t="s">
        <v>1464</v>
      </c>
      <c r="K47" s="389" t="s">
        <v>1465</v>
      </c>
      <c r="L47" s="390" t="s">
        <v>1466</v>
      </c>
      <c r="M47" s="387">
        <v>100</v>
      </c>
      <c r="N47" s="388"/>
      <c r="O47" s="389"/>
      <c r="P47" s="390"/>
      <c r="Q47" s="387"/>
      <c r="R47" s="253"/>
      <c r="S47" s="252"/>
      <c r="T47" s="252"/>
    </row>
    <row r="48" spans="2:20" ht="63" customHeight="1" x14ac:dyDescent="0.25">
      <c r="B48" s="263" t="e">
        <f>IF(Tabla13[[#This Row],[Código_Actividad]]="","",CONCATENATE(Tabla13[[#This Row],[POA]],".",Tabla13[[#This Row],[SRS]],".",Tabla13[[#This Row],[AREA]],".",Tabla13[[#This Row],[TIPO]]))</f>
        <v>#REF!</v>
      </c>
      <c r="C48" s="263" t="e">
        <f>IF(Tabla13[[#This Row],[Código_Actividad]]="","",#REF!)</f>
        <v>#REF!</v>
      </c>
      <c r="D48" s="263" t="e">
        <f>IF(Tabla13[[#This Row],[Código_Actividad]]="","",#REF!)</f>
        <v>#REF!</v>
      </c>
      <c r="E48" s="263" t="e">
        <f>IF(Tabla13[[#This Row],[Código_Actividad]]="","",#REF!)</f>
        <v>#REF!</v>
      </c>
      <c r="F48" s="263" t="e">
        <f>IF(Tabla13[[#This Row],[Código_Actividad]]="","",#REF!)</f>
        <v>#REF!</v>
      </c>
      <c r="G48" s="181" t="s">
        <v>1190</v>
      </c>
      <c r="H48" s="183" t="s">
        <v>1255</v>
      </c>
      <c r="I48" s="391">
        <v>12</v>
      </c>
      <c r="J48" s="388" t="s">
        <v>1467</v>
      </c>
      <c r="K48" s="389" t="s">
        <v>1468</v>
      </c>
      <c r="L48" s="390" t="s">
        <v>1469</v>
      </c>
      <c r="M48" s="387">
        <v>2.5</v>
      </c>
      <c r="N48" s="388"/>
      <c r="O48" s="389"/>
      <c r="P48" s="390"/>
      <c r="Q48" s="387"/>
      <c r="R48" s="253"/>
      <c r="S48" s="252"/>
      <c r="T48" s="252"/>
    </row>
    <row r="49" spans="2:20" ht="54.75" customHeight="1" x14ac:dyDescent="0.25">
      <c r="B49" s="263" t="e">
        <f>IF(Tabla13[[#This Row],[Código_Actividad]]="","",CONCATENATE(Tabla13[[#This Row],[POA]],".",Tabla13[[#This Row],[SRS]],".",Tabla13[[#This Row],[AREA]],".",Tabla13[[#This Row],[TIPO]]))</f>
        <v>#REF!</v>
      </c>
      <c r="C49" s="263" t="e">
        <f>IF(Tabla13[[#This Row],[Código_Actividad]]="","",#REF!)</f>
        <v>#REF!</v>
      </c>
      <c r="D49" s="263" t="e">
        <f>IF(Tabla13[[#This Row],[Código_Actividad]]="","",#REF!)</f>
        <v>#REF!</v>
      </c>
      <c r="E49" s="263" t="e">
        <f>IF(Tabla13[[#This Row],[Código_Actividad]]="","",#REF!)</f>
        <v>#REF!</v>
      </c>
      <c r="F49" s="263" t="e">
        <f>IF(Tabla13[[#This Row],[Código_Actividad]]="","",#REF!)</f>
        <v>#REF!</v>
      </c>
      <c r="G49" s="181" t="s">
        <v>1190</v>
      </c>
      <c r="H49" s="183" t="s">
        <v>1255</v>
      </c>
      <c r="I49" s="391">
        <v>12</v>
      </c>
      <c r="J49" s="388" t="s">
        <v>1470</v>
      </c>
      <c r="K49" s="389" t="s">
        <v>1471</v>
      </c>
      <c r="L49" s="390" t="s">
        <v>1102</v>
      </c>
      <c r="M49" s="387">
        <v>50</v>
      </c>
      <c r="N49" s="388"/>
      <c r="O49" s="389"/>
      <c r="P49" s="390"/>
      <c r="Q49" s="387"/>
      <c r="R49" s="253"/>
      <c r="S49" s="252"/>
      <c r="T49" s="252"/>
    </row>
    <row r="50" spans="2:20" ht="57.75" customHeight="1" x14ac:dyDescent="0.25">
      <c r="B50" s="263" t="e">
        <f>IF(Tabla13[[#This Row],[Código_Actividad]]="","",CONCATENATE(Tabla13[[#This Row],[POA]],".",Tabla13[[#This Row],[SRS]],".",Tabla13[[#This Row],[AREA]],".",Tabla13[[#This Row],[TIPO]]))</f>
        <v>#REF!</v>
      </c>
      <c r="C50" s="263" t="e">
        <f>IF(Tabla13[[#This Row],[Código_Actividad]]="","",#REF!)</f>
        <v>#REF!</v>
      </c>
      <c r="D50" s="263" t="e">
        <f>IF(Tabla13[[#This Row],[Código_Actividad]]="","",#REF!)</f>
        <v>#REF!</v>
      </c>
      <c r="E50" s="263" t="e">
        <f>IF(Tabla13[[#This Row],[Código_Actividad]]="","",#REF!)</f>
        <v>#REF!</v>
      </c>
      <c r="F50" s="263" t="e">
        <f>IF(Tabla13[[#This Row],[Código_Actividad]]="","",#REF!)</f>
        <v>#REF!</v>
      </c>
      <c r="G50" s="181" t="s">
        <v>1190</v>
      </c>
      <c r="H50" s="183" t="s">
        <v>1255</v>
      </c>
      <c r="I50" s="391">
        <v>12</v>
      </c>
      <c r="J50" s="388" t="s">
        <v>1472</v>
      </c>
      <c r="K50" s="389" t="s">
        <v>1473</v>
      </c>
      <c r="L50" s="390" t="s">
        <v>1474</v>
      </c>
      <c r="M50" s="387">
        <v>2</v>
      </c>
      <c r="N50" s="388"/>
      <c r="O50" s="389"/>
      <c r="P50" s="390"/>
      <c r="Q50" s="387"/>
      <c r="R50" s="253"/>
      <c r="S50" s="252"/>
      <c r="T50" s="252"/>
    </row>
    <row r="51" spans="2:20" ht="45.75" customHeight="1" x14ac:dyDescent="0.25">
      <c r="B51" s="263" t="e">
        <f>IF(Tabla13[[#This Row],[Código_Actividad]]="","",CONCATENATE(Tabla13[[#This Row],[POA]],".",Tabla13[[#This Row],[SRS]],".",Tabla13[[#This Row],[AREA]],".",Tabla13[[#This Row],[TIPO]]))</f>
        <v>#REF!</v>
      </c>
      <c r="C51" s="263" t="e">
        <f>IF(Tabla13[[#This Row],[Código_Actividad]]="","",#REF!)</f>
        <v>#REF!</v>
      </c>
      <c r="D51" s="263" t="e">
        <f>IF(Tabla13[[#This Row],[Código_Actividad]]="","",#REF!)</f>
        <v>#REF!</v>
      </c>
      <c r="E51" s="263" t="e">
        <f>IF(Tabla13[[#This Row],[Código_Actividad]]="","",#REF!)</f>
        <v>#REF!</v>
      </c>
      <c r="F51" s="263" t="e">
        <f>IF(Tabla13[[#This Row],[Código_Actividad]]="","",#REF!)</f>
        <v>#REF!</v>
      </c>
      <c r="G51" s="181" t="s">
        <v>1190</v>
      </c>
      <c r="H51" s="183" t="s">
        <v>1255</v>
      </c>
      <c r="I51" s="391">
        <v>12</v>
      </c>
      <c r="J51" s="388" t="s">
        <v>1475</v>
      </c>
      <c r="K51" s="389" t="s">
        <v>1476</v>
      </c>
      <c r="L51" s="390" t="s">
        <v>1477</v>
      </c>
      <c r="M51" s="387">
        <v>10</v>
      </c>
      <c r="N51" s="388"/>
      <c r="O51" s="389"/>
      <c r="P51" s="390"/>
      <c r="Q51" s="387"/>
      <c r="R51" s="253"/>
      <c r="S51" s="252"/>
      <c r="T51" s="252"/>
    </row>
    <row r="52" spans="2:20" ht="59.25" customHeight="1" x14ac:dyDescent="0.25">
      <c r="B52" s="263" t="e">
        <f>IF(Tabla13[[#This Row],[Código_Actividad]]="","",CONCATENATE(Tabla13[[#This Row],[POA]],".",Tabla13[[#This Row],[SRS]],".",Tabla13[[#This Row],[AREA]],".",Tabla13[[#This Row],[TIPO]]))</f>
        <v>#REF!</v>
      </c>
      <c r="C52" s="263" t="e">
        <f>IF(Tabla13[[#This Row],[Código_Actividad]]="","",#REF!)</f>
        <v>#REF!</v>
      </c>
      <c r="D52" s="263" t="e">
        <f>IF(Tabla13[[#This Row],[Código_Actividad]]="","",#REF!)</f>
        <v>#REF!</v>
      </c>
      <c r="E52" s="263" t="e">
        <f>IF(Tabla13[[#This Row],[Código_Actividad]]="","",#REF!)</f>
        <v>#REF!</v>
      </c>
      <c r="F52" s="263" t="e">
        <f>IF(Tabla13[[#This Row],[Código_Actividad]]="","",#REF!)</f>
        <v>#REF!</v>
      </c>
      <c r="G52" s="181" t="s">
        <v>1190</v>
      </c>
      <c r="H52" s="183" t="s">
        <v>1255</v>
      </c>
      <c r="I52" s="391">
        <v>12</v>
      </c>
      <c r="J52" s="388" t="s">
        <v>1478</v>
      </c>
      <c r="K52" s="389" t="s">
        <v>1479</v>
      </c>
      <c r="L52" s="390" t="s">
        <v>1102</v>
      </c>
      <c r="M52" s="387">
        <v>50</v>
      </c>
      <c r="N52" s="388"/>
      <c r="O52" s="389"/>
      <c r="P52" s="390"/>
      <c r="Q52" s="387"/>
      <c r="R52" s="253"/>
      <c r="S52" s="252"/>
      <c r="T52" s="252"/>
    </row>
    <row r="53" spans="2:20" ht="47.25" customHeight="1" x14ac:dyDescent="0.25">
      <c r="B53" s="263" t="e">
        <f>IF(Tabla13[[#This Row],[Código_Actividad]]="","",CONCATENATE(Tabla13[[#This Row],[POA]],".",Tabla13[[#This Row],[SRS]],".",Tabla13[[#This Row],[AREA]],".",Tabla13[[#This Row],[TIPO]]))</f>
        <v>#REF!</v>
      </c>
      <c r="C53" s="263" t="e">
        <f>IF(Tabla13[[#This Row],[Código_Actividad]]="","",#REF!)</f>
        <v>#REF!</v>
      </c>
      <c r="D53" s="263" t="e">
        <f>IF(Tabla13[[#This Row],[Código_Actividad]]="","",#REF!)</f>
        <v>#REF!</v>
      </c>
      <c r="E53" s="263" t="e">
        <f>IF(Tabla13[[#This Row],[Código_Actividad]]="","",#REF!)</f>
        <v>#REF!</v>
      </c>
      <c r="F53" s="263" t="e">
        <f>IF(Tabla13[[#This Row],[Código_Actividad]]="","",#REF!)</f>
        <v>#REF!</v>
      </c>
      <c r="G53" s="181" t="s">
        <v>1190</v>
      </c>
      <c r="H53" s="183" t="s">
        <v>1255</v>
      </c>
      <c r="I53" s="391">
        <v>12</v>
      </c>
      <c r="J53" s="388" t="s">
        <v>1480</v>
      </c>
      <c r="K53" s="389" t="s">
        <v>1481</v>
      </c>
      <c r="L53" s="390" t="s">
        <v>1102</v>
      </c>
      <c r="M53" s="387">
        <v>20</v>
      </c>
      <c r="N53" s="388"/>
      <c r="O53" s="389"/>
      <c r="P53" s="390"/>
      <c r="Q53" s="387"/>
      <c r="R53" s="253"/>
      <c r="S53" s="252"/>
      <c r="T53" s="252"/>
    </row>
    <row r="54" spans="2:20" ht="47.25" customHeight="1" x14ac:dyDescent="0.25">
      <c r="B54" s="263" t="e">
        <f>IF(Tabla13[[#This Row],[Código_Actividad]]="","",CONCATENATE(Tabla13[[#This Row],[POA]],".",Tabla13[[#This Row],[SRS]],".",Tabla13[[#This Row],[AREA]],".",Tabla13[[#This Row],[TIPO]]))</f>
        <v>#REF!</v>
      </c>
      <c r="C54" s="263" t="e">
        <f>IF(Tabla13[[#This Row],[Código_Actividad]]="","",#REF!)</f>
        <v>#REF!</v>
      </c>
      <c r="D54" s="263" t="e">
        <f>IF(Tabla13[[#This Row],[Código_Actividad]]="","",#REF!)</f>
        <v>#REF!</v>
      </c>
      <c r="E54" s="263" t="e">
        <f>IF(Tabla13[[#This Row],[Código_Actividad]]="","",#REF!)</f>
        <v>#REF!</v>
      </c>
      <c r="F54" s="263" t="e">
        <f>IF(Tabla13[[#This Row],[Código_Actividad]]="","",#REF!)</f>
        <v>#REF!</v>
      </c>
      <c r="G54" s="181" t="s">
        <v>1190</v>
      </c>
      <c r="H54" s="183" t="s">
        <v>1255</v>
      </c>
      <c r="I54" s="391">
        <v>12</v>
      </c>
      <c r="J54" s="388" t="s">
        <v>1482</v>
      </c>
      <c r="K54" s="389" t="s">
        <v>1483</v>
      </c>
      <c r="L54" s="390" t="s">
        <v>1102</v>
      </c>
      <c r="M54" s="387">
        <v>20</v>
      </c>
      <c r="N54" s="388"/>
      <c r="O54" s="389"/>
      <c r="P54" s="390"/>
      <c r="Q54" s="387"/>
      <c r="R54" s="253"/>
      <c r="S54" s="252"/>
      <c r="T54" s="252"/>
    </row>
    <row r="55" spans="2:20" ht="43.5" customHeight="1" x14ac:dyDescent="0.25">
      <c r="B55" s="263" t="e">
        <f>IF(Tabla13[[#This Row],[Código_Actividad]]="","",CONCATENATE(Tabla13[[#This Row],[POA]],".",Tabla13[[#This Row],[SRS]],".",Tabla13[[#This Row],[AREA]],".",Tabla13[[#This Row],[TIPO]]))</f>
        <v>#REF!</v>
      </c>
      <c r="C55" s="263" t="e">
        <f>IF(Tabla13[[#This Row],[Código_Actividad]]="","",#REF!)</f>
        <v>#REF!</v>
      </c>
      <c r="D55" s="263" t="e">
        <f>IF(Tabla13[[#This Row],[Código_Actividad]]="","",#REF!)</f>
        <v>#REF!</v>
      </c>
      <c r="E55" s="263" t="e">
        <f>IF(Tabla13[[#This Row],[Código_Actividad]]="","",#REF!)</f>
        <v>#REF!</v>
      </c>
      <c r="F55" s="263" t="e">
        <f>IF(Tabla13[[#This Row],[Código_Actividad]]="","",#REF!)</f>
        <v>#REF!</v>
      </c>
      <c r="G55" s="181" t="s">
        <v>1190</v>
      </c>
      <c r="H55" s="183" t="s">
        <v>1255</v>
      </c>
      <c r="I55" s="391">
        <v>12</v>
      </c>
      <c r="J55" s="388" t="s">
        <v>1484</v>
      </c>
      <c r="K55" s="389" t="s">
        <v>1483</v>
      </c>
      <c r="L55" s="390" t="s">
        <v>1102</v>
      </c>
      <c r="M55" s="387">
        <v>20</v>
      </c>
      <c r="N55" s="388"/>
      <c r="O55" s="389"/>
      <c r="P55" s="390"/>
      <c r="Q55" s="387"/>
      <c r="R55" s="253"/>
      <c r="S55" s="252"/>
      <c r="T55" s="252"/>
    </row>
    <row r="56" spans="2:20" ht="56.25" customHeight="1" x14ac:dyDescent="0.25">
      <c r="B56" s="263" t="e">
        <f>IF(Tabla13[[#This Row],[Código_Actividad]]="","",CONCATENATE(Tabla13[[#This Row],[POA]],".",Tabla13[[#This Row],[SRS]],".",Tabla13[[#This Row],[AREA]],".",Tabla13[[#This Row],[TIPO]]))</f>
        <v>#REF!</v>
      </c>
      <c r="C56" s="263" t="e">
        <f>IF(Tabla13[[#This Row],[Código_Actividad]]="","",#REF!)</f>
        <v>#REF!</v>
      </c>
      <c r="D56" s="263" t="e">
        <f>IF(Tabla13[[#This Row],[Código_Actividad]]="","",#REF!)</f>
        <v>#REF!</v>
      </c>
      <c r="E56" s="263" t="e">
        <f>IF(Tabla13[[#This Row],[Código_Actividad]]="","",#REF!)</f>
        <v>#REF!</v>
      </c>
      <c r="F56" s="263" t="e">
        <f>IF(Tabla13[[#This Row],[Código_Actividad]]="","",#REF!)</f>
        <v>#REF!</v>
      </c>
      <c r="G56" s="181" t="s">
        <v>1190</v>
      </c>
      <c r="H56" s="183" t="s">
        <v>1255</v>
      </c>
      <c r="I56" s="391">
        <v>12</v>
      </c>
      <c r="J56" s="388" t="s">
        <v>1524</v>
      </c>
      <c r="K56" s="389" t="s">
        <v>1476</v>
      </c>
      <c r="L56" s="390" t="s">
        <v>1525</v>
      </c>
      <c r="M56" s="387">
        <v>25</v>
      </c>
      <c r="N56" s="388"/>
      <c r="O56" s="389"/>
      <c r="P56" s="390"/>
      <c r="Q56" s="387"/>
      <c r="R56" s="253"/>
      <c r="S56" s="252"/>
      <c r="T56" s="252"/>
    </row>
    <row r="57" spans="2:20" ht="53.25" customHeight="1" x14ac:dyDescent="0.25">
      <c r="B57" s="263" t="e">
        <f>IF(Tabla13[[#This Row],[Código_Actividad]]="","",CONCATENATE(Tabla13[[#This Row],[POA]],".",Tabla13[[#This Row],[SRS]],".",Tabla13[[#This Row],[AREA]],".",Tabla13[[#This Row],[TIPO]]))</f>
        <v>#REF!</v>
      </c>
      <c r="C57" s="263" t="e">
        <f>IF(Tabla13[[#This Row],[Código_Actividad]]="","",#REF!)</f>
        <v>#REF!</v>
      </c>
      <c r="D57" s="263" t="e">
        <f>IF(Tabla13[[#This Row],[Código_Actividad]]="","",#REF!)</f>
        <v>#REF!</v>
      </c>
      <c r="E57" s="263" t="e">
        <f>IF(Tabla13[[#This Row],[Código_Actividad]]="","",#REF!)</f>
        <v>#REF!</v>
      </c>
      <c r="F57" s="263" t="e">
        <f>IF(Tabla13[[#This Row],[Código_Actividad]]="","",#REF!)</f>
        <v>#REF!</v>
      </c>
      <c r="G57" s="181" t="s">
        <v>1190</v>
      </c>
      <c r="H57" s="183" t="s">
        <v>1255</v>
      </c>
      <c r="I57" s="391">
        <v>12</v>
      </c>
      <c r="J57" s="388" t="s">
        <v>1485</v>
      </c>
      <c r="K57" s="389" t="s">
        <v>1486</v>
      </c>
      <c r="L57" s="390" t="s">
        <v>1487</v>
      </c>
      <c r="M57" s="387">
        <v>40</v>
      </c>
      <c r="N57" s="388"/>
      <c r="O57" s="389"/>
      <c r="P57" s="390"/>
      <c r="Q57" s="387"/>
      <c r="R57" s="253"/>
      <c r="S57" s="252"/>
      <c r="T57" s="252"/>
    </row>
    <row r="58" spans="2:20" ht="59.25" customHeight="1" x14ac:dyDescent="0.25">
      <c r="B58" s="263" t="e">
        <f>IF(Tabla13[[#This Row],[Código_Actividad]]="","",CONCATENATE(Tabla13[[#This Row],[POA]],".",Tabla13[[#This Row],[SRS]],".",Tabla13[[#This Row],[AREA]],".",Tabla13[[#This Row],[TIPO]]))</f>
        <v>#REF!</v>
      </c>
      <c r="C58" s="263" t="e">
        <f>IF(Tabla13[[#This Row],[Código_Actividad]]="","",#REF!)</f>
        <v>#REF!</v>
      </c>
      <c r="D58" s="263" t="e">
        <f>IF(Tabla13[[#This Row],[Código_Actividad]]="","",#REF!)</f>
        <v>#REF!</v>
      </c>
      <c r="E58" s="263" t="e">
        <f>IF(Tabla13[[#This Row],[Código_Actividad]]="","",#REF!)</f>
        <v>#REF!</v>
      </c>
      <c r="F58" s="263" t="e">
        <f>IF(Tabla13[[#This Row],[Código_Actividad]]="","",#REF!)</f>
        <v>#REF!</v>
      </c>
      <c r="G58" s="181" t="s">
        <v>1190</v>
      </c>
      <c r="H58" s="183" t="s">
        <v>1255</v>
      </c>
      <c r="I58" s="391">
        <v>12</v>
      </c>
      <c r="J58" s="388" t="s">
        <v>1488</v>
      </c>
      <c r="K58" s="389" t="s">
        <v>1489</v>
      </c>
      <c r="L58" s="390" t="s">
        <v>1490</v>
      </c>
      <c r="M58" s="387">
        <v>360</v>
      </c>
      <c r="N58" s="388"/>
      <c r="O58" s="389"/>
      <c r="P58" s="390"/>
      <c r="Q58" s="387"/>
      <c r="R58" s="253"/>
      <c r="S58" s="252"/>
      <c r="T58" s="252"/>
    </row>
    <row r="59" spans="2:20" ht="50.25" customHeight="1" x14ac:dyDescent="0.25">
      <c r="B59" s="263" t="e">
        <f>IF(Tabla13[[#This Row],[Código_Actividad]]="","",CONCATENATE(Tabla13[[#This Row],[POA]],".",Tabla13[[#This Row],[SRS]],".",Tabla13[[#This Row],[AREA]],".",Tabla13[[#This Row],[TIPO]]))</f>
        <v>#REF!</v>
      </c>
      <c r="C59" s="263" t="e">
        <f>IF(Tabla13[[#This Row],[Código_Actividad]]="","",#REF!)</f>
        <v>#REF!</v>
      </c>
      <c r="D59" s="263" t="e">
        <f>IF(Tabla13[[#This Row],[Código_Actividad]]="","",#REF!)</f>
        <v>#REF!</v>
      </c>
      <c r="E59" s="263" t="e">
        <f>IF(Tabla13[[#This Row],[Código_Actividad]]="","",#REF!)</f>
        <v>#REF!</v>
      </c>
      <c r="F59" s="263" t="e">
        <f>IF(Tabla13[[#This Row],[Código_Actividad]]="","",#REF!)</f>
        <v>#REF!</v>
      </c>
      <c r="G59" s="181" t="s">
        <v>1190</v>
      </c>
      <c r="H59" s="183" t="s">
        <v>1255</v>
      </c>
      <c r="I59" s="391">
        <v>12</v>
      </c>
      <c r="J59" s="388" t="s">
        <v>1491</v>
      </c>
      <c r="K59" s="389" t="s">
        <v>1492</v>
      </c>
      <c r="L59" s="390" t="s">
        <v>1490</v>
      </c>
      <c r="M59" s="387"/>
      <c r="N59" s="388"/>
      <c r="O59" s="389"/>
      <c r="P59" s="390"/>
      <c r="Q59" s="387"/>
      <c r="R59" s="253"/>
      <c r="S59" s="252"/>
      <c r="T59" s="252"/>
    </row>
    <row r="60" spans="2:20" ht="54.75" customHeight="1" x14ac:dyDescent="0.25">
      <c r="B60" s="263" t="e">
        <f>IF(Tabla13[[#This Row],[Código_Actividad]]="","",CONCATENATE(Tabla13[[#This Row],[POA]],".",Tabla13[[#This Row],[SRS]],".",Tabla13[[#This Row],[AREA]],".",Tabla13[[#This Row],[TIPO]]))</f>
        <v>#REF!</v>
      </c>
      <c r="C60" s="263" t="e">
        <f>IF(Tabla13[[#This Row],[Código_Actividad]]="","",#REF!)</f>
        <v>#REF!</v>
      </c>
      <c r="D60" s="263" t="e">
        <f>IF(Tabla13[[#This Row],[Código_Actividad]]="","",#REF!)</f>
        <v>#REF!</v>
      </c>
      <c r="E60" s="263" t="e">
        <f>IF(Tabla13[[#This Row],[Código_Actividad]]="","",#REF!)</f>
        <v>#REF!</v>
      </c>
      <c r="F60" s="263" t="e">
        <f>IF(Tabla13[[#This Row],[Código_Actividad]]="","",#REF!)</f>
        <v>#REF!</v>
      </c>
      <c r="G60" s="181" t="s">
        <v>1190</v>
      </c>
      <c r="H60" s="183" t="s">
        <v>1255</v>
      </c>
      <c r="I60" s="391">
        <v>12</v>
      </c>
      <c r="J60" s="388" t="s">
        <v>1493</v>
      </c>
      <c r="K60" s="389" t="s">
        <v>1494</v>
      </c>
      <c r="L60" s="390" t="s">
        <v>1466</v>
      </c>
      <c r="M60" s="387" t="s">
        <v>1495</v>
      </c>
      <c r="N60" s="388"/>
      <c r="O60" s="389"/>
      <c r="P60" s="390"/>
      <c r="Q60" s="387"/>
      <c r="R60" s="253"/>
      <c r="S60" s="252"/>
      <c r="T60" s="252"/>
    </row>
    <row r="61" spans="2:20" ht="49.5" customHeight="1" x14ac:dyDescent="0.25">
      <c r="B61" s="263" t="e">
        <f>IF(Tabla13[[#This Row],[Código_Actividad]]="","",CONCATENATE(Tabla13[[#This Row],[POA]],".",Tabla13[[#This Row],[SRS]],".",Tabla13[[#This Row],[AREA]],".",Tabla13[[#This Row],[TIPO]]))</f>
        <v>#REF!</v>
      </c>
      <c r="C61" s="263" t="e">
        <f>IF(Tabla13[[#This Row],[Código_Actividad]]="","",#REF!)</f>
        <v>#REF!</v>
      </c>
      <c r="D61" s="263" t="e">
        <f>IF(Tabla13[[#This Row],[Código_Actividad]]="","",#REF!)</f>
        <v>#REF!</v>
      </c>
      <c r="E61" s="263" t="e">
        <f>IF(Tabla13[[#This Row],[Código_Actividad]]="","",#REF!)</f>
        <v>#REF!</v>
      </c>
      <c r="F61" s="263" t="e">
        <f>IF(Tabla13[[#This Row],[Código_Actividad]]="","",#REF!)</f>
        <v>#REF!</v>
      </c>
      <c r="G61" s="181" t="s">
        <v>1190</v>
      </c>
      <c r="H61" s="183" t="s">
        <v>1255</v>
      </c>
      <c r="I61" s="391">
        <v>12</v>
      </c>
      <c r="J61" s="388" t="s">
        <v>1496</v>
      </c>
      <c r="K61" s="389" t="s">
        <v>1497</v>
      </c>
      <c r="L61" s="390" t="s">
        <v>1498</v>
      </c>
      <c r="M61" s="387">
        <v>180</v>
      </c>
      <c r="N61" s="388"/>
      <c r="O61" s="389"/>
      <c r="P61" s="390"/>
      <c r="Q61" s="387"/>
      <c r="R61" s="253"/>
      <c r="S61" s="252"/>
      <c r="T61" s="252"/>
    </row>
    <row r="62" spans="2:20" ht="63.75" x14ac:dyDescent="0.25">
      <c r="B62" s="263" t="e">
        <f>IF(Tabla13[[#This Row],[Código_Actividad]]="","",CONCATENATE(Tabla13[[#This Row],[POA]],".",Tabla13[[#This Row],[SRS]],".",Tabla13[[#This Row],[AREA]],".",Tabla13[[#This Row],[TIPO]]))</f>
        <v>#REF!</v>
      </c>
      <c r="C62" s="263" t="e">
        <f>IF(Tabla13[[#This Row],[Código_Actividad]]="","",#REF!)</f>
        <v>#REF!</v>
      </c>
      <c r="D62" s="263" t="e">
        <f>IF(Tabla13[[#This Row],[Código_Actividad]]="","",#REF!)</f>
        <v>#REF!</v>
      </c>
      <c r="E62" s="263" t="e">
        <f>IF(Tabla13[[#This Row],[Código_Actividad]]="","",#REF!)</f>
        <v>#REF!</v>
      </c>
      <c r="F62" s="263" t="e">
        <f>IF(Tabla13[[#This Row],[Código_Actividad]]="","",#REF!)</f>
        <v>#REF!</v>
      </c>
      <c r="G62" s="181" t="s">
        <v>1190</v>
      </c>
      <c r="H62" s="183" t="s">
        <v>1255</v>
      </c>
      <c r="I62" s="391">
        <v>12</v>
      </c>
      <c r="J62" s="388" t="s">
        <v>1499</v>
      </c>
      <c r="K62" s="389" t="s">
        <v>1500</v>
      </c>
      <c r="L62" s="390" t="s">
        <v>1498</v>
      </c>
      <c r="M62" s="387">
        <v>24</v>
      </c>
      <c r="N62" s="388"/>
      <c r="O62" s="389"/>
      <c r="P62" s="390"/>
      <c r="Q62" s="387"/>
      <c r="R62" s="253"/>
      <c r="S62" s="252"/>
      <c r="T62" s="252"/>
    </row>
    <row r="63" spans="2:20" ht="62.25" customHeight="1" x14ac:dyDescent="0.25">
      <c r="B63" s="263" t="e">
        <f>IF(Tabla13[[#This Row],[Código_Actividad]]="","",CONCATENATE(Tabla13[[#This Row],[POA]],".",Tabla13[[#This Row],[SRS]],".",Tabla13[[#This Row],[AREA]],".",Tabla13[[#This Row],[TIPO]]))</f>
        <v>#REF!</v>
      </c>
      <c r="C63" s="263" t="e">
        <f>IF(Tabla13[[#This Row],[Código_Actividad]]="","",#REF!)</f>
        <v>#REF!</v>
      </c>
      <c r="D63" s="263" t="e">
        <f>IF(Tabla13[[#This Row],[Código_Actividad]]="","",#REF!)</f>
        <v>#REF!</v>
      </c>
      <c r="E63" s="263" t="e">
        <f>IF(Tabla13[[#This Row],[Código_Actividad]]="","",#REF!)</f>
        <v>#REF!</v>
      </c>
      <c r="F63" s="263" t="e">
        <f>IF(Tabla13[[#This Row],[Código_Actividad]]="","",#REF!)</f>
        <v>#REF!</v>
      </c>
      <c r="G63" s="181" t="s">
        <v>1190</v>
      </c>
      <c r="H63" s="183" t="s">
        <v>1255</v>
      </c>
      <c r="I63" s="391">
        <v>12</v>
      </c>
      <c r="J63" s="388" t="s">
        <v>1501</v>
      </c>
      <c r="K63" s="389" t="s">
        <v>1502</v>
      </c>
      <c r="L63" s="390" t="s">
        <v>1474</v>
      </c>
      <c r="M63" s="387">
        <v>120</v>
      </c>
      <c r="N63" s="388"/>
      <c r="O63" s="389"/>
      <c r="P63" s="390"/>
      <c r="Q63" s="387"/>
      <c r="R63" s="253"/>
      <c r="S63" s="252"/>
      <c r="T63" s="252"/>
    </row>
    <row r="64" spans="2:20" ht="58.5" customHeight="1" x14ac:dyDescent="0.25">
      <c r="B64" s="263" t="e">
        <f>IF(Tabla13[[#This Row],[Código_Actividad]]="","",CONCATENATE(Tabla13[[#This Row],[POA]],".",Tabla13[[#This Row],[SRS]],".",Tabla13[[#This Row],[AREA]],".",Tabla13[[#This Row],[TIPO]]))</f>
        <v>#REF!</v>
      </c>
      <c r="C64" s="263" t="e">
        <f>IF(Tabla13[[#This Row],[Código_Actividad]]="","",#REF!)</f>
        <v>#REF!</v>
      </c>
      <c r="D64" s="263" t="e">
        <f>IF(Tabla13[[#This Row],[Código_Actividad]]="","",#REF!)</f>
        <v>#REF!</v>
      </c>
      <c r="E64" s="263" t="e">
        <f>IF(Tabla13[[#This Row],[Código_Actividad]]="","",#REF!)</f>
        <v>#REF!</v>
      </c>
      <c r="F64" s="263" t="e">
        <f>IF(Tabla13[[#This Row],[Código_Actividad]]="","",#REF!)</f>
        <v>#REF!</v>
      </c>
      <c r="G64" s="181" t="s">
        <v>1190</v>
      </c>
      <c r="H64" s="183" t="s">
        <v>1255</v>
      </c>
      <c r="I64" s="391">
        <v>12</v>
      </c>
      <c r="J64" s="388" t="s">
        <v>1503</v>
      </c>
      <c r="K64" s="389" t="s">
        <v>1504</v>
      </c>
      <c r="L64" s="390" t="s">
        <v>1474</v>
      </c>
      <c r="M64" s="387">
        <v>2</v>
      </c>
      <c r="N64" s="388"/>
      <c r="O64" s="389"/>
      <c r="P64" s="390"/>
      <c r="Q64" s="387"/>
      <c r="R64" s="253"/>
      <c r="S64" s="252"/>
      <c r="T64" s="252"/>
    </row>
    <row r="65" spans="2:20" ht="49.5" customHeight="1" x14ac:dyDescent="0.25">
      <c r="B65" s="263" t="e">
        <f>IF(Tabla13[[#This Row],[Código_Actividad]]="","",CONCATENATE(Tabla13[[#This Row],[POA]],".",Tabla13[[#This Row],[SRS]],".",Tabla13[[#This Row],[AREA]],".",Tabla13[[#This Row],[TIPO]]))</f>
        <v>#REF!</v>
      </c>
      <c r="C65" s="263" t="e">
        <f>IF(Tabla13[[#This Row],[Código_Actividad]]="","",#REF!)</f>
        <v>#REF!</v>
      </c>
      <c r="D65" s="263" t="e">
        <f>IF(Tabla13[[#This Row],[Código_Actividad]]="","",#REF!)</f>
        <v>#REF!</v>
      </c>
      <c r="E65" s="263" t="e">
        <f>IF(Tabla13[[#This Row],[Código_Actividad]]="","",#REF!)</f>
        <v>#REF!</v>
      </c>
      <c r="F65" s="263" t="e">
        <f>IF(Tabla13[[#This Row],[Código_Actividad]]="","",#REF!)</f>
        <v>#REF!</v>
      </c>
      <c r="G65" s="181" t="s">
        <v>1190</v>
      </c>
      <c r="H65" s="183" t="s">
        <v>1255</v>
      </c>
      <c r="I65" s="391">
        <v>12</v>
      </c>
      <c r="J65" s="388" t="s">
        <v>1505</v>
      </c>
      <c r="K65" s="389" t="s">
        <v>1506</v>
      </c>
      <c r="L65" s="390" t="s">
        <v>1474</v>
      </c>
      <c r="M65" s="387">
        <v>2</v>
      </c>
      <c r="N65" s="388"/>
      <c r="O65" s="389"/>
      <c r="P65" s="390"/>
      <c r="Q65" s="387"/>
      <c r="R65" s="253"/>
      <c r="S65" s="252"/>
      <c r="T65" s="252"/>
    </row>
    <row r="66" spans="2:20" ht="178.5" x14ac:dyDescent="0.25">
      <c r="B66" s="263" t="e">
        <f>IF(Tabla13[[#This Row],[Código_Actividad]]="","",CONCATENATE(Tabla13[[#This Row],[POA]],".",Tabla13[[#This Row],[SRS]],".",Tabla13[[#This Row],[AREA]],".",Tabla13[[#This Row],[TIPO]]))</f>
        <v>#REF!</v>
      </c>
      <c r="C66" s="263" t="e">
        <f>IF(Tabla13[[#This Row],[Código_Actividad]]="","",#REF!)</f>
        <v>#REF!</v>
      </c>
      <c r="D66" s="263" t="e">
        <f>IF(Tabla13[[#This Row],[Código_Actividad]]="","",#REF!)</f>
        <v>#REF!</v>
      </c>
      <c r="E66" s="263" t="e">
        <f>IF(Tabla13[[#This Row],[Código_Actividad]]="","",#REF!)</f>
        <v>#REF!</v>
      </c>
      <c r="F66" s="263" t="e">
        <f>IF(Tabla13[[#This Row],[Código_Actividad]]="","",#REF!)</f>
        <v>#REF!</v>
      </c>
      <c r="G66" s="181" t="s">
        <v>1190</v>
      </c>
      <c r="H66" s="183" t="s">
        <v>1255</v>
      </c>
      <c r="I66" s="391">
        <v>12</v>
      </c>
      <c r="J66" s="388" t="s">
        <v>1507</v>
      </c>
      <c r="K66" s="389" t="s">
        <v>1508</v>
      </c>
      <c r="L66" s="390" t="s">
        <v>1474</v>
      </c>
      <c r="M66" s="387">
        <v>3</v>
      </c>
      <c r="N66" s="388"/>
      <c r="O66" s="389"/>
      <c r="P66" s="390"/>
      <c r="Q66" s="387"/>
      <c r="R66" s="253"/>
      <c r="S66" s="252"/>
      <c r="T66" s="252"/>
    </row>
    <row r="67" spans="2:20" ht="45.75" customHeight="1" x14ac:dyDescent="0.25">
      <c r="B67" s="263" t="e">
        <f>IF(Tabla13[[#This Row],[Código_Actividad]]="","",CONCATENATE(Tabla13[[#This Row],[POA]],".",Tabla13[[#This Row],[SRS]],".",Tabla13[[#This Row],[AREA]],".",Tabla13[[#This Row],[TIPO]]))</f>
        <v>#REF!</v>
      </c>
      <c r="C67" s="263" t="e">
        <f>IF(Tabla13[[#This Row],[Código_Actividad]]="","",#REF!)</f>
        <v>#REF!</v>
      </c>
      <c r="D67" s="263" t="e">
        <f>IF(Tabla13[[#This Row],[Código_Actividad]]="","",#REF!)</f>
        <v>#REF!</v>
      </c>
      <c r="E67" s="263" t="e">
        <f>IF(Tabla13[[#This Row],[Código_Actividad]]="","",#REF!)</f>
        <v>#REF!</v>
      </c>
      <c r="F67" s="263" t="e">
        <f>IF(Tabla13[[#This Row],[Código_Actividad]]="","",#REF!)</f>
        <v>#REF!</v>
      </c>
      <c r="G67" s="181" t="s">
        <v>1190</v>
      </c>
      <c r="H67" s="183" t="s">
        <v>1255</v>
      </c>
      <c r="I67" s="391">
        <v>12</v>
      </c>
      <c r="J67" s="388" t="s">
        <v>1509</v>
      </c>
      <c r="K67" s="389" t="s">
        <v>1508</v>
      </c>
      <c r="L67" s="390" t="s">
        <v>1474</v>
      </c>
      <c r="M67" s="387">
        <v>3</v>
      </c>
      <c r="N67" s="388"/>
      <c r="O67" s="389"/>
      <c r="P67" s="390"/>
      <c r="Q67" s="387"/>
      <c r="R67" s="253"/>
      <c r="S67" s="252"/>
      <c r="T67" s="252"/>
    </row>
    <row r="68" spans="2:20" ht="50.25" customHeight="1" x14ac:dyDescent="0.25">
      <c r="B68" s="263" t="e">
        <f>IF(Tabla13[[#This Row],[Código_Actividad]]="","",CONCATENATE(Tabla13[[#This Row],[POA]],".",Tabla13[[#This Row],[SRS]],".",Tabla13[[#This Row],[AREA]],".",Tabla13[[#This Row],[TIPO]]))</f>
        <v>#REF!</v>
      </c>
      <c r="C68" s="263" t="e">
        <f>IF(Tabla13[[#This Row],[Código_Actividad]]="","",#REF!)</f>
        <v>#REF!</v>
      </c>
      <c r="D68" s="263" t="e">
        <f>IF(Tabla13[[#This Row],[Código_Actividad]]="","",#REF!)</f>
        <v>#REF!</v>
      </c>
      <c r="E68" s="263" t="e">
        <f>IF(Tabla13[[#This Row],[Código_Actividad]]="","",#REF!)</f>
        <v>#REF!</v>
      </c>
      <c r="F68" s="263" t="e">
        <f>IF(Tabla13[[#This Row],[Código_Actividad]]="","",#REF!)</f>
        <v>#REF!</v>
      </c>
      <c r="G68" s="181" t="s">
        <v>1190</v>
      </c>
      <c r="H68" s="183" t="s">
        <v>1255</v>
      </c>
      <c r="I68" s="391">
        <v>12</v>
      </c>
      <c r="J68" s="388" t="s">
        <v>1510</v>
      </c>
      <c r="K68" s="389" t="s">
        <v>1508</v>
      </c>
      <c r="L68" s="390" t="s">
        <v>1474</v>
      </c>
      <c r="M68" s="387">
        <v>3</v>
      </c>
      <c r="N68" s="388"/>
      <c r="O68" s="389"/>
      <c r="P68" s="390"/>
      <c r="Q68" s="387"/>
      <c r="R68" s="253"/>
      <c r="S68" s="252"/>
      <c r="T68" s="252"/>
    </row>
    <row r="69" spans="2:20" ht="46.5" customHeight="1" x14ac:dyDescent="0.25">
      <c r="B69" s="263" t="e">
        <f>IF(Tabla13[[#This Row],[Código_Actividad]]="","",CONCATENATE(Tabla13[[#This Row],[POA]],".",Tabla13[[#This Row],[SRS]],".",Tabla13[[#This Row],[AREA]],".",Tabla13[[#This Row],[TIPO]]))</f>
        <v>#REF!</v>
      </c>
      <c r="C69" s="263" t="e">
        <f>IF(Tabla13[[#This Row],[Código_Actividad]]="","",#REF!)</f>
        <v>#REF!</v>
      </c>
      <c r="D69" s="263" t="e">
        <f>IF(Tabla13[[#This Row],[Código_Actividad]]="","",#REF!)</f>
        <v>#REF!</v>
      </c>
      <c r="E69" s="263" t="e">
        <f>IF(Tabla13[[#This Row],[Código_Actividad]]="","",#REF!)</f>
        <v>#REF!</v>
      </c>
      <c r="F69" s="263" t="e">
        <f>IF(Tabla13[[#This Row],[Código_Actividad]]="","",#REF!)</f>
        <v>#REF!</v>
      </c>
      <c r="G69" s="181" t="s">
        <v>1190</v>
      </c>
      <c r="H69" s="183" t="s">
        <v>1255</v>
      </c>
      <c r="I69" s="391">
        <v>12</v>
      </c>
      <c r="J69" s="388" t="s">
        <v>1511</v>
      </c>
      <c r="K69" s="389" t="s">
        <v>1508</v>
      </c>
      <c r="L69" s="390" t="s">
        <v>1474</v>
      </c>
      <c r="M69" s="390">
        <v>3</v>
      </c>
      <c r="N69" s="388"/>
      <c r="O69" s="389"/>
      <c r="P69" s="390"/>
      <c r="Q69" s="390"/>
      <c r="R69" s="253"/>
      <c r="S69" s="252"/>
      <c r="T69" s="252"/>
    </row>
    <row r="70" spans="2:20" ht="53.25" customHeight="1" x14ac:dyDescent="0.25">
      <c r="B70" s="263" t="e">
        <f>IF(Tabla13[[#This Row],[Código_Actividad]]="","",CONCATENATE(Tabla13[[#This Row],[POA]],".",Tabla13[[#This Row],[SRS]],".",Tabla13[[#This Row],[AREA]],".",Tabla13[[#This Row],[TIPO]]))</f>
        <v>#REF!</v>
      </c>
      <c r="C70" s="263" t="e">
        <f>IF(Tabla13[[#This Row],[Código_Actividad]]="","",#REF!)</f>
        <v>#REF!</v>
      </c>
      <c r="D70" s="263" t="e">
        <f>IF(Tabla13[[#This Row],[Código_Actividad]]="","",#REF!)</f>
        <v>#REF!</v>
      </c>
      <c r="E70" s="263" t="e">
        <f>IF(Tabla13[[#This Row],[Código_Actividad]]="","",#REF!)</f>
        <v>#REF!</v>
      </c>
      <c r="F70" s="263" t="e">
        <f>IF(Tabla13[[#This Row],[Código_Actividad]]="","",#REF!)</f>
        <v>#REF!</v>
      </c>
      <c r="G70" s="181" t="s">
        <v>1190</v>
      </c>
      <c r="H70" s="183" t="s">
        <v>1255</v>
      </c>
      <c r="I70" s="391">
        <v>12</v>
      </c>
      <c r="J70" s="388" t="s">
        <v>1512</v>
      </c>
      <c r="K70" s="389" t="s">
        <v>1508</v>
      </c>
      <c r="L70" s="390" t="s">
        <v>1474</v>
      </c>
      <c r="M70" s="390">
        <v>3</v>
      </c>
      <c r="N70" s="388"/>
      <c r="O70" s="389"/>
      <c r="P70" s="390"/>
      <c r="Q70" s="390"/>
      <c r="R70" s="253"/>
      <c r="S70" s="252"/>
      <c r="T70" s="252"/>
    </row>
    <row r="71" spans="2:20" ht="62.25" customHeight="1" x14ac:dyDescent="0.25">
      <c r="B71" s="263" t="e">
        <f>IF(Tabla13[[#This Row],[Código_Actividad]]="","",CONCATENATE(Tabla13[[#This Row],[POA]],".",Tabla13[[#This Row],[SRS]],".",Tabla13[[#This Row],[AREA]],".",Tabla13[[#This Row],[TIPO]]))</f>
        <v>#REF!</v>
      </c>
      <c r="C71" s="263" t="e">
        <f>IF(Tabla13[[#This Row],[Código_Actividad]]="","",#REF!)</f>
        <v>#REF!</v>
      </c>
      <c r="D71" s="263" t="e">
        <f>IF(Tabla13[[#This Row],[Código_Actividad]]="","",#REF!)</f>
        <v>#REF!</v>
      </c>
      <c r="E71" s="263" t="e">
        <f>IF(Tabla13[[#This Row],[Código_Actividad]]="","",#REF!)</f>
        <v>#REF!</v>
      </c>
      <c r="F71" s="263" t="e">
        <f>IF(Tabla13[[#This Row],[Código_Actividad]]="","",#REF!)</f>
        <v>#REF!</v>
      </c>
      <c r="G71" s="181" t="s">
        <v>1190</v>
      </c>
      <c r="H71" s="183" t="s">
        <v>1255</v>
      </c>
      <c r="I71" s="391">
        <v>12</v>
      </c>
      <c r="J71" s="388" t="s">
        <v>1513</v>
      </c>
      <c r="K71" s="389" t="s">
        <v>1508</v>
      </c>
      <c r="L71" s="390" t="s">
        <v>1474</v>
      </c>
      <c r="M71" s="390">
        <v>3</v>
      </c>
      <c r="N71" s="388"/>
      <c r="O71" s="389"/>
      <c r="P71" s="390"/>
      <c r="Q71" s="390"/>
      <c r="R71" s="253"/>
      <c r="S71" s="252"/>
      <c r="T71" s="252"/>
    </row>
    <row r="72" spans="2:20" ht="57" customHeight="1" x14ac:dyDescent="0.25">
      <c r="B72" s="263" t="e">
        <f>IF(Tabla13[[#This Row],[Código_Actividad]]="","",CONCATENATE(Tabla13[[#This Row],[POA]],".",Tabla13[[#This Row],[SRS]],".",Tabla13[[#This Row],[AREA]],".",Tabla13[[#This Row],[TIPO]]))</f>
        <v>#REF!</v>
      </c>
      <c r="C72" s="263" t="e">
        <f>IF(Tabla13[[#This Row],[Código_Actividad]]="","",#REF!)</f>
        <v>#REF!</v>
      </c>
      <c r="D72" s="263" t="e">
        <f>IF(Tabla13[[#This Row],[Código_Actividad]]="","",#REF!)</f>
        <v>#REF!</v>
      </c>
      <c r="E72" s="263" t="e">
        <f>IF(Tabla13[[#This Row],[Código_Actividad]]="","",#REF!)</f>
        <v>#REF!</v>
      </c>
      <c r="F72" s="263" t="e">
        <f>IF(Tabla13[[#This Row],[Código_Actividad]]="","",#REF!)</f>
        <v>#REF!</v>
      </c>
      <c r="G72" s="181" t="s">
        <v>1190</v>
      </c>
      <c r="H72" s="183" t="s">
        <v>1255</v>
      </c>
      <c r="I72" s="391">
        <v>12</v>
      </c>
      <c r="J72" s="388" t="s">
        <v>1514</v>
      </c>
      <c r="K72" s="389" t="s">
        <v>1508</v>
      </c>
      <c r="L72" s="390" t="s">
        <v>1474</v>
      </c>
      <c r="M72" s="390">
        <v>3</v>
      </c>
      <c r="N72" s="388"/>
      <c r="O72" s="389"/>
      <c r="P72" s="390"/>
      <c r="Q72" s="390"/>
      <c r="R72" s="253"/>
      <c r="S72" s="252"/>
      <c r="T72" s="252"/>
    </row>
    <row r="73" spans="2:20" ht="57" customHeight="1" x14ac:dyDescent="0.25">
      <c r="B73" s="263" t="e">
        <f>IF(Tabla13[[#This Row],[Código_Actividad]]="","",CONCATENATE(Tabla13[[#This Row],[POA]],".",Tabla13[[#This Row],[SRS]],".",Tabla13[[#This Row],[AREA]],".",Tabla13[[#This Row],[TIPO]]))</f>
        <v>#REF!</v>
      </c>
      <c r="C73" s="263" t="e">
        <f>IF(Tabla13[[#This Row],[Código_Actividad]]="","",#REF!)</f>
        <v>#REF!</v>
      </c>
      <c r="D73" s="263" t="e">
        <f>IF(Tabla13[[#This Row],[Código_Actividad]]="","",#REF!)</f>
        <v>#REF!</v>
      </c>
      <c r="E73" s="263" t="e">
        <f>IF(Tabla13[[#This Row],[Código_Actividad]]="","",#REF!)</f>
        <v>#REF!</v>
      </c>
      <c r="F73" s="263" t="e">
        <f>IF(Tabla13[[#This Row],[Código_Actividad]]="","",#REF!)</f>
        <v>#REF!</v>
      </c>
      <c r="G73" s="181" t="s">
        <v>1190</v>
      </c>
      <c r="H73" s="183" t="s">
        <v>1255</v>
      </c>
      <c r="I73" s="391">
        <v>12</v>
      </c>
      <c r="J73" s="388" t="s">
        <v>1515</v>
      </c>
      <c r="K73" s="389" t="s">
        <v>1516</v>
      </c>
      <c r="L73" s="390" t="s">
        <v>1517</v>
      </c>
      <c r="M73" s="387">
        <v>20</v>
      </c>
      <c r="N73" s="388"/>
      <c r="O73" s="389"/>
      <c r="P73" s="390"/>
      <c r="Q73" s="387"/>
      <c r="R73" s="253"/>
      <c r="S73" s="252"/>
      <c r="T73" s="252"/>
    </row>
    <row r="74" spans="2:20" ht="48.75" customHeight="1" x14ac:dyDescent="0.25">
      <c r="B74" s="263" t="e">
        <f>IF(Tabla13[[#This Row],[Código_Actividad]]="","",CONCATENATE(Tabla13[[#This Row],[POA]],".",Tabla13[[#This Row],[SRS]],".",Tabla13[[#This Row],[AREA]],".",Tabla13[[#This Row],[TIPO]]))</f>
        <v>#REF!</v>
      </c>
      <c r="C74" s="263" t="e">
        <f>IF(Tabla13[[#This Row],[Código_Actividad]]="","",#REF!)</f>
        <v>#REF!</v>
      </c>
      <c r="D74" s="263" t="e">
        <f>IF(Tabla13[[#This Row],[Código_Actividad]]="","",#REF!)</f>
        <v>#REF!</v>
      </c>
      <c r="E74" s="263" t="e">
        <f>IF(Tabla13[[#This Row],[Código_Actividad]]="","",#REF!)</f>
        <v>#REF!</v>
      </c>
      <c r="F74" s="263" t="e">
        <f>IF(Tabla13[[#This Row],[Código_Actividad]]="","",#REF!)</f>
        <v>#REF!</v>
      </c>
      <c r="G74" s="181" t="s">
        <v>1190</v>
      </c>
      <c r="H74" s="183" t="s">
        <v>1255</v>
      </c>
      <c r="I74" s="391">
        <v>12</v>
      </c>
      <c r="J74" s="388" t="s">
        <v>1518</v>
      </c>
      <c r="K74" s="389" t="s">
        <v>1519</v>
      </c>
      <c r="L74" s="390" t="s">
        <v>1520</v>
      </c>
      <c r="M74" s="387">
        <v>5</v>
      </c>
      <c r="N74" s="388"/>
      <c r="O74" s="389"/>
      <c r="P74" s="390"/>
      <c r="Q74" s="387"/>
      <c r="R74" s="253"/>
      <c r="S74" s="252"/>
      <c r="T74" s="252"/>
    </row>
    <row r="75" spans="2:20" ht="25.5" x14ac:dyDescent="0.25">
      <c r="B75" s="263" t="e">
        <f>IF(Tabla13[[#This Row],[Código_Actividad]]="","",CONCATENATE(Tabla13[[#This Row],[POA]],".",Tabla13[[#This Row],[SRS]],".",Tabla13[[#This Row],[AREA]],".",Tabla13[[#This Row],[TIPO]]))</f>
        <v>#REF!</v>
      </c>
      <c r="C75" s="263" t="e">
        <f>IF(Tabla13[[#This Row],[Código_Actividad]]="","",#REF!)</f>
        <v>#REF!</v>
      </c>
      <c r="D75" s="263" t="e">
        <f>IF(Tabla13[[#This Row],[Código_Actividad]]="","",#REF!)</f>
        <v>#REF!</v>
      </c>
      <c r="E75" s="263" t="e">
        <f>IF(Tabla13[[#This Row],[Código_Actividad]]="","",#REF!)</f>
        <v>#REF!</v>
      </c>
      <c r="F75" s="263" t="e">
        <f>IF(Tabla13[[#This Row],[Código_Actividad]]="","",#REF!)</f>
        <v>#REF!</v>
      </c>
      <c r="G75" s="257" t="s">
        <v>1343</v>
      </c>
      <c r="H75" s="386" t="s">
        <v>1373</v>
      </c>
      <c r="I75" s="261">
        <v>12</v>
      </c>
      <c r="J75" s="253"/>
      <c r="K75" s="253"/>
      <c r="L75" s="253"/>
      <c r="M75" s="253"/>
      <c r="N75" s="257"/>
      <c r="O75" s="256"/>
      <c r="P75" s="255"/>
      <c r="Q75" s="254"/>
      <c r="R75" s="253"/>
      <c r="S75" s="252"/>
      <c r="T75" s="252"/>
    </row>
    <row r="76" spans="2:20" ht="25.5" x14ac:dyDescent="0.25">
      <c r="B76" s="263" t="e">
        <f>IF(Tabla13[[#This Row],[Código_Actividad]]="","",CONCATENATE(Tabla13[[#This Row],[POA]],".",Tabla13[[#This Row],[SRS]],".",Tabla13[[#This Row],[AREA]],".",Tabla13[[#This Row],[TIPO]]))</f>
        <v>#REF!</v>
      </c>
      <c r="C76" s="263" t="e">
        <f>IF(Tabla13[[#This Row],[Código_Actividad]]="","",#REF!)</f>
        <v>#REF!</v>
      </c>
      <c r="D76" s="263" t="e">
        <f>IF(Tabla13[[#This Row],[Código_Actividad]]="","",#REF!)</f>
        <v>#REF!</v>
      </c>
      <c r="E76" s="263" t="e">
        <f>IF(Tabla13[[#This Row],[Código_Actividad]]="","",#REF!)</f>
        <v>#REF!</v>
      </c>
      <c r="F76" s="263" t="e">
        <f>IF(Tabla13[[#This Row],[Código_Actividad]]="","",#REF!)</f>
        <v>#REF!</v>
      </c>
      <c r="G76" s="257" t="s">
        <v>1344</v>
      </c>
      <c r="H76" s="386" t="s">
        <v>1374</v>
      </c>
      <c r="I76" s="261">
        <v>12</v>
      </c>
      <c r="J76" s="253"/>
      <c r="K76" s="253"/>
      <c r="L76" s="253"/>
      <c r="M76" s="253"/>
      <c r="N76" s="257"/>
      <c r="O76" s="256"/>
      <c r="P76" s="255"/>
      <c r="Q76" s="254"/>
      <c r="R76" s="253"/>
      <c r="S76" s="252"/>
      <c r="T76" s="252"/>
    </row>
    <row r="77" spans="2:20" ht="25.5" x14ac:dyDescent="0.25">
      <c r="B77" s="263" t="e">
        <f>IF(Tabla13[[#This Row],[Código_Actividad]]="","",CONCATENATE(Tabla13[[#This Row],[POA]],".",Tabla13[[#This Row],[SRS]],".",Tabla13[[#This Row],[AREA]],".",Tabla13[[#This Row],[TIPO]]))</f>
        <v>#REF!</v>
      </c>
      <c r="C77" s="263" t="e">
        <f>IF(Tabla13[[#This Row],[Código_Actividad]]="","",#REF!)</f>
        <v>#REF!</v>
      </c>
      <c r="D77" s="263" t="e">
        <f>IF(Tabla13[[#This Row],[Código_Actividad]]="","",#REF!)</f>
        <v>#REF!</v>
      </c>
      <c r="E77" s="263" t="e">
        <f>IF(Tabla13[[#This Row],[Código_Actividad]]="","",#REF!)</f>
        <v>#REF!</v>
      </c>
      <c r="F77" s="263" t="e">
        <f>IF(Tabla13[[#This Row],[Código_Actividad]]="","",#REF!)</f>
        <v>#REF!</v>
      </c>
      <c r="G77" s="257" t="s">
        <v>1209</v>
      </c>
      <c r="H77" s="386" t="s">
        <v>1308</v>
      </c>
      <c r="I77" s="261"/>
      <c r="J77" s="253"/>
      <c r="K77" s="253"/>
      <c r="L77" s="253"/>
      <c r="M77" s="253"/>
      <c r="N77" s="257"/>
      <c r="O77" s="256"/>
      <c r="P77" s="255"/>
      <c r="Q77" s="254"/>
      <c r="R77" s="253"/>
      <c r="S77" s="252"/>
      <c r="T77" s="252"/>
    </row>
    <row r="78" spans="2:20" ht="25.5" x14ac:dyDescent="0.25">
      <c r="B78" s="263" t="e">
        <f>IF(Tabla13[[#This Row],[Código_Actividad]]="","",CONCATENATE(Tabla13[[#This Row],[POA]],".",Tabla13[[#This Row],[SRS]],".",Tabla13[[#This Row],[AREA]],".",Tabla13[[#This Row],[TIPO]]))</f>
        <v>#REF!</v>
      </c>
      <c r="C78" s="263" t="e">
        <f>IF(Tabla13[[#This Row],[Código_Actividad]]="","",#REF!)</f>
        <v>#REF!</v>
      </c>
      <c r="D78" s="263" t="e">
        <f>IF(Tabla13[[#This Row],[Código_Actividad]]="","",#REF!)</f>
        <v>#REF!</v>
      </c>
      <c r="E78" s="263" t="e">
        <f>IF(Tabla13[[#This Row],[Código_Actividad]]="","",#REF!)</f>
        <v>#REF!</v>
      </c>
      <c r="F78" s="263" t="e">
        <f>IF(Tabla13[[#This Row],[Código_Actividad]]="","",#REF!)</f>
        <v>#REF!</v>
      </c>
      <c r="G78" s="257" t="s">
        <v>1210</v>
      </c>
      <c r="H78" s="386" t="s">
        <v>1309</v>
      </c>
      <c r="I78" s="261"/>
      <c r="J78" s="253"/>
      <c r="K78" s="253"/>
      <c r="L78" s="253"/>
      <c r="M78" s="253"/>
      <c r="N78" s="257"/>
      <c r="O78" s="256"/>
      <c r="P78" s="255"/>
      <c r="Q78" s="254"/>
      <c r="R78" s="253"/>
      <c r="S78" s="252"/>
      <c r="T78" s="252"/>
    </row>
    <row r="79" spans="2:20" ht="25.5" x14ac:dyDescent="0.25">
      <c r="B79" s="263" t="e">
        <f>IF(Tabla13[[#This Row],[Código_Actividad]]="","",CONCATENATE(Tabla13[[#This Row],[POA]],".",Tabla13[[#This Row],[SRS]],".",Tabla13[[#This Row],[AREA]],".",Tabla13[[#This Row],[TIPO]]))</f>
        <v>#REF!</v>
      </c>
      <c r="C79" s="263" t="e">
        <f>IF(Tabla13[[#This Row],[Código_Actividad]]="","",#REF!)</f>
        <v>#REF!</v>
      </c>
      <c r="D79" s="263" t="e">
        <f>IF(Tabla13[[#This Row],[Código_Actividad]]="","",#REF!)</f>
        <v>#REF!</v>
      </c>
      <c r="E79" s="263" t="e">
        <f>IF(Tabla13[[#This Row],[Código_Actividad]]="","",#REF!)</f>
        <v>#REF!</v>
      </c>
      <c r="F79" s="263" t="e">
        <f>IF(Tabla13[[#This Row],[Código_Actividad]]="","",#REF!)</f>
        <v>#REF!</v>
      </c>
      <c r="G79" s="257" t="s">
        <v>1345</v>
      </c>
      <c r="H79" s="386" t="s">
        <v>1310</v>
      </c>
      <c r="I79" s="261"/>
      <c r="J79" s="253"/>
      <c r="K79" s="253"/>
      <c r="L79" s="253"/>
      <c r="M79" s="253"/>
      <c r="N79" s="257"/>
      <c r="O79" s="256"/>
      <c r="P79" s="255"/>
      <c r="Q79" s="254"/>
      <c r="R79" s="253"/>
      <c r="S79" s="252"/>
      <c r="T79" s="252"/>
    </row>
    <row r="80" spans="2:20" ht="25.5" x14ac:dyDescent="0.25">
      <c r="B80" s="263" t="e">
        <f>IF(Tabla13[[#This Row],[Código_Actividad]]="","",CONCATENATE(Tabla13[[#This Row],[POA]],".",Tabla13[[#This Row],[SRS]],".",Tabla13[[#This Row],[AREA]],".",Tabla13[[#This Row],[TIPO]]))</f>
        <v>#REF!</v>
      </c>
      <c r="C80" s="263" t="e">
        <f>IF(Tabla13[[#This Row],[Código_Actividad]]="","",#REF!)</f>
        <v>#REF!</v>
      </c>
      <c r="D80" s="263" t="e">
        <f>IF(Tabla13[[#This Row],[Código_Actividad]]="","",#REF!)</f>
        <v>#REF!</v>
      </c>
      <c r="E80" s="263" t="e">
        <f>IF(Tabla13[[#This Row],[Código_Actividad]]="","",#REF!)</f>
        <v>#REF!</v>
      </c>
      <c r="F80" s="263" t="e">
        <f>IF(Tabla13[[#This Row],[Código_Actividad]]="","",#REF!)</f>
        <v>#REF!</v>
      </c>
      <c r="G80" s="257" t="s">
        <v>1346</v>
      </c>
      <c r="H80" s="386" t="s">
        <v>1375</v>
      </c>
      <c r="I80" s="261"/>
      <c r="J80" s="253"/>
      <c r="K80" s="253"/>
      <c r="L80" s="253"/>
      <c r="M80" s="253"/>
      <c r="N80" s="257"/>
      <c r="O80" s="256"/>
      <c r="P80" s="255"/>
      <c r="Q80" s="254"/>
      <c r="R80" s="253"/>
      <c r="S80" s="252"/>
      <c r="T80" s="252"/>
    </row>
    <row r="81" spans="2:20" x14ac:dyDescent="0.25">
      <c r="B81" s="263" t="str">
        <f>IF(Tabla13[[#This Row],[Código_Actividad]]="","",CONCATENATE(Tabla13[[#This Row],[POA]],".",Tabla13[[#This Row],[SRS]],".",Tabla13[[#This Row],[AREA]],".",Tabla13[[#This Row],[TIPO]]))</f>
        <v/>
      </c>
      <c r="C81" s="263" t="str">
        <f>IF(Tabla13[[#This Row],[Código_Actividad]]="","",#REF!)</f>
        <v/>
      </c>
      <c r="D81" s="263" t="str">
        <f>IF(Tabla13[[#This Row],[Código_Actividad]]="","",#REF!)</f>
        <v/>
      </c>
      <c r="E81" s="263" t="str">
        <f>IF(Tabla13[[#This Row],[Código_Actividad]]="","",#REF!)</f>
        <v/>
      </c>
      <c r="F81" s="263" t="str">
        <f>IF(Tabla13[[#This Row],[Código_Actividad]]="","",#REF!)</f>
        <v/>
      </c>
      <c r="G81" s="257"/>
      <c r="H81" s="386"/>
      <c r="I81" s="261"/>
      <c r="J81" s="253"/>
      <c r="K81" s="253"/>
      <c r="L81" s="253"/>
      <c r="M81" s="253"/>
      <c r="N81" s="257"/>
      <c r="O81" s="256"/>
      <c r="P81" s="255"/>
      <c r="Q81" s="254"/>
      <c r="R81" s="253"/>
      <c r="S81" s="252"/>
      <c r="T81" s="252"/>
    </row>
    <row r="82" spans="2:20" ht="38.25" x14ac:dyDescent="0.25">
      <c r="B82" s="263" t="e">
        <f>IF(Tabla13[[#This Row],[Código_Actividad]]="","",CONCATENATE(Tabla13[[#This Row],[POA]],".",Tabla13[[#This Row],[SRS]],".",Tabla13[[#This Row],[AREA]],".",Tabla13[[#This Row],[TIPO]]))</f>
        <v>#REF!</v>
      </c>
      <c r="C82" s="263" t="e">
        <f>IF(Tabla13[[#This Row],[Código_Actividad]]="","",#REF!)</f>
        <v>#REF!</v>
      </c>
      <c r="D82" s="263" t="e">
        <f>IF(Tabla13[[#This Row],[Código_Actividad]]="","",#REF!)</f>
        <v>#REF!</v>
      </c>
      <c r="E82" s="263" t="e">
        <f>IF(Tabla13[[#This Row],[Código_Actividad]]="","",#REF!)</f>
        <v>#REF!</v>
      </c>
      <c r="F82" s="263" t="e">
        <f>IF(Tabla13[[#This Row],[Código_Actividad]]="","",#REF!)</f>
        <v>#REF!</v>
      </c>
      <c r="G82" s="257" t="s">
        <v>1347</v>
      </c>
      <c r="H82" s="386" t="s">
        <v>1376</v>
      </c>
      <c r="I82" s="261"/>
      <c r="J82" s="253"/>
      <c r="K82" s="253"/>
      <c r="L82" s="253"/>
      <c r="M82" s="253"/>
      <c r="N82" s="257"/>
      <c r="O82" s="256"/>
      <c r="P82" s="255"/>
      <c r="Q82" s="254"/>
      <c r="R82" s="253"/>
      <c r="S82" s="252"/>
      <c r="T82" s="252"/>
    </row>
    <row r="83" spans="2:20" ht="76.5" x14ac:dyDescent="0.25">
      <c r="B83" s="263" t="e">
        <f>IF(Tabla13[[#This Row],[Código_Actividad]]="","",CONCATENATE(Tabla13[[#This Row],[POA]],".",Tabla13[[#This Row],[SRS]],".",Tabla13[[#This Row],[AREA]],".",Tabla13[[#This Row],[TIPO]]))</f>
        <v>#REF!</v>
      </c>
      <c r="C83" s="263" t="e">
        <f>IF(Tabla13[[#This Row],[Código_Actividad]]="","",#REF!)</f>
        <v>#REF!</v>
      </c>
      <c r="D83" s="263" t="e">
        <f>IF(Tabla13[[#This Row],[Código_Actividad]]="","",#REF!)</f>
        <v>#REF!</v>
      </c>
      <c r="E83" s="263" t="e">
        <f>IF(Tabla13[[#This Row],[Código_Actividad]]="","",#REF!)</f>
        <v>#REF!</v>
      </c>
      <c r="F83" s="263" t="e">
        <f>IF(Tabla13[[#This Row],[Código_Actividad]]="","",#REF!)</f>
        <v>#REF!</v>
      </c>
      <c r="G83" s="257" t="s">
        <v>1348</v>
      </c>
      <c r="H83" s="386" t="s">
        <v>1377</v>
      </c>
      <c r="I83" s="261"/>
      <c r="J83" s="253"/>
      <c r="K83" s="253"/>
      <c r="L83" s="253"/>
      <c r="M83" s="253"/>
      <c r="N83" s="257"/>
      <c r="O83" s="256"/>
      <c r="P83" s="255"/>
      <c r="Q83" s="254"/>
      <c r="R83" s="253"/>
      <c r="S83" s="252"/>
      <c r="T83" s="252"/>
    </row>
    <row r="84" spans="2:20" ht="25.5" x14ac:dyDescent="0.25">
      <c r="B84" s="263" t="e">
        <f>IF(Tabla13[[#This Row],[Código_Actividad]]="","",CONCATENATE(Tabla13[[#This Row],[POA]],".",Tabla13[[#This Row],[SRS]],".",Tabla13[[#This Row],[AREA]],".",Tabla13[[#This Row],[TIPO]]))</f>
        <v>#REF!</v>
      </c>
      <c r="C84" s="263" t="e">
        <f>IF(Tabla13[[#This Row],[Código_Actividad]]="","",#REF!)</f>
        <v>#REF!</v>
      </c>
      <c r="D84" s="263" t="e">
        <f>IF(Tabla13[[#This Row],[Código_Actividad]]="","",#REF!)</f>
        <v>#REF!</v>
      </c>
      <c r="E84" s="263" t="e">
        <f>IF(Tabla13[[#This Row],[Código_Actividad]]="","",#REF!)</f>
        <v>#REF!</v>
      </c>
      <c r="F84" s="263" t="e">
        <f>IF(Tabla13[[#This Row],[Código_Actividad]]="","",#REF!)</f>
        <v>#REF!</v>
      </c>
      <c r="G84" s="257" t="s">
        <v>1349</v>
      </c>
      <c r="H84" s="386" t="s">
        <v>1374</v>
      </c>
      <c r="I84" s="261"/>
      <c r="J84" s="253"/>
      <c r="K84" s="253"/>
      <c r="L84" s="253"/>
      <c r="M84" s="253"/>
      <c r="N84" s="257"/>
      <c r="O84" s="256"/>
      <c r="P84" s="255"/>
      <c r="Q84" s="254"/>
      <c r="R84" s="253"/>
      <c r="S84" s="252"/>
      <c r="T84" s="252"/>
    </row>
    <row r="85" spans="2:20" x14ac:dyDescent="0.25">
      <c r="B85" s="263" t="str">
        <f>IF(Tabla13[[#This Row],[Código_Actividad]]="","",CONCATENATE(Tabla13[[#This Row],[POA]],".",Tabla13[[#This Row],[SRS]],".",Tabla13[[#This Row],[AREA]],".",Tabla13[[#This Row],[TIPO]]))</f>
        <v/>
      </c>
      <c r="C85" s="263" t="str">
        <f>IF(Tabla13[[#This Row],[Código_Actividad]]="","",#REF!)</f>
        <v/>
      </c>
      <c r="D85" s="263" t="str">
        <f>IF(Tabla13[[#This Row],[Código_Actividad]]="","",#REF!)</f>
        <v/>
      </c>
      <c r="E85" s="263" t="str">
        <f>IF(Tabla13[[#This Row],[Código_Actividad]]="","",#REF!)</f>
        <v/>
      </c>
      <c r="F85" s="263" t="str">
        <f>IF(Tabla13[[#This Row],[Código_Actividad]]="","",#REF!)</f>
        <v/>
      </c>
      <c r="G85" s="257"/>
      <c r="H85" s="264"/>
      <c r="I85" s="261"/>
      <c r="J85" s="253"/>
      <c r="K85" s="253"/>
      <c r="L85" s="253"/>
      <c r="M85" s="253"/>
      <c r="N85" s="257"/>
      <c r="O85" s="256"/>
      <c r="P85" s="255"/>
      <c r="Q85" s="254"/>
      <c r="R85" s="253"/>
      <c r="S85" s="252"/>
      <c r="T85" s="252"/>
    </row>
    <row r="86" spans="2:20" x14ac:dyDescent="0.25">
      <c r="B86" s="263" t="str">
        <f>IF(Tabla13[[#This Row],[Código_Actividad]]="","",CONCATENATE(Tabla13[[#This Row],[POA]],".",Tabla13[[#This Row],[SRS]],".",Tabla13[[#This Row],[AREA]],".",Tabla13[[#This Row],[TIPO]]))</f>
        <v/>
      </c>
      <c r="C86" s="263" t="str">
        <f>IF(Tabla13[[#This Row],[Código_Actividad]]="","",#REF!)</f>
        <v/>
      </c>
      <c r="D86" s="263" t="str">
        <f>IF(Tabla13[[#This Row],[Código_Actividad]]="","",#REF!)</f>
        <v/>
      </c>
      <c r="E86" s="263" t="str">
        <f>IF(Tabla13[[#This Row],[Código_Actividad]]="","",#REF!)</f>
        <v/>
      </c>
      <c r="F86" s="263" t="str">
        <f>IF(Tabla13[[#This Row],[Código_Actividad]]="","",#REF!)</f>
        <v/>
      </c>
      <c r="G86" s="257"/>
      <c r="H86" s="262" t="str">
        <f>IFERROR(VLOOKUP(Tabla13[[#This Row],[Código_Actividad]],#REF!,2,FALSE),"")</f>
        <v/>
      </c>
      <c r="I86" s="261" t="str">
        <f>IFERROR(VLOOKUP(Tabla13[[#This Row],[Código_Actividad]],#REF!,15,FALSE),"")</f>
        <v/>
      </c>
      <c r="J86" s="253"/>
      <c r="K86" s="253"/>
      <c r="L86" s="253"/>
      <c r="M86" s="253"/>
      <c r="N86" s="257"/>
      <c r="O86" s="256"/>
      <c r="P86" s="255"/>
      <c r="Q86" s="254"/>
      <c r="R86" s="253"/>
      <c r="S86" s="252"/>
      <c r="T86" s="252"/>
    </row>
    <row r="87" spans="2:20" x14ac:dyDescent="0.25">
      <c r="B87" s="263" t="str">
        <f>IF(Tabla13[[#This Row],[Código_Actividad]]="","",CONCATENATE(Tabla13[[#This Row],[POA]],".",Tabla13[[#This Row],[SRS]],".",Tabla13[[#This Row],[AREA]],".",Tabla13[[#This Row],[TIPO]]))</f>
        <v/>
      </c>
      <c r="C87" s="263" t="str">
        <f>IF(Tabla13[[#This Row],[Código_Actividad]]="","",#REF!)</f>
        <v/>
      </c>
      <c r="D87" s="263" t="str">
        <f>IF(Tabla13[[#This Row],[Código_Actividad]]="","",#REF!)</f>
        <v/>
      </c>
      <c r="E87" s="263" t="str">
        <f>IF(Tabla13[[#This Row],[Código_Actividad]]="","",#REF!)</f>
        <v/>
      </c>
      <c r="F87" s="263" t="str">
        <f>IF(Tabla13[[#This Row],[Código_Actividad]]="","",#REF!)</f>
        <v/>
      </c>
      <c r="G87" s="257"/>
      <c r="H87" s="262" t="str">
        <f>IFERROR(VLOOKUP(Tabla13[[#This Row],[Código_Actividad]],#REF!,2,FALSE),"")</f>
        <v/>
      </c>
      <c r="I87" s="261" t="str">
        <f>IFERROR(VLOOKUP(Tabla13[[#This Row],[Código_Actividad]],#REF!,15,FALSE),"")</f>
        <v/>
      </c>
      <c r="J87" s="253"/>
      <c r="K87" s="253"/>
      <c r="L87" s="253"/>
      <c r="M87" s="253"/>
      <c r="N87" s="257"/>
      <c r="O87" s="256"/>
      <c r="P87" s="255"/>
      <c r="Q87" s="254"/>
      <c r="R87" s="253"/>
      <c r="S87" s="252"/>
      <c r="T87" s="252"/>
    </row>
    <row r="88" spans="2:20" x14ac:dyDescent="0.25">
      <c r="B88" s="263" t="str">
        <f>IF(Tabla13[[#This Row],[Código_Actividad]]="","",CONCATENATE(Tabla13[[#This Row],[POA]],".",Tabla13[[#This Row],[SRS]],".",Tabla13[[#This Row],[AREA]],".",Tabla13[[#This Row],[TIPO]]))</f>
        <v/>
      </c>
      <c r="C88" s="263" t="str">
        <f>IF(Tabla13[[#This Row],[Código_Actividad]]="","",#REF!)</f>
        <v/>
      </c>
      <c r="D88" s="263" t="str">
        <f>IF(Tabla13[[#This Row],[Código_Actividad]]="","",#REF!)</f>
        <v/>
      </c>
      <c r="E88" s="263" t="str">
        <f>IF(Tabla13[[#This Row],[Código_Actividad]]="","",#REF!)</f>
        <v/>
      </c>
      <c r="F88" s="263" t="str">
        <f>IF(Tabla13[[#This Row],[Código_Actividad]]="","",#REF!)</f>
        <v/>
      </c>
      <c r="G88" s="257"/>
      <c r="H88" s="264" t="str">
        <f>IFERROR(VLOOKUP(Tabla13[[#This Row],[Código_Actividad]],#REF!,2,FALSE),"")</f>
        <v/>
      </c>
      <c r="I88" s="261" t="str">
        <f>IFERROR(VLOOKUP(Tabla13[[#This Row],[Código_Actividad]],#REF!,15,FALSE),"")</f>
        <v/>
      </c>
      <c r="J88" s="253"/>
      <c r="K88" s="253"/>
      <c r="L88" s="253"/>
      <c r="M88" s="253"/>
      <c r="N88" s="257"/>
      <c r="O88" s="256"/>
      <c r="P88" s="255"/>
      <c r="Q88" s="254"/>
      <c r="R88" s="253"/>
      <c r="S88" s="252"/>
      <c r="T88" s="252"/>
    </row>
    <row r="89" spans="2:20" x14ac:dyDescent="0.25">
      <c r="B89" s="263" t="str">
        <f>IF(Tabla13[[#This Row],[Código_Actividad]]="","",CONCATENATE(Tabla13[[#This Row],[POA]],".",Tabla13[[#This Row],[SRS]],".",Tabla13[[#This Row],[AREA]],".",Tabla13[[#This Row],[TIPO]]))</f>
        <v/>
      </c>
      <c r="C89" s="263" t="str">
        <f>IF(Tabla13[[#This Row],[Código_Actividad]]="","",#REF!)</f>
        <v/>
      </c>
      <c r="D89" s="263" t="str">
        <f>IF(Tabla13[[#This Row],[Código_Actividad]]="","",#REF!)</f>
        <v/>
      </c>
      <c r="E89" s="263" t="str">
        <f>IF(Tabla13[[#This Row],[Código_Actividad]]="","",#REF!)</f>
        <v/>
      </c>
      <c r="F89" s="263" t="str">
        <f>IF(Tabla13[[#This Row],[Código_Actividad]]="","",#REF!)</f>
        <v/>
      </c>
      <c r="G89" s="257"/>
      <c r="H89" s="262" t="str">
        <f>IFERROR(VLOOKUP(Tabla13[[#This Row],[Código_Actividad]],#REF!,2,FALSE),"")</f>
        <v/>
      </c>
      <c r="I89" s="261" t="str">
        <f>IFERROR(VLOOKUP(Tabla13[[#This Row],[Código_Actividad]],#REF!,15,FALSE),"")</f>
        <v/>
      </c>
      <c r="J89" s="253"/>
      <c r="K89" s="253"/>
      <c r="L89" s="253"/>
      <c r="M89" s="253"/>
      <c r="N89" s="257"/>
      <c r="O89" s="256"/>
      <c r="P89" s="255"/>
      <c r="Q89" s="254"/>
      <c r="R89" s="253"/>
      <c r="S89" s="252"/>
      <c r="T89" s="252"/>
    </row>
    <row r="90" spans="2:20" x14ac:dyDescent="0.25">
      <c r="B90" s="263" t="str">
        <f>IF(Tabla13[[#This Row],[Código_Actividad]]="","",CONCATENATE(Tabla13[[#This Row],[POA]],".",Tabla13[[#This Row],[SRS]],".",Tabla13[[#This Row],[AREA]],".",Tabla13[[#This Row],[TIPO]]))</f>
        <v/>
      </c>
      <c r="C90" s="263" t="str">
        <f>IF(Tabla13[[#This Row],[Código_Actividad]]="","",#REF!)</f>
        <v/>
      </c>
      <c r="D90" s="263" t="str">
        <f>IF(Tabla13[[#This Row],[Código_Actividad]]="","",#REF!)</f>
        <v/>
      </c>
      <c r="E90" s="263" t="str">
        <f>IF(Tabla13[[#This Row],[Código_Actividad]]="","",#REF!)</f>
        <v/>
      </c>
      <c r="F90" s="263" t="str">
        <f>IF(Tabla13[[#This Row],[Código_Actividad]]="","",#REF!)</f>
        <v/>
      </c>
      <c r="G90" s="257"/>
      <c r="H90" s="262" t="str">
        <f>IFERROR(VLOOKUP(Tabla13[[#This Row],[Código_Actividad]],#REF!,2,FALSE),"")</f>
        <v/>
      </c>
      <c r="I90" s="261" t="str">
        <f>IFERROR(VLOOKUP(Tabla13[[#This Row],[Código_Actividad]],#REF!,15,FALSE),"")</f>
        <v/>
      </c>
      <c r="J90" s="253"/>
      <c r="K90" s="253"/>
      <c r="L90" s="253"/>
      <c r="M90" s="253"/>
      <c r="N90" s="257"/>
      <c r="O90" s="256"/>
      <c r="P90" s="255"/>
      <c r="Q90" s="254"/>
      <c r="R90" s="253"/>
      <c r="S90" s="252"/>
      <c r="T90" s="252"/>
    </row>
    <row r="91" spans="2:20" x14ac:dyDescent="0.25">
      <c r="B91" s="263" t="str">
        <f>IF(Tabla13[[#This Row],[Código_Actividad]]="","",CONCATENATE(Tabla13[[#This Row],[POA]],".",Tabla13[[#This Row],[SRS]],".",Tabla13[[#This Row],[AREA]],".",Tabla13[[#This Row],[TIPO]]))</f>
        <v/>
      </c>
      <c r="C91" s="263" t="str">
        <f>IF(Tabla13[[#This Row],[Código_Actividad]]="","",#REF!)</f>
        <v/>
      </c>
      <c r="D91" s="263" t="str">
        <f>IF(Tabla13[[#This Row],[Código_Actividad]]="","",#REF!)</f>
        <v/>
      </c>
      <c r="E91" s="263" t="str">
        <f>IF(Tabla13[[#This Row],[Código_Actividad]]="","",#REF!)</f>
        <v/>
      </c>
      <c r="F91" s="263" t="str">
        <f>IF(Tabla13[[#This Row],[Código_Actividad]]="","",#REF!)</f>
        <v/>
      </c>
      <c r="G91" s="257"/>
      <c r="H91" s="264" t="str">
        <f>IFERROR(VLOOKUP(Tabla13[[#This Row],[Código_Actividad]],#REF!,2,FALSE),"")</f>
        <v/>
      </c>
      <c r="I91" s="261" t="str">
        <f>IFERROR(VLOOKUP(Tabla13[[#This Row],[Código_Actividad]],#REF!,15,FALSE),"")</f>
        <v/>
      </c>
      <c r="J91" s="253"/>
      <c r="K91" s="253"/>
      <c r="L91" s="253"/>
      <c r="M91" s="253"/>
      <c r="N91" s="257"/>
      <c r="O91" s="256"/>
      <c r="P91" s="255"/>
      <c r="Q91" s="254"/>
      <c r="R91" s="253"/>
      <c r="S91" s="252"/>
      <c r="T91" s="252"/>
    </row>
    <row r="92" spans="2:20" x14ac:dyDescent="0.25">
      <c r="B92" s="263" t="str">
        <f>IF(Tabla13[[#This Row],[Código_Actividad]]="","",CONCATENATE(Tabla13[[#This Row],[POA]],".",Tabla13[[#This Row],[SRS]],".",Tabla13[[#This Row],[AREA]],".",Tabla13[[#This Row],[TIPO]]))</f>
        <v/>
      </c>
      <c r="C92" s="263" t="str">
        <f>IF(Tabla13[[#This Row],[Código_Actividad]]="","",#REF!)</f>
        <v/>
      </c>
      <c r="D92" s="263" t="str">
        <f>IF(Tabla13[[#This Row],[Código_Actividad]]="","",#REF!)</f>
        <v/>
      </c>
      <c r="E92" s="263" t="str">
        <f>IF(Tabla13[[#This Row],[Código_Actividad]]="","",#REF!)</f>
        <v/>
      </c>
      <c r="F92" s="263" t="str">
        <f>IF(Tabla13[[#This Row],[Código_Actividad]]="","",#REF!)</f>
        <v/>
      </c>
      <c r="G92" s="257"/>
      <c r="H92" s="262" t="str">
        <f>IFERROR(VLOOKUP(Tabla13[[#This Row],[Código_Actividad]],#REF!,2,FALSE),"")</f>
        <v/>
      </c>
      <c r="I92" s="261" t="str">
        <f>IFERROR(VLOOKUP(Tabla13[[#This Row],[Código_Actividad]],#REF!,15,FALSE),"")</f>
        <v/>
      </c>
      <c r="J92" s="253"/>
      <c r="K92" s="253"/>
      <c r="L92" s="253"/>
      <c r="M92" s="253"/>
      <c r="N92" s="257"/>
      <c r="O92" s="256"/>
      <c r="P92" s="255"/>
      <c r="Q92" s="254"/>
      <c r="R92" s="253"/>
      <c r="S92" s="252"/>
      <c r="T92" s="252"/>
    </row>
    <row r="93" spans="2:20" x14ac:dyDescent="0.25">
      <c r="B93" s="263" t="str">
        <f>IF(Tabla13[[#This Row],[Código_Actividad]]="","",CONCATENATE(Tabla13[[#This Row],[POA]],".",Tabla13[[#This Row],[SRS]],".",Tabla13[[#This Row],[AREA]],".",Tabla13[[#This Row],[TIPO]]))</f>
        <v/>
      </c>
      <c r="C93" s="263" t="str">
        <f>IF(Tabla13[[#This Row],[Código_Actividad]]="","",#REF!)</f>
        <v/>
      </c>
      <c r="D93" s="263" t="str">
        <f>IF(Tabla13[[#This Row],[Código_Actividad]]="","",#REF!)</f>
        <v/>
      </c>
      <c r="E93" s="263" t="str">
        <f>IF(Tabla13[[#This Row],[Código_Actividad]]="","",#REF!)</f>
        <v/>
      </c>
      <c r="F93" s="263" t="str">
        <f>IF(Tabla13[[#This Row],[Código_Actividad]]="","",#REF!)</f>
        <v/>
      </c>
      <c r="G93" s="257"/>
      <c r="H93" s="262" t="str">
        <f>IFERROR(VLOOKUP(Tabla13[[#This Row],[Código_Actividad]],#REF!,2,FALSE),"")</f>
        <v/>
      </c>
      <c r="I93" s="261" t="str">
        <f>IFERROR(VLOOKUP(Tabla13[[#This Row],[Código_Actividad]],#REF!,15,FALSE),"")</f>
        <v/>
      </c>
      <c r="J93" s="253"/>
      <c r="K93" s="253"/>
      <c r="L93" s="253"/>
      <c r="M93" s="253"/>
      <c r="N93" s="257"/>
      <c r="O93" s="256"/>
      <c r="P93" s="255"/>
      <c r="Q93" s="254"/>
      <c r="R93" s="253"/>
      <c r="S93" s="252"/>
      <c r="T93" s="252"/>
    </row>
    <row r="94" spans="2:20" x14ac:dyDescent="0.25">
      <c r="B94" s="263" t="str">
        <f>IF(Tabla13[[#This Row],[Código_Actividad]]="","",CONCATENATE(Tabla13[[#This Row],[POA]],".",Tabla13[[#This Row],[SRS]],".",Tabla13[[#This Row],[AREA]],".",Tabla13[[#This Row],[TIPO]]))</f>
        <v/>
      </c>
      <c r="C94" s="263" t="str">
        <f>IF(Tabla13[[#This Row],[Código_Actividad]]="","",#REF!)</f>
        <v/>
      </c>
      <c r="D94" s="263" t="str">
        <f>IF(Tabla13[[#This Row],[Código_Actividad]]="","",#REF!)</f>
        <v/>
      </c>
      <c r="E94" s="263" t="str">
        <f>IF(Tabla13[[#This Row],[Código_Actividad]]="","",#REF!)</f>
        <v/>
      </c>
      <c r="F94" s="263" t="str">
        <f>IF(Tabla13[[#This Row],[Código_Actividad]]="","",#REF!)</f>
        <v/>
      </c>
      <c r="G94" s="257"/>
      <c r="H94" s="264" t="str">
        <f>IFERROR(VLOOKUP(Tabla13[[#This Row],[Código_Actividad]],#REF!,2,FALSE),"")</f>
        <v/>
      </c>
      <c r="I94" s="261" t="str">
        <f>IFERROR(VLOOKUP(Tabla13[[#This Row],[Código_Actividad]],#REF!,15,FALSE),"")</f>
        <v/>
      </c>
      <c r="J94" s="253"/>
      <c r="K94" s="253"/>
      <c r="L94" s="253"/>
      <c r="M94" s="253"/>
      <c r="N94" s="257"/>
      <c r="O94" s="256"/>
      <c r="P94" s="255"/>
      <c r="Q94" s="254"/>
      <c r="R94" s="253"/>
      <c r="S94" s="252"/>
      <c r="T94" s="252"/>
    </row>
    <row r="95" spans="2:20" x14ac:dyDescent="0.25">
      <c r="B95" s="263" t="str">
        <f>IF(Tabla13[[#This Row],[Código_Actividad]]="","",CONCATENATE(Tabla13[[#This Row],[POA]],".",Tabla13[[#This Row],[SRS]],".",Tabla13[[#This Row],[AREA]],".",Tabla13[[#This Row],[TIPO]]))</f>
        <v/>
      </c>
      <c r="C95" s="263" t="str">
        <f>IF(Tabla13[[#This Row],[Código_Actividad]]="","",#REF!)</f>
        <v/>
      </c>
      <c r="D95" s="263" t="str">
        <f>IF(Tabla13[[#This Row],[Código_Actividad]]="","",#REF!)</f>
        <v/>
      </c>
      <c r="E95" s="263" t="str">
        <f>IF(Tabla13[[#This Row],[Código_Actividad]]="","",#REF!)</f>
        <v/>
      </c>
      <c r="F95" s="263" t="str">
        <f>IF(Tabla13[[#This Row],[Código_Actividad]]="","",#REF!)</f>
        <v/>
      </c>
      <c r="G95" s="257"/>
      <c r="H95" s="262" t="str">
        <f>IFERROR(VLOOKUP(Tabla13[[#This Row],[Código_Actividad]],#REF!,2,FALSE),"")</f>
        <v/>
      </c>
      <c r="I95" s="261" t="str">
        <f>IFERROR(VLOOKUP(Tabla13[[#This Row],[Código_Actividad]],#REF!,15,FALSE),"")</f>
        <v/>
      </c>
      <c r="J95" s="253"/>
      <c r="K95" s="253"/>
      <c r="L95" s="253"/>
      <c r="M95" s="253"/>
      <c r="N95" s="257"/>
      <c r="O95" s="256"/>
      <c r="P95" s="255"/>
      <c r="Q95" s="254"/>
      <c r="R95" s="253"/>
      <c r="S95" s="252"/>
      <c r="T95" s="252"/>
    </row>
    <row r="96" spans="2:20" x14ac:dyDescent="0.25">
      <c r="B96" s="263" t="str">
        <f>IF(Tabla13[[#This Row],[Código_Actividad]]="","",CONCATENATE(Tabla13[[#This Row],[POA]],".",Tabla13[[#This Row],[SRS]],".",Tabla13[[#This Row],[AREA]],".",Tabla13[[#This Row],[TIPO]]))</f>
        <v/>
      </c>
      <c r="C96" s="263" t="str">
        <f>IF(Tabla13[[#This Row],[Código_Actividad]]="","",#REF!)</f>
        <v/>
      </c>
      <c r="D96" s="263" t="str">
        <f>IF(Tabla13[[#This Row],[Código_Actividad]]="","",#REF!)</f>
        <v/>
      </c>
      <c r="E96" s="263" t="str">
        <f>IF(Tabla13[[#This Row],[Código_Actividad]]="","",#REF!)</f>
        <v/>
      </c>
      <c r="F96" s="263" t="str">
        <f>IF(Tabla13[[#This Row],[Código_Actividad]]="","",#REF!)</f>
        <v/>
      </c>
      <c r="G96" s="257"/>
      <c r="H96" s="262" t="str">
        <f>IFERROR(VLOOKUP(Tabla13[[#This Row],[Código_Actividad]],#REF!,2,FALSE),"")</f>
        <v/>
      </c>
      <c r="I96" s="261" t="str">
        <f>IFERROR(VLOOKUP(Tabla13[[#This Row],[Código_Actividad]],#REF!,15,FALSE),"")</f>
        <v/>
      </c>
      <c r="J96" s="253"/>
      <c r="K96" s="253"/>
      <c r="L96" s="253"/>
      <c r="M96" s="253"/>
      <c r="N96" s="257"/>
      <c r="O96" s="256"/>
      <c r="P96" s="255"/>
      <c r="Q96" s="254"/>
      <c r="R96" s="253"/>
      <c r="S96" s="252"/>
      <c r="T96" s="252"/>
    </row>
    <row r="97" spans="2:20" x14ac:dyDescent="0.25">
      <c r="B97" s="263" t="str">
        <f>IF(Tabla13[[#This Row],[Código_Actividad]]="","",CONCATENATE(Tabla13[[#This Row],[POA]],".",Tabla13[[#This Row],[SRS]],".",Tabla13[[#This Row],[AREA]],".",Tabla13[[#This Row],[TIPO]]))</f>
        <v/>
      </c>
      <c r="C97" s="263" t="str">
        <f>IF(Tabla13[[#This Row],[Código_Actividad]]="","",#REF!)</f>
        <v/>
      </c>
      <c r="D97" s="263" t="str">
        <f>IF(Tabla13[[#This Row],[Código_Actividad]]="","",#REF!)</f>
        <v/>
      </c>
      <c r="E97" s="263" t="str">
        <f>IF(Tabla13[[#This Row],[Código_Actividad]]="","",#REF!)</f>
        <v/>
      </c>
      <c r="F97" s="263" t="str">
        <f>IF(Tabla13[[#This Row],[Código_Actividad]]="","",#REF!)</f>
        <v/>
      </c>
      <c r="G97" s="257"/>
      <c r="H97" s="264" t="str">
        <f>IFERROR(VLOOKUP(Tabla13[[#This Row],[Código_Actividad]],#REF!,2,FALSE),"")</f>
        <v/>
      </c>
      <c r="I97" s="261" t="str">
        <f>IFERROR(VLOOKUP(Tabla13[[#This Row],[Código_Actividad]],#REF!,15,FALSE),"")</f>
        <v/>
      </c>
      <c r="J97" s="253"/>
      <c r="K97" s="253"/>
      <c r="L97" s="253"/>
      <c r="M97" s="253"/>
      <c r="N97" s="257"/>
      <c r="O97" s="256"/>
      <c r="P97" s="255"/>
      <c r="Q97" s="254"/>
      <c r="R97" s="253"/>
      <c r="S97" s="252"/>
      <c r="T97" s="252"/>
    </row>
    <row r="98" spans="2:20" x14ac:dyDescent="0.25">
      <c r="B98" s="263" t="str">
        <f>IF(Tabla13[[#This Row],[Código_Actividad]]="","",CONCATENATE(Tabla13[[#This Row],[POA]],".",Tabla13[[#This Row],[SRS]],".",Tabla13[[#This Row],[AREA]],".",Tabla13[[#This Row],[TIPO]]))</f>
        <v/>
      </c>
      <c r="C98" s="263" t="str">
        <f>IF(Tabla13[[#This Row],[Código_Actividad]]="","",#REF!)</f>
        <v/>
      </c>
      <c r="D98" s="263" t="str">
        <f>IF(Tabla13[[#This Row],[Código_Actividad]]="","",#REF!)</f>
        <v/>
      </c>
      <c r="E98" s="263" t="str">
        <f>IF(Tabla13[[#This Row],[Código_Actividad]]="","",#REF!)</f>
        <v/>
      </c>
      <c r="F98" s="263" t="str">
        <f>IF(Tabla13[[#This Row],[Código_Actividad]]="","",#REF!)</f>
        <v/>
      </c>
      <c r="G98" s="257"/>
      <c r="H98" s="262" t="str">
        <f>IFERROR(VLOOKUP(Tabla13[[#This Row],[Código_Actividad]],#REF!,2,FALSE),"")</f>
        <v/>
      </c>
      <c r="I98" s="261" t="str">
        <f>IFERROR(VLOOKUP(Tabla13[[#This Row],[Código_Actividad]],#REF!,15,FALSE),"")</f>
        <v/>
      </c>
      <c r="J98" s="253"/>
      <c r="K98" s="253"/>
      <c r="L98" s="253"/>
      <c r="M98" s="253"/>
      <c r="N98" s="257"/>
      <c r="O98" s="256"/>
      <c r="P98" s="255"/>
      <c r="Q98" s="254"/>
      <c r="R98" s="253"/>
      <c r="S98" s="252"/>
      <c r="T98" s="252"/>
    </row>
    <row r="99" spans="2:20" x14ac:dyDescent="0.25">
      <c r="B99" s="263" t="str">
        <f>IF(Tabla13[[#This Row],[Código_Actividad]]="","",CONCATENATE(Tabla13[[#This Row],[POA]],".",Tabla13[[#This Row],[SRS]],".",Tabla13[[#This Row],[AREA]],".",Tabla13[[#This Row],[TIPO]]))</f>
        <v/>
      </c>
      <c r="C99" s="263" t="str">
        <f>IF(Tabla13[[#This Row],[Código_Actividad]]="","",#REF!)</f>
        <v/>
      </c>
      <c r="D99" s="263" t="str">
        <f>IF(Tabla13[[#This Row],[Código_Actividad]]="","",#REF!)</f>
        <v/>
      </c>
      <c r="E99" s="263" t="str">
        <f>IF(Tabla13[[#This Row],[Código_Actividad]]="","",#REF!)</f>
        <v/>
      </c>
      <c r="F99" s="263" t="str">
        <f>IF(Tabla13[[#This Row],[Código_Actividad]]="","",#REF!)</f>
        <v/>
      </c>
      <c r="G99" s="257"/>
      <c r="H99" s="262" t="str">
        <f>IFERROR(VLOOKUP(Tabla13[[#This Row],[Código_Actividad]],#REF!,2,FALSE),"")</f>
        <v/>
      </c>
      <c r="I99" s="261" t="str">
        <f>IFERROR(VLOOKUP(Tabla13[[#This Row],[Código_Actividad]],#REF!,15,FALSE),"")</f>
        <v/>
      </c>
      <c r="J99" s="253"/>
      <c r="K99" s="253"/>
      <c r="L99" s="253"/>
      <c r="M99" s="253"/>
      <c r="N99" s="257"/>
      <c r="O99" s="256"/>
      <c r="P99" s="255"/>
      <c r="Q99" s="254"/>
      <c r="R99" s="253"/>
      <c r="S99" s="252"/>
      <c r="T99" s="252"/>
    </row>
    <row r="100" spans="2:20" x14ac:dyDescent="0.25">
      <c r="B100" s="263" t="str">
        <f>IF(Tabla13[[#This Row],[Código_Actividad]]="","",CONCATENATE(Tabla13[[#This Row],[POA]],".",Tabla13[[#This Row],[SRS]],".",Tabla13[[#This Row],[AREA]],".",Tabla13[[#This Row],[TIPO]]))</f>
        <v/>
      </c>
      <c r="C100" s="263" t="str">
        <f>IF(Tabla13[[#This Row],[Código_Actividad]]="","",#REF!)</f>
        <v/>
      </c>
      <c r="D100" s="263" t="str">
        <f>IF(Tabla13[[#This Row],[Código_Actividad]]="","",#REF!)</f>
        <v/>
      </c>
      <c r="E100" s="263" t="str">
        <f>IF(Tabla13[[#This Row],[Código_Actividad]]="","",#REF!)</f>
        <v/>
      </c>
      <c r="F100" s="263" t="str">
        <f>IF(Tabla13[[#This Row],[Código_Actividad]]="","",#REF!)</f>
        <v/>
      </c>
      <c r="G100" s="257"/>
      <c r="H100" s="264" t="str">
        <f>IFERROR(VLOOKUP(Tabla13[[#This Row],[Código_Actividad]],#REF!,2,FALSE),"")</f>
        <v/>
      </c>
      <c r="I100" s="261" t="str">
        <f>IFERROR(VLOOKUP(Tabla13[[#This Row],[Código_Actividad]],#REF!,15,FALSE),"")</f>
        <v/>
      </c>
      <c r="J100" s="253"/>
      <c r="K100" s="253"/>
      <c r="L100" s="253"/>
      <c r="M100" s="253"/>
      <c r="N100" s="257"/>
      <c r="O100" s="256"/>
      <c r="P100" s="255"/>
      <c r="Q100" s="254"/>
      <c r="R100" s="253"/>
      <c r="S100" s="252"/>
      <c r="T100" s="252"/>
    </row>
    <row r="101" spans="2:20" x14ac:dyDescent="0.25">
      <c r="B101" s="263" t="str">
        <f>IF(Tabla13[[#This Row],[Código_Actividad]]="","",CONCATENATE(Tabla13[[#This Row],[POA]],".",Tabla13[[#This Row],[SRS]],".",Tabla13[[#This Row],[AREA]],".",Tabla13[[#This Row],[TIPO]]))</f>
        <v/>
      </c>
      <c r="C101" s="263" t="str">
        <f>IF(Tabla13[[#This Row],[Código_Actividad]]="","",#REF!)</f>
        <v/>
      </c>
      <c r="D101" s="263" t="str">
        <f>IF(Tabla13[[#This Row],[Código_Actividad]]="","",#REF!)</f>
        <v/>
      </c>
      <c r="E101" s="263" t="str">
        <f>IF(Tabla13[[#This Row],[Código_Actividad]]="","",#REF!)</f>
        <v/>
      </c>
      <c r="F101" s="263" t="str">
        <f>IF(Tabla13[[#This Row],[Código_Actividad]]="","",#REF!)</f>
        <v/>
      </c>
      <c r="G101" s="257"/>
      <c r="H101" s="262" t="str">
        <f>IFERROR(VLOOKUP(Tabla13[[#This Row],[Código_Actividad]],#REF!,2,FALSE),"")</f>
        <v/>
      </c>
      <c r="I101" s="261" t="str">
        <f>IFERROR(VLOOKUP(Tabla13[[#This Row],[Código_Actividad]],#REF!,15,FALSE),"")</f>
        <v/>
      </c>
      <c r="J101" s="253"/>
      <c r="K101" s="253"/>
      <c r="L101" s="253"/>
      <c r="M101" s="253"/>
      <c r="N101" s="257"/>
      <c r="O101" s="256"/>
      <c r="P101" s="255"/>
      <c r="Q101" s="254"/>
      <c r="R101" s="253"/>
      <c r="S101" s="252"/>
      <c r="T101" s="252"/>
    </row>
    <row r="102" spans="2:20" x14ac:dyDescent="0.25">
      <c r="B102" s="263" t="str">
        <f>IF(Tabla13[[#This Row],[Código_Actividad]]="","",CONCATENATE(Tabla13[[#This Row],[POA]],".",Tabla13[[#This Row],[SRS]],".",Tabla13[[#This Row],[AREA]],".",Tabla13[[#This Row],[TIPO]]))</f>
        <v/>
      </c>
      <c r="C102" s="263" t="str">
        <f>IF(Tabla13[[#This Row],[Código_Actividad]]="","",#REF!)</f>
        <v/>
      </c>
      <c r="D102" s="263" t="str">
        <f>IF(Tabla13[[#This Row],[Código_Actividad]]="","",#REF!)</f>
        <v/>
      </c>
      <c r="E102" s="263" t="str">
        <f>IF(Tabla13[[#This Row],[Código_Actividad]]="","",#REF!)</f>
        <v/>
      </c>
      <c r="F102" s="263" t="str">
        <f>IF(Tabla13[[#This Row],[Código_Actividad]]="","",#REF!)</f>
        <v/>
      </c>
      <c r="G102" s="257"/>
      <c r="H102" s="262" t="str">
        <f>IFERROR(VLOOKUP(Tabla13[[#This Row],[Código_Actividad]],#REF!,2,FALSE),"")</f>
        <v/>
      </c>
      <c r="I102" s="261" t="str">
        <f>IFERROR(VLOOKUP(Tabla13[[#This Row],[Código_Actividad]],#REF!,15,FALSE),"")</f>
        <v/>
      </c>
      <c r="J102" s="253"/>
      <c r="K102" s="253"/>
      <c r="L102" s="253"/>
      <c r="M102" s="253"/>
      <c r="N102" s="257"/>
      <c r="O102" s="256"/>
      <c r="P102" s="255"/>
      <c r="Q102" s="254"/>
      <c r="R102" s="253"/>
      <c r="S102" s="252"/>
      <c r="T102" s="252"/>
    </row>
    <row r="103" spans="2:20" x14ac:dyDescent="0.25">
      <c r="B103" s="263" t="str">
        <f>IF(Tabla13[[#This Row],[Código_Actividad]]="","",CONCATENATE(Tabla13[[#This Row],[POA]],".",Tabla13[[#This Row],[SRS]],".",Tabla13[[#This Row],[AREA]],".",Tabla13[[#This Row],[TIPO]]))</f>
        <v/>
      </c>
      <c r="C103" s="263" t="str">
        <f>IF(Tabla13[[#This Row],[Código_Actividad]]="","",#REF!)</f>
        <v/>
      </c>
      <c r="D103" s="263" t="str">
        <f>IF(Tabla13[[#This Row],[Código_Actividad]]="","",#REF!)</f>
        <v/>
      </c>
      <c r="E103" s="263" t="str">
        <f>IF(Tabla13[[#This Row],[Código_Actividad]]="","",#REF!)</f>
        <v/>
      </c>
      <c r="F103" s="263" t="str">
        <f>IF(Tabla13[[#This Row],[Código_Actividad]]="","",#REF!)</f>
        <v/>
      </c>
      <c r="G103" s="257"/>
      <c r="H103" s="264" t="str">
        <f>IFERROR(VLOOKUP(Tabla13[[#This Row],[Código_Actividad]],#REF!,2,FALSE),"")</f>
        <v/>
      </c>
      <c r="I103" s="261" t="str">
        <f>IFERROR(VLOOKUP(Tabla13[[#This Row],[Código_Actividad]],#REF!,15,FALSE),"")</f>
        <v/>
      </c>
      <c r="J103" s="253"/>
      <c r="K103" s="253"/>
      <c r="L103" s="253"/>
      <c r="M103" s="253"/>
      <c r="N103" s="257"/>
      <c r="O103" s="256"/>
      <c r="P103" s="255"/>
      <c r="Q103" s="254"/>
      <c r="R103" s="253"/>
      <c r="S103" s="252"/>
      <c r="T103" s="252"/>
    </row>
    <row r="104" spans="2:20" x14ac:dyDescent="0.25">
      <c r="B104" s="263" t="str">
        <f>IF(Tabla13[[#This Row],[Código_Actividad]]="","",CONCATENATE(Tabla13[[#This Row],[POA]],".",Tabla13[[#This Row],[SRS]],".",Tabla13[[#This Row],[AREA]],".",Tabla13[[#This Row],[TIPO]]))</f>
        <v/>
      </c>
      <c r="C104" s="263" t="str">
        <f>IF(Tabla13[[#This Row],[Código_Actividad]]="","",#REF!)</f>
        <v/>
      </c>
      <c r="D104" s="263" t="str">
        <f>IF(Tabla13[[#This Row],[Código_Actividad]]="","",#REF!)</f>
        <v/>
      </c>
      <c r="E104" s="263" t="str">
        <f>IF(Tabla13[[#This Row],[Código_Actividad]]="","",#REF!)</f>
        <v/>
      </c>
      <c r="F104" s="263" t="str">
        <f>IF(Tabla13[[#This Row],[Código_Actividad]]="","",#REF!)</f>
        <v/>
      </c>
      <c r="G104" s="257"/>
      <c r="H104" s="262" t="str">
        <f>IFERROR(VLOOKUP(Tabla13[[#This Row],[Código_Actividad]],#REF!,2,FALSE),"")</f>
        <v/>
      </c>
      <c r="I104" s="261" t="str">
        <f>IFERROR(VLOOKUP(Tabla13[[#This Row],[Código_Actividad]],#REF!,15,FALSE),"")</f>
        <v/>
      </c>
      <c r="J104" s="253"/>
      <c r="K104" s="253"/>
      <c r="L104" s="253"/>
      <c r="M104" s="253"/>
      <c r="N104" s="257"/>
      <c r="O104" s="256"/>
      <c r="P104" s="255"/>
      <c r="Q104" s="254"/>
      <c r="R104" s="253"/>
      <c r="S104" s="252"/>
      <c r="T104" s="252"/>
    </row>
    <row r="105" spans="2:20" x14ac:dyDescent="0.25">
      <c r="B105" s="263" t="str">
        <f>IF(Tabla13[[#This Row],[Código_Actividad]]="","",CONCATENATE(Tabla13[[#This Row],[POA]],".",Tabla13[[#This Row],[SRS]],".",Tabla13[[#This Row],[AREA]],".",Tabla13[[#This Row],[TIPO]]))</f>
        <v/>
      </c>
      <c r="C105" s="263" t="str">
        <f>IF(Tabla13[[#This Row],[Código_Actividad]]="","",#REF!)</f>
        <v/>
      </c>
      <c r="D105" s="263" t="str">
        <f>IF(Tabla13[[#This Row],[Código_Actividad]]="","",#REF!)</f>
        <v/>
      </c>
      <c r="E105" s="263" t="str">
        <f>IF(Tabla13[[#This Row],[Código_Actividad]]="","",#REF!)</f>
        <v/>
      </c>
      <c r="F105" s="263" t="str">
        <f>IF(Tabla13[[#This Row],[Código_Actividad]]="","",#REF!)</f>
        <v/>
      </c>
      <c r="G105" s="257"/>
      <c r="H105" s="262" t="str">
        <f>IFERROR(VLOOKUP(Tabla13[[#This Row],[Código_Actividad]],#REF!,2,FALSE),"")</f>
        <v/>
      </c>
      <c r="I105" s="261" t="str">
        <f>IFERROR(VLOOKUP(Tabla13[[#This Row],[Código_Actividad]],#REF!,15,FALSE),"")</f>
        <v/>
      </c>
      <c r="J105" s="253"/>
      <c r="K105" s="253"/>
      <c r="L105" s="253"/>
      <c r="M105" s="253"/>
      <c r="N105" s="257"/>
      <c r="O105" s="256"/>
      <c r="P105" s="255"/>
      <c r="Q105" s="254"/>
      <c r="R105" s="253"/>
      <c r="S105" s="252"/>
      <c r="T105" s="252"/>
    </row>
    <row r="106" spans="2:20" x14ac:dyDescent="0.25">
      <c r="B106" s="263" t="str">
        <f>IF(Tabla13[[#This Row],[Código_Actividad]]="","",CONCATENATE(Tabla13[[#This Row],[POA]],".",Tabla13[[#This Row],[SRS]],".",Tabla13[[#This Row],[AREA]],".",Tabla13[[#This Row],[TIPO]]))</f>
        <v/>
      </c>
      <c r="C106" s="263" t="str">
        <f>IF(Tabla13[[#This Row],[Código_Actividad]]="","",#REF!)</f>
        <v/>
      </c>
      <c r="D106" s="263" t="str">
        <f>IF(Tabla13[[#This Row],[Código_Actividad]]="","",#REF!)</f>
        <v/>
      </c>
      <c r="E106" s="263" t="str">
        <f>IF(Tabla13[[#This Row],[Código_Actividad]]="","",#REF!)</f>
        <v/>
      </c>
      <c r="F106" s="263" t="str">
        <f>IF(Tabla13[[#This Row],[Código_Actividad]]="","",#REF!)</f>
        <v/>
      </c>
      <c r="G106" s="257"/>
      <c r="H106" s="264" t="str">
        <f>IFERROR(VLOOKUP(Tabla13[[#This Row],[Código_Actividad]],#REF!,2,FALSE),"")</f>
        <v/>
      </c>
      <c r="I106" s="261" t="str">
        <f>IFERROR(VLOOKUP(Tabla13[[#This Row],[Código_Actividad]],#REF!,15,FALSE),"")</f>
        <v/>
      </c>
      <c r="J106" s="253"/>
      <c r="K106" s="253"/>
      <c r="L106" s="253"/>
      <c r="M106" s="253"/>
      <c r="N106" s="257"/>
      <c r="O106" s="256"/>
      <c r="P106" s="255"/>
      <c r="Q106" s="254"/>
      <c r="R106" s="253"/>
      <c r="S106" s="252"/>
      <c r="T106" s="252"/>
    </row>
    <row r="107" spans="2:20" x14ac:dyDescent="0.25">
      <c r="B107" s="263" t="str">
        <f>IF(Tabla13[[#This Row],[Código_Actividad]]="","",CONCATENATE(Tabla13[[#This Row],[POA]],".",Tabla13[[#This Row],[SRS]],".",Tabla13[[#This Row],[AREA]],".",Tabla13[[#This Row],[TIPO]]))</f>
        <v/>
      </c>
      <c r="C107" s="263" t="str">
        <f>IF(Tabla13[[#This Row],[Código_Actividad]]="","",#REF!)</f>
        <v/>
      </c>
      <c r="D107" s="263" t="str">
        <f>IF(Tabla13[[#This Row],[Código_Actividad]]="","",#REF!)</f>
        <v/>
      </c>
      <c r="E107" s="263" t="str">
        <f>IF(Tabla13[[#This Row],[Código_Actividad]]="","",#REF!)</f>
        <v/>
      </c>
      <c r="F107" s="263" t="str">
        <f>IF(Tabla13[[#This Row],[Código_Actividad]]="","",#REF!)</f>
        <v/>
      </c>
      <c r="G107" s="257"/>
      <c r="H107" s="262" t="str">
        <f>IFERROR(VLOOKUP(Tabla13[[#This Row],[Código_Actividad]],#REF!,2,FALSE),"")</f>
        <v/>
      </c>
      <c r="I107" s="261" t="str">
        <f>IFERROR(VLOOKUP(Tabla13[[#This Row],[Código_Actividad]],#REF!,15,FALSE),"")</f>
        <v/>
      </c>
      <c r="J107" s="253"/>
      <c r="K107" s="253"/>
      <c r="L107" s="253"/>
      <c r="M107" s="253"/>
      <c r="N107" s="257"/>
      <c r="O107" s="256"/>
      <c r="P107" s="255"/>
      <c r="Q107" s="254"/>
      <c r="R107" s="253"/>
      <c r="S107" s="252"/>
      <c r="T107" s="252"/>
    </row>
    <row r="108" spans="2:20" x14ac:dyDescent="0.25">
      <c r="B108" s="263" t="str">
        <f>IF(Tabla13[[#This Row],[Código_Actividad]]="","",CONCATENATE(Tabla13[[#This Row],[POA]],".",Tabla13[[#This Row],[SRS]],".",Tabla13[[#This Row],[AREA]],".",Tabla13[[#This Row],[TIPO]]))</f>
        <v/>
      </c>
      <c r="C108" s="263" t="str">
        <f>IF(Tabla13[[#This Row],[Código_Actividad]]="","",#REF!)</f>
        <v/>
      </c>
      <c r="D108" s="263" t="str">
        <f>IF(Tabla13[[#This Row],[Código_Actividad]]="","",#REF!)</f>
        <v/>
      </c>
      <c r="E108" s="263" t="str">
        <f>IF(Tabla13[[#This Row],[Código_Actividad]]="","",#REF!)</f>
        <v/>
      </c>
      <c r="F108" s="263" t="str">
        <f>IF(Tabla13[[#This Row],[Código_Actividad]]="","",#REF!)</f>
        <v/>
      </c>
      <c r="G108" s="257"/>
      <c r="H108" s="262" t="str">
        <f>IFERROR(VLOOKUP(Tabla13[[#This Row],[Código_Actividad]],#REF!,2,FALSE),"")</f>
        <v/>
      </c>
      <c r="I108" s="261" t="str">
        <f>IFERROR(VLOOKUP(Tabla13[[#This Row],[Código_Actividad]],#REF!,15,FALSE),"")</f>
        <v/>
      </c>
      <c r="J108" s="253"/>
      <c r="K108" s="253"/>
      <c r="L108" s="253"/>
      <c r="M108" s="253"/>
      <c r="N108" s="257"/>
      <c r="O108" s="256"/>
      <c r="P108" s="255"/>
      <c r="Q108" s="254"/>
      <c r="R108" s="253"/>
      <c r="S108" s="252"/>
      <c r="T108" s="252"/>
    </row>
    <row r="109" spans="2:20" x14ac:dyDescent="0.25">
      <c r="B109" s="263" t="str">
        <f>IF(Tabla13[[#This Row],[Código_Actividad]]="","",CONCATENATE(Tabla13[[#This Row],[POA]],".",Tabla13[[#This Row],[SRS]],".",Tabla13[[#This Row],[AREA]],".",Tabla13[[#This Row],[TIPO]]))</f>
        <v/>
      </c>
      <c r="C109" s="263" t="str">
        <f>IF(Tabla13[[#This Row],[Código_Actividad]]="","",#REF!)</f>
        <v/>
      </c>
      <c r="D109" s="263" t="str">
        <f>IF(Tabla13[[#This Row],[Código_Actividad]]="","",#REF!)</f>
        <v/>
      </c>
      <c r="E109" s="263" t="str">
        <f>IF(Tabla13[[#This Row],[Código_Actividad]]="","",#REF!)</f>
        <v/>
      </c>
      <c r="F109" s="263" t="str">
        <f>IF(Tabla13[[#This Row],[Código_Actividad]]="","",#REF!)</f>
        <v/>
      </c>
      <c r="G109" s="257"/>
      <c r="H109" s="264" t="str">
        <f>IFERROR(VLOOKUP(Tabla13[[#This Row],[Código_Actividad]],#REF!,2,FALSE),"")</f>
        <v/>
      </c>
      <c r="I109" s="261" t="str">
        <f>IFERROR(VLOOKUP(Tabla13[[#This Row],[Código_Actividad]],#REF!,15,FALSE),"")</f>
        <v/>
      </c>
      <c r="J109" s="253"/>
      <c r="K109" s="253"/>
      <c r="L109" s="253"/>
      <c r="M109" s="253"/>
      <c r="N109" s="257"/>
      <c r="O109" s="256"/>
      <c r="P109" s="255"/>
      <c r="Q109" s="254"/>
      <c r="R109" s="253"/>
      <c r="S109" s="252"/>
      <c r="T109" s="252"/>
    </row>
    <row r="110" spans="2:20" x14ac:dyDescent="0.25">
      <c r="B110" s="263" t="str">
        <f>IF(Tabla13[[#This Row],[Código_Actividad]]="","",CONCATENATE(Tabla13[[#This Row],[POA]],".",Tabla13[[#This Row],[SRS]],".",Tabla13[[#This Row],[AREA]],".",Tabla13[[#This Row],[TIPO]]))</f>
        <v/>
      </c>
      <c r="C110" s="263" t="str">
        <f>IF(Tabla13[[#This Row],[Código_Actividad]]="","",#REF!)</f>
        <v/>
      </c>
      <c r="D110" s="263" t="str">
        <f>IF(Tabla13[[#This Row],[Código_Actividad]]="","",#REF!)</f>
        <v/>
      </c>
      <c r="E110" s="263" t="str">
        <f>IF(Tabla13[[#This Row],[Código_Actividad]]="","",#REF!)</f>
        <v/>
      </c>
      <c r="F110" s="263" t="str">
        <f>IF(Tabla13[[#This Row],[Código_Actividad]]="","",#REF!)</f>
        <v/>
      </c>
      <c r="G110" s="257"/>
      <c r="H110" s="262" t="str">
        <f>IFERROR(VLOOKUP(Tabla13[[#This Row],[Código_Actividad]],#REF!,2,FALSE),"")</f>
        <v/>
      </c>
      <c r="I110" s="261" t="str">
        <f>IFERROR(VLOOKUP(Tabla13[[#This Row],[Código_Actividad]],#REF!,15,FALSE),"")</f>
        <v/>
      </c>
      <c r="J110" s="253"/>
      <c r="K110" s="253"/>
      <c r="L110" s="253"/>
      <c r="M110" s="253"/>
      <c r="N110" s="257"/>
      <c r="O110" s="256"/>
      <c r="P110" s="255"/>
      <c r="Q110" s="254"/>
      <c r="R110" s="253"/>
      <c r="S110" s="252"/>
      <c r="T110" s="252"/>
    </row>
    <row r="111" spans="2:20" x14ac:dyDescent="0.25">
      <c r="B111" s="263" t="str">
        <f>IF(Tabla13[[#This Row],[Código_Actividad]]="","",CONCATENATE(Tabla13[[#This Row],[POA]],".",Tabla13[[#This Row],[SRS]],".",Tabla13[[#This Row],[AREA]],".",Tabla13[[#This Row],[TIPO]]))</f>
        <v/>
      </c>
      <c r="C111" s="263" t="str">
        <f>IF(Tabla13[[#This Row],[Código_Actividad]]="","",#REF!)</f>
        <v/>
      </c>
      <c r="D111" s="263" t="str">
        <f>IF(Tabla13[[#This Row],[Código_Actividad]]="","",#REF!)</f>
        <v/>
      </c>
      <c r="E111" s="263" t="str">
        <f>IF(Tabla13[[#This Row],[Código_Actividad]]="","",#REF!)</f>
        <v/>
      </c>
      <c r="F111" s="263" t="str">
        <f>IF(Tabla13[[#This Row],[Código_Actividad]]="","",#REF!)</f>
        <v/>
      </c>
      <c r="G111" s="257"/>
      <c r="H111" s="262" t="str">
        <f>IFERROR(VLOOKUP(Tabla13[[#This Row],[Código_Actividad]],#REF!,2,FALSE),"")</f>
        <v/>
      </c>
      <c r="I111" s="261" t="str">
        <f>IFERROR(VLOOKUP(Tabla13[[#This Row],[Código_Actividad]],#REF!,15,FALSE),"")</f>
        <v/>
      </c>
      <c r="J111" s="253"/>
      <c r="K111" s="253"/>
      <c r="L111" s="253"/>
      <c r="M111" s="253"/>
      <c r="N111" s="257"/>
      <c r="O111" s="256"/>
      <c r="P111" s="255"/>
      <c r="Q111" s="254"/>
      <c r="R111" s="253"/>
      <c r="S111" s="252"/>
      <c r="T111" s="252"/>
    </row>
    <row r="112" spans="2:20" x14ac:dyDescent="0.25">
      <c r="B112" s="263" t="str">
        <f>IF(Tabla13[[#This Row],[Código_Actividad]]="","",CONCATENATE(Tabla13[[#This Row],[POA]],".",Tabla13[[#This Row],[SRS]],".",Tabla13[[#This Row],[AREA]],".",Tabla13[[#This Row],[TIPO]]))</f>
        <v/>
      </c>
      <c r="C112" s="263" t="str">
        <f>IF(Tabla13[[#This Row],[Código_Actividad]]="","",#REF!)</f>
        <v/>
      </c>
      <c r="D112" s="263" t="str">
        <f>IF(Tabla13[[#This Row],[Código_Actividad]]="","",#REF!)</f>
        <v/>
      </c>
      <c r="E112" s="263" t="str">
        <f>IF(Tabla13[[#This Row],[Código_Actividad]]="","",#REF!)</f>
        <v/>
      </c>
      <c r="F112" s="263" t="str">
        <f>IF(Tabla13[[#This Row],[Código_Actividad]]="","",#REF!)</f>
        <v/>
      </c>
      <c r="G112" s="257"/>
      <c r="H112" s="264" t="str">
        <f>IFERROR(VLOOKUP(Tabla13[[#This Row],[Código_Actividad]],#REF!,2,FALSE),"")</f>
        <v/>
      </c>
      <c r="I112" s="261" t="str">
        <f>IFERROR(VLOOKUP(Tabla13[[#This Row],[Código_Actividad]],#REF!,15,FALSE),"")</f>
        <v/>
      </c>
      <c r="J112" s="253"/>
      <c r="K112" s="253"/>
      <c r="L112" s="253"/>
      <c r="M112" s="253"/>
      <c r="N112" s="257"/>
      <c r="O112" s="256"/>
      <c r="P112" s="255"/>
      <c r="Q112" s="254"/>
      <c r="R112" s="253"/>
      <c r="S112" s="252"/>
      <c r="T112" s="252"/>
    </row>
    <row r="113" spans="2:20" x14ac:dyDescent="0.25">
      <c r="B113" s="263" t="str">
        <f>IF(Tabla13[[#This Row],[Código_Actividad]]="","",CONCATENATE(Tabla13[[#This Row],[POA]],".",Tabla13[[#This Row],[SRS]],".",Tabla13[[#This Row],[AREA]],".",Tabla13[[#This Row],[TIPO]]))</f>
        <v/>
      </c>
      <c r="C113" s="263" t="str">
        <f>IF(Tabla13[[#This Row],[Código_Actividad]]="","",#REF!)</f>
        <v/>
      </c>
      <c r="D113" s="263" t="str">
        <f>IF(Tabla13[[#This Row],[Código_Actividad]]="","",#REF!)</f>
        <v/>
      </c>
      <c r="E113" s="263" t="str">
        <f>IF(Tabla13[[#This Row],[Código_Actividad]]="","",#REF!)</f>
        <v/>
      </c>
      <c r="F113" s="263" t="str">
        <f>IF(Tabla13[[#This Row],[Código_Actividad]]="","",#REF!)</f>
        <v/>
      </c>
      <c r="G113" s="257"/>
      <c r="H113" s="264" t="str">
        <f>IFERROR(VLOOKUP(Tabla13[[#This Row],[Código_Actividad]],#REF!,2,FALSE),"")</f>
        <v/>
      </c>
      <c r="I113" s="261" t="str">
        <f>IFERROR(VLOOKUP(Tabla13[[#This Row],[Código_Actividad]],#REF!,15,FALSE),"")</f>
        <v/>
      </c>
      <c r="J113" s="253"/>
      <c r="K113" s="253"/>
      <c r="L113" s="253"/>
      <c r="M113" s="253"/>
      <c r="N113" s="257"/>
      <c r="O113" s="256"/>
      <c r="P113" s="255"/>
      <c r="Q113" s="254"/>
      <c r="R113" s="253"/>
      <c r="S113" s="252"/>
      <c r="T113" s="252"/>
    </row>
    <row r="114" spans="2:20" x14ac:dyDescent="0.25">
      <c r="B114" s="263" t="str">
        <f>IF(Tabla13[[#This Row],[Código_Actividad]]="","",CONCATENATE(Tabla13[[#This Row],[POA]],".",Tabla13[[#This Row],[SRS]],".",Tabla13[[#This Row],[AREA]],".",Tabla13[[#This Row],[TIPO]]))</f>
        <v/>
      </c>
      <c r="C114" s="263" t="str">
        <f>IF(Tabla13[[#This Row],[Código_Actividad]]="","",#REF!)</f>
        <v/>
      </c>
      <c r="D114" s="263" t="str">
        <f>IF(Tabla13[[#This Row],[Código_Actividad]]="","",#REF!)</f>
        <v/>
      </c>
      <c r="E114" s="263" t="str">
        <f>IF(Tabla13[[#This Row],[Código_Actividad]]="","",#REF!)</f>
        <v/>
      </c>
      <c r="F114" s="263" t="str">
        <f>IF(Tabla13[[#This Row],[Código_Actividad]]="","",#REF!)</f>
        <v/>
      </c>
      <c r="G114" s="257"/>
      <c r="H114" s="262" t="str">
        <f>IFERROR(VLOOKUP(Tabla13[[#This Row],[Código_Actividad]],#REF!,2,FALSE),"")</f>
        <v/>
      </c>
      <c r="I114" s="261" t="str">
        <f>IFERROR(VLOOKUP(Tabla13[[#This Row],[Código_Actividad]],#REF!,15,FALSE),"")</f>
        <v/>
      </c>
      <c r="J114" s="253"/>
      <c r="K114" s="253"/>
      <c r="L114" s="253"/>
      <c r="M114" s="253"/>
      <c r="N114" s="257"/>
      <c r="O114" s="256"/>
      <c r="P114" s="255"/>
      <c r="Q114" s="254"/>
      <c r="R114" s="253"/>
      <c r="S114" s="252"/>
      <c r="T114" s="252"/>
    </row>
    <row r="115" spans="2:20" x14ac:dyDescent="0.25">
      <c r="B115" s="263" t="str">
        <f>IF(Tabla13[[#This Row],[Código_Actividad]]="","",CONCATENATE(Tabla13[[#This Row],[POA]],".",Tabla13[[#This Row],[SRS]],".",Tabla13[[#This Row],[AREA]],".",Tabla13[[#This Row],[TIPO]]))</f>
        <v/>
      </c>
      <c r="C115" s="263" t="str">
        <f>IF(Tabla13[[#This Row],[Código_Actividad]]="","",#REF!)</f>
        <v/>
      </c>
      <c r="D115" s="263" t="str">
        <f>IF(Tabla13[[#This Row],[Código_Actividad]]="","",#REF!)</f>
        <v/>
      </c>
      <c r="E115" s="263" t="str">
        <f>IF(Tabla13[[#This Row],[Código_Actividad]]="","",#REF!)</f>
        <v/>
      </c>
      <c r="F115" s="263" t="str">
        <f>IF(Tabla13[[#This Row],[Código_Actividad]]="","",#REF!)</f>
        <v/>
      </c>
      <c r="G115" s="257"/>
      <c r="H115" s="262"/>
      <c r="I115" s="261" t="str">
        <f>IFERROR(VLOOKUP(Tabla13[[#This Row],[Código_Actividad]],#REF!,15,FALSE),"")</f>
        <v/>
      </c>
      <c r="J115" s="253"/>
      <c r="K115" s="253"/>
      <c r="L115" s="253"/>
      <c r="M115" s="253"/>
      <c r="N115" s="257"/>
      <c r="O115" s="256"/>
      <c r="P115" s="255"/>
      <c r="Q115" s="254"/>
      <c r="R115" s="253"/>
      <c r="S115" s="252"/>
      <c r="T115" s="252"/>
    </row>
    <row r="116" spans="2:20" x14ac:dyDescent="0.25">
      <c r="B116" s="263" t="str">
        <f>IF(Tabla13[[#This Row],[Código_Actividad]]="","",CONCATENATE(Tabla13[[#This Row],[POA]],".",Tabla13[[#This Row],[SRS]],".",Tabla13[[#This Row],[AREA]],".",Tabla13[[#This Row],[TIPO]]))</f>
        <v/>
      </c>
      <c r="C116" s="263" t="str">
        <f>IF(Tabla13[[#This Row],[Código_Actividad]]="","",#REF!)</f>
        <v/>
      </c>
      <c r="D116" s="263" t="str">
        <f>IF(Tabla13[[#This Row],[Código_Actividad]]="","",#REF!)</f>
        <v/>
      </c>
      <c r="E116" s="263" t="str">
        <f>IF(Tabla13[[#This Row],[Código_Actividad]]="","",#REF!)</f>
        <v/>
      </c>
      <c r="F116" s="263" t="str">
        <f>IF(Tabla13[[#This Row],[Código_Actividad]]="","",#REF!)</f>
        <v/>
      </c>
      <c r="G116" s="257"/>
      <c r="H116" s="264" t="str">
        <f>IFERROR(VLOOKUP(Tabla13[[#This Row],[Código_Actividad]],#REF!,2,FALSE),"")</f>
        <v/>
      </c>
      <c r="I116" s="261" t="str">
        <f>IFERROR(VLOOKUP(Tabla13[[#This Row],[Código_Actividad]],#REF!,15,FALSE),"")</f>
        <v/>
      </c>
      <c r="J116" s="253"/>
      <c r="K116" s="253"/>
      <c r="L116" s="253"/>
      <c r="M116" s="253"/>
      <c r="N116" s="257"/>
      <c r="O116" s="256"/>
      <c r="P116" s="255"/>
      <c r="Q116" s="254"/>
      <c r="R116" s="253"/>
      <c r="S116" s="252"/>
      <c r="T116" s="252"/>
    </row>
    <row r="117" spans="2:20" x14ac:dyDescent="0.25">
      <c r="B117" s="263" t="str">
        <f>IF(Tabla13[[#This Row],[Código_Actividad]]="","",CONCATENATE(Tabla13[[#This Row],[POA]],".",Tabla13[[#This Row],[SRS]],".",Tabla13[[#This Row],[AREA]],".",Tabla13[[#This Row],[TIPO]]))</f>
        <v/>
      </c>
      <c r="C117" s="263" t="str">
        <f>IF(Tabla13[[#This Row],[Código_Actividad]]="","",#REF!)</f>
        <v/>
      </c>
      <c r="D117" s="263" t="str">
        <f>IF(Tabla13[[#This Row],[Código_Actividad]]="","",#REF!)</f>
        <v/>
      </c>
      <c r="E117" s="263" t="str">
        <f>IF(Tabla13[[#This Row],[Código_Actividad]]="","",#REF!)</f>
        <v/>
      </c>
      <c r="F117" s="263" t="str">
        <f>IF(Tabla13[[#This Row],[Código_Actividad]]="","",#REF!)</f>
        <v/>
      </c>
      <c r="G117" s="257"/>
      <c r="H117" s="262" t="str">
        <f>IFERROR(VLOOKUP(Tabla13[[#This Row],[Código_Actividad]],#REF!,2,FALSE),"")</f>
        <v/>
      </c>
      <c r="I117" s="261" t="str">
        <f>IFERROR(VLOOKUP(Tabla13[[#This Row],[Código_Actividad]],#REF!,15,FALSE),"")</f>
        <v/>
      </c>
      <c r="J117" s="253"/>
      <c r="K117" s="253"/>
      <c r="L117" s="253"/>
      <c r="M117" s="253"/>
      <c r="N117" s="257"/>
      <c r="O117" s="256"/>
      <c r="P117" s="255"/>
      <c r="Q117" s="254"/>
      <c r="R117" s="253"/>
      <c r="S117" s="252"/>
      <c r="T117" s="252"/>
    </row>
    <row r="118" spans="2:20" x14ac:dyDescent="0.25">
      <c r="B118" s="263" t="str">
        <f>IF(Tabla13[[#This Row],[Código_Actividad]]="","",CONCATENATE(Tabla13[[#This Row],[POA]],".",Tabla13[[#This Row],[SRS]],".",Tabla13[[#This Row],[AREA]],".",Tabla13[[#This Row],[TIPO]]))</f>
        <v/>
      </c>
      <c r="C118" s="263" t="str">
        <f>IF(Tabla13[[#This Row],[Código_Actividad]]="","",#REF!)</f>
        <v/>
      </c>
      <c r="D118" s="263" t="str">
        <f>IF(Tabla13[[#This Row],[Código_Actividad]]="","",#REF!)</f>
        <v/>
      </c>
      <c r="E118" s="263" t="str">
        <f>IF(Tabla13[[#This Row],[Código_Actividad]]="","",#REF!)</f>
        <v/>
      </c>
      <c r="F118" s="263" t="str">
        <f>IF(Tabla13[[#This Row],[Código_Actividad]]="","",#REF!)</f>
        <v/>
      </c>
      <c r="G118" s="257"/>
      <c r="H118" s="262" t="str">
        <f>IFERROR(VLOOKUP(Tabla13[[#This Row],[Código_Actividad]],#REF!,2,FALSE),"")</f>
        <v/>
      </c>
      <c r="I118" s="261" t="str">
        <f>IFERROR(VLOOKUP(Tabla13[[#This Row],[Código_Actividad]],#REF!,15,FALSE),"")</f>
        <v/>
      </c>
      <c r="J118" s="253"/>
      <c r="K118" s="253"/>
      <c r="L118" s="253"/>
      <c r="M118" s="253"/>
      <c r="N118" s="257"/>
      <c r="O118" s="256"/>
      <c r="P118" s="255"/>
      <c r="Q118" s="254"/>
      <c r="R118" s="253"/>
      <c r="S118" s="252"/>
      <c r="T118" s="252"/>
    </row>
    <row r="119" spans="2:20" x14ac:dyDescent="0.25">
      <c r="B119" s="263" t="str">
        <f>IF(Tabla13[[#This Row],[Código_Actividad]]="","",CONCATENATE(Tabla13[[#This Row],[POA]],".",Tabla13[[#This Row],[SRS]],".",Tabla13[[#This Row],[AREA]],".",Tabla13[[#This Row],[TIPO]]))</f>
        <v/>
      </c>
      <c r="C119" s="263" t="str">
        <f>IF(Tabla13[[#This Row],[Código_Actividad]]="","",#REF!)</f>
        <v/>
      </c>
      <c r="D119" s="263" t="str">
        <f>IF(Tabla13[[#This Row],[Código_Actividad]]="","",#REF!)</f>
        <v/>
      </c>
      <c r="E119" s="263" t="str">
        <f>IF(Tabla13[[#This Row],[Código_Actividad]]="","",#REF!)</f>
        <v/>
      </c>
      <c r="F119" s="263" t="str">
        <f>IF(Tabla13[[#This Row],[Código_Actividad]]="","",#REF!)</f>
        <v/>
      </c>
      <c r="G119" s="257"/>
      <c r="H119" s="264" t="str">
        <f>IFERROR(VLOOKUP(Tabla13[[#This Row],[Código_Actividad]],#REF!,2,FALSE),"")</f>
        <v/>
      </c>
      <c r="I119" s="261" t="str">
        <f>IFERROR(VLOOKUP(Tabla13[[#This Row],[Código_Actividad]],#REF!,15,FALSE),"")</f>
        <v/>
      </c>
      <c r="J119" s="253"/>
      <c r="K119" s="253"/>
      <c r="L119" s="253"/>
      <c r="M119" s="253"/>
      <c r="N119" s="257"/>
      <c r="O119" s="256"/>
      <c r="P119" s="255"/>
      <c r="Q119" s="254"/>
      <c r="R119" s="253"/>
      <c r="S119" s="252"/>
      <c r="T119" s="252"/>
    </row>
    <row r="120" spans="2:20" x14ac:dyDescent="0.25">
      <c r="B120" s="263" t="str">
        <f>IF(Tabla13[[#This Row],[Código_Actividad]]="","",CONCATENATE(Tabla13[[#This Row],[POA]],".",Tabla13[[#This Row],[SRS]],".",Tabla13[[#This Row],[AREA]],".",Tabla13[[#This Row],[TIPO]]))</f>
        <v/>
      </c>
      <c r="C120" s="263" t="str">
        <f>IF(Tabla13[[#This Row],[Código_Actividad]]="","",#REF!)</f>
        <v/>
      </c>
      <c r="D120" s="263" t="str">
        <f>IF(Tabla13[[#This Row],[Código_Actividad]]="","",#REF!)</f>
        <v/>
      </c>
      <c r="E120" s="263" t="str">
        <f>IF(Tabla13[[#This Row],[Código_Actividad]]="","",#REF!)</f>
        <v/>
      </c>
      <c r="F120" s="263" t="str">
        <f>IF(Tabla13[[#This Row],[Código_Actividad]]="","",#REF!)</f>
        <v/>
      </c>
      <c r="G120" s="257"/>
      <c r="H120" s="262" t="str">
        <f>IFERROR(VLOOKUP(Tabla13[[#This Row],[Código_Actividad]],#REF!,2,FALSE),"")</f>
        <v/>
      </c>
      <c r="I120" s="261" t="str">
        <f>IFERROR(VLOOKUP(Tabla13[[#This Row],[Código_Actividad]],#REF!,15,FALSE),"")</f>
        <v/>
      </c>
      <c r="J120" s="253"/>
      <c r="K120" s="253"/>
      <c r="L120" s="253"/>
      <c r="M120" s="253"/>
      <c r="N120" s="257"/>
      <c r="O120" s="256"/>
      <c r="P120" s="255"/>
      <c r="Q120" s="254"/>
      <c r="R120" s="253"/>
      <c r="S120" s="252"/>
      <c r="T120" s="252"/>
    </row>
    <row r="121" spans="2:20" x14ac:dyDescent="0.25">
      <c r="B121" s="263" t="str">
        <f>IF(Tabla13[[#This Row],[Código_Actividad]]="","",CONCATENATE(Tabla13[[#This Row],[POA]],".",Tabla13[[#This Row],[SRS]],".",Tabla13[[#This Row],[AREA]],".",Tabla13[[#This Row],[TIPO]]))</f>
        <v/>
      </c>
      <c r="C121" s="263" t="str">
        <f>IF(Tabla13[[#This Row],[Código_Actividad]]="","",#REF!)</f>
        <v/>
      </c>
      <c r="D121" s="263" t="str">
        <f>IF(Tabla13[[#This Row],[Código_Actividad]]="","",#REF!)</f>
        <v/>
      </c>
      <c r="E121" s="263" t="str">
        <f>IF(Tabla13[[#This Row],[Código_Actividad]]="","",#REF!)</f>
        <v/>
      </c>
      <c r="F121" s="263" t="str">
        <f>IF(Tabla13[[#This Row],[Código_Actividad]]="","",#REF!)</f>
        <v/>
      </c>
      <c r="G121" s="257"/>
      <c r="H121" s="262" t="str">
        <f>IFERROR(VLOOKUP(Tabla13[[#This Row],[Código_Actividad]],#REF!,2,FALSE),"")</f>
        <v/>
      </c>
      <c r="I121" s="261" t="str">
        <f>IFERROR(VLOOKUP(Tabla13[[#This Row],[Código_Actividad]],#REF!,15,FALSE),"")</f>
        <v/>
      </c>
      <c r="J121" s="253"/>
      <c r="K121" s="253"/>
      <c r="L121" s="253"/>
      <c r="M121" s="253"/>
      <c r="N121" s="257"/>
      <c r="O121" s="256"/>
      <c r="P121" s="255"/>
      <c r="Q121" s="254"/>
      <c r="R121" s="253"/>
      <c r="S121" s="252"/>
      <c r="T121" s="252"/>
    </row>
    <row r="122" spans="2:20" x14ac:dyDescent="0.25">
      <c r="B122" s="263" t="str">
        <f>IF(Tabla13[[#This Row],[Código_Actividad]]="","",CONCATENATE(Tabla13[[#This Row],[POA]],".",Tabla13[[#This Row],[SRS]],".",Tabla13[[#This Row],[AREA]],".",Tabla13[[#This Row],[TIPO]]))</f>
        <v/>
      </c>
      <c r="C122" s="263" t="str">
        <f>IF(Tabla13[[#This Row],[Código_Actividad]]="","",#REF!)</f>
        <v/>
      </c>
      <c r="D122" s="263" t="str">
        <f>IF(Tabla13[[#This Row],[Código_Actividad]]="","",#REF!)</f>
        <v/>
      </c>
      <c r="E122" s="263" t="str">
        <f>IF(Tabla13[[#This Row],[Código_Actividad]]="","",#REF!)</f>
        <v/>
      </c>
      <c r="F122" s="263" t="str">
        <f>IF(Tabla13[[#This Row],[Código_Actividad]]="","",#REF!)</f>
        <v/>
      </c>
      <c r="G122" s="257"/>
      <c r="H122" s="264" t="str">
        <f>IFERROR(VLOOKUP(Tabla13[[#This Row],[Código_Actividad]],#REF!,2,FALSE),"")</f>
        <v/>
      </c>
      <c r="I122" s="261" t="str">
        <f>IFERROR(VLOOKUP(Tabla13[[#This Row],[Código_Actividad]],#REF!,15,FALSE),"")</f>
        <v/>
      </c>
      <c r="J122" s="253"/>
      <c r="K122" s="253"/>
      <c r="L122" s="253"/>
      <c r="M122" s="253"/>
      <c r="N122" s="257"/>
      <c r="O122" s="256"/>
      <c r="P122" s="255"/>
      <c r="Q122" s="254"/>
      <c r="R122" s="253"/>
      <c r="S122" s="252"/>
      <c r="T122" s="252"/>
    </row>
    <row r="123" spans="2:20" x14ac:dyDescent="0.25">
      <c r="B123" s="263" t="str">
        <f>IF(Tabla13[[#This Row],[Código_Actividad]]="","",CONCATENATE(Tabla13[[#This Row],[POA]],".",Tabla13[[#This Row],[SRS]],".",Tabla13[[#This Row],[AREA]],".",Tabla13[[#This Row],[TIPO]]))</f>
        <v/>
      </c>
      <c r="C123" s="263" t="str">
        <f>IF(Tabla13[[#This Row],[Código_Actividad]]="","",#REF!)</f>
        <v/>
      </c>
      <c r="D123" s="263" t="str">
        <f>IF(Tabla13[[#This Row],[Código_Actividad]]="","",#REF!)</f>
        <v/>
      </c>
      <c r="E123" s="263" t="str">
        <f>IF(Tabla13[[#This Row],[Código_Actividad]]="","",#REF!)</f>
        <v/>
      </c>
      <c r="F123" s="263" t="str">
        <f>IF(Tabla13[[#This Row],[Código_Actividad]]="","",#REF!)</f>
        <v/>
      </c>
      <c r="G123" s="257"/>
      <c r="H123" s="264" t="str">
        <f>IFERROR(VLOOKUP(Tabla13[[#This Row],[Código_Actividad]],#REF!,2,FALSE),"")</f>
        <v/>
      </c>
      <c r="I123" s="261" t="str">
        <f>IFERROR(VLOOKUP(Tabla13[[#This Row],[Código_Actividad]],#REF!,15,FALSE),"")</f>
        <v/>
      </c>
      <c r="J123" s="253"/>
      <c r="K123" s="253"/>
      <c r="L123" s="253"/>
      <c r="M123" s="253"/>
      <c r="N123" s="257"/>
      <c r="O123" s="256"/>
      <c r="P123" s="255"/>
      <c r="Q123" s="254"/>
      <c r="R123" s="253"/>
      <c r="S123" s="252"/>
      <c r="T123" s="252"/>
    </row>
    <row r="124" spans="2:20" x14ac:dyDescent="0.25">
      <c r="B124" s="263" t="str">
        <f>IF(Tabla13[[#This Row],[Código_Actividad]]="","",CONCATENATE(Tabla13[[#This Row],[POA]],".",Tabla13[[#This Row],[SRS]],".",Tabla13[[#This Row],[AREA]],".",Tabla13[[#This Row],[TIPO]]))</f>
        <v/>
      </c>
      <c r="C124" s="263" t="str">
        <f>IF(Tabla13[[#This Row],[Código_Actividad]]="","",#REF!)</f>
        <v/>
      </c>
      <c r="D124" s="263" t="str">
        <f>IF(Tabla13[[#This Row],[Código_Actividad]]="","",#REF!)</f>
        <v/>
      </c>
      <c r="E124" s="263" t="str">
        <f>IF(Tabla13[[#This Row],[Código_Actividad]]="","",#REF!)</f>
        <v/>
      </c>
      <c r="F124" s="263" t="str">
        <f>IF(Tabla13[[#This Row],[Código_Actividad]]="","",#REF!)</f>
        <v/>
      </c>
      <c r="G124" s="257"/>
      <c r="H124" s="262" t="str">
        <f>IFERROR(VLOOKUP(Tabla13[[#This Row],[Código_Actividad]],#REF!,2,FALSE),"")</f>
        <v/>
      </c>
      <c r="I124" s="261" t="str">
        <f>IFERROR(VLOOKUP(Tabla13[[#This Row],[Código_Actividad]],#REF!,15,FALSE),"")</f>
        <v/>
      </c>
      <c r="J124" s="253"/>
      <c r="K124" s="253"/>
      <c r="L124" s="253"/>
      <c r="M124" s="253"/>
      <c r="N124" s="257"/>
      <c r="O124" s="256"/>
      <c r="P124" s="255"/>
      <c r="Q124" s="254"/>
      <c r="R124" s="253"/>
      <c r="S124" s="252"/>
      <c r="T124" s="252"/>
    </row>
    <row r="125" spans="2:20" x14ac:dyDescent="0.25">
      <c r="B125" s="263" t="str">
        <f>IF(Tabla13[[#This Row],[Código_Actividad]]="","",CONCATENATE(Tabla13[[#This Row],[POA]],".",Tabla13[[#This Row],[SRS]],".",Tabla13[[#This Row],[AREA]],".",Tabla13[[#This Row],[TIPO]]))</f>
        <v/>
      </c>
      <c r="C125" s="263" t="str">
        <f>IF(Tabla13[[#This Row],[Código_Actividad]]="","",#REF!)</f>
        <v/>
      </c>
      <c r="D125" s="263" t="str">
        <f>IF(Tabla13[[#This Row],[Código_Actividad]]="","",#REF!)</f>
        <v/>
      </c>
      <c r="E125" s="263" t="str">
        <f>IF(Tabla13[[#This Row],[Código_Actividad]]="","",#REF!)</f>
        <v/>
      </c>
      <c r="F125" s="263" t="str">
        <f>IF(Tabla13[[#This Row],[Código_Actividad]]="","",#REF!)</f>
        <v/>
      </c>
      <c r="G125" s="257"/>
      <c r="H125" s="262" t="str">
        <f>IFERROR(VLOOKUP(Tabla13[[#This Row],[Código_Actividad]],#REF!,2,FALSE),"")</f>
        <v/>
      </c>
      <c r="I125" s="261" t="str">
        <f>IFERROR(VLOOKUP(Tabla13[[#This Row],[Código_Actividad]],#REF!,15,FALSE),"")</f>
        <v/>
      </c>
      <c r="J125" s="253"/>
      <c r="K125" s="253"/>
      <c r="L125" s="253"/>
      <c r="M125" s="253"/>
      <c r="N125" s="257"/>
      <c r="O125" s="256"/>
      <c r="P125" s="255"/>
      <c r="Q125" s="254"/>
      <c r="R125" s="253"/>
      <c r="S125" s="252"/>
      <c r="T125" s="252"/>
    </row>
    <row r="126" spans="2:20" x14ac:dyDescent="0.25">
      <c r="B126" s="263" t="str">
        <f>IF(Tabla13[[#This Row],[Código_Actividad]]="","",CONCATENATE(Tabla13[[#This Row],[POA]],".",Tabla13[[#This Row],[SRS]],".",Tabla13[[#This Row],[AREA]],".",Tabla13[[#This Row],[TIPO]]))</f>
        <v/>
      </c>
      <c r="C126" s="263" t="str">
        <f>IF(Tabla13[[#This Row],[Código_Actividad]]="","",#REF!)</f>
        <v/>
      </c>
      <c r="D126" s="263" t="str">
        <f>IF(Tabla13[[#This Row],[Código_Actividad]]="","",#REF!)</f>
        <v/>
      </c>
      <c r="E126" s="263" t="str">
        <f>IF(Tabla13[[#This Row],[Código_Actividad]]="","",#REF!)</f>
        <v/>
      </c>
      <c r="F126" s="263" t="str">
        <f>IF(Tabla13[[#This Row],[Código_Actividad]]="","",#REF!)</f>
        <v/>
      </c>
      <c r="G126" s="257"/>
      <c r="H126" s="264" t="str">
        <f>IFERROR(VLOOKUP(Tabla13[[#This Row],[Código_Actividad]],#REF!,2,FALSE),"")</f>
        <v/>
      </c>
      <c r="I126" s="261" t="str">
        <f>IFERROR(VLOOKUP(Tabla13[[#This Row],[Código_Actividad]],#REF!,15,FALSE),"")</f>
        <v/>
      </c>
      <c r="J126" s="253"/>
      <c r="K126" s="253"/>
      <c r="L126" s="253"/>
      <c r="M126" s="253"/>
      <c r="N126" s="257"/>
      <c r="O126" s="256"/>
      <c r="P126" s="255"/>
      <c r="Q126" s="254"/>
      <c r="R126" s="253"/>
      <c r="S126" s="252"/>
      <c r="T126" s="252"/>
    </row>
    <row r="127" spans="2:20" x14ac:dyDescent="0.25">
      <c r="B127" s="263" t="str">
        <f>IF(Tabla13[[#This Row],[Código_Actividad]]="","",CONCATENATE(Tabla13[[#This Row],[POA]],".",Tabla13[[#This Row],[SRS]],".",Tabla13[[#This Row],[AREA]],".",Tabla13[[#This Row],[TIPO]]))</f>
        <v/>
      </c>
      <c r="C127" s="263" t="str">
        <f>IF(Tabla13[[#This Row],[Código_Actividad]]="","",#REF!)</f>
        <v/>
      </c>
      <c r="D127" s="263" t="str">
        <f>IF(Tabla13[[#This Row],[Código_Actividad]]="","",#REF!)</f>
        <v/>
      </c>
      <c r="E127" s="263" t="str">
        <f>IF(Tabla13[[#This Row],[Código_Actividad]]="","",#REF!)</f>
        <v/>
      </c>
      <c r="F127" s="263" t="str">
        <f>IF(Tabla13[[#This Row],[Código_Actividad]]="","",#REF!)</f>
        <v/>
      </c>
      <c r="G127" s="257"/>
      <c r="H127" s="262" t="str">
        <f>IFERROR(VLOOKUP(Tabla13[[#This Row],[Código_Actividad]],#REF!,2,FALSE),"")</f>
        <v/>
      </c>
      <c r="I127" s="261" t="str">
        <f>IFERROR(VLOOKUP(Tabla13[[#This Row],[Código_Actividad]],#REF!,15,FALSE),"")</f>
        <v/>
      </c>
      <c r="J127" s="253"/>
      <c r="K127" s="253"/>
      <c r="L127" s="253"/>
      <c r="M127" s="253"/>
      <c r="N127" s="257"/>
      <c r="O127" s="256"/>
      <c r="P127" s="255"/>
      <c r="Q127" s="254"/>
      <c r="R127" s="253"/>
      <c r="S127" s="252"/>
      <c r="T127" s="252"/>
    </row>
    <row r="128" spans="2:20" x14ac:dyDescent="0.25">
      <c r="B128" s="263" t="str">
        <f>IF(Tabla13[[#This Row],[Código_Actividad]]="","",CONCATENATE(Tabla13[[#This Row],[POA]],".",Tabla13[[#This Row],[SRS]],".",Tabla13[[#This Row],[AREA]],".",Tabla13[[#This Row],[TIPO]]))</f>
        <v/>
      </c>
      <c r="C128" s="263" t="str">
        <f>IF(Tabla13[[#This Row],[Código_Actividad]]="","",#REF!)</f>
        <v/>
      </c>
      <c r="D128" s="263" t="str">
        <f>IF(Tabla13[[#This Row],[Código_Actividad]]="","",#REF!)</f>
        <v/>
      </c>
      <c r="E128" s="263" t="str">
        <f>IF(Tabla13[[#This Row],[Código_Actividad]]="","",#REF!)</f>
        <v/>
      </c>
      <c r="F128" s="263" t="str">
        <f>IF(Tabla13[[#This Row],[Código_Actividad]]="","",#REF!)</f>
        <v/>
      </c>
      <c r="G128" s="257"/>
      <c r="H128" s="262" t="str">
        <f>IFERROR(VLOOKUP(Tabla13[[#This Row],[Código_Actividad]],#REF!,2,FALSE),"")</f>
        <v/>
      </c>
      <c r="I128" s="261" t="str">
        <f>IFERROR(VLOOKUP(Tabla13[[#This Row],[Código_Actividad]],#REF!,15,FALSE),"")</f>
        <v/>
      </c>
      <c r="J128" s="253"/>
      <c r="K128" s="253"/>
      <c r="L128" s="253"/>
      <c r="M128" s="253"/>
      <c r="N128" s="257"/>
      <c r="O128" s="256"/>
      <c r="P128" s="255"/>
      <c r="Q128" s="254"/>
      <c r="R128" s="253"/>
      <c r="S128" s="252"/>
      <c r="T128" s="252"/>
    </row>
    <row r="129" spans="2:20" x14ac:dyDescent="0.25">
      <c r="B129" s="263" t="str">
        <f>IF(Tabla13[[#This Row],[Código_Actividad]]="","",CONCATENATE(Tabla13[[#This Row],[POA]],".",Tabla13[[#This Row],[SRS]],".",Tabla13[[#This Row],[AREA]],".",Tabla13[[#This Row],[TIPO]]))</f>
        <v/>
      </c>
      <c r="C129" s="263" t="str">
        <f>IF(Tabla13[[#This Row],[Código_Actividad]]="","",#REF!)</f>
        <v/>
      </c>
      <c r="D129" s="263" t="str">
        <f>IF(Tabla13[[#This Row],[Código_Actividad]]="","",#REF!)</f>
        <v/>
      </c>
      <c r="E129" s="263" t="str">
        <f>IF(Tabla13[[#This Row],[Código_Actividad]]="","",#REF!)</f>
        <v/>
      </c>
      <c r="F129" s="263" t="str">
        <f>IF(Tabla13[[#This Row],[Código_Actividad]]="","",#REF!)</f>
        <v/>
      </c>
      <c r="G129" s="257"/>
      <c r="H129" s="264" t="str">
        <f>IFERROR(VLOOKUP(Tabla13[[#This Row],[Código_Actividad]],#REF!,2,FALSE),"")</f>
        <v/>
      </c>
      <c r="I129" s="261" t="str">
        <f>IFERROR(VLOOKUP(Tabla13[[#This Row],[Código_Actividad]],#REF!,15,FALSE),"")</f>
        <v/>
      </c>
      <c r="J129" s="253"/>
      <c r="K129" s="253"/>
      <c r="L129" s="253"/>
      <c r="M129" s="253"/>
      <c r="N129" s="257"/>
      <c r="O129" s="256"/>
      <c r="P129" s="255"/>
      <c r="Q129" s="254"/>
      <c r="R129" s="253"/>
      <c r="S129" s="252"/>
      <c r="T129" s="252"/>
    </row>
    <row r="130" spans="2:20" x14ac:dyDescent="0.25">
      <c r="B130" s="263" t="str">
        <f>IF(Tabla13[[#This Row],[Código_Actividad]]="","",CONCATENATE(Tabla13[[#This Row],[POA]],".",Tabla13[[#This Row],[SRS]],".",Tabla13[[#This Row],[AREA]],".",Tabla13[[#This Row],[TIPO]]))</f>
        <v/>
      </c>
      <c r="C130" s="263" t="str">
        <f>IF(Tabla13[[#This Row],[Código_Actividad]]="","",#REF!)</f>
        <v/>
      </c>
      <c r="D130" s="263" t="str">
        <f>IF(Tabla13[[#This Row],[Código_Actividad]]="","",#REF!)</f>
        <v/>
      </c>
      <c r="E130" s="263" t="str">
        <f>IF(Tabla13[[#This Row],[Código_Actividad]]="","",#REF!)</f>
        <v/>
      </c>
      <c r="F130" s="263" t="str">
        <f>IF(Tabla13[[#This Row],[Código_Actividad]]="","",#REF!)</f>
        <v/>
      </c>
      <c r="G130" s="257"/>
      <c r="H130" s="264" t="str">
        <f>IFERROR(VLOOKUP(Tabla13[[#This Row],[Código_Actividad]],#REF!,2,FALSE),"")</f>
        <v/>
      </c>
      <c r="I130" s="261" t="str">
        <f>IFERROR(VLOOKUP(Tabla13[[#This Row],[Código_Actividad]],#REF!,15,FALSE),"")</f>
        <v/>
      </c>
      <c r="J130" s="253"/>
      <c r="K130" s="253"/>
      <c r="L130" s="253"/>
      <c r="M130" s="253"/>
      <c r="N130" s="257"/>
      <c r="O130" s="256"/>
      <c r="P130" s="255"/>
      <c r="Q130" s="254"/>
      <c r="R130" s="253"/>
      <c r="S130" s="252"/>
      <c r="T130" s="252"/>
    </row>
    <row r="131" spans="2:20" x14ac:dyDescent="0.25">
      <c r="B131" s="263" t="str">
        <f>IF(Tabla13[[#This Row],[Código_Actividad]]="","",CONCATENATE(Tabla13[[#This Row],[POA]],".",Tabla13[[#This Row],[SRS]],".",Tabla13[[#This Row],[AREA]],".",Tabla13[[#This Row],[TIPO]]))</f>
        <v/>
      </c>
      <c r="C131" s="263" t="str">
        <f>IF(Tabla13[[#This Row],[Código_Actividad]]="","",#REF!)</f>
        <v/>
      </c>
      <c r="D131" s="263" t="str">
        <f>IF(Tabla13[[#This Row],[Código_Actividad]]="","",#REF!)</f>
        <v/>
      </c>
      <c r="E131" s="263" t="str">
        <f>IF(Tabla13[[#This Row],[Código_Actividad]]="","",#REF!)</f>
        <v/>
      </c>
      <c r="F131" s="263" t="str">
        <f>IF(Tabla13[[#This Row],[Código_Actividad]]="","",#REF!)</f>
        <v/>
      </c>
      <c r="G131" s="257"/>
      <c r="H131" s="262" t="str">
        <f>IFERROR(VLOOKUP(Tabla13[[#This Row],[Código_Actividad]],#REF!,2,FALSE),"")</f>
        <v/>
      </c>
      <c r="I131" s="261" t="str">
        <f>IFERROR(VLOOKUP(Tabla13[[#This Row],[Código_Actividad]],#REF!,15,FALSE),"")</f>
        <v/>
      </c>
      <c r="J131" s="253"/>
      <c r="K131" s="253"/>
      <c r="L131" s="253"/>
      <c r="M131" s="253"/>
      <c r="N131" s="257"/>
      <c r="O131" s="256"/>
      <c r="P131" s="255"/>
      <c r="Q131" s="254"/>
      <c r="R131" s="253"/>
      <c r="S131" s="252"/>
      <c r="T131" s="252"/>
    </row>
    <row r="132" spans="2:20" x14ac:dyDescent="0.25">
      <c r="B132" s="263" t="str">
        <f>IF(Tabla13[[#This Row],[Código_Actividad]]="","",CONCATENATE(Tabla13[[#This Row],[POA]],".",Tabla13[[#This Row],[SRS]],".",Tabla13[[#This Row],[AREA]],".",Tabla13[[#This Row],[TIPO]]))</f>
        <v/>
      </c>
      <c r="C132" s="263" t="str">
        <f>IF(Tabla13[[#This Row],[Código_Actividad]]="","",#REF!)</f>
        <v/>
      </c>
      <c r="D132" s="263" t="str">
        <f>IF(Tabla13[[#This Row],[Código_Actividad]]="","",#REF!)</f>
        <v/>
      </c>
      <c r="E132" s="263" t="str">
        <f>IF(Tabla13[[#This Row],[Código_Actividad]]="","",#REF!)</f>
        <v/>
      </c>
      <c r="F132" s="263" t="str">
        <f>IF(Tabla13[[#This Row],[Código_Actividad]]="","",#REF!)</f>
        <v/>
      </c>
      <c r="G132" s="257"/>
      <c r="H132" s="262" t="str">
        <f>IFERROR(VLOOKUP(Tabla13[[#This Row],[Código_Actividad]],#REF!,2,FALSE),"")</f>
        <v/>
      </c>
      <c r="I132" s="261" t="str">
        <f>IFERROR(VLOOKUP(Tabla13[[#This Row],[Código_Actividad]],#REF!,15,FALSE),"")</f>
        <v/>
      </c>
      <c r="J132" s="253"/>
      <c r="K132" s="253"/>
      <c r="L132" s="253"/>
      <c r="M132" s="253"/>
      <c r="N132" s="257"/>
      <c r="O132" s="256"/>
      <c r="P132" s="255"/>
      <c r="Q132" s="254"/>
      <c r="R132" s="253"/>
      <c r="S132" s="252"/>
      <c r="T132" s="252"/>
    </row>
    <row r="133" spans="2:20" x14ac:dyDescent="0.25">
      <c r="B133" s="263" t="str">
        <f>IF(Tabla13[[#This Row],[Código_Actividad]]="","",CONCATENATE(Tabla13[[#This Row],[POA]],".",Tabla13[[#This Row],[SRS]],".",Tabla13[[#This Row],[AREA]],".",Tabla13[[#This Row],[TIPO]]))</f>
        <v/>
      </c>
      <c r="C133" s="263" t="str">
        <f>IF(Tabla13[[#This Row],[Código_Actividad]]="","",#REF!)</f>
        <v/>
      </c>
      <c r="D133" s="263" t="str">
        <f>IF(Tabla13[[#This Row],[Código_Actividad]]="","",#REF!)</f>
        <v/>
      </c>
      <c r="E133" s="263" t="str">
        <f>IF(Tabla13[[#This Row],[Código_Actividad]]="","",#REF!)</f>
        <v/>
      </c>
      <c r="F133" s="263" t="str">
        <f>IF(Tabla13[[#This Row],[Código_Actividad]]="","",#REF!)</f>
        <v/>
      </c>
      <c r="G133" s="257"/>
      <c r="H133" s="262" t="str">
        <f>IFERROR(VLOOKUP(Tabla13[[#This Row],[Código_Actividad]],#REF!,2,FALSE),"")</f>
        <v/>
      </c>
      <c r="I133" s="261" t="str">
        <f>IFERROR(VLOOKUP(Tabla13[[#This Row],[Código_Actividad]],#REF!,15,FALSE),"")</f>
        <v/>
      </c>
      <c r="J133" s="253"/>
      <c r="K133" s="253"/>
      <c r="L133" s="253"/>
      <c r="M133" s="253"/>
      <c r="N133" s="257"/>
      <c r="O133" s="256"/>
      <c r="P133" s="255"/>
      <c r="Q133" s="254"/>
      <c r="R133" s="253"/>
      <c r="S133" s="252"/>
      <c r="T133" s="252"/>
    </row>
    <row r="134" spans="2:20" x14ac:dyDescent="0.25">
      <c r="B134" s="263" t="str">
        <f>IF(Tabla13[[#This Row],[Código_Actividad]]="","",CONCATENATE(Tabla13[[#This Row],[POA]],".",Tabla13[[#This Row],[SRS]],".",Tabla13[[#This Row],[AREA]],".",Tabla13[[#This Row],[TIPO]]))</f>
        <v/>
      </c>
      <c r="C134" s="263" t="str">
        <f>IF(Tabla13[[#This Row],[Código_Actividad]]="","",#REF!)</f>
        <v/>
      </c>
      <c r="D134" s="263" t="str">
        <f>IF(Tabla13[[#This Row],[Código_Actividad]]="","",#REF!)</f>
        <v/>
      </c>
      <c r="E134" s="263" t="str">
        <f>IF(Tabla13[[#This Row],[Código_Actividad]]="","",#REF!)</f>
        <v/>
      </c>
      <c r="F134" s="263" t="str">
        <f>IF(Tabla13[[#This Row],[Código_Actividad]]="","",#REF!)</f>
        <v/>
      </c>
      <c r="G134" s="257"/>
      <c r="H134" s="264" t="str">
        <f>IFERROR(VLOOKUP(Tabla13[[#This Row],[Código_Actividad]],#REF!,2,FALSE),"")</f>
        <v/>
      </c>
      <c r="I134" s="261" t="str">
        <f>IFERROR(VLOOKUP(Tabla13[[#This Row],[Código_Actividad]],#REF!,15,FALSE),"")</f>
        <v/>
      </c>
      <c r="J134" s="253"/>
      <c r="K134" s="253"/>
      <c r="L134" s="253"/>
      <c r="M134" s="253"/>
      <c r="N134" s="257"/>
      <c r="O134" s="256"/>
      <c r="P134" s="255"/>
      <c r="Q134" s="254"/>
      <c r="R134" s="253"/>
      <c r="S134" s="252"/>
      <c r="T134" s="252"/>
    </row>
    <row r="135" spans="2:20" x14ac:dyDescent="0.25">
      <c r="B135" s="263" t="str">
        <f>IF(Tabla13[[#This Row],[Código_Actividad]]="","",CONCATENATE(Tabla13[[#This Row],[POA]],".",Tabla13[[#This Row],[SRS]],".",Tabla13[[#This Row],[AREA]],".",Tabla13[[#This Row],[TIPO]]))</f>
        <v/>
      </c>
      <c r="C135" s="263" t="str">
        <f>IF(Tabla13[[#This Row],[Código_Actividad]]="","",#REF!)</f>
        <v/>
      </c>
      <c r="D135" s="263" t="str">
        <f>IF(Tabla13[[#This Row],[Código_Actividad]]="","",#REF!)</f>
        <v/>
      </c>
      <c r="E135" s="263" t="str">
        <f>IF(Tabla13[[#This Row],[Código_Actividad]]="","",#REF!)</f>
        <v/>
      </c>
      <c r="F135" s="263" t="str">
        <f>IF(Tabla13[[#This Row],[Código_Actividad]]="","",#REF!)</f>
        <v/>
      </c>
      <c r="G135" s="257"/>
      <c r="H135" s="262" t="str">
        <f>IFERROR(VLOOKUP(Tabla13[[#This Row],[Código_Actividad]],#REF!,2,FALSE),"")</f>
        <v/>
      </c>
      <c r="I135" s="261" t="str">
        <f>IFERROR(VLOOKUP(Tabla13[[#This Row],[Código_Actividad]],#REF!,15,FALSE),"")</f>
        <v/>
      </c>
      <c r="J135" s="253"/>
      <c r="K135" s="253"/>
      <c r="L135" s="253"/>
      <c r="M135" s="253"/>
      <c r="N135" s="257"/>
      <c r="O135" s="256"/>
      <c r="P135" s="255"/>
      <c r="Q135" s="254"/>
      <c r="R135" s="253"/>
      <c r="S135" s="252"/>
      <c r="T135" s="252"/>
    </row>
    <row r="136" spans="2:20" x14ac:dyDescent="0.25">
      <c r="B136" s="263" t="str">
        <f>IF(Tabla13[[#This Row],[Código_Actividad]]="","",CONCATENATE(Tabla13[[#This Row],[POA]],".",Tabla13[[#This Row],[SRS]],".",Tabla13[[#This Row],[AREA]],".",Tabla13[[#This Row],[TIPO]]))</f>
        <v/>
      </c>
      <c r="C136" s="263" t="str">
        <f>IF(Tabla13[[#This Row],[Código_Actividad]]="","",#REF!)</f>
        <v/>
      </c>
      <c r="D136" s="263" t="str">
        <f>IF(Tabla13[[#This Row],[Código_Actividad]]="","",#REF!)</f>
        <v/>
      </c>
      <c r="E136" s="263" t="str">
        <f>IF(Tabla13[[#This Row],[Código_Actividad]]="","",#REF!)</f>
        <v/>
      </c>
      <c r="F136" s="263" t="str">
        <f>IF(Tabla13[[#This Row],[Código_Actividad]]="","",#REF!)</f>
        <v/>
      </c>
      <c r="G136" s="257"/>
      <c r="H136" s="262" t="str">
        <f>IFERROR(VLOOKUP(Tabla13[[#This Row],[Código_Actividad]],#REF!,2,FALSE),"")</f>
        <v/>
      </c>
      <c r="I136" s="261" t="str">
        <f>IFERROR(VLOOKUP(Tabla13[[#This Row],[Código_Actividad]],#REF!,15,FALSE),"")</f>
        <v/>
      </c>
      <c r="J136" s="253"/>
      <c r="K136" s="253"/>
      <c r="L136" s="253"/>
      <c r="M136" s="253"/>
      <c r="N136" s="257"/>
      <c r="O136" s="256"/>
      <c r="P136" s="255"/>
      <c r="Q136" s="254"/>
      <c r="R136" s="253"/>
      <c r="S136" s="252"/>
      <c r="T136" s="252"/>
    </row>
    <row r="137" spans="2:20" x14ac:dyDescent="0.25">
      <c r="B137" s="263" t="str">
        <f>IF(Tabla13[[#This Row],[Código_Actividad]]="","",CONCATENATE(Tabla13[[#This Row],[POA]],".",Tabla13[[#This Row],[SRS]],".",Tabla13[[#This Row],[AREA]],".",Tabla13[[#This Row],[TIPO]]))</f>
        <v/>
      </c>
      <c r="C137" s="263" t="str">
        <f>IF(Tabla13[[#This Row],[Código_Actividad]]="","",#REF!)</f>
        <v/>
      </c>
      <c r="D137" s="263" t="str">
        <f>IF(Tabla13[[#This Row],[Código_Actividad]]="","",#REF!)</f>
        <v/>
      </c>
      <c r="E137" s="263" t="str">
        <f>IF(Tabla13[[#This Row],[Código_Actividad]]="","",#REF!)</f>
        <v/>
      </c>
      <c r="F137" s="263" t="str">
        <f>IF(Tabla13[[#This Row],[Código_Actividad]]="","",#REF!)</f>
        <v/>
      </c>
      <c r="G137" s="257"/>
      <c r="H137" s="264" t="str">
        <f>IFERROR(VLOOKUP(Tabla13[[#This Row],[Código_Actividad]],#REF!,2,FALSE),"")</f>
        <v/>
      </c>
      <c r="I137" s="261" t="str">
        <f>IFERROR(VLOOKUP(Tabla13[[#This Row],[Código_Actividad]],#REF!,15,FALSE),"")</f>
        <v/>
      </c>
      <c r="J137" s="253"/>
      <c r="K137" s="253"/>
      <c r="L137" s="253"/>
      <c r="M137" s="253"/>
      <c r="N137" s="257"/>
      <c r="O137" s="256"/>
      <c r="P137" s="255"/>
      <c r="Q137" s="254"/>
      <c r="R137" s="253"/>
      <c r="S137" s="252"/>
      <c r="T137" s="252"/>
    </row>
    <row r="138" spans="2:20" x14ac:dyDescent="0.25">
      <c r="B138" s="263" t="str">
        <f>IF(Tabla13[[#This Row],[Código_Actividad]]="","",CONCATENATE(Tabla13[[#This Row],[POA]],".",Tabla13[[#This Row],[SRS]],".",Tabla13[[#This Row],[AREA]],".",Tabla13[[#This Row],[TIPO]]))</f>
        <v/>
      </c>
      <c r="C138" s="263" t="str">
        <f>IF(Tabla13[[#This Row],[Código_Actividad]]="","",#REF!)</f>
        <v/>
      </c>
      <c r="D138" s="263" t="str">
        <f>IF(Tabla13[[#This Row],[Código_Actividad]]="","",#REF!)</f>
        <v/>
      </c>
      <c r="E138" s="263" t="str">
        <f>IF(Tabla13[[#This Row],[Código_Actividad]]="","",#REF!)</f>
        <v/>
      </c>
      <c r="F138" s="263" t="str">
        <f>IF(Tabla13[[#This Row],[Código_Actividad]]="","",#REF!)</f>
        <v/>
      </c>
      <c r="G138" s="257"/>
      <c r="H138" s="262" t="str">
        <f>IFERROR(VLOOKUP(Tabla13[[#This Row],[Código_Actividad]],#REF!,2,FALSE),"")</f>
        <v/>
      </c>
      <c r="I138" s="261" t="str">
        <f>IFERROR(VLOOKUP(Tabla13[[#This Row],[Código_Actividad]],#REF!,15,FALSE),"")</f>
        <v/>
      </c>
      <c r="J138" s="253"/>
      <c r="K138" s="253"/>
      <c r="L138" s="253"/>
      <c r="M138" s="253"/>
      <c r="N138" s="257"/>
      <c r="O138" s="256"/>
      <c r="P138" s="255"/>
      <c r="Q138" s="254"/>
      <c r="R138" s="253"/>
      <c r="S138" s="252"/>
      <c r="T138" s="252"/>
    </row>
    <row r="139" spans="2:20" x14ac:dyDescent="0.25">
      <c r="B139" s="263" t="str">
        <f>IF(Tabla13[[#This Row],[Código_Actividad]]="","",CONCATENATE(Tabla13[[#This Row],[POA]],".",Tabla13[[#This Row],[SRS]],".",Tabla13[[#This Row],[AREA]],".",Tabla13[[#This Row],[TIPO]]))</f>
        <v/>
      </c>
      <c r="C139" s="263" t="str">
        <f>IF(Tabla13[[#This Row],[Código_Actividad]]="","",#REF!)</f>
        <v/>
      </c>
      <c r="D139" s="263" t="str">
        <f>IF(Tabla13[[#This Row],[Código_Actividad]]="","",#REF!)</f>
        <v/>
      </c>
      <c r="E139" s="263" t="str">
        <f>IF(Tabla13[[#This Row],[Código_Actividad]]="","",#REF!)</f>
        <v/>
      </c>
      <c r="F139" s="263" t="str">
        <f>IF(Tabla13[[#This Row],[Código_Actividad]]="","",#REF!)</f>
        <v/>
      </c>
      <c r="G139" s="257"/>
      <c r="H139" s="262" t="str">
        <f>IFERROR(VLOOKUP(Tabla13[[#This Row],[Código_Actividad]],#REF!,2,FALSE),"")</f>
        <v/>
      </c>
      <c r="I139" s="261" t="str">
        <f>IFERROR(VLOOKUP(Tabla13[[#This Row],[Código_Actividad]],#REF!,15,FALSE),"")</f>
        <v/>
      </c>
      <c r="J139" s="253"/>
      <c r="K139" s="253"/>
      <c r="L139" s="253"/>
      <c r="M139" s="253"/>
      <c r="N139" s="257"/>
      <c r="O139" s="256"/>
      <c r="P139" s="255"/>
      <c r="Q139" s="254"/>
      <c r="R139" s="253"/>
      <c r="S139" s="252"/>
      <c r="T139" s="252"/>
    </row>
    <row r="140" spans="2:20" x14ac:dyDescent="0.25">
      <c r="B140" s="263" t="str">
        <f>IF(Tabla13[[#This Row],[Código_Actividad]]="","",CONCATENATE(Tabla13[[#This Row],[POA]],".",Tabla13[[#This Row],[SRS]],".",Tabla13[[#This Row],[AREA]],".",Tabla13[[#This Row],[TIPO]]))</f>
        <v/>
      </c>
      <c r="C140" s="263" t="str">
        <f>IF(Tabla13[[#This Row],[Código_Actividad]]="","",#REF!)</f>
        <v/>
      </c>
      <c r="D140" s="263" t="str">
        <f>IF(Tabla13[[#This Row],[Código_Actividad]]="","",#REF!)</f>
        <v/>
      </c>
      <c r="E140" s="263" t="str">
        <f>IF(Tabla13[[#This Row],[Código_Actividad]]="","",#REF!)</f>
        <v/>
      </c>
      <c r="F140" s="263" t="str">
        <f>IF(Tabla13[[#This Row],[Código_Actividad]]="","",#REF!)</f>
        <v/>
      </c>
      <c r="G140" s="257"/>
      <c r="H140" s="264" t="str">
        <f>IFERROR(VLOOKUP(Tabla13[[#This Row],[Código_Actividad]],#REF!,2,FALSE),"")</f>
        <v/>
      </c>
      <c r="I140" s="261" t="str">
        <f>IFERROR(VLOOKUP(Tabla13[[#This Row],[Código_Actividad]],#REF!,15,FALSE),"")</f>
        <v/>
      </c>
      <c r="J140" s="253"/>
      <c r="K140" s="253"/>
      <c r="L140" s="253"/>
      <c r="M140" s="253"/>
      <c r="N140" s="257"/>
      <c r="O140" s="256"/>
      <c r="P140" s="255"/>
      <c r="Q140" s="254"/>
      <c r="R140" s="253"/>
      <c r="S140" s="252"/>
      <c r="T140" s="252"/>
    </row>
    <row r="141" spans="2:20" x14ac:dyDescent="0.25">
      <c r="B141" s="263" t="str">
        <f>IF(Tabla13[[#This Row],[Código_Actividad]]="","",CONCATENATE(Tabla13[[#This Row],[POA]],".",Tabla13[[#This Row],[SRS]],".",Tabla13[[#This Row],[AREA]],".",Tabla13[[#This Row],[TIPO]]))</f>
        <v/>
      </c>
      <c r="C141" s="263" t="str">
        <f>IF(Tabla13[[#This Row],[Código_Actividad]]="","",#REF!)</f>
        <v/>
      </c>
      <c r="D141" s="263" t="str">
        <f>IF(Tabla13[[#This Row],[Código_Actividad]]="","",#REF!)</f>
        <v/>
      </c>
      <c r="E141" s="263" t="str">
        <f>IF(Tabla13[[#This Row],[Código_Actividad]]="","",#REF!)</f>
        <v/>
      </c>
      <c r="F141" s="263" t="str">
        <f>IF(Tabla13[[#This Row],[Código_Actividad]]="","",#REF!)</f>
        <v/>
      </c>
      <c r="G141" s="257"/>
      <c r="H141" s="262" t="str">
        <f>IFERROR(VLOOKUP(Tabla13[[#This Row],[Código_Actividad]],#REF!,2,FALSE),"")</f>
        <v/>
      </c>
      <c r="I141" s="261" t="str">
        <f>IFERROR(VLOOKUP(Tabla13[[#This Row],[Código_Actividad]],#REF!,15,FALSE),"")</f>
        <v/>
      </c>
      <c r="J141" s="253"/>
      <c r="K141" s="253"/>
      <c r="L141" s="253"/>
      <c r="M141" s="253"/>
      <c r="N141" s="257"/>
      <c r="O141" s="256"/>
      <c r="P141" s="255"/>
      <c r="Q141" s="254"/>
      <c r="R141" s="253"/>
      <c r="S141" s="252"/>
      <c r="T141" s="252"/>
    </row>
    <row r="142" spans="2:20" x14ac:dyDescent="0.25">
      <c r="B142" s="263" t="str">
        <f>IF(Tabla13[[#This Row],[Código_Actividad]]="","",CONCATENATE(Tabla13[[#This Row],[POA]],".",Tabla13[[#This Row],[SRS]],".",Tabla13[[#This Row],[AREA]],".",Tabla13[[#This Row],[TIPO]]))</f>
        <v/>
      </c>
      <c r="C142" s="263" t="str">
        <f>IF(Tabla13[[#This Row],[Código_Actividad]]="","",#REF!)</f>
        <v/>
      </c>
      <c r="D142" s="263" t="str">
        <f>IF(Tabla13[[#This Row],[Código_Actividad]]="","",#REF!)</f>
        <v/>
      </c>
      <c r="E142" s="263" t="str">
        <f>IF(Tabla13[[#This Row],[Código_Actividad]]="","",#REF!)</f>
        <v/>
      </c>
      <c r="F142" s="263" t="str">
        <f>IF(Tabla13[[#This Row],[Código_Actividad]]="","",#REF!)</f>
        <v/>
      </c>
      <c r="G142" s="257"/>
      <c r="H142" s="262" t="str">
        <f>IFERROR(VLOOKUP(Tabla13[[#This Row],[Código_Actividad]],#REF!,2,FALSE),"")</f>
        <v/>
      </c>
      <c r="I142" s="261" t="str">
        <f>IFERROR(VLOOKUP(Tabla13[[#This Row],[Código_Actividad]],#REF!,15,FALSE),"")</f>
        <v/>
      </c>
      <c r="J142" s="253"/>
      <c r="K142" s="253"/>
      <c r="L142" s="253"/>
      <c r="M142" s="253"/>
      <c r="N142" s="257"/>
      <c r="O142" s="256"/>
      <c r="P142" s="255"/>
      <c r="Q142" s="254"/>
      <c r="R142" s="253"/>
      <c r="S142" s="252"/>
      <c r="T142" s="252"/>
    </row>
    <row r="143" spans="2:20" x14ac:dyDescent="0.25">
      <c r="B143" s="263" t="str">
        <f>IF(Tabla13[[#This Row],[Código_Actividad]]="","",CONCATENATE(Tabla13[[#This Row],[POA]],".",Tabla13[[#This Row],[SRS]],".",Tabla13[[#This Row],[AREA]],".",Tabla13[[#This Row],[TIPO]]))</f>
        <v/>
      </c>
      <c r="C143" s="263" t="str">
        <f>IF(Tabla13[[#This Row],[Código_Actividad]]="","",#REF!)</f>
        <v/>
      </c>
      <c r="D143" s="263" t="str">
        <f>IF(Tabla13[[#This Row],[Código_Actividad]]="","",#REF!)</f>
        <v/>
      </c>
      <c r="E143" s="263" t="str">
        <f>IF(Tabla13[[#This Row],[Código_Actividad]]="","",#REF!)</f>
        <v/>
      </c>
      <c r="F143" s="263" t="str">
        <f>IF(Tabla13[[#This Row],[Código_Actividad]]="","",#REF!)</f>
        <v/>
      </c>
      <c r="G143" s="257"/>
      <c r="H143" s="264" t="str">
        <f>IFERROR(VLOOKUP(Tabla13[[#This Row],[Código_Actividad]],#REF!,2,FALSE),"")</f>
        <v/>
      </c>
      <c r="I143" s="261" t="str">
        <f>IFERROR(VLOOKUP(Tabla13[[#This Row],[Código_Actividad]],#REF!,15,FALSE),"")</f>
        <v/>
      </c>
      <c r="J143" s="253"/>
      <c r="K143" s="253"/>
      <c r="L143" s="253"/>
      <c r="M143" s="253"/>
      <c r="N143" s="257"/>
      <c r="O143" s="256"/>
      <c r="P143" s="255"/>
      <c r="Q143" s="254"/>
      <c r="R143" s="253"/>
      <c r="S143" s="252"/>
      <c r="T143" s="252"/>
    </row>
    <row r="144" spans="2:20" x14ac:dyDescent="0.25">
      <c r="B144" s="263" t="str">
        <f>IF(Tabla13[[#This Row],[Código_Actividad]]="","",CONCATENATE(Tabla13[[#This Row],[POA]],".",Tabla13[[#This Row],[SRS]],".",Tabla13[[#This Row],[AREA]],".",Tabla13[[#This Row],[TIPO]]))</f>
        <v/>
      </c>
      <c r="C144" s="263" t="str">
        <f>IF(Tabla13[[#This Row],[Código_Actividad]]="","",#REF!)</f>
        <v/>
      </c>
      <c r="D144" s="263" t="str">
        <f>IF(Tabla13[[#This Row],[Código_Actividad]]="","",#REF!)</f>
        <v/>
      </c>
      <c r="E144" s="263" t="str">
        <f>IF(Tabla13[[#This Row],[Código_Actividad]]="","",#REF!)</f>
        <v/>
      </c>
      <c r="F144" s="263" t="str">
        <f>IF(Tabla13[[#This Row],[Código_Actividad]]="","",#REF!)</f>
        <v/>
      </c>
      <c r="G144" s="257"/>
      <c r="H144" s="264" t="str">
        <f>IFERROR(VLOOKUP(Tabla13[[#This Row],[Código_Actividad]],#REF!,2,FALSE),"")</f>
        <v/>
      </c>
      <c r="I144" s="261" t="str">
        <f>IFERROR(VLOOKUP(Tabla13[[#This Row],[Código_Actividad]],#REF!,15,FALSE),"")</f>
        <v/>
      </c>
      <c r="J144" s="253"/>
      <c r="K144" s="253"/>
      <c r="L144" s="253"/>
      <c r="M144" s="253"/>
      <c r="N144" s="257"/>
      <c r="O144" s="256"/>
      <c r="P144" s="255"/>
      <c r="Q144" s="254"/>
      <c r="R144" s="253"/>
      <c r="S144" s="252"/>
      <c r="T144" s="252"/>
    </row>
    <row r="145" spans="2:20" x14ac:dyDescent="0.25">
      <c r="B145" s="263" t="str">
        <f>IF(Tabla13[[#This Row],[Código_Actividad]]="","",CONCATENATE(Tabla13[[#This Row],[POA]],".",Tabla13[[#This Row],[SRS]],".",Tabla13[[#This Row],[AREA]],".",Tabla13[[#This Row],[TIPO]]))</f>
        <v/>
      </c>
      <c r="C145" s="263" t="str">
        <f>IF(Tabla13[[#This Row],[Código_Actividad]]="","",#REF!)</f>
        <v/>
      </c>
      <c r="D145" s="263" t="str">
        <f>IF(Tabla13[[#This Row],[Código_Actividad]]="","",#REF!)</f>
        <v/>
      </c>
      <c r="E145" s="263" t="str">
        <f>IF(Tabla13[[#This Row],[Código_Actividad]]="","",#REF!)</f>
        <v/>
      </c>
      <c r="F145" s="263" t="str">
        <f>IF(Tabla13[[#This Row],[Código_Actividad]]="","",#REF!)</f>
        <v/>
      </c>
      <c r="G145" s="257"/>
      <c r="H145" s="262" t="str">
        <f>IFERROR(VLOOKUP(Tabla13[[#This Row],[Código_Actividad]],#REF!,2,FALSE),"")</f>
        <v/>
      </c>
      <c r="I145" s="261" t="str">
        <f>IFERROR(VLOOKUP(Tabla13[[#This Row],[Código_Actividad]],#REF!,15,FALSE),"")</f>
        <v/>
      </c>
      <c r="J145" s="253"/>
      <c r="K145" s="253"/>
      <c r="L145" s="253"/>
      <c r="M145" s="253"/>
      <c r="N145" s="257"/>
      <c r="O145" s="256"/>
      <c r="P145" s="255"/>
      <c r="Q145" s="254"/>
      <c r="R145" s="253"/>
      <c r="S145" s="252"/>
      <c r="T145" s="252"/>
    </row>
    <row r="146" spans="2:20" x14ac:dyDescent="0.25">
      <c r="B146" s="263" t="str">
        <f>IF(Tabla13[[#This Row],[Código_Actividad]]="","",CONCATENATE(Tabla13[[#This Row],[POA]],".",Tabla13[[#This Row],[SRS]],".",Tabla13[[#This Row],[AREA]],".",Tabla13[[#This Row],[TIPO]]))</f>
        <v/>
      </c>
      <c r="C146" s="263" t="str">
        <f>IF(Tabla13[[#This Row],[Código_Actividad]]="","",#REF!)</f>
        <v/>
      </c>
      <c r="D146" s="263" t="str">
        <f>IF(Tabla13[[#This Row],[Código_Actividad]]="","",#REF!)</f>
        <v/>
      </c>
      <c r="E146" s="263" t="str">
        <f>IF(Tabla13[[#This Row],[Código_Actividad]]="","",#REF!)</f>
        <v/>
      </c>
      <c r="F146" s="263" t="str">
        <f>IF(Tabla13[[#This Row],[Código_Actividad]]="","",#REF!)</f>
        <v/>
      </c>
      <c r="G146" s="257"/>
      <c r="H146" s="262" t="str">
        <f>IFERROR(VLOOKUP(Tabla13[[#This Row],[Código_Actividad]],#REF!,2,FALSE),"")</f>
        <v/>
      </c>
      <c r="I146" s="261" t="str">
        <f>IFERROR(VLOOKUP(Tabla13[[#This Row],[Código_Actividad]],#REF!,15,FALSE),"")</f>
        <v/>
      </c>
      <c r="J146" s="253"/>
      <c r="K146" s="253"/>
      <c r="L146" s="253"/>
      <c r="M146" s="253"/>
      <c r="N146" s="257"/>
      <c r="O146" s="256"/>
      <c r="P146" s="255"/>
      <c r="Q146" s="254"/>
      <c r="R146" s="253"/>
      <c r="S146" s="252"/>
      <c r="T146" s="252"/>
    </row>
    <row r="147" spans="2:20" x14ac:dyDescent="0.25">
      <c r="B147" s="263" t="str">
        <f>IF(Tabla13[[#This Row],[Código_Actividad]]="","",CONCATENATE(Tabla13[[#This Row],[POA]],".",Tabla13[[#This Row],[SRS]],".",Tabla13[[#This Row],[AREA]],".",Tabla13[[#This Row],[TIPO]]))</f>
        <v/>
      </c>
      <c r="C147" s="263" t="str">
        <f>IF(Tabla13[[#This Row],[Código_Actividad]]="","",#REF!)</f>
        <v/>
      </c>
      <c r="D147" s="263" t="str">
        <f>IF(Tabla13[[#This Row],[Código_Actividad]]="","",#REF!)</f>
        <v/>
      </c>
      <c r="E147" s="263" t="str">
        <f>IF(Tabla13[[#This Row],[Código_Actividad]]="","",#REF!)</f>
        <v/>
      </c>
      <c r="F147" s="263" t="str">
        <f>IF(Tabla13[[#This Row],[Código_Actividad]]="","",#REF!)</f>
        <v/>
      </c>
      <c r="G147" s="257"/>
      <c r="H147" s="264" t="str">
        <f>IFERROR(VLOOKUP(Tabla13[[#This Row],[Código_Actividad]],#REF!,2,FALSE),"")</f>
        <v/>
      </c>
      <c r="I147" s="261" t="str">
        <f>IFERROR(VLOOKUP(Tabla13[[#This Row],[Código_Actividad]],#REF!,15,FALSE),"")</f>
        <v/>
      </c>
      <c r="J147" s="253"/>
      <c r="K147" s="253"/>
      <c r="L147" s="253"/>
      <c r="M147" s="253"/>
      <c r="N147" s="257"/>
      <c r="O147" s="256"/>
      <c r="P147" s="255"/>
      <c r="Q147" s="254"/>
      <c r="R147" s="253"/>
      <c r="S147" s="252"/>
      <c r="T147" s="252"/>
    </row>
    <row r="148" spans="2:20" x14ac:dyDescent="0.25">
      <c r="B148" s="263" t="str">
        <f>IF(Tabla13[[#This Row],[Código_Actividad]]="","",CONCATENATE(Tabla13[[#This Row],[POA]],".",Tabla13[[#This Row],[SRS]],".",Tabla13[[#This Row],[AREA]],".",Tabla13[[#This Row],[TIPO]]))</f>
        <v/>
      </c>
      <c r="C148" s="263" t="str">
        <f>IF(Tabla13[[#This Row],[Código_Actividad]]="","",#REF!)</f>
        <v/>
      </c>
      <c r="D148" s="263" t="str">
        <f>IF(Tabla13[[#This Row],[Código_Actividad]]="","",#REF!)</f>
        <v/>
      </c>
      <c r="E148" s="263" t="str">
        <f>IF(Tabla13[[#This Row],[Código_Actividad]]="","",#REF!)</f>
        <v/>
      </c>
      <c r="F148" s="263" t="str">
        <f>IF(Tabla13[[#This Row],[Código_Actividad]]="","",#REF!)</f>
        <v/>
      </c>
      <c r="G148" s="257"/>
      <c r="H148" s="262" t="str">
        <f>IFERROR(VLOOKUP(Tabla13[[#This Row],[Código_Actividad]],#REF!,2,FALSE),"")</f>
        <v/>
      </c>
      <c r="I148" s="261" t="str">
        <f>IFERROR(VLOOKUP(Tabla13[[#This Row],[Código_Actividad]],#REF!,15,FALSE),"")</f>
        <v/>
      </c>
      <c r="J148" s="253"/>
      <c r="K148" s="253"/>
      <c r="L148" s="253"/>
      <c r="M148" s="253"/>
      <c r="N148" s="257"/>
      <c r="O148" s="256"/>
      <c r="P148" s="255"/>
      <c r="Q148" s="254"/>
      <c r="R148" s="253"/>
      <c r="S148" s="252"/>
      <c r="T148" s="252"/>
    </row>
    <row r="149" spans="2:20" x14ac:dyDescent="0.25">
      <c r="B149" s="263" t="str">
        <f>IF(Tabla13[[#This Row],[Código_Actividad]]="","",CONCATENATE(Tabla13[[#This Row],[POA]],".",Tabla13[[#This Row],[SRS]],".",Tabla13[[#This Row],[AREA]],".",Tabla13[[#This Row],[TIPO]]))</f>
        <v/>
      </c>
      <c r="C149" s="263" t="str">
        <f>IF(Tabla13[[#This Row],[Código_Actividad]]="","",#REF!)</f>
        <v/>
      </c>
      <c r="D149" s="263" t="str">
        <f>IF(Tabla13[[#This Row],[Código_Actividad]]="","",#REF!)</f>
        <v/>
      </c>
      <c r="E149" s="263" t="str">
        <f>IF(Tabla13[[#This Row],[Código_Actividad]]="","",#REF!)</f>
        <v/>
      </c>
      <c r="F149" s="263" t="str">
        <f>IF(Tabla13[[#This Row],[Código_Actividad]]="","",#REF!)</f>
        <v/>
      </c>
      <c r="G149" s="257"/>
      <c r="H149" s="262" t="str">
        <f>IFERROR(VLOOKUP(Tabla13[[#This Row],[Código_Actividad]],#REF!,2,FALSE),"")</f>
        <v/>
      </c>
      <c r="I149" s="261" t="str">
        <f>IFERROR(VLOOKUP(Tabla13[[#This Row],[Código_Actividad]],#REF!,15,FALSE),"")</f>
        <v/>
      </c>
      <c r="J149" s="253"/>
      <c r="K149" s="253"/>
      <c r="L149" s="253"/>
      <c r="M149" s="253"/>
      <c r="N149" s="257"/>
      <c r="O149" s="256"/>
      <c r="P149" s="255"/>
      <c r="Q149" s="254"/>
      <c r="R149" s="253"/>
      <c r="S149" s="252"/>
      <c r="T149" s="252"/>
    </row>
    <row r="150" spans="2:20" x14ac:dyDescent="0.25">
      <c r="B150" s="263" t="str">
        <f>IF(Tabla13[[#This Row],[Código_Actividad]]="","",CONCATENATE(Tabla13[[#This Row],[POA]],".",Tabla13[[#This Row],[SRS]],".",Tabla13[[#This Row],[AREA]],".",Tabla13[[#This Row],[TIPO]]))</f>
        <v/>
      </c>
      <c r="C150" s="263" t="str">
        <f>IF(Tabla13[[#This Row],[Código_Actividad]]="","",#REF!)</f>
        <v/>
      </c>
      <c r="D150" s="263" t="str">
        <f>IF(Tabla13[[#This Row],[Código_Actividad]]="","",#REF!)</f>
        <v/>
      </c>
      <c r="E150" s="263" t="str">
        <f>IF(Tabla13[[#This Row],[Código_Actividad]]="","",#REF!)</f>
        <v/>
      </c>
      <c r="F150" s="263" t="str">
        <f>IF(Tabla13[[#This Row],[Código_Actividad]]="","",#REF!)</f>
        <v/>
      </c>
      <c r="G150" s="257"/>
      <c r="H150" s="264" t="str">
        <f>IFERROR(VLOOKUP(Tabla13[[#This Row],[Código_Actividad]],#REF!,2,FALSE),"")</f>
        <v/>
      </c>
      <c r="I150" s="261" t="str">
        <f>IFERROR(VLOOKUP(Tabla13[[#This Row],[Código_Actividad]],#REF!,15,FALSE),"")</f>
        <v/>
      </c>
      <c r="J150" s="253"/>
      <c r="K150" s="253"/>
      <c r="L150" s="253"/>
      <c r="M150" s="253"/>
      <c r="N150" s="257"/>
      <c r="O150" s="256"/>
      <c r="P150" s="255"/>
      <c r="Q150" s="254"/>
      <c r="R150" s="253"/>
      <c r="S150" s="252"/>
      <c r="T150" s="252"/>
    </row>
    <row r="151" spans="2:20" x14ac:dyDescent="0.25">
      <c r="B151" s="263" t="str">
        <f>IF(Tabla13[[#This Row],[Código_Actividad]]="","",CONCATENATE(Tabla13[[#This Row],[POA]],".",Tabla13[[#This Row],[SRS]],".",Tabla13[[#This Row],[AREA]],".",Tabla13[[#This Row],[TIPO]]))</f>
        <v/>
      </c>
      <c r="C151" s="263" t="str">
        <f>IF(Tabla13[[#This Row],[Código_Actividad]]="","",#REF!)</f>
        <v/>
      </c>
      <c r="D151" s="263" t="str">
        <f>IF(Tabla13[[#This Row],[Código_Actividad]]="","",#REF!)</f>
        <v/>
      </c>
      <c r="E151" s="263" t="str">
        <f>IF(Tabla13[[#This Row],[Código_Actividad]]="","",#REF!)</f>
        <v/>
      </c>
      <c r="F151" s="263" t="str">
        <f>IF(Tabla13[[#This Row],[Código_Actividad]]="","",#REF!)</f>
        <v/>
      </c>
      <c r="G151" s="257"/>
      <c r="H151" s="264" t="str">
        <f>IFERROR(VLOOKUP(Tabla13[[#This Row],[Código_Actividad]],#REF!,2,FALSE),"")</f>
        <v/>
      </c>
      <c r="I151" s="261" t="str">
        <f>IFERROR(VLOOKUP(Tabla13[[#This Row],[Código_Actividad]],#REF!,15,FALSE),"")</f>
        <v/>
      </c>
      <c r="J151" s="253"/>
      <c r="K151" s="253"/>
      <c r="L151" s="253"/>
      <c r="M151" s="253"/>
      <c r="N151" s="257"/>
      <c r="O151" s="256"/>
      <c r="P151" s="255"/>
      <c r="Q151" s="254"/>
      <c r="R151" s="253"/>
      <c r="S151" s="252"/>
      <c r="T151" s="252"/>
    </row>
    <row r="152" spans="2:20" x14ac:dyDescent="0.25">
      <c r="B152" s="263" t="str">
        <f>IF(Tabla13[[#This Row],[Código_Actividad]]="","",CONCATENATE(Tabla13[[#This Row],[POA]],".",Tabla13[[#This Row],[SRS]],".",Tabla13[[#This Row],[AREA]],".",Tabla13[[#This Row],[TIPO]]))</f>
        <v/>
      </c>
      <c r="C152" s="263" t="str">
        <f>IF(Tabla13[[#This Row],[Código_Actividad]]="","",#REF!)</f>
        <v/>
      </c>
      <c r="D152" s="263" t="str">
        <f>IF(Tabla13[[#This Row],[Código_Actividad]]="","",#REF!)</f>
        <v/>
      </c>
      <c r="E152" s="263" t="str">
        <f>IF(Tabla13[[#This Row],[Código_Actividad]]="","",#REF!)</f>
        <v/>
      </c>
      <c r="F152" s="263" t="str">
        <f>IF(Tabla13[[#This Row],[Código_Actividad]]="","",#REF!)</f>
        <v/>
      </c>
      <c r="G152" s="257"/>
      <c r="H152" s="262" t="str">
        <f>IFERROR(VLOOKUP(Tabla13[[#This Row],[Código_Actividad]],#REF!,2,FALSE),"")</f>
        <v/>
      </c>
      <c r="I152" s="261" t="str">
        <f>IFERROR(VLOOKUP(Tabla13[[#This Row],[Código_Actividad]],#REF!,15,FALSE),"")</f>
        <v/>
      </c>
      <c r="J152" s="253"/>
      <c r="K152" s="253"/>
      <c r="L152" s="253"/>
      <c r="M152" s="253"/>
      <c r="N152" s="257"/>
      <c r="O152" s="256"/>
      <c r="P152" s="255"/>
      <c r="Q152" s="254"/>
      <c r="R152" s="253"/>
      <c r="S152" s="252"/>
      <c r="T152" s="252"/>
    </row>
    <row r="153" spans="2:20" x14ac:dyDescent="0.25">
      <c r="B153" s="263" t="str">
        <f>IF(Tabla13[[#This Row],[Código_Actividad]]="","",CONCATENATE(Tabla13[[#This Row],[POA]],".",Tabla13[[#This Row],[SRS]],".",Tabla13[[#This Row],[AREA]],".",Tabla13[[#This Row],[TIPO]]))</f>
        <v/>
      </c>
      <c r="C153" s="263" t="str">
        <f>IF(Tabla13[[#This Row],[Código_Actividad]]="","",#REF!)</f>
        <v/>
      </c>
      <c r="D153" s="263" t="str">
        <f>IF(Tabla13[[#This Row],[Código_Actividad]]="","",#REF!)</f>
        <v/>
      </c>
      <c r="E153" s="263" t="str">
        <f>IF(Tabla13[[#This Row],[Código_Actividad]]="","",#REF!)</f>
        <v/>
      </c>
      <c r="F153" s="263" t="str">
        <f>IF(Tabla13[[#This Row],[Código_Actividad]]="","",#REF!)</f>
        <v/>
      </c>
      <c r="G153" s="257"/>
      <c r="H153" s="262" t="str">
        <f>IFERROR(VLOOKUP(Tabla13[[#This Row],[Código_Actividad]],#REF!,2,FALSE),"")</f>
        <v/>
      </c>
      <c r="I153" s="261" t="str">
        <f>IFERROR(VLOOKUP(Tabla13[[#This Row],[Código_Actividad]],#REF!,15,FALSE),"")</f>
        <v/>
      </c>
      <c r="J153" s="253"/>
      <c r="K153" s="253"/>
      <c r="L153" s="253"/>
      <c r="M153" s="253"/>
      <c r="N153" s="257"/>
      <c r="O153" s="256"/>
      <c r="P153" s="255"/>
      <c r="Q153" s="254"/>
      <c r="R153" s="253"/>
      <c r="S153" s="252"/>
      <c r="T153" s="252"/>
    </row>
    <row r="154" spans="2:20" x14ac:dyDescent="0.25">
      <c r="B154" s="263" t="str">
        <f>IF(Tabla13[[#This Row],[Código_Actividad]]="","",CONCATENATE(Tabla13[[#This Row],[POA]],".",Tabla13[[#This Row],[SRS]],".",Tabla13[[#This Row],[AREA]],".",Tabla13[[#This Row],[TIPO]]))</f>
        <v/>
      </c>
      <c r="C154" s="263" t="str">
        <f>IF(Tabla13[[#This Row],[Código_Actividad]]="","",#REF!)</f>
        <v/>
      </c>
      <c r="D154" s="263" t="str">
        <f>IF(Tabla13[[#This Row],[Código_Actividad]]="","",#REF!)</f>
        <v/>
      </c>
      <c r="E154" s="263" t="str">
        <f>IF(Tabla13[[#This Row],[Código_Actividad]]="","",#REF!)</f>
        <v/>
      </c>
      <c r="F154" s="263" t="str">
        <f>IF(Tabla13[[#This Row],[Código_Actividad]]="","",#REF!)</f>
        <v/>
      </c>
      <c r="G154" s="257"/>
      <c r="H154" s="264" t="str">
        <f>IFERROR(VLOOKUP(Tabla13[[#This Row],[Código_Actividad]],#REF!,2,FALSE),"")</f>
        <v/>
      </c>
      <c r="I154" s="261" t="str">
        <f>IFERROR(VLOOKUP(Tabla13[[#This Row],[Código_Actividad]],#REF!,15,FALSE),"")</f>
        <v/>
      </c>
      <c r="J154" s="253"/>
      <c r="K154" s="253"/>
      <c r="L154" s="253"/>
      <c r="M154" s="253"/>
      <c r="N154" s="257"/>
      <c r="O154" s="256"/>
      <c r="P154" s="255"/>
      <c r="Q154" s="254"/>
      <c r="R154" s="253"/>
      <c r="S154" s="252"/>
      <c r="T154" s="252"/>
    </row>
    <row r="155" spans="2:20" x14ac:dyDescent="0.25">
      <c r="B155" s="263" t="str">
        <f>IF(Tabla13[[#This Row],[Código_Actividad]]="","",CONCATENATE(Tabla13[[#This Row],[POA]],".",Tabla13[[#This Row],[SRS]],".",Tabla13[[#This Row],[AREA]],".",Tabla13[[#This Row],[TIPO]]))</f>
        <v/>
      </c>
      <c r="C155" s="263" t="str">
        <f>IF(Tabla13[[#This Row],[Código_Actividad]]="","",#REF!)</f>
        <v/>
      </c>
      <c r="D155" s="263" t="str">
        <f>IF(Tabla13[[#This Row],[Código_Actividad]]="","",#REF!)</f>
        <v/>
      </c>
      <c r="E155" s="263" t="str">
        <f>IF(Tabla13[[#This Row],[Código_Actividad]]="","",#REF!)</f>
        <v/>
      </c>
      <c r="F155" s="263" t="str">
        <f>IF(Tabla13[[#This Row],[Código_Actividad]]="","",#REF!)</f>
        <v/>
      </c>
      <c r="G155" s="257"/>
      <c r="H155" s="264" t="str">
        <f>IFERROR(VLOOKUP(Tabla13[[#This Row],[Código_Actividad]],#REF!,2,FALSE),"")</f>
        <v/>
      </c>
      <c r="I155" s="261" t="str">
        <f>IFERROR(VLOOKUP(Tabla13[[#This Row],[Código_Actividad]],#REF!,15,FALSE),"")</f>
        <v/>
      </c>
      <c r="J155" s="253"/>
      <c r="K155" s="253"/>
      <c r="L155" s="253"/>
      <c r="M155" s="253"/>
      <c r="N155" s="257"/>
      <c r="O155" s="256"/>
      <c r="P155" s="255"/>
      <c r="Q155" s="254"/>
      <c r="R155" s="253"/>
      <c r="S155" s="252"/>
      <c r="T155" s="252"/>
    </row>
    <row r="156" spans="2:20" x14ac:dyDescent="0.25">
      <c r="B156" s="263" t="str">
        <f>IF(Tabla13[[#This Row],[Código_Actividad]]="","",CONCATENATE(Tabla13[[#This Row],[POA]],".",Tabla13[[#This Row],[SRS]],".",Tabla13[[#This Row],[AREA]],".",Tabla13[[#This Row],[TIPO]]))</f>
        <v/>
      </c>
      <c r="C156" s="263" t="str">
        <f>IF(Tabla13[[#This Row],[Código_Actividad]]="","",#REF!)</f>
        <v/>
      </c>
      <c r="D156" s="263" t="str">
        <f>IF(Tabla13[[#This Row],[Código_Actividad]]="","",#REF!)</f>
        <v/>
      </c>
      <c r="E156" s="263" t="str">
        <f>IF(Tabla13[[#This Row],[Código_Actividad]]="","",#REF!)</f>
        <v/>
      </c>
      <c r="F156" s="263" t="str">
        <f>IF(Tabla13[[#This Row],[Código_Actividad]]="","",#REF!)</f>
        <v/>
      </c>
      <c r="G156" s="257"/>
      <c r="H156" s="262" t="str">
        <f>IFERROR(VLOOKUP(Tabla13[[#This Row],[Código_Actividad]],#REF!,2,FALSE),"")</f>
        <v/>
      </c>
      <c r="I156" s="261" t="str">
        <f>IFERROR(VLOOKUP(Tabla13[[#This Row],[Código_Actividad]],#REF!,15,FALSE),"")</f>
        <v/>
      </c>
      <c r="J156" s="253"/>
      <c r="K156" s="253"/>
      <c r="L156" s="253"/>
      <c r="M156" s="253"/>
      <c r="N156" s="257"/>
      <c r="O156" s="256"/>
      <c r="P156" s="255"/>
      <c r="Q156" s="254"/>
      <c r="R156" s="253"/>
      <c r="S156" s="252"/>
      <c r="T156" s="252"/>
    </row>
    <row r="157" spans="2:20" x14ac:dyDescent="0.25">
      <c r="B157" s="263" t="str">
        <f>IF(Tabla13[[#This Row],[Código_Actividad]]="","",CONCATENATE(Tabla13[[#This Row],[POA]],".",Tabla13[[#This Row],[SRS]],".",Tabla13[[#This Row],[AREA]],".",Tabla13[[#This Row],[TIPO]]))</f>
        <v/>
      </c>
      <c r="C157" s="263" t="str">
        <f>IF(Tabla13[[#This Row],[Código_Actividad]]="","",#REF!)</f>
        <v/>
      </c>
      <c r="D157" s="263" t="str">
        <f>IF(Tabla13[[#This Row],[Código_Actividad]]="","",#REF!)</f>
        <v/>
      </c>
      <c r="E157" s="263" t="str">
        <f>IF(Tabla13[[#This Row],[Código_Actividad]]="","",#REF!)</f>
        <v/>
      </c>
      <c r="F157" s="263" t="str">
        <f>IF(Tabla13[[#This Row],[Código_Actividad]]="","",#REF!)</f>
        <v/>
      </c>
      <c r="G157" s="257"/>
      <c r="H157" s="262" t="str">
        <f>IFERROR(VLOOKUP(Tabla13[[#This Row],[Código_Actividad]],#REF!,2,FALSE),"")</f>
        <v/>
      </c>
      <c r="I157" s="261" t="str">
        <f>IFERROR(VLOOKUP(Tabla13[[#This Row],[Código_Actividad]],#REF!,15,FALSE),"")</f>
        <v/>
      </c>
      <c r="J157" s="253"/>
      <c r="K157" s="253"/>
      <c r="L157" s="253"/>
      <c r="M157" s="253"/>
      <c r="N157" s="257"/>
      <c r="O157" s="256"/>
      <c r="P157" s="255"/>
      <c r="Q157" s="254"/>
      <c r="R157" s="253"/>
      <c r="S157" s="252"/>
      <c r="T157" s="252"/>
    </row>
    <row r="158" spans="2:20" x14ac:dyDescent="0.25">
      <c r="B158" s="263" t="str">
        <f>IF(Tabla13[[#This Row],[Código_Actividad]]="","",CONCATENATE(Tabla13[[#This Row],[POA]],".",Tabla13[[#This Row],[SRS]],".",Tabla13[[#This Row],[AREA]],".",Tabla13[[#This Row],[TIPO]]))</f>
        <v/>
      </c>
      <c r="C158" s="263" t="str">
        <f>IF(Tabla13[[#This Row],[Código_Actividad]]="","",#REF!)</f>
        <v/>
      </c>
      <c r="D158" s="263" t="str">
        <f>IF(Tabla13[[#This Row],[Código_Actividad]]="","",#REF!)</f>
        <v/>
      </c>
      <c r="E158" s="263" t="str">
        <f>IF(Tabla13[[#This Row],[Código_Actividad]]="","",#REF!)</f>
        <v/>
      </c>
      <c r="F158" s="263" t="str">
        <f>IF(Tabla13[[#This Row],[Código_Actividad]]="","",#REF!)</f>
        <v/>
      </c>
      <c r="G158" s="257"/>
      <c r="H158" s="264" t="str">
        <f>IFERROR(VLOOKUP(Tabla13[[#This Row],[Código_Actividad]],#REF!,2,FALSE),"")</f>
        <v/>
      </c>
      <c r="I158" s="261" t="str">
        <f>IFERROR(VLOOKUP(Tabla13[[#This Row],[Código_Actividad]],#REF!,15,FALSE),"")</f>
        <v/>
      </c>
      <c r="J158" s="253"/>
      <c r="K158" s="253"/>
      <c r="L158" s="253"/>
      <c r="M158" s="253"/>
      <c r="N158" s="257"/>
      <c r="O158" s="256"/>
      <c r="P158" s="255"/>
      <c r="Q158" s="254"/>
      <c r="R158" s="253"/>
      <c r="S158" s="252"/>
      <c r="T158" s="252"/>
    </row>
    <row r="159" spans="2:20" x14ac:dyDescent="0.25">
      <c r="B159" s="263" t="str">
        <f>IF(Tabla13[[#This Row],[Código_Actividad]]="","",CONCATENATE(Tabla13[[#This Row],[POA]],".",Tabla13[[#This Row],[SRS]],".",Tabla13[[#This Row],[AREA]],".",Tabla13[[#This Row],[TIPO]]))</f>
        <v/>
      </c>
      <c r="C159" s="263" t="str">
        <f>IF(Tabla13[[#This Row],[Código_Actividad]]="","",#REF!)</f>
        <v/>
      </c>
      <c r="D159" s="263" t="str">
        <f>IF(Tabla13[[#This Row],[Código_Actividad]]="","",#REF!)</f>
        <v/>
      </c>
      <c r="E159" s="263" t="str">
        <f>IF(Tabla13[[#This Row],[Código_Actividad]]="","",#REF!)</f>
        <v/>
      </c>
      <c r="F159" s="263" t="str">
        <f>IF(Tabla13[[#This Row],[Código_Actividad]]="","",#REF!)</f>
        <v/>
      </c>
      <c r="G159" s="257"/>
      <c r="H159" s="262" t="str">
        <f>IFERROR(VLOOKUP(Tabla13[[#This Row],[Código_Actividad]],#REF!,2,FALSE),"")</f>
        <v/>
      </c>
      <c r="I159" s="261" t="str">
        <f>IFERROR(VLOOKUP(Tabla13[[#This Row],[Código_Actividad]],#REF!,15,FALSE),"")</f>
        <v/>
      </c>
      <c r="J159" s="253"/>
      <c r="K159" s="253"/>
      <c r="L159" s="253"/>
      <c r="M159" s="253"/>
      <c r="N159" s="257"/>
      <c r="O159" s="256"/>
      <c r="P159" s="255"/>
      <c r="Q159" s="254"/>
      <c r="R159" s="253"/>
      <c r="S159" s="252"/>
      <c r="T159" s="252"/>
    </row>
    <row r="160" spans="2:20" x14ac:dyDescent="0.25">
      <c r="B160" s="263" t="str">
        <f>IF(Tabla13[[#This Row],[Código_Actividad]]="","",CONCATENATE(Tabla13[[#This Row],[POA]],".",Tabla13[[#This Row],[SRS]],".",Tabla13[[#This Row],[AREA]],".",Tabla13[[#This Row],[TIPO]]))</f>
        <v/>
      </c>
      <c r="C160" s="263" t="str">
        <f>IF(Tabla13[[#This Row],[Código_Actividad]]="","",#REF!)</f>
        <v/>
      </c>
      <c r="D160" s="263" t="str">
        <f>IF(Tabla13[[#This Row],[Código_Actividad]]="","",#REF!)</f>
        <v/>
      </c>
      <c r="E160" s="263" t="str">
        <f>IF(Tabla13[[#This Row],[Código_Actividad]]="","",#REF!)</f>
        <v/>
      </c>
      <c r="F160" s="263" t="str">
        <f>IF(Tabla13[[#This Row],[Código_Actividad]]="","",#REF!)</f>
        <v/>
      </c>
      <c r="G160" s="257"/>
      <c r="H160" s="262" t="str">
        <f>IFERROR(VLOOKUP(Tabla13[[#This Row],[Código_Actividad]],#REF!,2,FALSE),"")</f>
        <v/>
      </c>
      <c r="I160" s="261" t="str">
        <f>IFERROR(VLOOKUP(Tabla13[[#This Row],[Código_Actividad]],#REF!,15,FALSE),"")</f>
        <v/>
      </c>
      <c r="J160" s="253"/>
      <c r="K160" s="253"/>
      <c r="L160" s="253"/>
      <c r="M160" s="253"/>
      <c r="N160" s="257"/>
      <c r="O160" s="256"/>
      <c r="P160" s="255"/>
      <c r="Q160" s="254"/>
      <c r="R160" s="253"/>
      <c r="S160" s="252"/>
      <c r="T160" s="252"/>
    </row>
    <row r="161" spans="2:20" x14ac:dyDescent="0.25">
      <c r="B161" s="263" t="str">
        <f>IF(Tabla13[[#This Row],[Código_Actividad]]="","",CONCATENATE(Tabla13[[#This Row],[POA]],".",Tabla13[[#This Row],[SRS]],".",Tabla13[[#This Row],[AREA]],".",Tabla13[[#This Row],[TIPO]]))</f>
        <v/>
      </c>
      <c r="C161" s="263" t="str">
        <f>IF(Tabla13[[#This Row],[Código_Actividad]]="","",#REF!)</f>
        <v/>
      </c>
      <c r="D161" s="263" t="str">
        <f>IF(Tabla13[[#This Row],[Código_Actividad]]="","",#REF!)</f>
        <v/>
      </c>
      <c r="E161" s="263" t="str">
        <f>IF(Tabla13[[#This Row],[Código_Actividad]]="","",#REF!)</f>
        <v/>
      </c>
      <c r="F161" s="263" t="str">
        <f>IF(Tabla13[[#This Row],[Código_Actividad]]="","",#REF!)</f>
        <v/>
      </c>
      <c r="G161" s="257"/>
      <c r="H161" s="264" t="str">
        <f>IFERROR(VLOOKUP(Tabla13[[#This Row],[Código_Actividad]],#REF!,2,FALSE),"")</f>
        <v/>
      </c>
      <c r="I161" s="261" t="str">
        <f>IFERROR(VLOOKUP(Tabla13[[#This Row],[Código_Actividad]],#REF!,15,FALSE),"")</f>
        <v/>
      </c>
      <c r="J161" s="253"/>
      <c r="K161" s="253"/>
      <c r="L161" s="253"/>
      <c r="M161" s="253"/>
      <c r="N161" s="257"/>
      <c r="O161" s="256"/>
      <c r="P161" s="255"/>
      <c r="Q161" s="254"/>
      <c r="R161" s="253"/>
      <c r="S161" s="252"/>
      <c r="T161" s="252"/>
    </row>
    <row r="162" spans="2:20" x14ac:dyDescent="0.25">
      <c r="B162" s="263" t="str">
        <f>IF(Tabla13[[#This Row],[Código_Actividad]]="","",CONCATENATE(Tabla13[[#This Row],[POA]],".",Tabla13[[#This Row],[SRS]],".",Tabla13[[#This Row],[AREA]],".",Tabla13[[#This Row],[TIPO]]))</f>
        <v/>
      </c>
      <c r="C162" s="263" t="str">
        <f>IF(Tabla13[[#This Row],[Código_Actividad]]="","",#REF!)</f>
        <v/>
      </c>
      <c r="D162" s="263" t="str">
        <f>IF(Tabla13[[#This Row],[Código_Actividad]]="","",#REF!)</f>
        <v/>
      </c>
      <c r="E162" s="263" t="str">
        <f>IF(Tabla13[[#This Row],[Código_Actividad]]="","",#REF!)</f>
        <v/>
      </c>
      <c r="F162" s="263" t="str">
        <f>IF(Tabla13[[#This Row],[Código_Actividad]]="","",#REF!)</f>
        <v/>
      </c>
      <c r="G162" s="257"/>
      <c r="H162" s="262" t="str">
        <f>IFERROR(VLOOKUP(Tabla13[[#This Row],[Código_Actividad]],#REF!,2,FALSE),"")</f>
        <v/>
      </c>
      <c r="I162" s="261" t="str">
        <f>IFERROR(VLOOKUP(Tabla13[[#This Row],[Código_Actividad]],#REF!,15,FALSE),"")</f>
        <v/>
      </c>
      <c r="J162" s="253"/>
      <c r="K162" s="253"/>
      <c r="L162" s="253"/>
      <c r="M162" s="253"/>
      <c r="N162" s="257"/>
      <c r="O162" s="256"/>
      <c r="P162" s="255"/>
      <c r="Q162" s="254"/>
      <c r="R162" s="253"/>
      <c r="S162" s="252"/>
      <c r="T162" s="252"/>
    </row>
    <row r="163" spans="2:20" x14ac:dyDescent="0.25">
      <c r="B163" s="263" t="str">
        <f>IF(Tabla13[[#This Row],[Código_Actividad]]="","",CONCATENATE(Tabla13[[#This Row],[POA]],".",Tabla13[[#This Row],[SRS]],".",Tabla13[[#This Row],[AREA]],".",Tabla13[[#This Row],[TIPO]]))</f>
        <v/>
      </c>
      <c r="C163" s="263" t="str">
        <f>IF(Tabla13[[#This Row],[Código_Actividad]]="","",#REF!)</f>
        <v/>
      </c>
      <c r="D163" s="263" t="str">
        <f>IF(Tabla13[[#This Row],[Código_Actividad]]="","",#REF!)</f>
        <v/>
      </c>
      <c r="E163" s="263" t="str">
        <f>IF(Tabla13[[#This Row],[Código_Actividad]]="","",#REF!)</f>
        <v/>
      </c>
      <c r="F163" s="263" t="str">
        <f>IF(Tabla13[[#This Row],[Código_Actividad]]="","",#REF!)</f>
        <v/>
      </c>
      <c r="G163" s="257"/>
      <c r="H163" s="262" t="str">
        <f>IFERROR(VLOOKUP(Tabla13[[#This Row],[Código_Actividad]],#REF!,2,FALSE),"")</f>
        <v/>
      </c>
      <c r="I163" s="261" t="str">
        <f>IFERROR(VLOOKUP(Tabla13[[#This Row],[Código_Actividad]],#REF!,15,FALSE),"")</f>
        <v/>
      </c>
      <c r="J163" s="253"/>
      <c r="K163" s="253"/>
      <c r="L163" s="253"/>
      <c r="M163" s="253"/>
      <c r="N163" s="257"/>
      <c r="O163" s="256"/>
      <c r="P163" s="255"/>
      <c r="Q163" s="254"/>
      <c r="R163" s="253"/>
      <c r="S163" s="252"/>
      <c r="T163" s="252"/>
    </row>
    <row r="164" spans="2:20" x14ac:dyDescent="0.25">
      <c r="B164" s="263" t="str">
        <f>IF(Tabla13[[#This Row],[Código_Actividad]]="","",CONCATENATE(Tabla13[[#This Row],[POA]],".",Tabla13[[#This Row],[SRS]],".",Tabla13[[#This Row],[AREA]],".",Tabla13[[#This Row],[TIPO]]))</f>
        <v/>
      </c>
      <c r="C164" s="263" t="str">
        <f>IF(Tabla13[[#This Row],[Código_Actividad]]="","",#REF!)</f>
        <v/>
      </c>
      <c r="D164" s="263" t="str">
        <f>IF(Tabla13[[#This Row],[Código_Actividad]]="","",#REF!)</f>
        <v/>
      </c>
      <c r="E164" s="263" t="str">
        <f>IF(Tabla13[[#This Row],[Código_Actividad]]="","",#REF!)</f>
        <v/>
      </c>
      <c r="F164" s="263" t="str">
        <f>IF(Tabla13[[#This Row],[Código_Actividad]]="","",#REF!)</f>
        <v/>
      </c>
      <c r="G164" s="257"/>
      <c r="H164" s="264" t="str">
        <f>IFERROR(VLOOKUP(Tabla13[[#This Row],[Código_Actividad]],#REF!,2,FALSE),"")</f>
        <v/>
      </c>
      <c r="I164" s="261" t="str">
        <f>IFERROR(VLOOKUP(Tabla13[[#This Row],[Código_Actividad]],#REF!,15,FALSE),"")</f>
        <v/>
      </c>
      <c r="J164" s="253"/>
      <c r="K164" s="253"/>
      <c r="L164" s="253"/>
      <c r="M164" s="253"/>
      <c r="N164" s="257"/>
      <c r="O164" s="256"/>
      <c r="P164" s="255"/>
      <c r="Q164" s="254"/>
      <c r="R164" s="253"/>
      <c r="S164" s="252"/>
      <c r="T164" s="252"/>
    </row>
    <row r="165" spans="2:20" x14ac:dyDescent="0.25">
      <c r="B165" s="263" t="str">
        <f>IF(Tabla13[[#This Row],[Código_Actividad]]="","",CONCATENATE(Tabla13[[#This Row],[POA]],".",Tabla13[[#This Row],[SRS]],".",Tabla13[[#This Row],[AREA]],".",Tabla13[[#This Row],[TIPO]]))</f>
        <v/>
      </c>
      <c r="C165" s="263" t="str">
        <f>IF(Tabla13[[#This Row],[Código_Actividad]]="","",#REF!)</f>
        <v/>
      </c>
      <c r="D165" s="263" t="str">
        <f>IF(Tabla13[[#This Row],[Código_Actividad]]="","",#REF!)</f>
        <v/>
      </c>
      <c r="E165" s="263" t="str">
        <f>IF(Tabla13[[#This Row],[Código_Actividad]]="","",#REF!)</f>
        <v/>
      </c>
      <c r="F165" s="263" t="str">
        <f>IF(Tabla13[[#This Row],[Código_Actividad]]="","",#REF!)</f>
        <v/>
      </c>
      <c r="G165" s="257"/>
      <c r="H165" s="262" t="str">
        <f>IFERROR(VLOOKUP(Tabla13[[#This Row],[Código_Actividad]],#REF!,2,FALSE),"")</f>
        <v/>
      </c>
      <c r="I165" s="261" t="str">
        <f>IFERROR(VLOOKUP(Tabla13[[#This Row],[Código_Actividad]],#REF!,15,FALSE),"")</f>
        <v/>
      </c>
      <c r="J165" s="253"/>
      <c r="K165" s="253"/>
      <c r="L165" s="253"/>
      <c r="M165" s="253"/>
      <c r="N165" s="257"/>
      <c r="O165" s="256"/>
      <c r="P165" s="255"/>
      <c r="Q165" s="254"/>
      <c r="R165" s="253"/>
      <c r="S165" s="252"/>
      <c r="T165" s="252"/>
    </row>
    <row r="166" spans="2:20" x14ac:dyDescent="0.25">
      <c r="B166" s="263" t="str">
        <f>IF(Tabla13[[#This Row],[Código_Actividad]]="","",CONCATENATE(Tabla13[[#This Row],[POA]],".",Tabla13[[#This Row],[SRS]],".",Tabla13[[#This Row],[AREA]],".",Tabla13[[#This Row],[TIPO]]))</f>
        <v/>
      </c>
      <c r="C166" s="263" t="str">
        <f>IF(Tabla13[[#This Row],[Código_Actividad]]="","",#REF!)</f>
        <v/>
      </c>
      <c r="D166" s="263" t="str">
        <f>IF(Tabla13[[#This Row],[Código_Actividad]]="","",#REF!)</f>
        <v/>
      </c>
      <c r="E166" s="263" t="str">
        <f>IF(Tabla13[[#This Row],[Código_Actividad]]="","",#REF!)</f>
        <v/>
      </c>
      <c r="F166" s="263" t="str">
        <f>IF(Tabla13[[#This Row],[Código_Actividad]]="","",#REF!)</f>
        <v/>
      </c>
      <c r="G166" s="257"/>
      <c r="H166" s="262" t="str">
        <f>IFERROR(VLOOKUP(Tabla13[[#This Row],[Código_Actividad]],#REF!,2,FALSE),"")</f>
        <v/>
      </c>
      <c r="I166" s="261" t="str">
        <f>IFERROR(VLOOKUP(Tabla13[[#This Row],[Código_Actividad]],#REF!,15,FALSE),"")</f>
        <v/>
      </c>
      <c r="J166" s="253"/>
      <c r="K166" s="253"/>
      <c r="L166" s="253"/>
      <c r="M166" s="253"/>
      <c r="N166" s="257"/>
      <c r="O166" s="256"/>
      <c r="P166" s="255"/>
      <c r="Q166" s="254"/>
      <c r="R166" s="253"/>
      <c r="S166" s="252"/>
      <c r="T166" s="252"/>
    </row>
    <row r="167" spans="2:20" x14ac:dyDescent="0.25">
      <c r="B167" s="263" t="str">
        <f>IF(Tabla13[[#This Row],[Código_Actividad]]="","",CONCATENATE(Tabla13[[#This Row],[POA]],".",Tabla13[[#This Row],[SRS]],".",Tabla13[[#This Row],[AREA]],".",Tabla13[[#This Row],[TIPO]]))</f>
        <v/>
      </c>
      <c r="C167" s="263" t="str">
        <f>IF(Tabla13[[#This Row],[Código_Actividad]]="","",#REF!)</f>
        <v/>
      </c>
      <c r="D167" s="263" t="str">
        <f>IF(Tabla13[[#This Row],[Código_Actividad]]="","",#REF!)</f>
        <v/>
      </c>
      <c r="E167" s="263" t="str">
        <f>IF(Tabla13[[#This Row],[Código_Actividad]]="","",#REF!)</f>
        <v/>
      </c>
      <c r="F167" s="263" t="str">
        <f>IF(Tabla13[[#This Row],[Código_Actividad]]="","",#REF!)</f>
        <v/>
      </c>
      <c r="G167" s="257"/>
      <c r="H167" s="264" t="str">
        <f>IFERROR(VLOOKUP(Tabla13[[#This Row],[Código_Actividad]],#REF!,2,FALSE),"")</f>
        <v/>
      </c>
      <c r="I167" s="261" t="str">
        <f>IFERROR(VLOOKUP(Tabla13[[#This Row],[Código_Actividad]],#REF!,15,FALSE),"")</f>
        <v/>
      </c>
      <c r="J167" s="253"/>
      <c r="K167" s="253"/>
      <c r="L167" s="253"/>
      <c r="M167" s="253"/>
      <c r="N167" s="257"/>
      <c r="O167" s="256"/>
      <c r="P167" s="255"/>
      <c r="Q167" s="254"/>
      <c r="R167" s="253"/>
      <c r="S167" s="252"/>
      <c r="T167" s="252"/>
    </row>
    <row r="168" spans="2:20" x14ac:dyDescent="0.25">
      <c r="B168" s="263" t="str">
        <f>IF(Tabla13[[#This Row],[Código_Actividad]]="","",CONCATENATE(Tabla13[[#This Row],[POA]],".",Tabla13[[#This Row],[SRS]],".",Tabla13[[#This Row],[AREA]],".",Tabla13[[#This Row],[TIPO]]))</f>
        <v/>
      </c>
      <c r="C168" s="263" t="str">
        <f>IF(Tabla13[[#This Row],[Código_Actividad]]="","",#REF!)</f>
        <v/>
      </c>
      <c r="D168" s="263" t="str">
        <f>IF(Tabla13[[#This Row],[Código_Actividad]]="","",#REF!)</f>
        <v/>
      </c>
      <c r="E168" s="263" t="str">
        <f>IF(Tabla13[[#This Row],[Código_Actividad]]="","",#REF!)</f>
        <v/>
      </c>
      <c r="F168" s="263" t="str">
        <f>IF(Tabla13[[#This Row],[Código_Actividad]]="","",#REF!)</f>
        <v/>
      </c>
      <c r="G168" s="257"/>
      <c r="H168" s="262" t="str">
        <f>IFERROR(VLOOKUP(Tabla13[[#This Row],[Código_Actividad]],#REF!,2,FALSE),"")</f>
        <v/>
      </c>
      <c r="I168" s="261" t="str">
        <f>IFERROR(VLOOKUP(Tabla13[[#This Row],[Código_Actividad]],#REF!,15,FALSE),"")</f>
        <v/>
      </c>
      <c r="J168" s="253"/>
      <c r="K168" s="253"/>
      <c r="L168" s="253"/>
      <c r="M168" s="253"/>
      <c r="N168" s="257"/>
      <c r="O168" s="256"/>
      <c r="P168" s="255"/>
      <c r="Q168" s="254"/>
      <c r="R168" s="253"/>
      <c r="S168" s="252"/>
      <c r="T168" s="252"/>
    </row>
    <row r="169" spans="2:20" x14ac:dyDescent="0.25">
      <c r="B169" s="263" t="str">
        <f>IF(Tabla13[[#This Row],[Código_Actividad]]="","",CONCATENATE(Tabla13[[#This Row],[POA]],".",Tabla13[[#This Row],[SRS]],".",Tabla13[[#This Row],[AREA]],".",Tabla13[[#This Row],[TIPO]]))</f>
        <v/>
      </c>
      <c r="C169" s="263" t="str">
        <f>IF(Tabla13[[#This Row],[Código_Actividad]]="","",#REF!)</f>
        <v/>
      </c>
      <c r="D169" s="263" t="str">
        <f>IF(Tabla13[[#This Row],[Código_Actividad]]="","",#REF!)</f>
        <v/>
      </c>
      <c r="E169" s="263" t="str">
        <f>IF(Tabla13[[#This Row],[Código_Actividad]]="","",#REF!)</f>
        <v/>
      </c>
      <c r="F169" s="263" t="str">
        <f>IF(Tabla13[[#This Row],[Código_Actividad]]="","",#REF!)</f>
        <v/>
      </c>
      <c r="G169" s="257"/>
      <c r="H169" s="262" t="str">
        <f>IFERROR(VLOOKUP(Tabla13[[#This Row],[Código_Actividad]],#REF!,2,FALSE),"")</f>
        <v/>
      </c>
      <c r="I169" s="261" t="str">
        <f>IFERROR(VLOOKUP(Tabla13[[#This Row],[Código_Actividad]],#REF!,15,FALSE),"")</f>
        <v/>
      </c>
      <c r="J169" s="253"/>
      <c r="K169" s="253"/>
      <c r="L169" s="253"/>
      <c r="M169" s="253"/>
      <c r="N169" s="257"/>
      <c r="O169" s="256"/>
      <c r="P169" s="255"/>
      <c r="Q169" s="254"/>
      <c r="R169" s="253"/>
      <c r="S169" s="252"/>
      <c r="T169" s="252"/>
    </row>
    <row r="170" spans="2:20" x14ac:dyDescent="0.25">
      <c r="B170" s="263" t="str">
        <f>IF(Tabla13[[#This Row],[Código_Actividad]]="","",CONCATENATE(Tabla13[[#This Row],[POA]],".",Tabla13[[#This Row],[SRS]],".",Tabla13[[#This Row],[AREA]],".",Tabla13[[#This Row],[TIPO]]))</f>
        <v/>
      </c>
      <c r="C170" s="263" t="str">
        <f>IF(Tabla13[[#This Row],[Código_Actividad]]="","",#REF!)</f>
        <v/>
      </c>
      <c r="D170" s="263" t="str">
        <f>IF(Tabla13[[#This Row],[Código_Actividad]]="","",#REF!)</f>
        <v/>
      </c>
      <c r="E170" s="263" t="str">
        <f>IF(Tabla13[[#This Row],[Código_Actividad]]="","",#REF!)</f>
        <v/>
      </c>
      <c r="F170" s="263" t="str">
        <f>IF(Tabla13[[#This Row],[Código_Actividad]]="","",#REF!)</f>
        <v/>
      </c>
      <c r="G170" s="257"/>
      <c r="H170" s="264" t="str">
        <f>IFERROR(VLOOKUP(Tabla13[[#This Row],[Código_Actividad]],#REF!,2,FALSE),"")</f>
        <v/>
      </c>
      <c r="I170" s="261" t="str">
        <f>IFERROR(VLOOKUP(Tabla13[[#This Row],[Código_Actividad]],#REF!,15,FALSE),"")</f>
        <v/>
      </c>
      <c r="J170" s="253"/>
      <c r="K170" s="253"/>
      <c r="L170" s="253"/>
      <c r="M170" s="253"/>
      <c r="N170" s="257"/>
      <c r="O170" s="256"/>
      <c r="P170" s="255"/>
      <c r="Q170" s="254"/>
      <c r="R170" s="253"/>
      <c r="S170" s="252"/>
      <c r="T170" s="252"/>
    </row>
    <row r="171" spans="2:20" x14ac:dyDescent="0.25">
      <c r="B171" s="263" t="str">
        <f>IF(Tabla13[[#This Row],[Código_Actividad]]="","",CONCATENATE(Tabla13[[#This Row],[POA]],".",Tabla13[[#This Row],[SRS]],".",Tabla13[[#This Row],[AREA]],".",Tabla13[[#This Row],[TIPO]]))</f>
        <v/>
      </c>
      <c r="C171" s="263" t="str">
        <f>IF(Tabla13[[#This Row],[Código_Actividad]]="","",#REF!)</f>
        <v/>
      </c>
      <c r="D171" s="263" t="str">
        <f>IF(Tabla13[[#This Row],[Código_Actividad]]="","",#REF!)</f>
        <v/>
      </c>
      <c r="E171" s="263" t="str">
        <f>IF(Tabla13[[#This Row],[Código_Actividad]]="","",#REF!)</f>
        <v/>
      </c>
      <c r="F171" s="263" t="str">
        <f>IF(Tabla13[[#This Row],[Código_Actividad]]="","",#REF!)</f>
        <v/>
      </c>
      <c r="G171" s="257"/>
      <c r="H171" s="264" t="str">
        <f>IFERROR(VLOOKUP(Tabla13[[#This Row],[Código_Actividad]],#REF!,2,FALSE),"")</f>
        <v/>
      </c>
      <c r="I171" s="261" t="str">
        <f>IFERROR(VLOOKUP(Tabla13[[#This Row],[Código_Actividad]],#REF!,15,FALSE),"")</f>
        <v/>
      </c>
      <c r="J171" s="253"/>
      <c r="K171" s="253"/>
      <c r="L171" s="253"/>
      <c r="M171" s="253"/>
      <c r="N171" s="257"/>
      <c r="O171" s="256"/>
      <c r="P171" s="255"/>
      <c r="Q171" s="254"/>
      <c r="R171" s="253"/>
      <c r="S171" s="252"/>
      <c r="T171" s="252"/>
    </row>
    <row r="172" spans="2:20" x14ac:dyDescent="0.25">
      <c r="B172" s="260" t="str">
        <f>IF(Tabla13[[#This Row],[Código_Actividad]]="","",CONCATENATE(Tabla13[[#This Row],[POA]],".",Tabla13[[#This Row],[SRS]],".",Tabla13[[#This Row],[AREA]],".",Tabla13[[#This Row],[TIPO]]))</f>
        <v/>
      </c>
      <c r="C172" s="260" t="str">
        <f>IF(Tabla13[[#This Row],[Código_Actividad]]="","",#REF!)</f>
        <v/>
      </c>
      <c r="D172" s="260" t="str">
        <f>IF(Tabla13[[#This Row],[Código_Actividad]]="","",#REF!)</f>
        <v/>
      </c>
      <c r="E172" s="260" t="str">
        <f>IF(Tabla13[[#This Row],[Código_Actividad]]="","",#REF!)</f>
        <v/>
      </c>
      <c r="F172" s="260" t="str">
        <f>IF(Tabla13[[#This Row],[Código_Actividad]]="","",#REF!)</f>
        <v/>
      </c>
      <c r="G172" s="257"/>
      <c r="H172" s="265" t="str">
        <f>IFERROR(VLOOKUP(Tabla13[[#This Row],[Código_Actividad]],#REF!,2,FALSE),"")</f>
        <v/>
      </c>
      <c r="I172" s="258" t="str">
        <f>IFERROR(VLOOKUP(Tabla13[[#This Row],[Código_Actividad]],#REF!,15,FALSE),"")</f>
        <v/>
      </c>
      <c r="J172" s="253"/>
      <c r="K172" s="253"/>
      <c r="L172" s="253"/>
      <c r="M172" s="253"/>
      <c r="N172" s="257"/>
      <c r="O172" s="256"/>
      <c r="P172" s="255"/>
      <c r="Q172" s="254"/>
      <c r="R172" s="253"/>
      <c r="S172" s="252"/>
      <c r="T172" s="252"/>
    </row>
    <row r="173" spans="2:20" x14ac:dyDescent="0.25">
      <c r="B173" s="260" t="str">
        <f>IF(Tabla13[[#This Row],[Código_Actividad]]="","",CONCATENATE(Tabla13[[#This Row],[POA]],".",Tabla13[[#This Row],[SRS]],".",Tabla13[[#This Row],[AREA]],".",Tabla13[[#This Row],[TIPO]]))</f>
        <v/>
      </c>
      <c r="C173" s="260" t="str">
        <f>IF(Tabla13[[#This Row],[Código_Actividad]]="","",#REF!)</f>
        <v/>
      </c>
      <c r="D173" s="260" t="str">
        <f>IF(Tabla13[[#This Row],[Código_Actividad]]="","",#REF!)</f>
        <v/>
      </c>
      <c r="E173" s="260" t="str">
        <f>IF(Tabla13[[#This Row],[Código_Actividad]]="","",#REF!)</f>
        <v/>
      </c>
      <c r="F173" s="260" t="str">
        <f>IF(Tabla13[[#This Row],[Código_Actividad]]="","",#REF!)</f>
        <v/>
      </c>
      <c r="G173" s="257"/>
      <c r="H173" s="265" t="str">
        <f>IFERROR(VLOOKUP(Tabla13[[#This Row],[Código_Actividad]],#REF!,2,FALSE),"")</f>
        <v/>
      </c>
      <c r="I173" s="258" t="str">
        <f>IFERROR(VLOOKUP(Tabla13[[#This Row],[Código_Actividad]],#REF!,15,FALSE),"")</f>
        <v/>
      </c>
      <c r="J173" s="253"/>
      <c r="K173" s="253"/>
      <c r="L173" s="253"/>
      <c r="M173" s="253"/>
      <c r="N173" s="257"/>
      <c r="O173" s="256"/>
      <c r="P173" s="255"/>
      <c r="Q173" s="254"/>
      <c r="R173" s="253"/>
      <c r="S173" s="252"/>
      <c r="T173" s="252"/>
    </row>
    <row r="174" spans="2:20" x14ac:dyDescent="0.25">
      <c r="B174" s="260" t="str">
        <f>IF(Tabla13[[#This Row],[Código_Actividad]]="","",CONCATENATE(Tabla13[[#This Row],[POA]],".",Tabla13[[#This Row],[SRS]],".",Tabla13[[#This Row],[AREA]],".",Tabla13[[#This Row],[TIPO]]))</f>
        <v/>
      </c>
      <c r="C174" s="260" t="str">
        <f>IF(Tabla13[[#This Row],[Código_Actividad]]="","",#REF!)</f>
        <v/>
      </c>
      <c r="D174" s="260" t="str">
        <f>IF(Tabla13[[#This Row],[Código_Actividad]]="","",#REF!)</f>
        <v/>
      </c>
      <c r="E174" s="260" t="str">
        <f>IF(Tabla13[[#This Row],[Código_Actividad]]="","",#REF!)</f>
        <v/>
      </c>
      <c r="F174" s="260" t="str">
        <f>IF(Tabla13[[#This Row],[Código_Actividad]]="","",#REF!)</f>
        <v/>
      </c>
      <c r="G174" s="257"/>
      <c r="H174" s="259" t="str">
        <f>IFERROR(VLOOKUP(Tabla13[[#This Row],[Código_Actividad]],#REF!,2,FALSE),"")</f>
        <v/>
      </c>
      <c r="I174" s="258" t="str">
        <f>IFERROR(VLOOKUP(Tabla13[[#This Row],[Código_Actividad]],#REF!,15,FALSE),"")</f>
        <v/>
      </c>
      <c r="J174" s="253"/>
      <c r="K174" s="253"/>
      <c r="L174" s="253"/>
      <c r="M174" s="253"/>
      <c r="N174" s="257"/>
      <c r="O174" s="256"/>
      <c r="P174" s="255"/>
      <c r="Q174" s="254"/>
      <c r="R174" s="253"/>
      <c r="S174" s="252"/>
      <c r="T174" s="252"/>
    </row>
    <row r="175" spans="2:20" x14ac:dyDescent="0.25">
      <c r="B175" s="263" t="str">
        <f>IF(Tabla13[[#This Row],[Código_Actividad]]="","",CONCATENATE(Tabla13[[#This Row],[POA]],".",Tabla13[[#This Row],[SRS]],".",Tabla13[[#This Row],[AREA]],".",Tabla13[[#This Row],[TIPO]]))</f>
        <v/>
      </c>
      <c r="C175" s="263" t="str">
        <f>IF(Tabla13[[#This Row],[Código_Actividad]]="","",#REF!)</f>
        <v/>
      </c>
      <c r="D175" s="263" t="str">
        <f>IF(Tabla13[[#This Row],[Código_Actividad]]="","",#REF!)</f>
        <v/>
      </c>
      <c r="E175" s="263" t="str">
        <f>IF(Tabla13[[#This Row],[Código_Actividad]]="","",#REF!)</f>
        <v/>
      </c>
      <c r="F175" s="263" t="str">
        <f>IF(Tabla13[[#This Row],[Código_Actividad]]="","",#REF!)</f>
        <v/>
      </c>
      <c r="G175" s="257"/>
      <c r="H175" s="262" t="str">
        <f>IFERROR(VLOOKUP(Tabla13[[#This Row],[Código_Actividad]],#REF!,2,FALSE),"")</f>
        <v/>
      </c>
      <c r="I175" s="261" t="str">
        <f>IFERROR(VLOOKUP(Tabla13[[#This Row],[Código_Actividad]],#REF!,15,FALSE),"")</f>
        <v/>
      </c>
      <c r="J175" s="253"/>
      <c r="K175" s="253"/>
      <c r="L175" s="253"/>
      <c r="M175" s="253"/>
      <c r="N175" s="257"/>
      <c r="O175" s="256"/>
      <c r="P175" s="255"/>
      <c r="Q175" s="254"/>
      <c r="R175" s="253"/>
      <c r="S175" s="252"/>
      <c r="T175" s="252"/>
    </row>
    <row r="176" spans="2:20" x14ac:dyDescent="0.25">
      <c r="B176" s="263" t="str">
        <f>IF(Tabla13[[#This Row],[Código_Actividad]]="","",CONCATENATE(Tabla13[[#This Row],[POA]],".",Tabla13[[#This Row],[SRS]],".",Tabla13[[#This Row],[AREA]],".",Tabla13[[#This Row],[TIPO]]))</f>
        <v/>
      </c>
      <c r="C176" s="263" t="str">
        <f>IF(Tabla13[[#This Row],[Código_Actividad]]="","",#REF!)</f>
        <v/>
      </c>
      <c r="D176" s="263" t="str">
        <f>IF(Tabla13[[#This Row],[Código_Actividad]]="","",#REF!)</f>
        <v/>
      </c>
      <c r="E176" s="263" t="str">
        <f>IF(Tabla13[[#This Row],[Código_Actividad]]="","",#REF!)</f>
        <v/>
      </c>
      <c r="F176" s="263" t="str">
        <f>IF(Tabla13[[#This Row],[Código_Actividad]]="","",#REF!)</f>
        <v/>
      </c>
      <c r="G176" s="257"/>
      <c r="H176" s="264" t="str">
        <f>IFERROR(VLOOKUP(Tabla13[[#This Row],[Código_Actividad]],#REF!,2,FALSE),"")</f>
        <v/>
      </c>
      <c r="I176" s="261" t="str">
        <f>IFERROR(VLOOKUP(Tabla13[[#This Row],[Código_Actividad]],#REF!,15,FALSE),"")</f>
        <v/>
      </c>
      <c r="J176" s="253"/>
      <c r="K176" s="253"/>
      <c r="L176" s="253"/>
      <c r="M176" s="253"/>
      <c r="N176" s="257"/>
      <c r="O176" s="256"/>
      <c r="P176" s="255"/>
      <c r="Q176" s="254"/>
      <c r="R176" s="253"/>
      <c r="S176" s="252"/>
      <c r="T176" s="252"/>
    </row>
    <row r="177" spans="2:20" x14ac:dyDescent="0.25">
      <c r="B177" s="263" t="str">
        <f>IF(Tabla13[[#This Row],[Código_Actividad]]="","",CONCATENATE(Tabla13[[#This Row],[POA]],".",Tabla13[[#This Row],[SRS]],".",Tabla13[[#This Row],[AREA]],".",Tabla13[[#This Row],[TIPO]]))</f>
        <v/>
      </c>
      <c r="C177" s="263" t="str">
        <f>IF(Tabla13[[#This Row],[Código_Actividad]]="","",#REF!)</f>
        <v/>
      </c>
      <c r="D177" s="263" t="str">
        <f>IF(Tabla13[[#This Row],[Código_Actividad]]="","",#REF!)</f>
        <v/>
      </c>
      <c r="E177" s="263" t="str">
        <f>IF(Tabla13[[#This Row],[Código_Actividad]]="","",#REF!)</f>
        <v/>
      </c>
      <c r="F177" s="263" t="str">
        <f>IF(Tabla13[[#This Row],[Código_Actividad]]="","",#REF!)</f>
        <v/>
      </c>
      <c r="G177" s="257"/>
      <c r="H177" s="262" t="str">
        <f>IFERROR(VLOOKUP(Tabla13[[#This Row],[Código_Actividad]],#REF!,2,FALSE),"")</f>
        <v/>
      </c>
      <c r="I177" s="261" t="str">
        <f>IFERROR(VLOOKUP(Tabla13[[#This Row],[Código_Actividad]],#REF!,15,FALSE),"")</f>
        <v/>
      </c>
      <c r="J177" s="253"/>
      <c r="K177" s="253"/>
      <c r="L177" s="253"/>
      <c r="M177" s="253"/>
      <c r="N177" s="257"/>
      <c r="O177" s="256"/>
      <c r="P177" s="255"/>
      <c r="Q177" s="254"/>
      <c r="R177" s="253"/>
      <c r="S177" s="252"/>
      <c r="T177" s="252"/>
    </row>
    <row r="178" spans="2:20" x14ac:dyDescent="0.25">
      <c r="B178" s="263" t="str">
        <f>IF(Tabla13[[#This Row],[Código_Actividad]]="","",CONCATENATE(Tabla13[[#This Row],[POA]],".",Tabla13[[#This Row],[SRS]],".",Tabla13[[#This Row],[AREA]],".",Tabla13[[#This Row],[TIPO]]))</f>
        <v/>
      </c>
      <c r="C178" s="263" t="str">
        <f>IF(Tabla13[[#This Row],[Código_Actividad]]="","",#REF!)</f>
        <v/>
      </c>
      <c r="D178" s="263" t="str">
        <f>IF(Tabla13[[#This Row],[Código_Actividad]]="","",#REF!)</f>
        <v/>
      </c>
      <c r="E178" s="263" t="str">
        <f>IF(Tabla13[[#This Row],[Código_Actividad]]="","",#REF!)</f>
        <v/>
      </c>
      <c r="F178" s="263" t="str">
        <f>IF(Tabla13[[#This Row],[Código_Actividad]]="","",#REF!)</f>
        <v/>
      </c>
      <c r="G178" s="257"/>
      <c r="H178" s="262" t="str">
        <f>IFERROR(VLOOKUP(Tabla13[[#This Row],[Código_Actividad]],#REF!,2,FALSE),"")</f>
        <v/>
      </c>
      <c r="I178" s="261" t="str">
        <f>IFERROR(VLOOKUP(Tabla13[[#This Row],[Código_Actividad]],#REF!,15,FALSE),"")</f>
        <v/>
      </c>
      <c r="J178" s="253"/>
      <c r="K178" s="253"/>
      <c r="L178" s="253"/>
      <c r="M178" s="253"/>
      <c r="N178" s="257"/>
      <c r="O178" s="256"/>
      <c r="P178" s="255"/>
      <c r="Q178" s="254"/>
      <c r="R178" s="253"/>
      <c r="S178" s="252"/>
      <c r="T178" s="252"/>
    </row>
    <row r="179" spans="2:20" x14ac:dyDescent="0.25">
      <c r="B179" s="263" t="str">
        <f>IF(Tabla13[[#This Row],[Código_Actividad]]="","",CONCATENATE(Tabla13[[#This Row],[POA]],".",Tabla13[[#This Row],[SRS]],".",Tabla13[[#This Row],[AREA]],".",Tabla13[[#This Row],[TIPO]]))</f>
        <v/>
      </c>
      <c r="C179" s="263" t="str">
        <f>IF(Tabla13[[#This Row],[Código_Actividad]]="","",#REF!)</f>
        <v/>
      </c>
      <c r="D179" s="263" t="str">
        <f>IF(Tabla13[[#This Row],[Código_Actividad]]="","",#REF!)</f>
        <v/>
      </c>
      <c r="E179" s="263" t="str">
        <f>IF(Tabla13[[#This Row],[Código_Actividad]]="","",#REF!)</f>
        <v/>
      </c>
      <c r="F179" s="263" t="str">
        <f>IF(Tabla13[[#This Row],[Código_Actividad]]="","",#REF!)</f>
        <v/>
      </c>
      <c r="G179" s="257"/>
      <c r="H179" s="264" t="str">
        <f>IFERROR(VLOOKUP(Tabla13[[#This Row],[Código_Actividad]],#REF!,2,FALSE),"")</f>
        <v/>
      </c>
      <c r="I179" s="261" t="str">
        <f>IFERROR(VLOOKUP(Tabla13[[#This Row],[Código_Actividad]],#REF!,15,FALSE),"")</f>
        <v/>
      </c>
      <c r="J179" s="253"/>
      <c r="K179" s="253"/>
      <c r="L179" s="253"/>
      <c r="M179" s="253"/>
      <c r="N179" s="257"/>
      <c r="O179" s="256"/>
      <c r="P179" s="255"/>
      <c r="Q179" s="254"/>
      <c r="R179" s="253"/>
      <c r="S179" s="252"/>
      <c r="T179" s="252"/>
    </row>
    <row r="180" spans="2:20" x14ac:dyDescent="0.25">
      <c r="B180" s="263" t="str">
        <f>IF(Tabla13[[#This Row],[Código_Actividad]]="","",CONCATENATE(Tabla13[[#This Row],[POA]],".",Tabla13[[#This Row],[SRS]],".",Tabla13[[#This Row],[AREA]],".",Tabla13[[#This Row],[TIPO]]))</f>
        <v/>
      </c>
      <c r="C180" s="263" t="str">
        <f>IF(Tabla13[[#This Row],[Código_Actividad]]="","",#REF!)</f>
        <v/>
      </c>
      <c r="D180" s="263" t="str">
        <f>IF(Tabla13[[#This Row],[Código_Actividad]]="","",#REF!)</f>
        <v/>
      </c>
      <c r="E180" s="263" t="str">
        <f>IF(Tabla13[[#This Row],[Código_Actividad]]="","",#REF!)</f>
        <v/>
      </c>
      <c r="F180" s="263" t="str">
        <f>IF(Tabla13[[#This Row],[Código_Actividad]]="","",#REF!)</f>
        <v/>
      </c>
      <c r="G180" s="257"/>
      <c r="H180" s="262" t="str">
        <f>IFERROR(VLOOKUP(Tabla13[[#This Row],[Código_Actividad]],#REF!,2,FALSE),"")</f>
        <v/>
      </c>
      <c r="I180" s="261" t="str">
        <f>IFERROR(VLOOKUP(Tabla13[[#This Row],[Código_Actividad]],#REF!,15,FALSE),"")</f>
        <v/>
      </c>
      <c r="J180" s="253"/>
      <c r="K180" s="253"/>
      <c r="L180" s="253"/>
      <c r="M180" s="253"/>
      <c r="N180" s="257"/>
      <c r="O180" s="256"/>
      <c r="P180" s="255"/>
      <c r="Q180" s="254"/>
      <c r="R180" s="253"/>
      <c r="S180" s="252"/>
      <c r="T180" s="252"/>
    </row>
    <row r="181" spans="2:20" x14ac:dyDescent="0.25">
      <c r="B181" s="263" t="str">
        <f>IF(Tabla13[[#This Row],[Código_Actividad]]="","",CONCATENATE(Tabla13[[#This Row],[POA]],".",Tabla13[[#This Row],[SRS]],".",Tabla13[[#This Row],[AREA]],".",Tabla13[[#This Row],[TIPO]]))</f>
        <v/>
      </c>
      <c r="C181" s="263" t="str">
        <f>IF(Tabla13[[#This Row],[Código_Actividad]]="","",#REF!)</f>
        <v/>
      </c>
      <c r="D181" s="263" t="str">
        <f>IF(Tabla13[[#This Row],[Código_Actividad]]="","",#REF!)</f>
        <v/>
      </c>
      <c r="E181" s="263" t="str">
        <f>IF(Tabla13[[#This Row],[Código_Actividad]]="","",#REF!)</f>
        <v/>
      </c>
      <c r="F181" s="263" t="str">
        <f>IF(Tabla13[[#This Row],[Código_Actividad]]="","",#REF!)</f>
        <v/>
      </c>
      <c r="G181" s="257"/>
      <c r="H181" s="262" t="str">
        <f>IFERROR(VLOOKUP(Tabla13[[#This Row],[Código_Actividad]],#REF!,2,FALSE),"")</f>
        <v/>
      </c>
      <c r="I181" s="261" t="str">
        <f>IFERROR(VLOOKUP(Tabla13[[#This Row],[Código_Actividad]],#REF!,15,FALSE),"")</f>
        <v/>
      </c>
      <c r="J181" s="253"/>
      <c r="K181" s="253"/>
      <c r="L181" s="253"/>
      <c r="M181" s="253"/>
      <c r="N181" s="257"/>
      <c r="O181" s="256"/>
      <c r="P181" s="255"/>
      <c r="Q181" s="254"/>
      <c r="R181" s="253"/>
      <c r="S181" s="252"/>
      <c r="T181" s="252"/>
    </row>
    <row r="182" spans="2:20" x14ac:dyDescent="0.25">
      <c r="B182" s="263" t="str">
        <f>IF(Tabla13[[#This Row],[Código_Actividad]]="","",CONCATENATE(Tabla13[[#This Row],[POA]],".",Tabla13[[#This Row],[SRS]],".",Tabla13[[#This Row],[AREA]],".",Tabla13[[#This Row],[TIPO]]))</f>
        <v/>
      </c>
      <c r="C182" s="263" t="str">
        <f>IF(Tabla13[[#This Row],[Código_Actividad]]="","",#REF!)</f>
        <v/>
      </c>
      <c r="D182" s="263" t="str">
        <f>IF(Tabla13[[#This Row],[Código_Actividad]]="","",#REF!)</f>
        <v/>
      </c>
      <c r="E182" s="263" t="str">
        <f>IF(Tabla13[[#This Row],[Código_Actividad]]="","",#REF!)</f>
        <v/>
      </c>
      <c r="F182" s="263" t="str">
        <f>IF(Tabla13[[#This Row],[Código_Actividad]]="","",#REF!)</f>
        <v/>
      </c>
      <c r="G182" s="257"/>
      <c r="H182" s="264" t="str">
        <f>IFERROR(VLOOKUP(Tabla13[[#This Row],[Código_Actividad]],#REF!,2,FALSE),"")</f>
        <v/>
      </c>
      <c r="I182" s="261" t="str">
        <f>IFERROR(VLOOKUP(Tabla13[[#This Row],[Código_Actividad]],#REF!,15,FALSE),"")</f>
        <v/>
      </c>
      <c r="J182" s="253"/>
      <c r="K182" s="253"/>
      <c r="L182" s="253"/>
      <c r="M182" s="253"/>
      <c r="N182" s="257"/>
      <c r="O182" s="256"/>
      <c r="P182" s="255"/>
      <c r="Q182" s="254"/>
      <c r="R182" s="253"/>
      <c r="S182" s="252"/>
      <c r="T182" s="252"/>
    </row>
    <row r="183" spans="2:20" x14ac:dyDescent="0.25">
      <c r="B183" s="263" t="str">
        <f>IF(Tabla13[[#This Row],[Código_Actividad]]="","",CONCATENATE(Tabla13[[#This Row],[POA]],".",Tabla13[[#This Row],[SRS]],".",Tabla13[[#This Row],[AREA]],".",Tabla13[[#This Row],[TIPO]]))</f>
        <v/>
      </c>
      <c r="C183" s="263" t="str">
        <f>IF(Tabla13[[#This Row],[Código_Actividad]]="","",#REF!)</f>
        <v/>
      </c>
      <c r="D183" s="263" t="str">
        <f>IF(Tabla13[[#This Row],[Código_Actividad]]="","",#REF!)</f>
        <v/>
      </c>
      <c r="E183" s="263" t="str">
        <f>IF(Tabla13[[#This Row],[Código_Actividad]]="","",#REF!)</f>
        <v/>
      </c>
      <c r="F183" s="263" t="str">
        <f>IF(Tabla13[[#This Row],[Código_Actividad]]="","",#REF!)</f>
        <v/>
      </c>
      <c r="G183" s="257"/>
      <c r="H183" s="264" t="str">
        <f>IFERROR(VLOOKUP(Tabla13[[#This Row],[Código_Actividad]],#REF!,2,FALSE),"")</f>
        <v/>
      </c>
      <c r="I183" s="261" t="str">
        <f>IFERROR(VLOOKUP(Tabla13[[#This Row],[Código_Actividad]],#REF!,15,FALSE),"")</f>
        <v/>
      </c>
      <c r="J183" s="253"/>
      <c r="K183" s="253"/>
      <c r="L183" s="253"/>
      <c r="M183" s="253"/>
      <c r="N183" s="257"/>
      <c r="O183" s="256"/>
      <c r="P183" s="255"/>
      <c r="Q183" s="254"/>
      <c r="R183" s="253"/>
      <c r="S183" s="252"/>
      <c r="T183" s="252"/>
    </row>
    <row r="184" spans="2:20" x14ac:dyDescent="0.25">
      <c r="B184" s="263" t="str">
        <f>IF(Tabla13[[#This Row],[Código_Actividad]]="","",CONCATENATE(Tabla13[[#This Row],[POA]],".",Tabla13[[#This Row],[SRS]],".",Tabla13[[#This Row],[AREA]],".",Tabla13[[#This Row],[TIPO]]))</f>
        <v/>
      </c>
      <c r="C184" s="263" t="str">
        <f>IF(Tabla13[[#This Row],[Código_Actividad]]="","",#REF!)</f>
        <v/>
      </c>
      <c r="D184" s="263" t="str">
        <f>IF(Tabla13[[#This Row],[Código_Actividad]]="","",#REF!)</f>
        <v/>
      </c>
      <c r="E184" s="263" t="str">
        <f>IF(Tabla13[[#This Row],[Código_Actividad]]="","",#REF!)</f>
        <v/>
      </c>
      <c r="F184" s="263" t="str">
        <f>IF(Tabla13[[#This Row],[Código_Actividad]]="","",#REF!)</f>
        <v/>
      </c>
      <c r="G184" s="257"/>
      <c r="H184" s="262" t="str">
        <f>IFERROR(VLOOKUP(Tabla13[[#This Row],[Código_Actividad]],#REF!,2,FALSE),"")</f>
        <v/>
      </c>
      <c r="I184" s="261" t="str">
        <f>IFERROR(VLOOKUP(Tabla13[[#This Row],[Código_Actividad]],#REF!,15,FALSE),"")</f>
        <v/>
      </c>
      <c r="J184" s="253"/>
      <c r="K184" s="253"/>
      <c r="L184" s="253"/>
      <c r="M184" s="253"/>
      <c r="N184" s="257"/>
      <c r="O184" s="256"/>
      <c r="P184" s="255"/>
      <c r="Q184" s="254"/>
      <c r="R184" s="253"/>
      <c r="S184" s="252"/>
      <c r="T184" s="252"/>
    </row>
    <row r="185" spans="2:20" x14ac:dyDescent="0.25">
      <c r="B185" s="263" t="str">
        <f>IF(Tabla13[[#This Row],[Código_Actividad]]="","",CONCATENATE(Tabla13[[#This Row],[POA]],".",Tabla13[[#This Row],[SRS]],".",Tabla13[[#This Row],[AREA]],".",Tabla13[[#This Row],[TIPO]]))</f>
        <v/>
      </c>
      <c r="C185" s="263" t="str">
        <f>IF(Tabla13[[#This Row],[Código_Actividad]]="","",#REF!)</f>
        <v/>
      </c>
      <c r="D185" s="263" t="str">
        <f>IF(Tabla13[[#This Row],[Código_Actividad]]="","",#REF!)</f>
        <v/>
      </c>
      <c r="E185" s="263" t="str">
        <f>IF(Tabla13[[#This Row],[Código_Actividad]]="","",#REF!)</f>
        <v/>
      </c>
      <c r="F185" s="263" t="str">
        <f>IF(Tabla13[[#This Row],[Código_Actividad]]="","",#REF!)</f>
        <v/>
      </c>
      <c r="G185" s="257"/>
      <c r="H185" s="262" t="str">
        <f>IFERROR(VLOOKUP(Tabla13[[#This Row],[Código_Actividad]],#REF!,2,FALSE),"")</f>
        <v/>
      </c>
      <c r="I185" s="261" t="str">
        <f>IFERROR(VLOOKUP(Tabla13[[#This Row],[Código_Actividad]],#REF!,15,FALSE),"")</f>
        <v/>
      </c>
      <c r="J185" s="253"/>
      <c r="K185" s="253"/>
      <c r="L185" s="253"/>
      <c r="M185" s="253"/>
      <c r="N185" s="257"/>
      <c r="O185" s="256"/>
      <c r="P185" s="255"/>
      <c r="Q185" s="254"/>
      <c r="R185" s="253"/>
      <c r="S185" s="252"/>
      <c r="T185" s="252"/>
    </row>
    <row r="186" spans="2:20" x14ac:dyDescent="0.25">
      <c r="B186" s="263" t="str">
        <f>IF(Tabla13[[#This Row],[Código_Actividad]]="","",CONCATENATE(Tabla13[[#This Row],[POA]],".",Tabla13[[#This Row],[SRS]],".",Tabla13[[#This Row],[AREA]],".",Tabla13[[#This Row],[TIPO]]))</f>
        <v/>
      </c>
      <c r="C186" s="263" t="str">
        <f>IF(Tabla13[[#This Row],[Código_Actividad]]="","",#REF!)</f>
        <v/>
      </c>
      <c r="D186" s="263" t="str">
        <f>IF(Tabla13[[#This Row],[Código_Actividad]]="","",#REF!)</f>
        <v/>
      </c>
      <c r="E186" s="263" t="str">
        <f>IF(Tabla13[[#This Row],[Código_Actividad]]="","",#REF!)</f>
        <v/>
      </c>
      <c r="F186" s="263" t="str">
        <f>IF(Tabla13[[#This Row],[Código_Actividad]]="","",#REF!)</f>
        <v/>
      </c>
      <c r="G186" s="257"/>
      <c r="H186" s="262" t="str">
        <f>IFERROR(VLOOKUP(Tabla13[[#This Row],[Código_Actividad]],#REF!,2,FALSE),"")</f>
        <v/>
      </c>
      <c r="I186" s="261" t="str">
        <f>IFERROR(VLOOKUP(Tabla13[[#This Row],[Código_Actividad]],#REF!,15,FALSE),"")</f>
        <v/>
      </c>
      <c r="J186" s="253"/>
      <c r="K186" s="253"/>
      <c r="L186" s="253"/>
      <c r="M186" s="253"/>
      <c r="N186" s="257"/>
      <c r="O186" s="256"/>
      <c r="P186" s="255"/>
      <c r="Q186" s="254"/>
      <c r="R186" s="253"/>
      <c r="S186" s="252"/>
      <c r="T186" s="252"/>
    </row>
    <row r="187" spans="2:20" x14ac:dyDescent="0.25">
      <c r="B187" s="263" t="str">
        <f>IF(Tabla13[[#This Row],[Código_Actividad]]="","",CONCATENATE(Tabla13[[#This Row],[POA]],".",Tabla13[[#This Row],[SRS]],".",Tabla13[[#This Row],[AREA]],".",Tabla13[[#This Row],[TIPO]]))</f>
        <v/>
      </c>
      <c r="C187" s="263" t="str">
        <f>IF(Tabla13[[#This Row],[Código_Actividad]]="","",#REF!)</f>
        <v/>
      </c>
      <c r="D187" s="263" t="str">
        <f>IF(Tabla13[[#This Row],[Código_Actividad]]="","",#REF!)</f>
        <v/>
      </c>
      <c r="E187" s="263" t="str">
        <f>IF(Tabla13[[#This Row],[Código_Actividad]]="","",#REF!)</f>
        <v/>
      </c>
      <c r="F187" s="263" t="str">
        <f>IF(Tabla13[[#This Row],[Código_Actividad]]="","",#REF!)</f>
        <v/>
      </c>
      <c r="G187" s="257"/>
      <c r="H187" s="262" t="str">
        <f>IFERROR(VLOOKUP(Tabla13[[#This Row],[Código_Actividad]],#REF!,2,FALSE),"")</f>
        <v/>
      </c>
      <c r="I187" s="261" t="str">
        <f>IFERROR(VLOOKUP(Tabla13[[#This Row],[Código_Actividad]],#REF!,15,FALSE),"")</f>
        <v/>
      </c>
      <c r="J187" s="253"/>
      <c r="K187" s="253"/>
      <c r="L187" s="253"/>
      <c r="M187" s="253"/>
      <c r="N187" s="257"/>
      <c r="O187" s="256"/>
      <c r="P187" s="255"/>
      <c r="Q187" s="254"/>
      <c r="R187" s="253"/>
      <c r="S187" s="252"/>
      <c r="T187" s="252"/>
    </row>
    <row r="188" spans="2:20" x14ac:dyDescent="0.25">
      <c r="B188" s="263" t="str">
        <f>IF(Tabla13[[#This Row],[Código_Actividad]]="","",CONCATENATE(Tabla13[[#This Row],[POA]],".",Tabla13[[#This Row],[SRS]],".",Tabla13[[#This Row],[AREA]],".",Tabla13[[#This Row],[TIPO]]))</f>
        <v/>
      </c>
      <c r="C188" s="263" t="str">
        <f>IF(Tabla13[[#This Row],[Código_Actividad]]="","",#REF!)</f>
        <v/>
      </c>
      <c r="D188" s="263" t="str">
        <f>IF(Tabla13[[#This Row],[Código_Actividad]]="","",#REF!)</f>
        <v/>
      </c>
      <c r="E188" s="263" t="str">
        <f>IF(Tabla13[[#This Row],[Código_Actividad]]="","",#REF!)</f>
        <v/>
      </c>
      <c r="F188" s="263" t="str">
        <f>IF(Tabla13[[#This Row],[Código_Actividad]]="","",#REF!)</f>
        <v/>
      </c>
      <c r="G188" s="257"/>
      <c r="H188" s="262" t="str">
        <f>IFERROR(VLOOKUP(Tabla13[[#This Row],[Código_Actividad]],#REF!,2,FALSE),"")</f>
        <v/>
      </c>
      <c r="I188" s="261" t="str">
        <f>IFERROR(VLOOKUP(Tabla13[[#This Row],[Código_Actividad]],#REF!,15,FALSE),"")</f>
        <v/>
      </c>
      <c r="J188" s="253"/>
      <c r="K188" s="253"/>
      <c r="L188" s="253"/>
      <c r="M188" s="253"/>
      <c r="N188" s="257"/>
      <c r="O188" s="256"/>
      <c r="P188" s="255"/>
      <c r="Q188" s="254"/>
      <c r="R188" s="253"/>
      <c r="S188" s="252"/>
      <c r="T188" s="252"/>
    </row>
    <row r="189" spans="2:20" x14ac:dyDescent="0.25">
      <c r="B189" s="263" t="str">
        <f>IF(Tabla13[[#This Row],[Código_Actividad]]="","",CONCATENATE(Tabla13[[#This Row],[POA]],".",Tabla13[[#This Row],[SRS]],".",Tabla13[[#This Row],[AREA]],".",Tabla13[[#This Row],[TIPO]]))</f>
        <v/>
      </c>
      <c r="C189" s="263" t="str">
        <f>IF(Tabla13[[#This Row],[Código_Actividad]]="","",#REF!)</f>
        <v/>
      </c>
      <c r="D189" s="263" t="str">
        <f>IF(Tabla13[[#This Row],[Código_Actividad]]="","",#REF!)</f>
        <v/>
      </c>
      <c r="E189" s="263" t="str">
        <f>IF(Tabla13[[#This Row],[Código_Actividad]]="","",#REF!)</f>
        <v/>
      </c>
      <c r="F189" s="263" t="str">
        <f>IF(Tabla13[[#This Row],[Código_Actividad]]="","",#REF!)</f>
        <v/>
      </c>
      <c r="G189" s="257"/>
      <c r="H189" s="262" t="str">
        <f>IFERROR(VLOOKUP(Tabla13[[#This Row],[Código_Actividad]],#REF!,2,FALSE),"")</f>
        <v/>
      </c>
      <c r="I189" s="261" t="str">
        <f>IFERROR(VLOOKUP(Tabla13[[#This Row],[Código_Actividad]],#REF!,15,FALSE),"")</f>
        <v/>
      </c>
      <c r="J189" s="253"/>
      <c r="K189" s="253"/>
      <c r="L189" s="253"/>
      <c r="M189" s="253"/>
      <c r="N189" s="257"/>
      <c r="O189" s="256"/>
      <c r="P189" s="255"/>
      <c r="Q189" s="254"/>
      <c r="R189" s="253"/>
      <c r="S189" s="252"/>
      <c r="T189" s="252"/>
    </row>
    <row r="190" spans="2:20" x14ac:dyDescent="0.25">
      <c r="B190" s="263" t="str">
        <f>IF(Tabla13[[#This Row],[Código_Actividad]]="","",CONCATENATE(Tabla13[[#This Row],[POA]],".",Tabla13[[#This Row],[SRS]],".",Tabla13[[#This Row],[AREA]],".",Tabla13[[#This Row],[TIPO]]))</f>
        <v/>
      </c>
      <c r="C190" s="263" t="str">
        <f>IF(Tabla13[[#This Row],[Código_Actividad]]="","",#REF!)</f>
        <v/>
      </c>
      <c r="D190" s="263" t="str">
        <f>IF(Tabla13[[#This Row],[Código_Actividad]]="","",#REF!)</f>
        <v/>
      </c>
      <c r="E190" s="263" t="str">
        <f>IF(Tabla13[[#This Row],[Código_Actividad]]="","",#REF!)</f>
        <v/>
      </c>
      <c r="F190" s="263" t="str">
        <f>IF(Tabla13[[#This Row],[Código_Actividad]]="","",#REF!)</f>
        <v/>
      </c>
      <c r="G190" s="257"/>
      <c r="H190" s="262" t="str">
        <f>IFERROR(VLOOKUP(Tabla13[[#This Row],[Código_Actividad]],#REF!,2,FALSE),"")</f>
        <v/>
      </c>
      <c r="I190" s="261" t="str">
        <f>IFERROR(VLOOKUP(Tabla13[[#This Row],[Código_Actividad]],#REF!,15,FALSE),"")</f>
        <v/>
      </c>
      <c r="J190" s="253"/>
      <c r="K190" s="253"/>
      <c r="L190" s="253"/>
      <c r="M190" s="253"/>
      <c r="N190" s="257"/>
      <c r="O190" s="256"/>
      <c r="P190" s="255"/>
      <c r="Q190" s="254"/>
      <c r="R190" s="253"/>
      <c r="S190" s="252"/>
      <c r="T190" s="252"/>
    </row>
    <row r="191" spans="2:20" x14ac:dyDescent="0.25">
      <c r="B191" s="263" t="str">
        <f>IF(Tabla13[[#This Row],[Código_Actividad]]="","",CONCATENATE(Tabla13[[#This Row],[POA]],".",Tabla13[[#This Row],[SRS]],".",Tabla13[[#This Row],[AREA]],".",Tabla13[[#This Row],[TIPO]]))</f>
        <v/>
      </c>
      <c r="C191" s="263" t="str">
        <f>IF(Tabla13[[#This Row],[Código_Actividad]]="","",#REF!)</f>
        <v/>
      </c>
      <c r="D191" s="263" t="str">
        <f>IF(Tabla13[[#This Row],[Código_Actividad]]="","",#REF!)</f>
        <v/>
      </c>
      <c r="E191" s="263" t="str">
        <f>IF(Tabla13[[#This Row],[Código_Actividad]]="","",#REF!)</f>
        <v/>
      </c>
      <c r="F191" s="263" t="str">
        <f>IF(Tabla13[[#This Row],[Código_Actividad]]="","",#REF!)</f>
        <v/>
      </c>
      <c r="G191" s="257"/>
      <c r="H191" s="262" t="str">
        <f>IFERROR(VLOOKUP(Tabla13[[#This Row],[Código_Actividad]],#REF!,2,FALSE),"")</f>
        <v/>
      </c>
      <c r="I191" s="261" t="str">
        <f>IFERROR(VLOOKUP(Tabla13[[#This Row],[Código_Actividad]],#REF!,15,FALSE),"")</f>
        <v/>
      </c>
      <c r="J191" s="253"/>
      <c r="K191" s="253"/>
      <c r="L191" s="253"/>
      <c r="M191" s="253"/>
      <c r="N191" s="257"/>
      <c r="O191" s="256"/>
      <c r="P191" s="255"/>
      <c r="Q191" s="254"/>
      <c r="R191" s="253"/>
      <c r="S191" s="252"/>
      <c r="T191" s="252"/>
    </row>
    <row r="192" spans="2:20" x14ac:dyDescent="0.25">
      <c r="B192" s="263" t="str">
        <f>IF(Tabla13[[#This Row],[Código_Actividad]]="","",CONCATENATE(Tabla13[[#This Row],[POA]],".",Tabla13[[#This Row],[SRS]],".",Tabla13[[#This Row],[AREA]],".",Tabla13[[#This Row],[TIPO]]))</f>
        <v/>
      </c>
      <c r="C192" s="263" t="str">
        <f>IF(Tabla13[[#This Row],[Código_Actividad]]="","",#REF!)</f>
        <v/>
      </c>
      <c r="D192" s="263" t="str">
        <f>IF(Tabla13[[#This Row],[Código_Actividad]]="","",#REF!)</f>
        <v/>
      </c>
      <c r="E192" s="263" t="str">
        <f>IF(Tabla13[[#This Row],[Código_Actividad]]="","",#REF!)</f>
        <v/>
      </c>
      <c r="F192" s="263" t="str">
        <f>IF(Tabla13[[#This Row],[Código_Actividad]]="","",#REF!)</f>
        <v/>
      </c>
      <c r="G192" s="257"/>
      <c r="H192" s="262" t="str">
        <f>IFERROR(VLOOKUP(Tabla13[[#This Row],[Código_Actividad]],#REF!,2,FALSE),"")</f>
        <v/>
      </c>
      <c r="I192" s="261" t="str">
        <f>IFERROR(VLOOKUP(Tabla13[[#This Row],[Código_Actividad]],#REF!,15,FALSE),"")</f>
        <v/>
      </c>
      <c r="J192" s="253"/>
      <c r="K192" s="253"/>
      <c r="L192" s="253"/>
      <c r="M192" s="253"/>
      <c r="N192" s="257"/>
      <c r="O192" s="256"/>
      <c r="P192" s="255"/>
      <c r="Q192" s="254"/>
      <c r="R192" s="253"/>
      <c r="S192" s="252"/>
      <c r="T192" s="252"/>
    </row>
    <row r="193" spans="2:20" x14ac:dyDescent="0.25">
      <c r="B193" s="263" t="str">
        <f>IF(Tabla13[[#This Row],[Código_Actividad]]="","",CONCATENATE(Tabla13[[#This Row],[POA]],".",Tabla13[[#This Row],[SRS]],".",Tabla13[[#This Row],[AREA]],".",Tabla13[[#This Row],[TIPO]]))</f>
        <v/>
      </c>
      <c r="C193" s="263" t="str">
        <f>IF(Tabla13[[#This Row],[Código_Actividad]]="","",#REF!)</f>
        <v/>
      </c>
      <c r="D193" s="263" t="str">
        <f>IF(Tabla13[[#This Row],[Código_Actividad]]="","",#REF!)</f>
        <v/>
      </c>
      <c r="E193" s="263" t="str">
        <f>IF(Tabla13[[#This Row],[Código_Actividad]]="","",#REF!)</f>
        <v/>
      </c>
      <c r="F193" s="263" t="str">
        <f>IF(Tabla13[[#This Row],[Código_Actividad]]="","",#REF!)</f>
        <v/>
      </c>
      <c r="G193" s="257"/>
      <c r="H193" s="262" t="str">
        <f>IFERROR(VLOOKUP(Tabla13[[#This Row],[Código_Actividad]],#REF!,2,FALSE),"")</f>
        <v/>
      </c>
      <c r="I193" s="261" t="str">
        <f>IFERROR(VLOOKUP(Tabla13[[#This Row],[Código_Actividad]],#REF!,15,FALSE),"")</f>
        <v/>
      </c>
      <c r="J193" s="253"/>
      <c r="K193" s="253"/>
      <c r="L193" s="253"/>
      <c r="M193" s="253"/>
      <c r="N193" s="257"/>
      <c r="O193" s="256"/>
      <c r="P193" s="255"/>
      <c r="Q193" s="254"/>
      <c r="R193" s="253"/>
      <c r="S193" s="252"/>
      <c r="T193" s="252"/>
    </row>
    <row r="194" spans="2:20" x14ac:dyDescent="0.25">
      <c r="B194" s="263" t="str">
        <f>IF(Tabla13[[#This Row],[Código_Actividad]]="","",CONCATENATE(Tabla13[[#This Row],[POA]],".",Tabla13[[#This Row],[SRS]],".",Tabla13[[#This Row],[AREA]],".",Tabla13[[#This Row],[TIPO]]))</f>
        <v/>
      </c>
      <c r="C194" s="263" t="str">
        <f>IF(Tabla13[[#This Row],[Código_Actividad]]="","",#REF!)</f>
        <v/>
      </c>
      <c r="D194" s="263" t="str">
        <f>IF(Tabla13[[#This Row],[Código_Actividad]]="","",#REF!)</f>
        <v/>
      </c>
      <c r="E194" s="263" t="str">
        <f>IF(Tabla13[[#This Row],[Código_Actividad]]="","",#REF!)</f>
        <v/>
      </c>
      <c r="F194" s="263" t="str">
        <f>IF(Tabla13[[#This Row],[Código_Actividad]]="","",#REF!)</f>
        <v/>
      </c>
      <c r="G194" s="257"/>
      <c r="H194" s="262" t="str">
        <f>IFERROR(VLOOKUP(Tabla13[[#This Row],[Código_Actividad]],#REF!,2,FALSE),"")</f>
        <v/>
      </c>
      <c r="I194" s="261" t="str">
        <f>IFERROR(VLOOKUP(Tabla13[[#This Row],[Código_Actividad]],#REF!,15,FALSE),"")</f>
        <v/>
      </c>
      <c r="J194" s="253"/>
      <c r="K194" s="253"/>
      <c r="L194" s="253"/>
      <c r="M194" s="253"/>
      <c r="N194" s="257"/>
      <c r="O194" s="256"/>
      <c r="P194" s="255"/>
      <c r="Q194" s="254"/>
      <c r="R194" s="253"/>
      <c r="S194" s="252"/>
      <c r="T194" s="252"/>
    </row>
    <row r="195" spans="2:20" x14ac:dyDescent="0.25">
      <c r="B195" s="263" t="str">
        <f>IF(Tabla13[[#This Row],[Código_Actividad]]="","",CONCATENATE(Tabla13[[#This Row],[POA]],".",Tabla13[[#This Row],[SRS]],".",Tabla13[[#This Row],[AREA]],".",Tabla13[[#This Row],[TIPO]]))</f>
        <v/>
      </c>
      <c r="C195" s="263" t="str">
        <f>IF(Tabla13[[#This Row],[Código_Actividad]]="","",#REF!)</f>
        <v/>
      </c>
      <c r="D195" s="263" t="str">
        <f>IF(Tabla13[[#This Row],[Código_Actividad]]="","",#REF!)</f>
        <v/>
      </c>
      <c r="E195" s="263" t="str">
        <f>IF(Tabla13[[#This Row],[Código_Actividad]]="","",#REF!)</f>
        <v/>
      </c>
      <c r="F195" s="263" t="str">
        <f>IF(Tabla13[[#This Row],[Código_Actividad]]="","",#REF!)</f>
        <v/>
      </c>
      <c r="G195" s="257"/>
      <c r="H195" s="262" t="str">
        <f>IFERROR(VLOOKUP(Tabla13[[#This Row],[Código_Actividad]],#REF!,2,FALSE),"")</f>
        <v/>
      </c>
      <c r="I195" s="261" t="str">
        <f>IFERROR(VLOOKUP(Tabla13[[#This Row],[Código_Actividad]],#REF!,15,FALSE),"")</f>
        <v/>
      </c>
      <c r="J195" s="253"/>
      <c r="K195" s="253"/>
      <c r="L195" s="253"/>
      <c r="M195" s="253"/>
      <c r="N195" s="257"/>
      <c r="O195" s="256"/>
      <c r="P195" s="255"/>
      <c r="Q195" s="254"/>
      <c r="R195" s="253"/>
      <c r="S195" s="252"/>
      <c r="T195" s="252"/>
    </row>
    <row r="196" spans="2:20" x14ac:dyDescent="0.25">
      <c r="B196" s="263" t="str">
        <f>IF(Tabla13[[#This Row],[Código_Actividad]]="","",CONCATENATE(Tabla13[[#This Row],[POA]],".",Tabla13[[#This Row],[SRS]],".",Tabla13[[#This Row],[AREA]],".",Tabla13[[#This Row],[TIPO]]))</f>
        <v/>
      </c>
      <c r="C196" s="263" t="str">
        <f>IF(Tabla13[[#This Row],[Código_Actividad]]="","",#REF!)</f>
        <v/>
      </c>
      <c r="D196" s="263" t="str">
        <f>IF(Tabla13[[#This Row],[Código_Actividad]]="","",#REF!)</f>
        <v/>
      </c>
      <c r="E196" s="263" t="str">
        <f>IF(Tabla13[[#This Row],[Código_Actividad]]="","",#REF!)</f>
        <v/>
      </c>
      <c r="F196" s="263" t="str">
        <f>IF(Tabla13[[#This Row],[Código_Actividad]]="","",#REF!)</f>
        <v/>
      </c>
      <c r="G196" s="257"/>
      <c r="H196" s="262" t="str">
        <f>IFERROR(VLOOKUP(Tabla13[[#This Row],[Código_Actividad]],#REF!,2,FALSE),"")</f>
        <v/>
      </c>
      <c r="I196" s="261" t="str">
        <f>IFERROR(VLOOKUP(Tabla13[[#This Row],[Código_Actividad]],#REF!,15,FALSE),"")</f>
        <v/>
      </c>
      <c r="J196" s="253"/>
      <c r="K196" s="253"/>
      <c r="L196" s="253"/>
      <c r="M196" s="253"/>
      <c r="N196" s="257"/>
      <c r="O196" s="256"/>
      <c r="P196" s="255"/>
      <c r="Q196" s="254"/>
      <c r="R196" s="253"/>
      <c r="S196" s="252"/>
      <c r="T196" s="252"/>
    </row>
    <row r="197" spans="2:20" x14ac:dyDescent="0.25">
      <c r="B197" s="263" t="str">
        <f>IF(Tabla13[[#This Row],[Código_Actividad]]="","",CONCATENATE(Tabla13[[#This Row],[POA]],".",Tabla13[[#This Row],[SRS]],".",Tabla13[[#This Row],[AREA]],".",Tabla13[[#This Row],[TIPO]]))</f>
        <v/>
      </c>
      <c r="C197" s="263" t="str">
        <f>IF(Tabla13[[#This Row],[Código_Actividad]]="","",#REF!)</f>
        <v/>
      </c>
      <c r="D197" s="263" t="str">
        <f>IF(Tabla13[[#This Row],[Código_Actividad]]="","",#REF!)</f>
        <v/>
      </c>
      <c r="E197" s="263" t="str">
        <f>IF(Tabla13[[#This Row],[Código_Actividad]]="","",#REF!)</f>
        <v/>
      </c>
      <c r="F197" s="263" t="str">
        <f>IF(Tabla13[[#This Row],[Código_Actividad]]="","",#REF!)</f>
        <v/>
      </c>
      <c r="G197" s="257"/>
      <c r="H197" s="262" t="str">
        <f>IFERROR(VLOOKUP(Tabla13[[#This Row],[Código_Actividad]],#REF!,2,FALSE),"")</f>
        <v/>
      </c>
      <c r="I197" s="261" t="str">
        <f>IFERROR(VLOOKUP(Tabla13[[#This Row],[Código_Actividad]],#REF!,15,FALSE),"")</f>
        <v/>
      </c>
      <c r="J197" s="253"/>
      <c r="K197" s="253"/>
      <c r="L197" s="253"/>
      <c r="M197" s="253"/>
      <c r="N197" s="257"/>
      <c r="O197" s="256"/>
      <c r="P197" s="255"/>
      <c r="Q197" s="254"/>
      <c r="R197" s="253"/>
      <c r="S197" s="252"/>
      <c r="T197" s="252"/>
    </row>
    <row r="198" spans="2:20" x14ac:dyDescent="0.25">
      <c r="B198" s="263" t="str">
        <f>IF(Tabla13[[#This Row],[Código_Actividad]]="","",CONCATENATE(Tabla13[[#This Row],[POA]],".",Tabla13[[#This Row],[SRS]],".",Tabla13[[#This Row],[AREA]],".",Tabla13[[#This Row],[TIPO]]))</f>
        <v/>
      </c>
      <c r="C198" s="263" t="str">
        <f>IF(Tabla13[[#This Row],[Código_Actividad]]="","",#REF!)</f>
        <v/>
      </c>
      <c r="D198" s="263" t="str">
        <f>IF(Tabla13[[#This Row],[Código_Actividad]]="","",#REF!)</f>
        <v/>
      </c>
      <c r="E198" s="263" t="str">
        <f>IF(Tabla13[[#This Row],[Código_Actividad]]="","",#REF!)</f>
        <v/>
      </c>
      <c r="F198" s="263" t="str">
        <f>IF(Tabla13[[#This Row],[Código_Actividad]]="","",#REF!)</f>
        <v/>
      </c>
      <c r="G198" s="257"/>
      <c r="H198" s="262" t="str">
        <f>IFERROR(VLOOKUP(Tabla13[[#This Row],[Código_Actividad]],#REF!,2,FALSE),"")</f>
        <v/>
      </c>
      <c r="I198" s="261" t="str">
        <f>IFERROR(VLOOKUP(Tabla13[[#This Row],[Código_Actividad]],#REF!,15,FALSE),"")</f>
        <v/>
      </c>
      <c r="J198" s="253"/>
      <c r="K198" s="253"/>
      <c r="L198" s="253"/>
      <c r="M198" s="253"/>
      <c r="N198" s="257"/>
      <c r="O198" s="256"/>
      <c r="P198" s="255"/>
      <c r="Q198" s="254"/>
      <c r="R198" s="253"/>
      <c r="S198" s="252"/>
      <c r="T198" s="252"/>
    </row>
    <row r="199" spans="2:20" x14ac:dyDescent="0.25">
      <c r="B199" s="263" t="str">
        <f>IF(Tabla13[[#This Row],[Código_Actividad]]="","",CONCATENATE(Tabla13[[#This Row],[POA]],".",Tabla13[[#This Row],[SRS]],".",Tabla13[[#This Row],[AREA]],".",Tabla13[[#This Row],[TIPO]]))</f>
        <v/>
      </c>
      <c r="C199" s="263" t="str">
        <f>IF(Tabla13[[#This Row],[Código_Actividad]]="","",#REF!)</f>
        <v/>
      </c>
      <c r="D199" s="263" t="str">
        <f>IF(Tabla13[[#This Row],[Código_Actividad]]="","",#REF!)</f>
        <v/>
      </c>
      <c r="E199" s="263" t="str">
        <f>IF(Tabla13[[#This Row],[Código_Actividad]]="","",#REF!)</f>
        <v/>
      </c>
      <c r="F199" s="263" t="str">
        <f>IF(Tabla13[[#This Row],[Código_Actividad]]="","",#REF!)</f>
        <v/>
      </c>
      <c r="G199" s="257"/>
      <c r="H199" s="262" t="str">
        <f>IFERROR(VLOOKUP(Tabla13[[#This Row],[Código_Actividad]],#REF!,2,FALSE),"")</f>
        <v/>
      </c>
      <c r="I199" s="261" t="str">
        <f>IFERROR(VLOOKUP(Tabla13[[#This Row],[Código_Actividad]],#REF!,15,FALSE),"")</f>
        <v/>
      </c>
      <c r="J199" s="253"/>
      <c r="K199" s="253"/>
      <c r="L199" s="253"/>
      <c r="M199" s="253"/>
      <c r="N199" s="257"/>
      <c r="O199" s="256"/>
      <c r="P199" s="255"/>
      <c r="Q199" s="254"/>
      <c r="R199" s="253"/>
      <c r="S199" s="252"/>
      <c r="T199" s="252"/>
    </row>
    <row r="200" spans="2:20" x14ac:dyDescent="0.25">
      <c r="B200" s="263" t="str">
        <f>IF(Tabla13[[#This Row],[Código_Actividad]]="","",CONCATENATE(Tabla13[[#This Row],[POA]],".",Tabla13[[#This Row],[SRS]],".",Tabla13[[#This Row],[AREA]],".",Tabla13[[#This Row],[TIPO]]))</f>
        <v/>
      </c>
      <c r="C200" s="263" t="str">
        <f>IF(Tabla13[[#This Row],[Código_Actividad]]="","",#REF!)</f>
        <v/>
      </c>
      <c r="D200" s="263" t="str">
        <f>IF(Tabla13[[#This Row],[Código_Actividad]]="","",#REF!)</f>
        <v/>
      </c>
      <c r="E200" s="263" t="str">
        <f>IF(Tabla13[[#This Row],[Código_Actividad]]="","",#REF!)</f>
        <v/>
      </c>
      <c r="F200" s="263" t="str">
        <f>IF(Tabla13[[#This Row],[Código_Actividad]]="","",#REF!)</f>
        <v/>
      </c>
      <c r="G200" s="257"/>
      <c r="H200" s="262" t="str">
        <f>IFERROR(VLOOKUP(Tabla13[[#This Row],[Código_Actividad]],#REF!,2,FALSE),"")</f>
        <v/>
      </c>
      <c r="I200" s="261" t="str">
        <f>IFERROR(VLOOKUP(Tabla13[[#This Row],[Código_Actividad]],#REF!,15,FALSE),"")</f>
        <v/>
      </c>
      <c r="J200" s="253"/>
      <c r="K200" s="253"/>
      <c r="L200" s="253"/>
      <c r="M200" s="253"/>
      <c r="N200" s="257"/>
      <c r="O200" s="256"/>
      <c r="P200" s="255"/>
      <c r="Q200" s="254"/>
      <c r="R200" s="253"/>
      <c r="S200" s="252"/>
      <c r="T200" s="252"/>
    </row>
    <row r="201" spans="2:20" x14ac:dyDescent="0.25">
      <c r="B201" s="263" t="str">
        <f>IF(Tabla13[[#This Row],[Código_Actividad]]="","",CONCATENATE(Tabla13[[#This Row],[POA]],".",Tabla13[[#This Row],[SRS]],".",Tabla13[[#This Row],[AREA]],".",Tabla13[[#This Row],[TIPO]]))</f>
        <v/>
      </c>
      <c r="C201" s="263" t="str">
        <f>IF(Tabla13[[#This Row],[Código_Actividad]]="","",#REF!)</f>
        <v/>
      </c>
      <c r="D201" s="263" t="str">
        <f>IF(Tabla13[[#This Row],[Código_Actividad]]="","",#REF!)</f>
        <v/>
      </c>
      <c r="E201" s="263" t="str">
        <f>IF(Tabla13[[#This Row],[Código_Actividad]]="","",#REF!)</f>
        <v/>
      </c>
      <c r="F201" s="263" t="str">
        <f>IF(Tabla13[[#This Row],[Código_Actividad]]="","",#REF!)</f>
        <v/>
      </c>
      <c r="G201" s="257"/>
      <c r="H201" s="262" t="str">
        <f>IFERROR(VLOOKUP(Tabla13[[#This Row],[Código_Actividad]],#REF!,2,FALSE),"")</f>
        <v/>
      </c>
      <c r="I201" s="261" t="str">
        <f>IFERROR(VLOOKUP(Tabla13[[#This Row],[Código_Actividad]],#REF!,15,FALSE),"")</f>
        <v/>
      </c>
      <c r="J201" s="253"/>
      <c r="K201" s="253"/>
      <c r="L201" s="253"/>
      <c r="M201" s="253"/>
      <c r="N201" s="257"/>
      <c r="O201" s="256"/>
      <c r="P201" s="255"/>
      <c r="Q201" s="254"/>
      <c r="R201" s="253"/>
      <c r="S201" s="252"/>
      <c r="T201" s="252"/>
    </row>
    <row r="202" spans="2:20" x14ac:dyDescent="0.25">
      <c r="B202" s="263" t="str">
        <f>IF(Tabla13[[#This Row],[Código_Actividad]]="","",CONCATENATE(Tabla13[[#This Row],[POA]],".",Tabla13[[#This Row],[SRS]],".",Tabla13[[#This Row],[AREA]],".",Tabla13[[#This Row],[TIPO]]))</f>
        <v/>
      </c>
      <c r="C202" s="263" t="str">
        <f>IF(Tabla13[[#This Row],[Código_Actividad]]="","",#REF!)</f>
        <v/>
      </c>
      <c r="D202" s="263" t="str">
        <f>IF(Tabla13[[#This Row],[Código_Actividad]]="","",#REF!)</f>
        <v/>
      </c>
      <c r="E202" s="263" t="str">
        <f>IF(Tabla13[[#This Row],[Código_Actividad]]="","",#REF!)</f>
        <v/>
      </c>
      <c r="F202" s="263" t="str">
        <f>IF(Tabla13[[#This Row],[Código_Actividad]]="","",#REF!)</f>
        <v/>
      </c>
      <c r="G202" s="257"/>
      <c r="H202" s="262" t="str">
        <f>IFERROR(VLOOKUP(Tabla13[[#This Row],[Código_Actividad]],#REF!,2,FALSE),"")</f>
        <v/>
      </c>
      <c r="I202" s="261" t="str">
        <f>IFERROR(VLOOKUP(Tabla13[[#This Row],[Código_Actividad]],#REF!,15,FALSE),"")</f>
        <v/>
      </c>
      <c r="J202" s="253"/>
      <c r="K202" s="253"/>
      <c r="L202" s="253"/>
      <c r="M202" s="253"/>
      <c r="N202" s="257"/>
      <c r="O202" s="256"/>
      <c r="P202" s="255"/>
      <c r="Q202" s="254"/>
      <c r="R202" s="253"/>
      <c r="S202" s="252"/>
      <c r="T202" s="252"/>
    </row>
    <row r="203" spans="2:20" x14ac:dyDescent="0.25">
      <c r="B203" s="263" t="str">
        <f>IF(Tabla13[[#This Row],[Código_Actividad]]="","",CONCATENATE(Tabla13[[#This Row],[POA]],".",Tabla13[[#This Row],[SRS]],".",Tabla13[[#This Row],[AREA]],".",Tabla13[[#This Row],[TIPO]]))</f>
        <v/>
      </c>
      <c r="C203" s="263" t="str">
        <f>IF(Tabla13[[#This Row],[Código_Actividad]]="","",#REF!)</f>
        <v/>
      </c>
      <c r="D203" s="263" t="str">
        <f>IF(Tabla13[[#This Row],[Código_Actividad]]="","",#REF!)</f>
        <v/>
      </c>
      <c r="E203" s="263" t="str">
        <f>IF(Tabla13[[#This Row],[Código_Actividad]]="","",#REF!)</f>
        <v/>
      </c>
      <c r="F203" s="263" t="str">
        <f>IF(Tabla13[[#This Row],[Código_Actividad]]="","",#REF!)</f>
        <v/>
      </c>
      <c r="G203" s="257"/>
      <c r="H203" s="262" t="str">
        <f>IFERROR(VLOOKUP(Tabla13[[#This Row],[Código_Actividad]],#REF!,2,FALSE),"")</f>
        <v/>
      </c>
      <c r="I203" s="261" t="str">
        <f>IFERROR(VLOOKUP(Tabla13[[#This Row],[Código_Actividad]],#REF!,15,FALSE),"")</f>
        <v/>
      </c>
      <c r="J203" s="253"/>
      <c r="K203" s="253"/>
      <c r="L203" s="253"/>
      <c r="M203" s="253"/>
      <c r="N203" s="257"/>
      <c r="O203" s="256"/>
      <c r="P203" s="255"/>
      <c r="Q203" s="254"/>
      <c r="R203" s="253"/>
      <c r="S203" s="252"/>
      <c r="T203" s="252"/>
    </row>
    <row r="204" spans="2:20" x14ac:dyDescent="0.25">
      <c r="B204" s="263" t="str">
        <f>IF(Tabla13[[#This Row],[Código_Actividad]]="","",CONCATENATE(Tabla13[[#This Row],[POA]],".",Tabla13[[#This Row],[SRS]],".",Tabla13[[#This Row],[AREA]],".",Tabla13[[#This Row],[TIPO]]))</f>
        <v/>
      </c>
      <c r="C204" s="263" t="str">
        <f>IF(Tabla13[[#This Row],[Código_Actividad]]="","",#REF!)</f>
        <v/>
      </c>
      <c r="D204" s="263" t="str">
        <f>IF(Tabla13[[#This Row],[Código_Actividad]]="","",#REF!)</f>
        <v/>
      </c>
      <c r="E204" s="263" t="str">
        <f>IF(Tabla13[[#This Row],[Código_Actividad]]="","",#REF!)</f>
        <v/>
      </c>
      <c r="F204" s="263" t="str">
        <f>IF(Tabla13[[#This Row],[Código_Actividad]]="","",#REF!)</f>
        <v/>
      </c>
      <c r="G204" s="257"/>
      <c r="H204" s="262" t="str">
        <f>IFERROR(VLOOKUP(Tabla13[[#This Row],[Código_Actividad]],#REF!,2,FALSE),"")</f>
        <v/>
      </c>
      <c r="I204" s="261" t="str">
        <f>IFERROR(VLOOKUP(Tabla13[[#This Row],[Código_Actividad]],#REF!,15,FALSE),"")</f>
        <v/>
      </c>
      <c r="J204" s="253"/>
      <c r="K204" s="253"/>
      <c r="L204" s="253"/>
      <c r="M204" s="253"/>
      <c r="N204" s="257"/>
      <c r="O204" s="256"/>
      <c r="P204" s="255"/>
      <c r="Q204" s="254"/>
      <c r="R204" s="253"/>
      <c r="S204" s="252"/>
      <c r="T204" s="252"/>
    </row>
    <row r="205" spans="2:20" x14ac:dyDescent="0.25">
      <c r="B205" s="263" t="str">
        <f>IF(Tabla13[[#This Row],[Código_Actividad]]="","",CONCATENATE(Tabla13[[#This Row],[POA]],".",Tabla13[[#This Row],[SRS]],".",Tabla13[[#This Row],[AREA]],".",Tabla13[[#This Row],[TIPO]]))</f>
        <v/>
      </c>
      <c r="C205" s="263" t="str">
        <f>IF(Tabla13[[#This Row],[Código_Actividad]]="","",#REF!)</f>
        <v/>
      </c>
      <c r="D205" s="263" t="str">
        <f>IF(Tabla13[[#This Row],[Código_Actividad]]="","",#REF!)</f>
        <v/>
      </c>
      <c r="E205" s="263" t="str">
        <f>IF(Tabla13[[#This Row],[Código_Actividad]]="","",#REF!)</f>
        <v/>
      </c>
      <c r="F205" s="263" t="str">
        <f>IF(Tabla13[[#This Row],[Código_Actividad]]="","",#REF!)</f>
        <v/>
      </c>
      <c r="G205" s="257"/>
      <c r="H205" s="262" t="str">
        <f>IFERROR(VLOOKUP(Tabla13[[#This Row],[Código_Actividad]],#REF!,2,FALSE),"")</f>
        <v/>
      </c>
      <c r="I205" s="261" t="str">
        <f>IFERROR(VLOOKUP(Tabla13[[#This Row],[Código_Actividad]],#REF!,15,FALSE),"")</f>
        <v/>
      </c>
      <c r="J205" s="253"/>
      <c r="K205" s="253"/>
      <c r="L205" s="253"/>
      <c r="M205" s="253"/>
      <c r="N205" s="257"/>
      <c r="O205" s="256"/>
      <c r="P205" s="255"/>
      <c r="Q205" s="254"/>
      <c r="R205" s="253"/>
      <c r="S205" s="252"/>
      <c r="T205" s="252"/>
    </row>
    <row r="206" spans="2:20" x14ac:dyDescent="0.25">
      <c r="B206" s="263" t="str">
        <f>IF(Tabla13[[#This Row],[Código_Actividad]]="","",CONCATENATE(Tabla13[[#This Row],[POA]],".",Tabla13[[#This Row],[SRS]],".",Tabla13[[#This Row],[AREA]],".",Tabla13[[#This Row],[TIPO]]))</f>
        <v/>
      </c>
      <c r="C206" s="263" t="str">
        <f>IF(Tabla13[[#This Row],[Código_Actividad]]="","",#REF!)</f>
        <v/>
      </c>
      <c r="D206" s="263" t="str">
        <f>IF(Tabla13[[#This Row],[Código_Actividad]]="","",#REF!)</f>
        <v/>
      </c>
      <c r="E206" s="263" t="str">
        <f>IF(Tabla13[[#This Row],[Código_Actividad]]="","",#REF!)</f>
        <v/>
      </c>
      <c r="F206" s="263" t="str">
        <f>IF(Tabla13[[#This Row],[Código_Actividad]]="","",#REF!)</f>
        <v/>
      </c>
      <c r="G206" s="257"/>
      <c r="H206" s="262" t="str">
        <f>IFERROR(VLOOKUP(Tabla13[[#This Row],[Código_Actividad]],#REF!,2,FALSE),"")</f>
        <v/>
      </c>
      <c r="I206" s="261" t="str">
        <f>IFERROR(VLOOKUP(Tabla13[[#This Row],[Código_Actividad]],#REF!,15,FALSE),"")</f>
        <v/>
      </c>
      <c r="J206" s="253"/>
      <c r="K206" s="253"/>
      <c r="L206" s="253"/>
      <c r="M206" s="253"/>
      <c r="N206" s="257"/>
      <c r="O206" s="256"/>
      <c r="P206" s="255"/>
      <c r="Q206" s="254"/>
      <c r="R206" s="253"/>
      <c r="S206" s="252"/>
      <c r="T206" s="252"/>
    </row>
    <row r="207" spans="2:20" x14ac:dyDescent="0.25">
      <c r="B207" s="263" t="str">
        <f>IF(Tabla13[[#This Row],[Código_Actividad]]="","",CONCATENATE(Tabla13[[#This Row],[POA]],".",Tabla13[[#This Row],[SRS]],".",Tabla13[[#This Row],[AREA]],".",Tabla13[[#This Row],[TIPO]]))</f>
        <v/>
      </c>
      <c r="C207" s="263" t="str">
        <f>IF(Tabla13[[#This Row],[Código_Actividad]]="","",#REF!)</f>
        <v/>
      </c>
      <c r="D207" s="263" t="str">
        <f>IF(Tabla13[[#This Row],[Código_Actividad]]="","",#REF!)</f>
        <v/>
      </c>
      <c r="E207" s="263" t="str">
        <f>IF(Tabla13[[#This Row],[Código_Actividad]]="","",#REF!)</f>
        <v/>
      </c>
      <c r="F207" s="263" t="str">
        <f>IF(Tabla13[[#This Row],[Código_Actividad]]="","",#REF!)</f>
        <v/>
      </c>
      <c r="G207" s="257"/>
      <c r="H207" s="262" t="str">
        <f>IFERROR(VLOOKUP(Tabla13[[#This Row],[Código_Actividad]],#REF!,2,FALSE),"")</f>
        <v/>
      </c>
      <c r="I207" s="261" t="str">
        <f>IFERROR(VLOOKUP(Tabla13[[#This Row],[Código_Actividad]],#REF!,15,FALSE),"")</f>
        <v/>
      </c>
      <c r="J207" s="253"/>
      <c r="K207" s="253"/>
      <c r="L207" s="253"/>
      <c r="M207" s="253"/>
      <c r="N207" s="257"/>
      <c r="O207" s="256"/>
      <c r="P207" s="255"/>
      <c r="Q207" s="254"/>
      <c r="R207" s="253"/>
      <c r="S207" s="252"/>
      <c r="T207" s="252"/>
    </row>
    <row r="208" spans="2:20" x14ac:dyDescent="0.25">
      <c r="B208" s="263" t="str">
        <f>IF(Tabla13[[#This Row],[Código_Actividad]]="","",CONCATENATE(Tabla13[[#This Row],[POA]],".",Tabla13[[#This Row],[SRS]],".",Tabla13[[#This Row],[AREA]],".",Tabla13[[#This Row],[TIPO]]))</f>
        <v/>
      </c>
      <c r="C208" s="263" t="str">
        <f>IF(Tabla13[[#This Row],[Código_Actividad]]="","",#REF!)</f>
        <v/>
      </c>
      <c r="D208" s="263" t="str">
        <f>IF(Tabla13[[#This Row],[Código_Actividad]]="","",#REF!)</f>
        <v/>
      </c>
      <c r="E208" s="263" t="str">
        <f>IF(Tabla13[[#This Row],[Código_Actividad]]="","",#REF!)</f>
        <v/>
      </c>
      <c r="F208" s="263" t="str">
        <f>IF(Tabla13[[#This Row],[Código_Actividad]]="","",#REF!)</f>
        <v/>
      </c>
      <c r="G208" s="257"/>
      <c r="H208" s="262" t="str">
        <f>IFERROR(VLOOKUP(Tabla13[[#This Row],[Código_Actividad]],#REF!,2,FALSE),"")</f>
        <v/>
      </c>
      <c r="I208" s="261" t="str">
        <f>IFERROR(VLOOKUP(Tabla13[[#This Row],[Código_Actividad]],#REF!,15,FALSE),"")</f>
        <v/>
      </c>
      <c r="J208" s="253"/>
      <c r="K208" s="253"/>
      <c r="L208" s="253"/>
      <c r="M208" s="253"/>
      <c r="N208" s="257"/>
      <c r="O208" s="256"/>
      <c r="P208" s="255"/>
      <c r="Q208" s="254"/>
      <c r="R208" s="253"/>
      <c r="S208" s="252"/>
      <c r="T208" s="252"/>
    </row>
    <row r="209" spans="2:20" x14ac:dyDescent="0.25">
      <c r="B209" s="263" t="str">
        <f>IF(Tabla13[[#This Row],[Código_Actividad]]="","",CONCATENATE(Tabla13[[#This Row],[POA]],".",Tabla13[[#This Row],[SRS]],".",Tabla13[[#This Row],[AREA]],".",Tabla13[[#This Row],[TIPO]]))</f>
        <v/>
      </c>
      <c r="C209" s="263" t="str">
        <f>IF(Tabla13[[#This Row],[Código_Actividad]]="","",#REF!)</f>
        <v/>
      </c>
      <c r="D209" s="263" t="str">
        <f>IF(Tabla13[[#This Row],[Código_Actividad]]="","",#REF!)</f>
        <v/>
      </c>
      <c r="E209" s="263" t="str">
        <f>IF(Tabla13[[#This Row],[Código_Actividad]]="","",#REF!)</f>
        <v/>
      </c>
      <c r="F209" s="263" t="str">
        <f>IF(Tabla13[[#This Row],[Código_Actividad]]="","",#REF!)</f>
        <v/>
      </c>
      <c r="G209" s="257"/>
      <c r="H209" s="262" t="str">
        <f>IFERROR(VLOOKUP(Tabla13[[#This Row],[Código_Actividad]],#REF!,2,FALSE),"")</f>
        <v/>
      </c>
      <c r="I209" s="261" t="str">
        <f>IFERROR(VLOOKUP(Tabla13[[#This Row],[Código_Actividad]],#REF!,15,FALSE),"")</f>
        <v/>
      </c>
      <c r="J209" s="253"/>
      <c r="K209" s="253"/>
      <c r="L209" s="253"/>
      <c r="M209" s="253"/>
      <c r="N209" s="257"/>
      <c r="O209" s="256"/>
      <c r="P209" s="255"/>
      <c r="Q209" s="254"/>
      <c r="R209" s="253"/>
      <c r="S209" s="252"/>
      <c r="T209" s="252"/>
    </row>
    <row r="210" spans="2:20" x14ac:dyDescent="0.25">
      <c r="B210" s="263" t="str">
        <f>IF(Tabla13[[#This Row],[Código_Actividad]]="","",CONCATENATE(Tabla13[[#This Row],[POA]],".",Tabla13[[#This Row],[SRS]],".",Tabla13[[#This Row],[AREA]],".",Tabla13[[#This Row],[TIPO]]))</f>
        <v/>
      </c>
      <c r="C210" s="263" t="str">
        <f>IF(Tabla13[[#This Row],[Código_Actividad]]="","",#REF!)</f>
        <v/>
      </c>
      <c r="D210" s="263" t="str">
        <f>IF(Tabla13[[#This Row],[Código_Actividad]]="","",#REF!)</f>
        <v/>
      </c>
      <c r="E210" s="263" t="str">
        <f>IF(Tabla13[[#This Row],[Código_Actividad]]="","",#REF!)</f>
        <v/>
      </c>
      <c r="F210" s="263" t="str">
        <f>IF(Tabla13[[#This Row],[Código_Actividad]]="","",#REF!)</f>
        <v/>
      </c>
      <c r="G210" s="257"/>
      <c r="H210" s="262" t="str">
        <f>IFERROR(VLOOKUP(Tabla13[[#This Row],[Código_Actividad]],#REF!,2,FALSE),"")</f>
        <v/>
      </c>
      <c r="I210" s="261" t="str">
        <f>IFERROR(VLOOKUP(Tabla13[[#This Row],[Código_Actividad]],#REF!,15,FALSE),"")</f>
        <v/>
      </c>
      <c r="J210" s="253"/>
      <c r="K210" s="253"/>
      <c r="L210" s="253"/>
      <c r="M210" s="253"/>
      <c r="N210" s="257"/>
      <c r="O210" s="256"/>
      <c r="P210" s="255"/>
      <c r="Q210" s="254"/>
      <c r="R210" s="253"/>
      <c r="S210" s="252"/>
      <c r="T210" s="252"/>
    </row>
    <row r="211" spans="2:20" x14ac:dyDescent="0.25">
      <c r="B211" s="263" t="str">
        <f>IF(Tabla13[[#This Row],[Código_Actividad]]="","",CONCATENATE(Tabla13[[#This Row],[POA]],".",Tabla13[[#This Row],[SRS]],".",Tabla13[[#This Row],[AREA]],".",Tabla13[[#This Row],[TIPO]]))</f>
        <v/>
      </c>
      <c r="C211" s="263" t="str">
        <f>IF(Tabla13[[#This Row],[Código_Actividad]]="","",#REF!)</f>
        <v/>
      </c>
      <c r="D211" s="263" t="str">
        <f>IF(Tabla13[[#This Row],[Código_Actividad]]="","",#REF!)</f>
        <v/>
      </c>
      <c r="E211" s="263" t="str">
        <f>IF(Tabla13[[#This Row],[Código_Actividad]]="","",#REF!)</f>
        <v/>
      </c>
      <c r="F211" s="263" t="str">
        <f>IF(Tabla13[[#This Row],[Código_Actividad]]="","",#REF!)</f>
        <v/>
      </c>
      <c r="G211" s="257"/>
      <c r="H211" s="262" t="str">
        <f>IFERROR(VLOOKUP(Tabla13[[#This Row],[Código_Actividad]],#REF!,2,FALSE),"")</f>
        <v/>
      </c>
      <c r="I211" s="261" t="str">
        <f>IFERROR(VLOOKUP(Tabla13[[#This Row],[Código_Actividad]],#REF!,15,FALSE),"")</f>
        <v/>
      </c>
      <c r="J211" s="253"/>
      <c r="K211" s="253"/>
      <c r="L211" s="253"/>
      <c r="M211" s="253"/>
      <c r="N211" s="257"/>
      <c r="O211" s="256"/>
      <c r="P211" s="255"/>
      <c r="Q211" s="254"/>
      <c r="R211" s="253"/>
      <c r="S211" s="252"/>
      <c r="T211" s="252"/>
    </row>
    <row r="212" spans="2:20" x14ac:dyDescent="0.25">
      <c r="B212" s="263" t="str">
        <f>IF(Tabla13[[#This Row],[Código_Actividad]]="","",CONCATENATE(Tabla13[[#This Row],[POA]],".",Tabla13[[#This Row],[SRS]],".",Tabla13[[#This Row],[AREA]],".",Tabla13[[#This Row],[TIPO]]))</f>
        <v/>
      </c>
      <c r="C212" s="263" t="str">
        <f>IF(Tabla13[[#This Row],[Código_Actividad]]="","",#REF!)</f>
        <v/>
      </c>
      <c r="D212" s="263" t="str">
        <f>IF(Tabla13[[#This Row],[Código_Actividad]]="","",#REF!)</f>
        <v/>
      </c>
      <c r="E212" s="263" t="str">
        <f>IF(Tabla13[[#This Row],[Código_Actividad]]="","",#REF!)</f>
        <v/>
      </c>
      <c r="F212" s="263" t="str">
        <f>IF(Tabla13[[#This Row],[Código_Actividad]]="","",#REF!)</f>
        <v/>
      </c>
      <c r="G212" s="257"/>
      <c r="H212" s="262" t="str">
        <f>IFERROR(VLOOKUP(Tabla13[[#This Row],[Código_Actividad]],#REF!,2,FALSE),"")</f>
        <v/>
      </c>
      <c r="I212" s="261" t="str">
        <f>IFERROR(VLOOKUP(Tabla13[[#This Row],[Código_Actividad]],#REF!,15,FALSE),"")</f>
        <v/>
      </c>
      <c r="J212" s="253"/>
      <c r="K212" s="253"/>
      <c r="L212" s="253"/>
      <c r="M212" s="253"/>
      <c r="N212" s="257"/>
      <c r="O212" s="256"/>
      <c r="P212" s="255"/>
      <c r="Q212" s="254"/>
      <c r="R212" s="253"/>
      <c r="S212" s="252"/>
      <c r="T212" s="252"/>
    </row>
    <row r="213" spans="2:20" x14ac:dyDescent="0.25">
      <c r="B213" s="260" t="str">
        <f>IF(Tabla13[[#This Row],[Código_Actividad]]="","",CONCATENATE(Tabla13[[#This Row],[POA]],".",Tabla13[[#This Row],[SRS]],".",Tabla13[[#This Row],[AREA]],".",Tabla13[[#This Row],[TIPO]]))</f>
        <v/>
      </c>
      <c r="C213" s="260" t="str">
        <f>IF(Tabla13[[#This Row],[Código_Actividad]]="","",#REF!)</f>
        <v/>
      </c>
      <c r="D213" s="260" t="str">
        <f>IF(Tabla13[[#This Row],[Código_Actividad]]="","",#REF!)</f>
        <v/>
      </c>
      <c r="E213" s="260" t="str">
        <f>IF(Tabla13[[#This Row],[Código_Actividad]]="","",#REF!)</f>
        <v/>
      </c>
      <c r="F213" s="260" t="str">
        <f>IF(Tabla13[[#This Row],[Código_Actividad]]="","",#REF!)</f>
        <v/>
      </c>
      <c r="G213" s="257"/>
      <c r="H213" s="259" t="str">
        <f>IFERROR(VLOOKUP(Tabla13[[#This Row],[Código_Actividad]],#REF!,2,FALSE),"")</f>
        <v/>
      </c>
      <c r="I213" s="258" t="str">
        <f>IFERROR(VLOOKUP(Tabla13[[#This Row],[Código_Actividad]],#REF!,15,FALSE),"")</f>
        <v/>
      </c>
      <c r="J213" s="253"/>
      <c r="K213" s="253"/>
      <c r="L213" s="253"/>
      <c r="M213" s="253"/>
      <c r="N213" s="257"/>
      <c r="O213" s="256"/>
      <c r="P213" s="255"/>
      <c r="Q213" s="254"/>
      <c r="R213" s="253"/>
      <c r="S213" s="252"/>
      <c r="T213" s="252"/>
    </row>
    <row r="214" spans="2:20" x14ac:dyDescent="0.25">
      <c r="B214" s="260" t="str">
        <f>IF(Tabla13[[#This Row],[Código_Actividad]]="","",CONCATENATE(Tabla13[[#This Row],[POA]],".",Tabla13[[#This Row],[SRS]],".",Tabla13[[#This Row],[AREA]],".",Tabla13[[#This Row],[TIPO]]))</f>
        <v/>
      </c>
      <c r="C214" s="260" t="str">
        <f>IF(Tabla13[[#This Row],[Código_Actividad]]="","",#REF!)</f>
        <v/>
      </c>
      <c r="D214" s="260" t="str">
        <f>IF(Tabla13[[#This Row],[Código_Actividad]]="","",#REF!)</f>
        <v/>
      </c>
      <c r="E214" s="260" t="str">
        <f>IF(Tabla13[[#This Row],[Código_Actividad]]="","",#REF!)</f>
        <v/>
      </c>
      <c r="F214" s="260" t="str">
        <f>IF(Tabla13[[#This Row],[Código_Actividad]]="","",#REF!)</f>
        <v/>
      </c>
      <c r="G214" s="257"/>
      <c r="H214" s="259" t="str">
        <f>IFERROR(VLOOKUP(Tabla13[[#This Row],[Código_Actividad]],#REF!,2,FALSE),"")</f>
        <v/>
      </c>
      <c r="I214" s="258" t="str">
        <f>IFERROR(VLOOKUP(Tabla13[[#This Row],[Código_Actividad]],#REF!,15,FALSE),"")</f>
        <v/>
      </c>
      <c r="J214" s="253"/>
      <c r="K214" s="253"/>
      <c r="L214" s="253"/>
      <c r="M214" s="253"/>
      <c r="N214" s="257"/>
      <c r="O214" s="256"/>
      <c r="P214" s="255"/>
      <c r="Q214" s="254"/>
      <c r="R214" s="253"/>
      <c r="S214" s="252"/>
      <c r="T214" s="252"/>
    </row>
    <row r="215" spans="2:20" x14ac:dyDescent="0.25">
      <c r="B215" s="260" t="str">
        <f>IF(Tabla13[[#This Row],[Código_Actividad]]="","",CONCATENATE(Tabla13[[#This Row],[POA]],".",Tabla13[[#This Row],[SRS]],".",Tabla13[[#This Row],[AREA]],".",Tabla13[[#This Row],[TIPO]]))</f>
        <v/>
      </c>
      <c r="C215" s="260" t="str">
        <f>IF(Tabla13[[#This Row],[Código_Actividad]]="","",#REF!)</f>
        <v/>
      </c>
      <c r="D215" s="260" t="str">
        <f>IF(Tabla13[[#This Row],[Código_Actividad]]="","",#REF!)</f>
        <v/>
      </c>
      <c r="E215" s="260" t="str">
        <f>IF(Tabla13[[#This Row],[Código_Actividad]]="","",#REF!)</f>
        <v/>
      </c>
      <c r="F215" s="260" t="str">
        <f>IF(Tabla13[[#This Row],[Código_Actividad]]="","",#REF!)</f>
        <v/>
      </c>
      <c r="G215" s="257"/>
      <c r="H215" s="259" t="str">
        <f>IFERROR(VLOOKUP(Tabla13[[#This Row],[Código_Actividad]],#REF!,2,FALSE),"")</f>
        <v/>
      </c>
      <c r="I215" s="258" t="str">
        <f>IFERROR(VLOOKUP(Tabla13[[#This Row],[Código_Actividad]],#REF!,15,FALSE),"")</f>
        <v/>
      </c>
      <c r="J215" s="253"/>
      <c r="K215" s="253"/>
      <c r="L215" s="253"/>
      <c r="M215" s="253"/>
      <c r="N215" s="257"/>
      <c r="O215" s="256"/>
      <c r="P215" s="255"/>
      <c r="Q215" s="254"/>
      <c r="R215" s="253"/>
      <c r="S215" s="252"/>
      <c r="T215" s="252"/>
    </row>
    <row r="216" spans="2:20" s="245" customFormat="1" x14ac:dyDescent="0.25">
      <c r="G216" s="249"/>
      <c r="H216" s="249"/>
      <c r="I216" s="249"/>
      <c r="J216" s="249"/>
      <c r="K216" s="251"/>
      <c r="L216" s="249"/>
      <c r="M216" s="249"/>
      <c r="N216" s="249"/>
      <c r="O216" s="250"/>
      <c r="P216" s="249"/>
      <c r="Q216" s="249"/>
      <c r="R216" s="249"/>
    </row>
    <row r="217" spans="2:20" s="245" customFormat="1" x14ac:dyDescent="0.25">
      <c r="G217" s="249"/>
      <c r="H217" s="249"/>
      <c r="I217" s="249"/>
      <c r="J217" s="249"/>
      <c r="K217" s="251"/>
      <c r="L217" s="249"/>
      <c r="M217" s="249"/>
      <c r="N217" s="249"/>
      <c r="O217" s="250"/>
      <c r="P217" s="249"/>
      <c r="Q217" s="249"/>
      <c r="R217" s="249"/>
    </row>
    <row r="218" spans="2:20" s="245" customFormat="1" x14ac:dyDescent="0.25">
      <c r="G218" s="249"/>
      <c r="H218" s="249"/>
      <c r="I218" s="249"/>
      <c r="J218" s="249"/>
      <c r="K218" s="251"/>
      <c r="L218" s="249"/>
      <c r="M218" s="249"/>
      <c r="N218" s="249"/>
      <c r="O218" s="250"/>
      <c r="P218" s="249"/>
      <c r="Q218" s="249"/>
      <c r="R218" s="249"/>
    </row>
    <row r="219" spans="2:20" s="245" customFormat="1" x14ac:dyDescent="0.25">
      <c r="G219" s="249"/>
      <c r="H219" s="249"/>
      <c r="I219" s="249"/>
      <c r="J219" s="249"/>
      <c r="K219" s="251"/>
      <c r="L219" s="249"/>
      <c r="M219" s="249"/>
      <c r="N219" s="249"/>
      <c r="O219" s="250"/>
      <c r="P219" s="249"/>
      <c r="Q219" s="249"/>
      <c r="R219" s="249"/>
    </row>
    <row r="220" spans="2:20" s="245" customFormat="1" x14ac:dyDescent="0.25">
      <c r="G220" s="249"/>
      <c r="H220" s="249"/>
      <c r="I220" s="249"/>
      <c r="J220" s="249"/>
      <c r="K220" s="251"/>
      <c r="L220" s="249"/>
      <c r="M220" s="249"/>
      <c r="N220" s="249"/>
      <c r="O220" s="250"/>
      <c r="P220" s="249"/>
      <c r="Q220" s="249"/>
      <c r="R220" s="249"/>
    </row>
    <row r="221" spans="2:20" s="245" customFormat="1" x14ac:dyDescent="0.25">
      <c r="G221" s="249"/>
      <c r="H221" s="249"/>
      <c r="I221" s="249"/>
      <c r="J221" s="249"/>
      <c r="K221" s="251"/>
      <c r="L221" s="249"/>
      <c r="M221" s="249"/>
      <c r="N221" s="249"/>
      <c r="O221" s="250"/>
      <c r="P221" s="249"/>
      <c r="Q221" s="249"/>
      <c r="R221" s="249"/>
    </row>
    <row r="222" spans="2:20" s="245" customFormat="1" x14ac:dyDescent="0.25">
      <c r="G222" s="249"/>
      <c r="H222" s="249"/>
      <c r="I222" s="249"/>
      <c r="J222" s="249"/>
      <c r="K222" s="251"/>
      <c r="L222" s="249"/>
      <c r="M222" s="249"/>
      <c r="N222" s="249"/>
      <c r="O222" s="250"/>
      <c r="P222" s="249"/>
      <c r="Q222" s="249"/>
      <c r="R222" s="249"/>
    </row>
    <row r="223" spans="2:20" s="245" customFormat="1" x14ac:dyDescent="0.25">
      <c r="G223" s="249"/>
      <c r="H223" s="249"/>
      <c r="I223" s="249"/>
      <c r="J223" s="249"/>
      <c r="K223" s="251"/>
      <c r="L223" s="249"/>
      <c r="M223" s="249"/>
      <c r="N223" s="249"/>
      <c r="O223" s="250"/>
      <c r="P223" s="249"/>
      <c r="Q223" s="249"/>
      <c r="R223" s="249"/>
    </row>
    <row r="224" spans="2:20" s="245" customFormat="1" x14ac:dyDescent="0.25">
      <c r="G224" s="249"/>
      <c r="H224" s="249"/>
      <c r="I224" s="249"/>
      <c r="J224" s="249"/>
      <c r="K224" s="251"/>
      <c r="L224" s="249"/>
      <c r="M224" s="249"/>
      <c r="N224" s="249"/>
      <c r="O224" s="250"/>
      <c r="P224" s="249"/>
      <c r="Q224" s="249"/>
      <c r="R224" s="249"/>
    </row>
    <row r="225" spans="7:18" s="245" customFormat="1" x14ac:dyDescent="0.25">
      <c r="G225" s="249"/>
      <c r="H225" s="249"/>
      <c r="I225" s="249"/>
      <c r="J225" s="249"/>
      <c r="K225" s="251"/>
      <c r="L225" s="249"/>
      <c r="M225" s="249"/>
      <c r="N225" s="249"/>
      <c r="O225" s="250"/>
      <c r="P225" s="249"/>
      <c r="Q225" s="249"/>
      <c r="R225" s="249"/>
    </row>
    <row r="226" spans="7:18" s="245" customFormat="1" x14ac:dyDescent="0.25">
      <c r="G226" s="249"/>
      <c r="H226" s="249"/>
      <c r="I226" s="249"/>
      <c r="J226" s="249"/>
      <c r="K226" s="251"/>
      <c r="L226" s="249"/>
      <c r="M226" s="249"/>
      <c r="N226" s="249"/>
      <c r="O226" s="250"/>
      <c r="P226" s="249"/>
      <c r="Q226" s="249"/>
      <c r="R226" s="249"/>
    </row>
    <row r="227" spans="7:18" s="245" customFormat="1" x14ac:dyDescent="0.25">
      <c r="G227" s="249"/>
      <c r="H227" s="249"/>
      <c r="I227" s="249"/>
      <c r="J227" s="249"/>
      <c r="K227" s="251"/>
      <c r="L227" s="249"/>
      <c r="M227" s="249"/>
      <c r="N227" s="249"/>
      <c r="O227" s="250"/>
      <c r="P227" s="249"/>
      <c r="Q227" s="249"/>
      <c r="R227" s="249"/>
    </row>
    <row r="228" spans="7:18" s="245" customFormat="1" x14ac:dyDescent="0.25">
      <c r="G228" s="249"/>
      <c r="H228" s="249"/>
      <c r="I228" s="249"/>
      <c r="J228" s="249"/>
      <c r="K228" s="251"/>
      <c r="L228" s="249"/>
      <c r="M228" s="249"/>
      <c r="N228" s="249"/>
      <c r="O228" s="250"/>
      <c r="P228" s="249"/>
      <c r="Q228" s="249"/>
      <c r="R228" s="249"/>
    </row>
    <row r="229" spans="7:18" s="245" customFormat="1" x14ac:dyDescent="0.25">
      <c r="G229" s="249"/>
      <c r="H229" s="249"/>
      <c r="I229" s="249"/>
      <c r="J229" s="249"/>
      <c r="K229" s="251"/>
      <c r="L229" s="249"/>
      <c r="M229" s="249"/>
      <c r="N229" s="249"/>
      <c r="O229" s="250"/>
      <c r="P229" s="249"/>
      <c r="Q229" s="249"/>
      <c r="R229" s="249"/>
    </row>
    <row r="230" spans="7:18" s="245" customFormat="1" x14ac:dyDescent="0.25">
      <c r="G230" s="249"/>
      <c r="H230" s="249"/>
      <c r="I230" s="249"/>
      <c r="J230" s="249"/>
      <c r="K230" s="251"/>
      <c r="L230" s="249"/>
      <c r="M230" s="249"/>
      <c r="N230" s="249"/>
      <c r="O230" s="250"/>
      <c r="P230" s="249"/>
      <c r="Q230" s="249"/>
      <c r="R230" s="249"/>
    </row>
    <row r="231" spans="7:18" s="245" customFormat="1" x14ac:dyDescent="0.25">
      <c r="G231" s="249"/>
      <c r="H231" s="249"/>
      <c r="I231" s="249"/>
      <c r="J231" s="249"/>
      <c r="K231" s="251"/>
      <c r="L231" s="249"/>
      <c r="M231" s="249"/>
      <c r="N231" s="249"/>
      <c r="O231" s="250"/>
      <c r="P231" s="249"/>
      <c r="Q231" s="249"/>
      <c r="R231" s="249"/>
    </row>
    <row r="232" spans="7:18" s="245" customFormat="1" x14ac:dyDescent="0.25">
      <c r="G232" s="249"/>
      <c r="H232" s="249"/>
      <c r="I232" s="249"/>
      <c r="J232" s="249"/>
      <c r="K232" s="251"/>
      <c r="L232" s="249"/>
      <c r="M232" s="249"/>
      <c r="N232" s="249"/>
      <c r="O232" s="250"/>
      <c r="P232" s="249"/>
      <c r="Q232" s="249"/>
      <c r="R232" s="249"/>
    </row>
    <row r="233" spans="7:18" s="245" customFormat="1" x14ac:dyDescent="0.25">
      <c r="G233" s="249"/>
      <c r="H233" s="249"/>
      <c r="I233" s="249"/>
      <c r="J233" s="249"/>
      <c r="K233" s="251"/>
      <c r="L233" s="249"/>
      <c r="M233" s="249"/>
      <c r="N233" s="249"/>
      <c r="O233" s="250"/>
      <c r="P233" s="249"/>
      <c r="Q233" s="249"/>
      <c r="R233" s="249"/>
    </row>
    <row r="234" spans="7:18" s="245" customFormat="1" x14ac:dyDescent="0.25">
      <c r="G234" s="249"/>
      <c r="H234" s="249"/>
      <c r="I234" s="249"/>
      <c r="J234" s="249"/>
      <c r="K234" s="251"/>
      <c r="L234" s="249"/>
      <c r="M234" s="249"/>
      <c r="N234" s="249"/>
      <c r="O234" s="250"/>
      <c r="P234" s="249"/>
      <c r="Q234" s="249"/>
      <c r="R234" s="249"/>
    </row>
    <row r="235" spans="7:18" s="245" customFormat="1" x14ac:dyDescent="0.25">
      <c r="G235" s="249"/>
      <c r="H235" s="249"/>
      <c r="I235" s="249"/>
      <c r="J235" s="249"/>
      <c r="K235" s="251"/>
      <c r="L235" s="249"/>
      <c r="M235" s="249"/>
      <c r="N235" s="249"/>
      <c r="O235" s="250"/>
      <c r="P235" s="249"/>
      <c r="Q235" s="249"/>
      <c r="R235" s="249"/>
    </row>
    <row r="236" spans="7:18" s="245" customFormat="1" x14ac:dyDescent="0.25">
      <c r="G236" s="249"/>
      <c r="H236" s="249"/>
      <c r="I236" s="249"/>
      <c r="J236" s="249"/>
      <c r="K236" s="251"/>
      <c r="L236" s="249"/>
      <c r="M236" s="249"/>
      <c r="N236" s="249"/>
      <c r="O236" s="250"/>
      <c r="P236" s="249"/>
      <c r="Q236" s="249"/>
      <c r="R236" s="249"/>
    </row>
    <row r="237" spans="7:18" s="245" customFormat="1" x14ac:dyDescent="0.25">
      <c r="G237" s="249"/>
      <c r="H237" s="249"/>
      <c r="I237" s="249"/>
      <c r="J237" s="249"/>
      <c r="K237" s="251"/>
      <c r="L237" s="249"/>
      <c r="M237" s="249"/>
      <c r="N237" s="249"/>
      <c r="O237" s="250"/>
      <c r="P237" s="249"/>
      <c r="Q237" s="249"/>
      <c r="R237" s="249"/>
    </row>
    <row r="238" spans="7:18" s="245" customFormat="1" x14ac:dyDescent="0.25">
      <c r="G238" s="249"/>
      <c r="H238" s="249"/>
      <c r="I238" s="249"/>
      <c r="J238" s="249"/>
      <c r="K238" s="251"/>
      <c r="L238" s="249"/>
      <c r="M238" s="249"/>
      <c r="N238" s="249"/>
      <c r="O238" s="250"/>
      <c r="P238" s="249"/>
      <c r="Q238" s="249"/>
      <c r="R238" s="249"/>
    </row>
    <row r="239" spans="7:18" s="245" customFormat="1" x14ac:dyDescent="0.25">
      <c r="G239" s="249"/>
      <c r="H239" s="249"/>
      <c r="I239" s="249"/>
      <c r="J239" s="249"/>
      <c r="K239" s="251"/>
      <c r="L239" s="249"/>
      <c r="M239" s="249"/>
      <c r="N239" s="249"/>
      <c r="O239" s="250"/>
      <c r="P239" s="249"/>
      <c r="Q239" s="249"/>
      <c r="R239" s="249"/>
    </row>
    <row r="240" spans="7:18" s="245" customFormat="1" x14ac:dyDescent="0.25">
      <c r="G240" s="249"/>
      <c r="H240" s="249"/>
      <c r="I240" s="249"/>
      <c r="J240" s="249"/>
      <c r="K240" s="251"/>
      <c r="L240" s="249"/>
      <c r="M240" s="249"/>
      <c r="N240" s="249"/>
      <c r="O240" s="250"/>
      <c r="P240" s="249"/>
      <c r="Q240" s="249"/>
      <c r="R240" s="249"/>
    </row>
    <row r="241" spans="7:18" s="245" customFormat="1" x14ac:dyDescent="0.25">
      <c r="G241" s="249"/>
      <c r="H241" s="249"/>
      <c r="I241" s="249"/>
      <c r="J241" s="249"/>
      <c r="K241" s="251"/>
      <c r="L241" s="249"/>
      <c r="M241" s="249"/>
      <c r="N241" s="249"/>
      <c r="O241" s="250"/>
      <c r="P241" s="249"/>
      <c r="Q241" s="249"/>
      <c r="R241" s="249"/>
    </row>
    <row r="242" spans="7:18" s="245" customFormat="1" x14ac:dyDescent="0.25">
      <c r="G242" s="249"/>
      <c r="H242" s="249"/>
      <c r="I242" s="249"/>
      <c r="J242" s="249"/>
      <c r="K242" s="251"/>
      <c r="L242" s="249"/>
      <c r="M242" s="249"/>
      <c r="N242" s="249"/>
      <c r="O242" s="250"/>
      <c r="P242" s="249"/>
      <c r="Q242" s="249"/>
      <c r="R242" s="249"/>
    </row>
    <row r="243" spans="7:18" s="245" customFormat="1" x14ac:dyDescent="0.25">
      <c r="G243" s="249"/>
      <c r="H243" s="249"/>
      <c r="I243" s="249"/>
      <c r="J243" s="249"/>
      <c r="K243" s="251"/>
      <c r="L243" s="249"/>
      <c r="M243" s="249"/>
      <c r="N243" s="249"/>
      <c r="O243" s="250"/>
      <c r="P243" s="249"/>
      <c r="Q243" s="249"/>
      <c r="R243" s="249"/>
    </row>
    <row r="244" spans="7:18" s="245" customFormat="1" x14ac:dyDescent="0.25">
      <c r="G244" s="249"/>
      <c r="H244" s="249"/>
      <c r="I244" s="249"/>
      <c r="J244" s="249"/>
      <c r="K244" s="251"/>
      <c r="L244" s="249"/>
      <c r="M244" s="249"/>
      <c r="N244" s="249"/>
      <c r="O244" s="250"/>
      <c r="P244" s="249"/>
      <c r="Q244" s="249"/>
      <c r="R244" s="249"/>
    </row>
    <row r="245" spans="7:18" s="245" customFormat="1" x14ac:dyDescent="0.25">
      <c r="G245" s="249"/>
      <c r="H245" s="249"/>
      <c r="I245" s="249"/>
      <c r="J245" s="249"/>
      <c r="K245" s="251"/>
      <c r="L245" s="249"/>
      <c r="M245" s="249"/>
      <c r="N245" s="249"/>
      <c r="O245" s="250"/>
      <c r="P245" s="249"/>
      <c r="Q245" s="249"/>
      <c r="R245" s="249"/>
    </row>
    <row r="246" spans="7:18" s="245" customFormat="1" x14ac:dyDescent="0.25">
      <c r="G246" s="249"/>
      <c r="H246" s="249"/>
      <c r="I246" s="249"/>
      <c r="J246" s="249"/>
      <c r="K246" s="251"/>
      <c r="L246" s="249"/>
      <c r="M246" s="249"/>
      <c r="N246" s="249"/>
      <c r="O246" s="250"/>
      <c r="P246" s="249"/>
      <c r="Q246" s="249"/>
      <c r="R246" s="249"/>
    </row>
    <row r="247" spans="7:18" s="245" customFormat="1" x14ac:dyDescent="0.25">
      <c r="G247" s="249"/>
      <c r="H247" s="249"/>
      <c r="I247" s="249"/>
      <c r="J247" s="249"/>
      <c r="K247" s="251"/>
      <c r="L247" s="249"/>
      <c r="M247" s="249"/>
      <c r="N247" s="249"/>
      <c r="O247" s="250"/>
      <c r="P247" s="249"/>
      <c r="Q247" s="249"/>
      <c r="R247" s="249"/>
    </row>
    <row r="248" spans="7:18" s="245" customFormat="1" x14ac:dyDescent="0.25">
      <c r="G248" s="249"/>
      <c r="H248" s="249"/>
      <c r="I248" s="249"/>
      <c r="J248" s="249"/>
      <c r="K248" s="251"/>
      <c r="L248" s="249"/>
      <c r="M248" s="249"/>
      <c r="N248" s="249"/>
      <c r="O248" s="250"/>
      <c r="P248" s="249"/>
      <c r="Q248" s="249"/>
      <c r="R248" s="249"/>
    </row>
    <row r="249" spans="7:18" s="245" customFormat="1" x14ac:dyDescent="0.25">
      <c r="G249" s="249"/>
      <c r="H249" s="249"/>
      <c r="I249" s="249"/>
      <c r="J249" s="249"/>
      <c r="K249" s="251"/>
      <c r="L249" s="249"/>
      <c r="M249" s="249"/>
      <c r="N249" s="249"/>
      <c r="O249" s="250"/>
      <c r="P249" s="249"/>
      <c r="Q249" s="249"/>
      <c r="R249" s="249"/>
    </row>
    <row r="250" spans="7:18" s="245" customFormat="1" x14ac:dyDescent="0.25">
      <c r="G250" s="249"/>
      <c r="H250" s="249"/>
      <c r="I250" s="249"/>
      <c r="J250" s="249"/>
      <c r="K250" s="251"/>
      <c r="L250" s="249"/>
      <c r="M250" s="249"/>
      <c r="N250" s="249"/>
      <c r="O250" s="250"/>
      <c r="P250" s="249"/>
      <c r="Q250" s="249"/>
      <c r="R250" s="249"/>
    </row>
    <row r="251" spans="7:18" s="245" customFormat="1" x14ac:dyDescent="0.25">
      <c r="G251" s="249"/>
      <c r="H251" s="249"/>
      <c r="I251" s="249"/>
      <c r="J251" s="249"/>
      <c r="K251" s="251"/>
      <c r="L251" s="249"/>
      <c r="M251" s="249"/>
      <c r="N251" s="249"/>
      <c r="O251" s="250"/>
      <c r="P251" s="249"/>
      <c r="Q251" s="249"/>
      <c r="R251" s="249"/>
    </row>
    <row r="252" spans="7:18" s="245" customFormat="1" x14ac:dyDescent="0.25">
      <c r="G252" s="249"/>
      <c r="H252" s="249"/>
      <c r="I252" s="249"/>
      <c r="J252" s="249"/>
      <c r="K252" s="251"/>
      <c r="L252" s="249"/>
      <c r="M252" s="249"/>
      <c r="N252" s="249"/>
      <c r="O252" s="250"/>
      <c r="P252" s="249"/>
      <c r="Q252" s="249"/>
      <c r="R252" s="249"/>
    </row>
    <row r="253" spans="7:18" s="245" customFormat="1" x14ac:dyDescent="0.25">
      <c r="G253" s="249"/>
      <c r="H253" s="249"/>
      <c r="I253" s="249"/>
      <c r="J253" s="249"/>
      <c r="K253" s="251"/>
      <c r="L253" s="249"/>
      <c r="M253" s="249"/>
      <c r="N253" s="249"/>
      <c r="O253" s="250"/>
      <c r="P253" s="249"/>
      <c r="Q253" s="249"/>
      <c r="R253" s="249"/>
    </row>
    <row r="254" spans="7:18" s="245" customFormat="1" x14ac:dyDescent="0.25">
      <c r="G254" s="249"/>
      <c r="H254" s="249"/>
      <c r="I254" s="249"/>
      <c r="J254" s="249"/>
      <c r="K254" s="251"/>
      <c r="L254" s="249"/>
      <c r="M254" s="249"/>
      <c r="N254" s="249"/>
      <c r="O254" s="250"/>
      <c r="P254" s="249"/>
      <c r="Q254" s="249"/>
      <c r="R254" s="249"/>
    </row>
    <row r="255" spans="7:18" s="245" customFormat="1" x14ac:dyDescent="0.25">
      <c r="G255" s="249"/>
      <c r="H255" s="249"/>
      <c r="I255" s="249"/>
      <c r="J255" s="249"/>
      <c r="K255" s="251"/>
      <c r="L255" s="249"/>
      <c r="M255" s="249"/>
      <c r="N255" s="249"/>
      <c r="O255" s="250"/>
      <c r="P255" s="249"/>
      <c r="Q255" s="249"/>
      <c r="R255" s="249"/>
    </row>
    <row r="256" spans="7:18" s="245" customFormat="1" x14ac:dyDescent="0.25">
      <c r="G256" s="249"/>
      <c r="H256" s="249"/>
      <c r="I256" s="249"/>
      <c r="J256" s="249"/>
      <c r="K256" s="251"/>
      <c r="L256" s="249"/>
      <c r="M256" s="249"/>
      <c r="N256" s="249"/>
      <c r="O256" s="250"/>
      <c r="P256" s="249"/>
      <c r="Q256" s="249"/>
      <c r="R256" s="249"/>
    </row>
    <row r="257" spans="7:18" s="245" customFormat="1" x14ac:dyDescent="0.25">
      <c r="G257" s="249"/>
      <c r="H257" s="249"/>
      <c r="I257" s="249"/>
      <c r="J257" s="249"/>
      <c r="K257" s="251"/>
      <c r="L257" s="249"/>
      <c r="M257" s="249"/>
      <c r="N257" s="249"/>
      <c r="O257" s="250"/>
      <c r="P257" s="249"/>
      <c r="Q257" s="249"/>
      <c r="R257" s="249"/>
    </row>
    <row r="258" spans="7:18" s="245" customFormat="1" x14ac:dyDescent="0.25">
      <c r="G258" s="249"/>
      <c r="H258" s="249"/>
      <c r="I258" s="249"/>
      <c r="J258" s="249"/>
      <c r="K258" s="251"/>
      <c r="L258" s="249"/>
      <c r="M258" s="249"/>
      <c r="N258" s="249"/>
      <c r="O258" s="250"/>
      <c r="P258" s="249"/>
      <c r="Q258" s="249"/>
      <c r="R258" s="249"/>
    </row>
    <row r="259" spans="7:18" s="245" customFormat="1" x14ac:dyDescent="0.25">
      <c r="G259" s="249"/>
      <c r="H259" s="249"/>
      <c r="I259" s="249"/>
      <c r="J259" s="249"/>
      <c r="K259" s="251"/>
      <c r="L259" s="249"/>
      <c r="M259" s="249"/>
      <c r="N259" s="249"/>
      <c r="O259" s="250"/>
      <c r="P259" s="249"/>
      <c r="Q259" s="249"/>
      <c r="R259" s="249"/>
    </row>
    <row r="260" spans="7:18" s="245" customFormat="1" x14ac:dyDescent="0.25">
      <c r="G260" s="249"/>
      <c r="H260" s="249"/>
      <c r="I260" s="249"/>
      <c r="J260" s="249"/>
      <c r="K260" s="251"/>
      <c r="L260" s="249"/>
      <c r="M260" s="249"/>
      <c r="N260" s="249"/>
      <c r="O260" s="250"/>
      <c r="P260" s="249"/>
      <c r="Q260" s="249"/>
      <c r="R260" s="249"/>
    </row>
    <row r="261" spans="7:18" s="245" customFormat="1" x14ac:dyDescent="0.25">
      <c r="G261" s="249"/>
      <c r="H261" s="249"/>
      <c r="I261" s="249"/>
      <c r="J261" s="249"/>
      <c r="K261" s="251"/>
      <c r="L261" s="249"/>
      <c r="M261" s="249"/>
      <c r="N261" s="249"/>
      <c r="O261" s="250"/>
      <c r="P261" s="249"/>
      <c r="Q261" s="249"/>
      <c r="R261" s="249"/>
    </row>
    <row r="262" spans="7:18" s="245" customFormat="1" x14ac:dyDescent="0.25">
      <c r="G262" s="249"/>
      <c r="H262" s="249"/>
      <c r="I262" s="249"/>
      <c r="J262" s="249"/>
      <c r="K262" s="251"/>
      <c r="L262" s="249"/>
      <c r="M262" s="249"/>
      <c r="N262" s="249"/>
      <c r="O262" s="250"/>
      <c r="P262" s="249"/>
      <c r="Q262" s="249"/>
      <c r="R262" s="249"/>
    </row>
    <row r="263" spans="7:18" s="245" customFormat="1" x14ac:dyDescent="0.25">
      <c r="G263" s="249"/>
      <c r="H263" s="249"/>
      <c r="I263" s="249"/>
      <c r="J263" s="249"/>
      <c r="K263" s="251"/>
      <c r="L263" s="249"/>
      <c r="M263" s="249"/>
      <c r="N263" s="249"/>
      <c r="O263" s="250"/>
      <c r="P263" s="249"/>
      <c r="Q263" s="249"/>
      <c r="R263" s="249"/>
    </row>
    <row r="264" spans="7:18" s="245" customFormat="1" x14ac:dyDescent="0.25">
      <c r="G264" s="249"/>
      <c r="H264" s="249"/>
      <c r="I264" s="249"/>
      <c r="J264" s="249"/>
      <c r="K264" s="251"/>
      <c r="L264" s="249"/>
      <c r="M264" s="249"/>
      <c r="N264" s="249"/>
      <c r="O264" s="250"/>
      <c r="P264" s="249"/>
      <c r="Q264" s="249"/>
      <c r="R264" s="249"/>
    </row>
    <row r="265" spans="7:18" s="245" customFormat="1" x14ac:dyDescent="0.25">
      <c r="G265" s="249"/>
      <c r="H265" s="249"/>
      <c r="I265" s="249"/>
      <c r="J265" s="249"/>
      <c r="K265" s="251"/>
      <c r="L265" s="249"/>
      <c r="M265" s="249"/>
      <c r="N265" s="249"/>
      <c r="O265" s="250"/>
      <c r="P265" s="249"/>
      <c r="Q265" s="249"/>
      <c r="R265" s="249"/>
    </row>
    <row r="266" spans="7:18" s="245" customFormat="1" x14ac:dyDescent="0.25">
      <c r="G266" s="249"/>
      <c r="H266" s="249"/>
      <c r="I266" s="249"/>
      <c r="J266" s="249"/>
      <c r="K266" s="251"/>
      <c r="L266" s="249"/>
      <c r="M266" s="249"/>
      <c r="N266" s="249"/>
      <c r="O266" s="250"/>
      <c r="P266" s="249"/>
      <c r="Q266" s="249"/>
      <c r="R266" s="249"/>
    </row>
    <row r="267" spans="7:18" s="245" customFormat="1" x14ac:dyDescent="0.25">
      <c r="G267" s="249"/>
      <c r="H267" s="249"/>
      <c r="I267" s="249"/>
      <c r="J267" s="249"/>
      <c r="K267" s="251"/>
      <c r="L267" s="249"/>
      <c r="M267" s="249"/>
      <c r="N267" s="249"/>
      <c r="O267" s="250"/>
      <c r="P267" s="249"/>
      <c r="Q267" s="249"/>
      <c r="R267" s="249"/>
    </row>
    <row r="268" spans="7:18" s="245" customFormat="1" x14ac:dyDescent="0.25">
      <c r="G268" s="249"/>
      <c r="H268" s="249"/>
      <c r="I268" s="249"/>
      <c r="J268" s="249"/>
      <c r="K268" s="251"/>
      <c r="L268" s="249"/>
      <c r="M268" s="249"/>
      <c r="N268" s="249"/>
      <c r="O268" s="250"/>
      <c r="P268" s="249"/>
      <c r="Q268" s="249"/>
      <c r="R268" s="249"/>
    </row>
    <row r="269" spans="7:18" s="245" customFormat="1" x14ac:dyDescent="0.25">
      <c r="G269" s="249"/>
      <c r="H269" s="249"/>
      <c r="I269" s="249"/>
      <c r="J269" s="249"/>
      <c r="K269" s="251"/>
      <c r="L269" s="249"/>
      <c r="M269" s="249"/>
      <c r="N269" s="249"/>
      <c r="O269" s="250"/>
      <c r="P269" s="249"/>
      <c r="Q269" s="249"/>
      <c r="R269" s="249"/>
    </row>
    <row r="270" spans="7:18" s="245" customFormat="1" x14ac:dyDescent="0.25">
      <c r="G270" s="249"/>
      <c r="H270" s="249"/>
      <c r="I270" s="249"/>
      <c r="J270" s="249"/>
      <c r="K270" s="251"/>
      <c r="L270" s="249"/>
      <c r="M270" s="249"/>
      <c r="N270" s="249"/>
      <c r="O270" s="250"/>
      <c r="P270" s="249"/>
      <c r="Q270" s="249"/>
      <c r="R270" s="249"/>
    </row>
    <row r="271" spans="7:18" s="245" customFormat="1" x14ac:dyDescent="0.25">
      <c r="G271" s="249"/>
      <c r="H271" s="249"/>
      <c r="I271" s="249"/>
      <c r="J271" s="249"/>
      <c r="K271" s="251"/>
      <c r="L271" s="249"/>
      <c r="M271" s="249"/>
      <c r="N271" s="249"/>
      <c r="O271" s="250"/>
      <c r="P271" s="249"/>
      <c r="Q271" s="249"/>
      <c r="R271" s="249"/>
    </row>
    <row r="272" spans="7:18" s="245" customFormat="1" x14ac:dyDescent="0.25">
      <c r="G272" s="249"/>
      <c r="H272" s="249"/>
      <c r="I272" s="249"/>
      <c r="J272" s="249"/>
      <c r="K272" s="251"/>
      <c r="L272" s="249"/>
      <c r="M272" s="249"/>
      <c r="N272" s="249"/>
      <c r="O272" s="250"/>
      <c r="P272" s="249"/>
      <c r="Q272" s="249"/>
      <c r="R272" s="249"/>
    </row>
    <row r="273" spans="7:18" s="245" customFormat="1" x14ac:dyDescent="0.25">
      <c r="G273" s="249"/>
      <c r="H273" s="249"/>
      <c r="I273" s="249"/>
      <c r="J273" s="249"/>
      <c r="K273" s="251"/>
      <c r="L273" s="249"/>
      <c r="M273" s="249"/>
      <c r="N273" s="249"/>
      <c r="O273" s="250"/>
      <c r="P273" s="249"/>
      <c r="Q273" s="249"/>
      <c r="R273" s="249"/>
    </row>
    <row r="274" spans="7:18" s="245" customFormat="1" x14ac:dyDescent="0.25">
      <c r="G274" s="249"/>
      <c r="H274" s="249"/>
      <c r="I274" s="249"/>
      <c r="J274" s="249"/>
      <c r="K274" s="251"/>
      <c r="L274" s="249"/>
      <c r="M274" s="249"/>
      <c r="N274" s="249"/>
      <c r="O274" s="250"/>
      <c r="P274" s="249"/>
      <c r="Q274" s="249"/>
      <c r="R274" s="249"/>
    </row>
    <row r="275" spans="7:18" s="245" customFormat="1" x14ac:dyDescent="0.25">
      <c r="G275" s="249"/>
      <c r="H275" s="249"/>
      <c r="I275" s="249"/>
      <c r="J275" s="249"/>
      <c r="K275" s="251"/>
      <c r="L275" s="249"/>
      <c r="M275" s="249"/>
      <c r="N275" s="249"/>
      <c r="O275" s="250"/>
      <c r="P275" s="249"/>
      <c r="Q275" s="249"/>
      <c r="R275" s="249"/>
    </row>
    <row r="276" spans="7:18" s="245" customFormat="1" x14ac:dyDescent="0.25">
      <c r="G276" s="249"/>
      <c r="H276" s="249"/>
      <c r="I276" s="249"/>
      <c r="J276" s="249"/>
      <c r="K276" s="251"/>
      <c r="L276" s="249"/>
      <c r="M276" s="249"/>
      <c r="N276" s="249"/>
      <c r="O276" s="250"/>
      <c r="P276" s="249"/>
      <c r="Q276" s="249"/>
      <c r="R276" s="249"/>
    </row>
    <row r="277" spans="7:18" s="245" customFormat="1" x14ac:dyDescent="0.25">
      <c r="G277" s="249"/>
      <c r="H277" s="249"/>
      <c r="I277" s="249"/>
      <c r="J277" s="249"/>
      <c r="K277" s="251"/>
      <c r="L277" s="249"/>
      <c r="M277" s="249"/>
      <c r="N277" s="249"/>
      <c r="O277" s="250"/>
      <c r="P277" s="249"/>
      <c r="Q277" s="249"/>
      <c r="R277" s="249"/>
    </row>
    <row r="278" spans="7:18" s="245" customFormat="1" x14ac:dyDescent="0.25">
      <c r="G278" s="249"/>
      <c r="H278" s="249"/>
      <c r="I278" s="249"/>
      <c r="J278" s="249"/>
      <c r="K278" s="251"/>
      <c r="L278" s="249"/>
      <c r="M278" s="249"/>
      <c r="N278" s="249"/>
      <c r="O278" s="250"/>
      <c r="P278" s="249"/>
      <c r="Q278" s="249"/>
      <c r="R278" s="249"/>
    </row>
    <row r="279" spans="7:18" s="245" customFormat="1" x14ac:dyDescent="0.25">
      <c r="G279" s="249"/>
      <c r="H279" s="249"/>
      <c r="I279" s="249"/>
      <c r="J279" s="249"/>
      <c r="K279" s="251"/>
      <c r="L279" s="249"/>
      <c r="M279" s="249"/>
      <c r="N279" s="249"/>
      <c r="O279" s="250"/>
      <c r="P279" s="249"/>
      <c r="Q279" s="249"/>
      <c r="R279" s="249"/>
    </row>
    <row r="280" spans="7:18" s="245" customFormat="1" x14ac:dyDescent="0.25">
      <c r="G280" s="249"/>
      <c r="H280" s="249"/>
      <c r="I280" s="249"/>
      <c r="J280" s="249"/>
      <c r="K280" s="251"/>
      <c r="L280" s="249"/>
      <c r="M280" s="249"/>
      <c r="N280" s="249"/>
      <c r="O280" s="250"/>
      <c r="P280" s="249"/>
      <c r="Q280" s="249"/>
      <c r="R280" s="249"/>
    </row>
    <row r="281" spans="7:18" s="245" customFormat="1" x14ac:dyDescent="0.25">
      <c r="G281" s="249"/>
      <c r="H281" s="249"/>
      <c r="I281" s="249"/>
      <c r="J281" s="249"/>
      <c r="K281" s="251"/>
      <c r="L281" s="249"/>
      <c r="M281" s="249"/>
      <c r="N281" s="249"/>
      <c r="O281" s="250"/>
      <c r="P281" s="249"/>
      <c r="Q281" s="249"/>
      <c r="R281" s="249"/>
    </row>
    <row r="282" spans="7:18" s="245" customFormat="1" x14ac:dyDescent="0.25">
      <c r="G282" s="249"/>
      <c r="H282" s="249"/>
      <c r="I282" s="249"/>
      <c r="J282" s="249"/>
      <c r="K282" s="251"/>
      <c r="L282" s="249"/>
      <c r="M282" s="249"/>
      <c r="N282" s="249"/>
      <c r="O282" s="250"/>
      <c r="P282" s="249"/>
      <c r="Q282" s="249"/>
      <c r="R282" s="249"/>
    </row>
    <row r="283" spans="7:18" s="245" customFormat="1" x14ac:dyDescent="0.25">
      <c r="G283" s="249"/>
      <c r="H283" s="249"/>
      <c r="I283" s="249"/>
      <c r="J283" s="249"/>
      <c r="K283" s="251"/>
      <c r="L283" s="249"/>
      <c r="M283" s="249"/>
      <c r="N283" s="249"/>
      <c r="O283" s="250"/>
      <c r="P283" s="249"/>
      <c r="Q283" s="249"/>
      <c r="R283" s="249"/>
    </row>
    <row r="284" spans="7:18" s="245" customFormat="1" x14ac:dyDescent="0.25">
      <c r="G284" s="249"/>
      <c r="H284" s="249"/>
      <c r="I284" s="249"/>
      <c r="J284" s="249"/>
      <c r="K284" s="251"/>
      <c r="L284" s="249"/>
      <c r="M284" s="249"/>
      <c r="N284" s="249"/>
      <c r="O284" s="250"/>
      <c r="P284" s="249"/>
      <c r="Q284" s="249"/>
      <c r="R284" s="249"/>
    </row>
    <row r="285" spans="7:18" s="245" customFormat="1" x14ac:dyDescent="0.25">
      <c r="G285" s="249"/>
      <c r="H285" s="249"/>
      <c r="I285" s="249"/>
      <c r="J285" s="249"/>
      <c r="K285" s="251"/>
      <c r="L285" s="249"/>
      <c r="M285" s="249"/>
      <c r="N285" s="249"/>
      <c r="O285" s="250"/>
      <c r="P285" s="249"/>
      <c r="Q285" s="249"/>
      <c r="R285" s="249"/>
    </row>
    <row r="286" spans="7:18" s="245" customFormat="1" x14ac:dyDescent="0.25">
      <c r="G286" s="249"/>
      <c r="H286" s="249"/>
      <c r="I286" s="249"/>
      <c r="J286" s="249"/>
      <c r="K286" s="251"/>
      <c r="L286" s="249"/>
      <c r="M286" s="249"/>
      <c r="N286" s="249"/>
      <c r="O286" s="250"/>
      <c r="P286" s="249"/>
      <c r="Q286" s="249"/>
      <c r="R286" s="249"/>
    </row>
    <row r="287" spans="7:18" s="245" customFormat="1" x14ac:dyDescent="0.25">
      <c r="G287" s="249"/>
      <c r="H287" s="249"/>
      <c r="I287" s="249"/>
      <c r="J287" s="249"/>
      <c r="K287" s="251"/>
      <c r="L287" s="249"/>
      <c r="M287" s="249"/>
      <c r="N287" s="249"/>
      <c r="O287" s="250"/>
      <c r="P287" s="249"/>
      <c r="Q287" s="249"/>
      <c r="R287" s="249"/>
    </row>
    <row r="288" spans="7:18" s="245" customFormat="1" x14ac:dyDescent="0.25">
      <c r="G288" s="249"/>
      <c r="H288" s="249"/>
      <c r="I288" s="249"/>
      <c r="J288" s="249"/>
      <c r="K288" s="251"/>
      <c r="L288" s="249"/>
      <c r="M288" s="249"/>
      <c r="N288" s="249"/>
      <c r="O288" s="250"/>
      <c r="P288" s="249"/>
      <c r="Q288" s="249"/>
      <c r="R288" s="249"/>
    </row>
    <row r="289" spans="7:18" s="245" customFormat="1" x14ac:dyDescent="0.25">
      <c r="G289" s="249"/>
      <c r="H289" s="249"/>
      <c r="I289" s="249"/>
      <c r="J289" s="249"/>
      <c r="K289" s="251"/>
      <c r="L289" s="249"/>
      <c r="M289" s="249"/>
      <c r="N289" s="249"/>
      <c r="O289" s="250"/>
      <c r="P289" s="249"/>
      <c r="Q289" s="249"/>
      <c r="R289" s="249"/>
    </row>
    <row r="290" spans="7:18" s="245" customFormat="1" x14ac:dyDescent="0.25">
      <c r="G290" s="249"/>
      <c r="H290" s="249"/>
      <c r="I290" s="249"/>
      <c r="J290" s="249"/>
      <c r="K290" s="251"/>
      <c r="L290" s="249"/>
      <c r="M290" s="249"/>
      <c r="N290" s="249"/>
      <c r="O290" s="250"/>
      <c r="P290" s="249"/>
      <c r="Q290" s="249"/>
      <c r="R290" s="249"/>
    </row>
    <row r="291" spans="7:18" s="245" customFormat="1" x14ac:dyDescent="0.25">
      <c r="G291" s="249"/>
      <c r="H291" s="249"/>
      <c r="I291" s="249"/>
      <c r="J291" s="249"/>
      <c r="K291" s="251"/>
      <c r="L291" s="249"/>
      <c r="M291" s="249"/>
      <c r="N291" s="249"/>
      <c r="O291" s="250"/>
      <c r="P291" s="249"/>
      <c r="Q291" s="249"/>
      <c r="R291" s="249"/>
    </row>
    <row r="292" spans="7:18" s="245" customFormat="1" x14ac:dyDescent="0.25">
      <c r="G292" s="249"/>
      <c r="H292" s="249"/>
      <c r="I292" s="249"/>
      <c r="J292" s="249"/>
      <c r="K292" s="251"/>
      <c r="L292" s="249"/>
      <c r="M292" s="249"/>
      <c r="N292" s="249"/>
      <c r="O292" s="250"/>
      <c r="P292" s="249"/>
      <c r="Q292" s="249"/>
      <c r="R292" s="249"/>
    </row>
    <row r="293" spans="7:18" s="245" customFormat="1" x14ac:dyDescent="0.25">
      <c r="G293" s="249"/>
      <c r="H293" s="249"/>
      <c r="I293" s="249"/>
      <c r="J293" s="249"/>
      <c r="K293" s="251"/>
      <c r="L293" s="249"/>
      <c r="M293" s="249"/>
      <c r="N293" s="249"/>
      <c r="O293" s="250"/>
      <c r="P293" s="249"/>
      <c r="Q293" s="249"/>
      <c r="R293" s="249"/>
    </row>
    <row r="294" spans="7:18" s="245" customFormat="1" x14ac:dyDescent="0.25">
      <c r="G294" s="249"/>
      <c r="H294" s="249"/>
      <c r="I294" s="249"/>
      <c r="J294" s="249"/>
      <c r="K294" s="251"/>
      <c r="L294" s="249"/>
      <c r="M294" s="249"/>
      <c r="N294" s="249"/>
      <c r="O294" s="250"/>
      <c r="P294" s="249"/>
      <c r="Q294" s="249"/>
      <c r="R294" s="249"/>
    </row>
    <row r="295" spans="7:18" s="245" customFormat="1" x14ac:dyDescent="0.25">
      <c r="G295" s="249"/>
      <c r="H295" s="249"/>
      <c r="I295" s="249"/>
      <c r="J295" s="249"/>
      <c r="K295" s="251"/>
      <c r="L295" s="249"/>
      <c r="M295" s="249"/>
      <c r="N295" s="249"/>
      <c r="O295" s="250"/>
      <c r="P295" s="249"/>
      <c r="Q295" s="249"/>
      <c r="R295" s="249"/>
    </row>
    <row r="296" spans="7:18" s="245" customFormat="1" x14ac:dyDescent="0.25">
      <c r="G296" s="249"/>
      <c r="H296" s="249"/>
      <c r="I296" s="249"/>
      <c r="J296" s="249"/>
      <c r="K296" s="251"/>
      <c r="L296" s="249"/>
      <c r="M296" s="249"/>
      <c r="N296" s="249"/>
      <c r="O296" s="250"/>
      <c r="P296" s="249"/>
      <c r="Q296" s="249"/>
      <c r="R296" s="249"/>
    </row>
    <row r="297" spans="7:18" s="245" customFormat="1" x14ac:dyDescent="0.25">
      <c r="G297" s="249"/>
      <c r="H297" s="249"/>
      <c r="I297" s="249"/>
      <c r="J297" s="249"/>
      <c r="K297" s="251"/>
      <c r="L297" s="249"/>
      <c r="M297" s="249"/>
      <c r="N297" s="249"/>
      <c r="O297" s="250"/>
      <c r="P297" s="249"/>
      <c r="Q297" s="249"/>
      <c r="R297" s="249"/>
    </row>
    <row r="298" spans="7:18" s="245" customFormat="1" x14ac:dyDescent="0.25">
      <c r="G298" s="249"/>
      <c r="H298" s="249"/>
      <c r="I298" s="249"/>
      <c r="J298" s="249"/>
      <c r="K298" s="251"/>
      <c r="L298" s="249"/>
      <c r="M298" s="249"/>
      <c r="N298" s="249"/>
      <c r="O298" s="250"/>
      <c r="P298" s="249"/>
      <c r="Q298" s="249"/>
      <c r="R298" s="249"/>
    </row>
    <row r="299" spans="7:18" s="245" customFormat="1" x14ac:dyDescent="0.25">
      <c r="G299" s="249"/>
      <c r="H299" s="249"/>
      <c r="I299" s="249"/>
      <c r="J299" s="249"/>
      <c r="K299" s="251"/>
      <c r="L299" s="249"/>
      <c r="M299" s="249"/>
      <c r="N299" s="249"/>
      <c r="O299" s="250"/>
      <c r="P299" s="249"/>
      <c r="Q299" s="249"/>
      <c r="R299" s="249"/>
    </row>
    <row r="300" spans="7:18" s="245" customFormat="1" x14ac:dyDescent="0.25">
      <c r="G300" s="249"/>
      <c r="H300" s="249"/>
      <c r="I300" s="249"/>
      <c r="J300" s="249"/>
      <c r="K300" s="251"/>
      <c r="L300" s="249"/>
      <c r="M300" s="249"/>
      <c r="N300" s="249"/>
      <c r="O300" s="250"/>
      <c r="P300" s="249"/>
      <c r="Q300" s="249"/>
      <c r="R300" s="249"/>
    </row>
    <row r="301" spans="7:18" s="245" customFormat="1" x14ac:dyDescent="0.25">
      <c r="G301" s="249"/>
      <c r="H301" s="249"/>
      <c r="I301" s="249"/>
      <c r="J301" s="249"/>
      <c r="K301" s="251"/>
      <c r="L301" s="249"/>
      <c r="M301" s="249"/>
      <c r="N301" s="249"/>
      <c r="O301" s="250"/>
      <c r="P301" s="249"/>
      <c r="Q301" s="249"/>
      <c r="R301" s="249"/>
    </row>
    <row r="302" spans="7:18" s="245" customFormat="1" x14ac:dyDescent="0.25">
      <c r="G302" s="249"/>
      <c r="H302" s="249"/>
      <c r="I302" s="249"/>
      <c r="J302" s="249"/>
      <c r="K302" s="251"/>
      <c r="L302" s="249"/>
      <c r="M302" s="249"/>
      <c r="N302" s="249"/>
      <c r="O302" s="250"/>
      <c r="P302" s="249"/>
      <c r="Q302" s="249"/>
      <c r="R302" s="249"/>
    </row>
    <row r="303" spans="7:18" s="245" customFormat="1" x14ac:dyDescent="0.25">
      <c r="G303" s="249"/>
      <c r="H303" s="249"/>
      <c r="I303" s="249"/>
      <c r="J303" s="249"/>
      <c r="K303" s="251"/>
      <c r="L303" s="249"/>
      <c r="M303" s="249"/>
      <c r="N303" s="249"/>
      <c r="O303" s="250"/>
      <c r="P303" s="249"/>
      <c r="Q303" s="249"/>
      <c r="R303" s="249"/>
    </row>
    <row r="304" spans="7:18" s="245" customFormat="1" x14ac:dyDescent="0.25">
      <c r="G304" s="249"/>
      <c r="H304" s="249"/>
      <c r="I304" s="249"/>
      <c r="J304" s="249"/>
      <c r="K304" s="251"/>
      <c r="L304" s="249"/>
      <c r="M304" s="249"/>
      <c r="N304" s="249"/>
      <c r="O304" s="250"/>
      <c r="P304" s="249"/>
      <c r="Q304" s="249"/>
      <c r="R304" s="249"/>
    </row>
    <row r="305" spans="7:18" s="245" customFormat="1" x14ac:dyDescent="0.25">
      <c r="G305" s="249"/>
      <c r="H305" s="249"/>
      <c r="I305" s="249"/>
      <c r="J305" s="249"/>
      <c r="K305" s="251"/>
      <c r="L305" s="249"/>
      <c r="M305" s="249"/>
      <c r="N305" s="249"/>
      <c r="O305" s="250"/>
      <c r="P305" s="249"/>
      <c r="Q305" s="249"/>
      <c r="R305" s="249"/>
    </row>
    <row r="306" spans="7:18" s="245" customFormat="1" x14ac:dyDescent="0.25">
      <c r="G306" s="249"/>
      <c r="H306" s="249"/>
      <c r="I306" s="249"/>
      <c r="J306" s="249"/>
      <c r="K306" s="251"/>
      <c r="L306" s="249"/>
      <c r="M306" s="249"/>
      <c r="N306" s="249"/>
      <c r="O306" s="250"/>
      <c r="P306" s="249"/>
      <c r="Q306" s="249"/>
      <c r="R306" s="249"/>
    </row>
    <row r="307" spans="7:18" s="245" customFormat="1" x14ac:dyDescent="0.25">
      <c r="G307" s="249"/>
      <c r="H307" s="249"/>
      <c r="I307" s="249"/>
      <c r="J307" s="249"/>
      <c r="K307" s="251"/>
      <c r="L307" s="249"/>
      <c r="M307" s="249"/>
      <c r="N307" s="249"/>
      <c r="O307" s="250"/>
      <c r="P307" s="249"/>
      <c r="Q307" s="249"/>
      <c r="R307" s="249"/>
    </row>
    <row r="308" spans="7:18" s="245" customFormat="1" x14ac:dyDescent="0.25">
      <c r="G308" s="249"/>
      <c r="H308" s="249"/>
      <c r="I308" s="249"/>
      <c r="J308" s="249"/>
      <c r="K308" s="251"/>
      <c r="L308" s="249"/>
      <c r="M308" s="249"/>
      <c r="N308" s="249"/>
      <c r="O308" s="250"/>
      <c r="P308" s="249"/>
      <c r="Q308" s="249"/>
      <c r="R308" s="249"/>
    </row>
    <row r="309" spans="7:18" s="245" customFormat="1" x14ac:dyDescent="0.25">
      <c r="G309" s="249"/>
      <c r="H309" s="249"/>
      <c r="I309" s="249"/>
      <c r="J309" s="249"/>
      <c r="K309" s="251"/>
      <c r="L309" s="249"/>
      <c r="M309" s="249"/>
      <c r="N309" s="249"/>
      <c r="O309" s="250"/>
      <c r="P309" s="249"/>
      <c r="Q309" s="249"/>
      <c r="R309" s="249"/>
    </row>
    <row r="310" spans="7:18" s="245" customFormat="1" x14ac:dyDescent="0.25">
      <c r="G310" s="249"/>
      <c r="H310" s="249"/>
      <c r="I310" s="249"/>
      <c r="J310" s="249"/>
      <c r="K310" s="251"/>
      <c r="L310" s="249"/>
      <c r="M310" s="249"/>
      <c r="N310" s="249"/>
      <c r="O310" s="250"/>
      <c r="P310" s="249"/>
      <c r="Q310" s="249"/>
      <c r="R310" s="249"/>
    </row>
    <row r="311" spans="7:18" s="245" customFormat="1" x14ac:dyDescent="0.25">
      <c r="G311" s="249"/>
      <c r="H311" s="249"/>
      <c r="I311" s="249"/>
      <c r="J311" s="249"/>
      <c r="K311" s="251"/>
      <c r="L311" s="249"/>
      <c r="M311" s="249"/>
      <c r="N311" s="249"/>
      <c r="O311" s="250"/>
      <c r="P311" s="249"/>
      <c r="Q311" s="249"/>
      <c r="R311" s="249"/>
    </row>
    <row r="312" spans="7:18" s="245" customFormat="1" x14ac:dyDescent="0.25">
      <c r="G312" s="249"/>
      <c r="H312" s="249"/>
      <c r="I312" s="249"/>
      <c r="J312" s="249"/>
      <c r="K312" s="251"/>
      <c r="L312" s="249"/>
      <c r="M312" s="249"/>
      <c r="N312" s="249"/>
      <c r="O312" s="250"/>
      <c r="P312" s="249"/>
      <c r="Q312" s="249"/>
      <c r="R312" s="249"/>
    </row>
    <row r="313" spans="7:18" s="245" customFormat="1" x14ac:dyDescent="0.25">
      <c r="G313" s="249"/>
      <c r="H313" s="249"/>
      <c r="I313" s="249"/>
      <c r="J313" s="249"/>
      <c r="K313" s="251"/>
      <c r="L313" s="249"/>
      <c r="M313" s="249"/>
      <c r="N313" s="249"/>
      <c r="O313" s="250"/>
      <c r="P313" s="249"/>
      <c r="Q313" s="249"/>
      <c r="R313" s="249"/>
    </row>
    <row r="314" spans="7:18" s="245" customFormat="1" x14ac:dyDescent="0.25">
      <c r="G314" s="249"/>
      <c r="H314" s="249"/>
      <c r="I314" s="249"/>
      <c r="J314" s="249"/>
      <c r="K314" s="251"/>
      <c r="L314" s="249"/>
      <c r="M314" s="249"/>
      <c r="N314" s="249"/>
      <c r="O314" s="250"/>
      <c r="P314" s="249"/>
      <c r="Q314" s="249"/>
      <c r="R314" s="249"/>
    </row>
    <row r="315" spans="7:18" s="245" customFormat="1" x14ac:dyDescent="0.25">
      <c r="G315" s="249"/>
      <c r="H315" s="249"/>
      <c r="I315" s="249"/>
      <c r="J315" s="249"/>
      <c r="K315" s="251"/>
      <c r="L315" s="249"/>
      <c r="M315" s="249"/>
      <c r="N315" s="249"/>
      <c r="O315" s="250"/>
      <c r="P315" s="249"/>
      <c r="Q315" s="249"/>
      <c r="R315" s="249"/>
    </row>
    <row r="316" spans="7:18" s="245" customFormat="1" x14ac:dyDescent="0.25">
      <c r="G316" s="249"/>
      <c r="H316" s="249"/>
      <c r="I316" s="249"/>
      <c r="J316" s="249"/>
      <c r="K316" s="251"/>
      <c r="L316" s="249"/>
      <c r="M316" s="249"/>
      <c r="N316" s="249"/>
      <c r="O316" s="250"/>
      <c r="P316" s="249"/>
      <c r="Q316" s="249"/>
      <c r="R316" s="249"/>
    </row>
    <row r="317" spans="7:18" s="245" customFormat="1" x14ac:dyDescent="0.25">
      <c r="G317" s="249"/>
      <c r="H317" s="249"/>
      <c r="I317" s="249"/>
      <c r="J317" s="249"/>
      <c r="K317" s="251"/>
      <c r="L317" s="249"/>
      <c r="M317" s="249"/>
      <c r="N317" s="249"/>
      <c r="O317" s="250"/>
      <c r="P317" s="249"/>
      <c r="Q317" s="249"/>
      <c r="R317" s="249"/>
    </row>
    <row r="318" spans="7:18" s="245" customFormat="1" x14ac:dyDescent="0.25">
      <c r="G318" s="249"/>
      <c r="H318" s="249"/>
      <c r="I318" s="249"/>
      <c r="J318" s="249"/>
      <c r="K318" s="251"/>
      <c r="L318" s="249"/>
      <c r="M318" s="249"/>
      <c r="N318" s="249"/>
      <c r="O318" s="250"/>
      <c r="P318" s="249"/>
      <c r="Q318" s="249"/>
      <c r="R318" s="249"/>
    </row>
    <row r="319" spans="7:18" s="245" customFormat="1" x14ac:dyDescent="0.25">
      <c r="G319" s="249"/>
      <c r="H319" s="249"/>
      <c r="I319" s="249"/>
      <c r="J319" s="249"/>
      <c r="K319" s="251"/>
      <c r="L319" s="249"/>
      <c r="M319" s="249"/>
      <c r="N319" s="249"/>
      <c r="O319" s="250"/>
      <c r="P319" s="249"/>
      <c r="Q319" s="249"/>
      <c r="R319" s="249"/>
    </row>
    <row r="320" spans="7:18" s="245" customFormat="1" x14ac:dyDescent="0.25">
      <c r="G320" s="249"/>
      <c r="H320" s="249"/>
      <c r="I320" s="249"/>
      <c r="J320" s="249"/>
      <c r="K320" s="251"/>
      <c r="L320" s="249"/>
      <c r="M320" s="249"/>
      <c r="N320" s="249"/>
      <c r="O320" s="250"/>
      <c r="P320" s="249"/>
      <c r="Q320" s="249"/>
      <c r="R320" s="249"/>
    </row>
    <row r="321" spans="7:18" s="245" customFormat="1" x14ac:dyDescent="0.25">
      <c r="G321" s="249"/>
      <c r="H321" s="249"/>
      <c r="I321" s="249"/>
      <c r="J321" s="249"/>
      <c r="K321" s="251"/>
      <c r="L321" s="249"/>
      <c r="M321" s="249"/>
      <c r="N321" s="249"/>
      <c r="O321" s="250"/>
      <c r="P321" s="249"/>
      <c r="Q321" s="249"/>
      <c r="R321" s="249"/>
    </row>
    <row r="322" spans="7:18" s="245" customFormat="1" x14ac:dyDescent="0.25">
      <c r="G322" s="249"/>
      <c r="H322" s="249"/>
      <c r="I322" s="249"/>
      <c r="J322" s="249"/>
      <c r="K322" s="251"/>
      <c r="L322" s="249"/>
      <c r="M322" s="249"/>
      <c r="N322" s="249"/>
      <c r="O322" s="250"/>
      <c r="P322" s="249"/>
      <c r="Q322" s="249"/>
      <c r="R322" s="249"/>
    </row>
    <row r="323" spans="7:18" s="245" customFormat="1" x14ac:dyDescent="0.25">
      <c r="G323" s="249"/>
      <c r="H323" s="249"/>
      <c r="I323" s="249"/>
      <c r="J323" s="249"/>
      <c r="K323" s="251"/>
      <c r="L323" s="249"/>
      <c r="M323" s="249"/>
      <c r="N323" s="249"/>
      <c r="O323" s="250"/>
      <c r="P323" s="249"/>
      <c r="Q323" s="249"/>
      <c r="R323" s="249"/>
    </row>
    <row r="324" spans="7:18" s="245" customFormat="1" x14ac:dyDescent="0.25">
      <c r="G324" s="249"/>
      <c r="H324" s="249"/>
      <c r="I324" s="249"/>
      <c r="J324" s="249"/>
      <c r="K324" s="251"/>
      <c r="L324" s="249"/>
      <c r="M324" s="249"/>
      <c r="N324" s="249"/>
      <c r="O324" s="250"/>
      <c r="P324" s="249"/>
      <c r="Q324" s="249"/>
      <c r="R324" s="249"/>
    </row>
    <row r="325" spans="7:18" s="245" customFormat="1" x14ac:dyDescent="0.25">
      <c r="G325" s="249"/>
      <c r="H325" s="249"/>
      <c r="I325" s="249"/>
      <c r="J325" s="249"/>
      <c r="K325" s="251"/>
      <c r="L325" s="249"/>
      <c r="M325" s="249"/>
      <c r="N325" s="249"/>
      <c r="O325" s="250"/>
      <c r="P325" s="249"/>
      <c r="Q325" s="249"/>
      <c r="R325" s="249"/>
    </row>
    <row r="326" spans="7:18" s="245" customFormat="1" x14ac:dyDescent="0.25">
      <c r="G326" s="249"/>
      <c r="H326" s="249"/>
      <c r="I326" s="249"/>
      <c r="J326" s="249"/>
      <c r="K326" s="251"/>
      <c r="L326" s="249"/>
      <c r="M326" s="249"/>
      <c r="N326" s="249"/>
      <c r="O326" s="250"/>
      <c r="P326" s="249"/>
      <c r="Q326" s="249"/>
      <c r="R326" s="249"/>
    </row>
    <row r="327" spans="7:18" s="245" customFormat="1" x14ac:dyDescent="0.25">
      <c r="G327" s="249"/>
      <c r="H327" s="249"/>
      <c r="I327" s="249"/>
      <c r="J327" s="249"/>
      <c r="K327" s="251"/>
      <c r="L327" s="249"/>
      <c r="M327" s="249"/>
      <c r="N327" s="249"/>
      <c r="O327" s="250"/>
      <c r="P327" s="249"/>
      <c r="Q327" s="249"/>
      <c r="R327" s="249"/>
    </row>
    <row r="328" spans="7:18" s="245" customFormat="1" x14ac:dyDescent="0.25">
      <c r="G328" s="249"/>
      <c r="H328" s="249"/>
      <c r="I328" s="249"/>
      <c r="J328" s="249"/>
      <c r="K328" s="251"/>
      <c r="L328" s="249"/>
      <c r="M328" s="249"/>
      <c r="N328" s="249"/>
      <c r="O328" s="250"/>
      <c r="P328" s="249"/>
      <c r="Q328" s="249"/>
      <c r="R328" s="249"/>
    </row>
    <row r="329" spans="7:18" s="245" customFormat="1" x14ac:dyDescent="0.25">
      <c r="G329" s="249"/>
      <c r="H329" s="249"/>
      <c r="I329" s="249"/>
      <c r="J329" s="249"/>
      <c r="K329" s="251"/>
      <c r="L329" s="249"/>
      <c r="M329" s="249"/>
      <c r="N329" s="249"/>
      <c r="O329" s="250"/>
      <c r="P329" s="249"/>
      <c r="Q329" s="249"/>
      <c r="R329" s="249"/>
    </row>
    <row r="330" spans="7:18" s="245" customFormat="1" x14ac:dyDescent="0.25">
      <c r="G330" s="249"/>
      <c r="H330" s="249"/>
      <c r="I330" s="249"/>
      <c r="J330" s="249"/>
      <c r="K330" s="251"/>
      <c r="L330" s="249"/>
      <c r="M330" s="249"/>
      <c r="N330" s="249"/>
      <c r="O330" s="250"/>
      <c r="P330" s="249"/>
      <c r="Q330" s="249"/>
      <c r="R330" s="249"/>
    </row>
    <row r="331" spans="7:18" s="245" customFormat="1" x14ac:dyDescent="0.25">
      <c r="G331" s="249"/>
      <c r="H331" s="249"/>
      <c r="I331" s="249"/>
      <c r="J331" s="249"/>
      <c r="K331" s="251"/>
      <c r="L331" s="249"/>
      <c r="M331" s="249"/>
      <c r="N331" s="249"/>
      <c r="O331" s="250"/>
      <c r="P331" s="249"/>
      <c r="Q331" s="249"/>
      <c r="R331" s="249"/>
    </row>
    <row r="332" spans="7:18" s="245" customFormat="1" x14ac:dyDescent="0.25">
      <c r="G332" s="249"/>
      <c r="H332" s="249"/>
      <c r="I332" s="249"/>
      <c r="J332" s="249"/>
      <c r="K332" s="251"/>
      <c r="L332" s="249"/>
      <c r="M332" s="249"/>
      <c r="N332" s="249"/>
      <c r="O332" s="250"/>
      <c r="P332" s="249"/>
      <c r="Q332" s="249"/>
      <c r="R332" s="249"/>
    </row>
    <row r="333" spans="7:18" s="245" customFormat="1" x14ac:dyDescent="0.25">
      <c r="G333" s="249"/>
      <c r="H333" s="249"/>
      <c r="I333" s="249"/>
      <c r="J333" s="249"/>
      <c r="K333" s="251"/>
      <c r="L333" s="249"/>
      <c r="M333" s="249"/>
      <c r="N333" s="249"/>
      <c r="O333" s="250"/>
      <c r="P333" s="249"/>
      <c r="Q333" s="249"/>
      <c r="R333" s="249"/>
    </row>
    <row r="334" spans="7:18" s="245" customFormat="1" x14ac:dyDescent="0.25">
      <c r="G334" s="249"/>
      <c r="H334" s="249"/>
      <c r="I334" s="249"/>
      <c r="J334" s="249"/>
      <c r="K334" s="251"/>
      <c r="L334" s="249"/>
      <c r="M334" s="249"/>
      <c r="N334" s="249"/>
      <c r="O334" s="250"/>
      <c r="P334" s="249"/>
      <c r="Q334" s="249"/>
      <c r="R334" s="249"/>
    </row>
    <row r="335" spans="7:18" s="245" customFormat="1" x14ac:dyDescent="0.25">
      <c r="G335" s="249"/>
      <c r="H335" s="249"/>
      <c r="I335" s="249"/>
      <c r="J335" s="249"/>
      <c r="K335" s="251"/>
      <c r="L335" s="249"/>
      <c r="M335" s="249"/>
      <c r="N335" s="249"/>
      <c r="O335" s="250"/>
      <c r="P335" s="249"/>
      <c r="Q335" s="249"/>
      <c r="R335" s="249"/>
    </row>
    <row r="336" spans="7:18" s="245" customFormat="1" x14ac:dyDescent="0.25">
      <c r="G336" s="249"/>
      <c r="H336" s="249"/>
      <c r="I336" s="249"/>
      <c r="J336" s="249"/>
      <c r="K336" s="251"/>
      <c r="L336" s="249"/>
      <c r="M336" s="249"/>
      <c r="N336" s="249"/>
      <c r="O336" s="250"/>
      <c r="P336" s="249"/>
      <c r="Q336" s="249"/>
      <c r="R336" s="249"/>
    </row>
    <row r="337" spans="7:18" s="245" customFormat="1" x14ac:dyDescent="0.25">
      <c r="G337" s="249"/>
      <c r="H337" s="249"/>
      <c r="I337" s="249"/>
      <c r="J337" s="249"/>
      <c r="K337" s="251"/>
      <c r="L337" s="249"/>
      <c r="M337" s="249"/>
      <c r="N337" s="249"/>
      <c r="O337" s="250"/>
      <c r="P337" s="249"/>
      <c r="Q337" s="249"/>
      <c r="R337" s="249"/>
    </row>
    <row r="338" spans="7:18" s="245" customFormat="1" x14ac:dyDescent="0.25">
      <c r="G338" s="249"/>
      <c r="H338" s="249"/>
      <c r="I338" s="249"/>
      <c r="J338" s="249"/>
      <c r="K338" s="251"/>
      <c r="L338" s="249"/>
      <c r="M338" s="249"/>
      <c r="N338" s="249"/>
      <c r="O338" s="250"/>
      <c r="P338" s="249"/>
      <c r="Q338" s="249"/>
      <c r="R338" s="249"/>
    </row>
    <row r="339" spans="7:18" s="245" customFormat="1" x14ac:dyDescent="0.25">
      <c r="G339" s="249"/>
      <c r="H339" s="249"/>
      <c r="I339" s="249"/>
      <c r="J339" s="249"/>
      <c r="K339" s="251"/>
      <c r="L339" s="249"/>
      <c r="M339" s="249"/>
      <c r="N339" s="249"/>
      <c r="O339" s="250"/>
      <c r="P339" s="249"/>
      <c r="Q339" s="249"/>
      <c r="R339" s="249"/>
    </row>
    <row r="340" spans="7:18" s="245" customFormat="1" x14ac:dyDescent="0.25">
      <c r="G340" s="249"/>
      <c r="H340" s="249"/>
      <c r="I340" s="249"/>
      <c r="J340" s="249"/>
      <c r="K340" s="251"/>
      <c r="L340" s="249"/>
      <c r="M340" s="249"/>
      <c r="N340" s="249"/>
      <c r="O340" s="250"/>
      <c r="P340" s="249"/>
      <c r="Q340" s="249"/>
      <c r="R340" s="249"/>
    </row>
    <row r="341" spans="7:18" s="245" customFormat="1" x14ac:dyDescent="0.25">
      <c r="G341" s="249"/>
      <c r="H341" s="249"/>
      <c r="I341" s="249"/>
      <c r="J341" s="249"/>
      <c r="K341" s="251"/>
      <c r="L341" s="249"/>
      <c r="M341" s="249"/>
      <c r="N341" s="249"/>
      <c r="O341" s="250"/>
      <c r="P341" s="249"/>
      <c r="Q341" s="249"/>
      <c r="R341" s="249"/>
    </row>
    <row r="342" spans="7:18" s="245" customFormat="1" x14ac:dyDescent="0.25">
      <c r="G342" s="249"/>
      <c r="H342" s="249"/>
      <c r="I342" s="249"/>
      <c r="J342" s="249"/>
      <c r="K342" s="251"/>
      <c r="L342" s="249"/>
      <c r="M342" s="249"/>
      <c r="N342" s="249"/>
      <c r="O342" s="250"/>
      <c r="P342" s="249"/>
      <c r="Q342" s="249"/>
      <c r="R342" s="249"/>
    </row>
    <row r="343" spans="7:18" s="245" customFormat="1" x14ac:dyDescent="0.25">
      <c r="G343" s="249"/>
      <c r="H343" s="249"/>
      <c r="I343" s="249"/>
      <c r="J343" s="249"/>
      <c r="K343" s="251"/>
      <c r="L343" s="249"/>
      <c r="M343" s="249"/>
      <c r="N343" s="249"/>
      <c r="O343" s="250"/>
      <c r="P343" s="249"/>
      <c r="Q343" s="249"/>
      <c r="R343" s="249"/>
    </row>
    <row r="344" spans="7:18" s="245" customFormat="1" x14ac:dyDescent="0.25">
      <c r="G344" s="249"/>
      <c r="H344" s="249"/>
      <c r="I344" s="249"/>
      <c r="J344" s="249"/>
      <c r="K344" s="251"/>
      <c r="L344" s="249"/>
      <c r="M344" s="249"/>
      <c r="N344" s="249"/>
      <c r="O344" s="250"/>
      <c r="P344" s="249"/>
      <c r="Q344" s="249"/>
      <c r="R344" s="249"/>
    </row>
    <row r="345" spans="7:18" s="245" customFormat="1" x14ac:dyDescent="0.25">
      <c r="G345" s="249"/>
      <c r="H345" s="249"/>
      <c r="I345" s="249"/>
      <c r="J345" s="249"/>
      <c r="K345" s="251"/>
      <c r="L345" s="249"/>
      <c r="M345" s="249"/>
      <c r="N345" s="249"/>
      <c r="O345" s="250"/>
      <c r="P345" s="249"/>
      <c r="Q345" s="249"/>
      <c r="R345" s="249"/>
    </row>
    <row r="346" spans="7:18" s="245" customFormat="1" x14ac:dyDescent="0.25">
      <c r="G346" s="249"/>
      <c r="H346" s="249"/>
      <c r="I346" s="249"/>
      <c r="J346" s="249"/>
      <c r="K346" s="251"/>
      <c r="L346" s="249"/>
      <c r="M346" s="249"/>
      <c r="N346" s="249"/>
      <c r="O346" s="250"/>
      <c r="P346" s="249"/>
      <c r="Q346" s="249"/>
      <c r="R346" s="249"/>
    </row>
    <row r="347" spans="7:18" s="245" customFormat="1" x14ac:dyDescent="0.25">
      <c r="G347" s="249"/>
      <c r="H347" s="249"/>
      <c r="I347" s="249"/>
      <c r="J347" s="249"/>
      <c r="K347" s="251"/>
      <c r="L347" s="249"/>
      <c r="M347" s="249"/>
      <c r="N347" s="249"/>
      <c r="O347" s="250"/>
      <c r="P347" s="249"/>
      <c r="Q347" s="249"/>
      <c r="R347" s="249"/>
    </row>
    <row r="348" spans="7:18" s="245" customFormat="1" x14ac:dyDescent="0.25">
      <c r="G348" s="249"/>
      <c r="H348" s="249"/>
      <c r="I348" s="249"/>
      <c r="J348" s="249"/>
      <c r="K348" s="251"/>
      <c r="L348" s="249"/>
      <c r="M348" s="249"/>
      <c r="N348" s="249"/>
      <c r="O348" s="250"/>
      <c r="P348" s="249"/>
      <c r="Q348" s="249"/>
      <c r="R348" s="249"/>
    </row>
    <row r="349" spans="7:18" s="245" customFormat="1" x14ac:dyDescent="0.25">
      <c r="G349" s="249"/>
      <c r="H349" s="249"/>
      <c r="I349" s="249"/>
      <c r="J349" s="249"/>
      <c r="K349" s="251"/>
      <c r="L349" s="249"/>
      <c r="M349" s="249"/>
      <c r="N349" s="249"/>
      <c r="O349" s="250"/>
      <c r="P349" s="249"/>
      <c r="Q349" s="249"/>
      <c r="R349" s="249"/>
    </row>
    <row r="350" spans="7:18" s="245" customFormat="1" x14ac:dyDescent="0.25">
      <c r="G350" s="249"/>
      <c r="H350" s="249"/>
      <c r="I350" s="249"/>
      <c r="J350" s="249"/>
      <c r="K350" s="251"/>
      <c r="L350" s="249"/>
      <c r="M350" s="249"/>
      <c r="N350" s="249"/>
      <c r="O350" s="250"/>
      <c r="P350" s="249"/>
      <c r="Q350" s="249"/>
      <c r="R350" s="249"/>
    </row>
    <row r="351" spans="7:18" s="245" customFormat="1" x14ac:dyDescent="0.25">
      <c r="G351" s="249"/>
      <c r="H351" s="249"/>
      <c r="I351" s="249"/>
      <c r="J351" s="249"/>
      <c r="K351" s="251"/>
      <c r="L351" s="249"/>
      <c r="M351" s="249"/>
      <c r="N351" s="249"/>
      <c r="O351" s="250"/>
      <c r="P351" s="249"/>
      <c r="Q351" s="249"/>
      <c r="R351" s="249"/>
    </row>
    <row r="352" spans="7:18" s="245" customFormat="1" x14ac:dyDescent="0.25">
      <c r="G352" s="249"/>
      <c r="H352" s="249"/>
      <c r="I352" s="249"/>
      <c r="J352" s="249"/>
      <c r="K352" s="251"/>
      <c r="L352" s="249"/>
      <c r="M352" s="249"/>
      <c r="N352" s="249"/>
      <c r="O352" s="250"/>
      <c r="P352" s="249"/>
      <c r="Q352" s="249"/>
      <c r="R352" s="249"/>
    </row>
    <row r="353" spans="7:18" s="245" customFormat="1" x14ac:dyDescent="0.25">
      <c r="G353" s="249"/>
      <c r="H353" s="249"/>
      <c r="I353" s="249"/>
      <c r="J353" s="249"/>
      <c r="K353" s="251"/>
      <c r="L353" s="249"/>
      <c r="M353" s="249"/>
      <c r="N353" s="249"/>
      <c r="O353" s="250"/>
      <c r="P353" s="249"/>
      <c r="Q353" s="249"/>
      <c r="R353" s="249"/>
    </row>
    <row r="354" spans="7:18" s="245" customFormat="1" x14ac:dyDescent="0.25">
      <c r="G354" s="249"/>
      <c r="H354" s="249"/>
      <c r="I354" s="249"/>
      <c r="J354" s="249"/>
      <c r="K354" s="251"/>
      <c r="L354" s="249"/>
      <c r="M354" s="249"/>
      <c r="N354" s="249"/>
      <c r="O354" s="250"/>
      <c r="P354" s="249"/>
      <c r="Q354" s="249"/>
      <c r="R354" s="249"/>
    </row>
    <row r="355" spans="7:18" s="245" customFormat="1" x14ac:dyDescent="0.25">
      <c r="G355" s="249"/>
      <c r="H355" s="249"/>
      <c r="I355" s="249"/>
      <c r="J355" s="249"/>
      <c r="K355" s="251"/>
      <c r="L355" s="249"/>
      <c r="M355" s="249"/>
      <c r="N355" s="249"/>
      <c r="O355" s="250"/>
      <c r="P355" s="249"/>
      <c r="Q355" s="249"/>
      <c r="R355" s="249"/>
    </row>
    <row r="356" spans="7:18" s="245" customFormat="1" x14ac:dyDescent="0.25">
      <c r="G356" s="249"/>
      <c r="H356" s="249"/>
      <c r="I356" s="249"/>
      <c r="J356" s="249"/>
      <c r="K356" s="251"/>
      <c r="L356" s="249"/>
      <c r="M356" s="249"/>
      <c r="N356" s="249"/>
      <c r="O356" s="250"/>
      <c r="P356" s="249"/>
      <c r="Q356" s="249"/>
      <c r="R356" s="249"/>
    </row>
    <row r="357" spans="7:18" s="245" customFormat="1" x14ac:dyDescent="0.25">
      <c r="G357" s="249"/>
      <c r="H357" s="249"/>
      <c r="I357" s="249"/>
      <c r="J357" s="249"/>
      <c r="K357" s="251"/>
      <c r="L357" s="249"/>
      <c r="M357" s="249"/>
      <c r="N357" s="249"/>
      <c r="O357" s="250"/>
      <c r="P357" s="249"/>
      <c r="Q357" s="249"/>
      <c r="R357" s="249"/>
    </row>
    <row r="358" spans="7:18" s="245" customFormat="1" x14ac:dyDescent="0.25">
      <c r="G358" s="249"/>
      <c r="H358" s="249"/>
      <c r="I358" s="249"/>
      <c r="J358" s="249"/>
      <c r="K358" s="251"/>
      <c r="L358" s="249"/>
      <c r="M358" s="249"/>
      <c r="N358" s="249"/>
      <c r="O358" s="250"/>
      <c r="P358" s="249"/>
      <c r="Q358" s="249"/>
      <c r="R358" s="249"/>
    </row>
    <row r="359" spans="7:18" s="245" customFormat="1" x14ac:dyDescent="0.25">
      <c r="G359" s="249"/>
      <c r="H359" s="249"/>
      <c r="I359" s="249"/>
      <c r="J359" s="249"/>
      <c r="K359" s="251"/>
      <c r="L359" s="249"/>
      <c r="M359" s="249"/>
      <c r="N359" s="249"/>
      <c r="O359" s="250"/>
      <c r="P359" s="249"/>
      <c r="Q359" s="249"/>
      <c r="R359" s="249"/>
    </row>
    <row r="360" spans="7:18" s="245" customFormat="1" x14ac:dyDescent="0.25">
      <c r="G360" s="249"/>
      <c r="H360" s="249"/>
      <c r="I360" s="249"/>
      <c r="J360" s="249"/>
      <c r="K360" s="251"/>
      <c r="L360" s="249"/>
      <c r="M360" s="249"/>
      <c r="N360" s="249"/>
      <c r="O360" s="250"/>
      <c r="P360" s="249"/>
      <c r="Q360" s="249"/>
      <c r="R360" s="249"/>
    </row>
    <row r="361" spans="7:18" s="245" customFormat="1" x14ac:dyDescent="0.25">
      <c r="G361" s="249"/>
      <c r="H361" s="249"/>
      <c r="I361" s="249"/>
      <c r="J361" s="249"/>
      <c r="K361" s="251"/>
      <c r="L361" s="249"/>
      <c r="M361" s="249"/>
      <c r="N361" s="249"/>
      <c r="O361" s="250"/>
      <c r="P361" s="249"/>
      <c r="Q361" s="249"/>
      <c r="R361" s="249"/>
    </row>
    <row r="362" spans="7:18" s="245" customFormat="1" x14ac:dyDescent="0.25">
      <c r="G362" s="249"/>
      <c r="H362" s="249"/>
      <c r="I362" s="249"/>
      <c r="J362" s="249"/>
      <c r="K362" s="251"/>
      <c r="L362" s="249"/>
      <c r="M362" s="249"/>
      <c r="N362" s="249"/>
      <c r="O362" s="250"/>
      <c r="P362" s="249"/>
      <c r="Q362" s="249"/>
      <c r="R362" s="249"/>
    </row>
    <row r="363" spans="7:18" s="245" customFormat="1" x14ac:dyDescent="0.25">
      <c r="G363" s="249"/>
      <c r="H363" s="249"/>
      <c r="I363" s="249"/>
      <c r="J363" s="249"/>
      <c r="K363" s="251"/>
      <c r="L363" s="249"/>
      <c r="M363" s="249"/>
      <c r="N363" s="249"/>
      <c r="O363" s="250"/>
      <c r="P363" s="249"/>
      <c r="Q363" s="249"/>
      <c r="R363" s="249"/>
    </row>
    <row r="364" spans="7:18" s="245" customFormat="1" x14ac:dyDescent="0.25">
      <c r="G364" s="249"/>
      <c r="H364" s="249"/>
      <c r="I364" s="249"/>
      <c r="J364" s="249"/>
      <c r="K364" s="251"/>
      <c r="L364" s="249"/>
      <c r="M364" s="249"/>
      <c r="N364" s="249"/>
      <c r="O364" s="250"/>
      <c r="P364" s="249"/>
      <c r="Q364" s="249"/>
      <c r="R364" s="249"/>
    </row>
    <row r="365" spans="7:18" s="245" customFormat="1" x14ac:dyDescent="0.25">
      <c r="G365" s="249"/>
      <c r="H365" s="249"/>
      <c r="I365" s="249"/>
      <c r="J365" s="249"/>
      <c r="K365" s="251"/>
      <c r="L365" s="249"/>
      <c r="M365" s="249"/>
      <c r="N365" s="249"/>
      <c r="O365" s="250"/>
      <c r="P365" s="249"/>
      <c r="Q365" s="249"/>
      <c r="R365" s="249"/>
    </row>
    <row r="366" spans="7:18" s="245" customFormat="1" x14ac:dyDescent="0.25">
      <c r="G366" s="249"/>
      <c r="H366" s="249"/>
      <c r="I366" s="249"/>
      <c r="J366" s="249"/>
      <c r="K366" s="251"/>
      <c r="L366" s="249"/>
      <c r="M366" s="249"/>
      <c r="N366" s="249"/>
      <c r="O366" s="250"/>
      <c r="P366" s="249"/>
      <c r="Q366" s="249"/>
      <c r="R366" s="249"/>
    </row>
    <row r="367" spans="7:18" s="245" customFormat="1" x14ac:dyDescent="0.25">
      <c r="G367" s="249"/>
      <c r="H367" s="249"/>
      <c r="I367" s="249"/>
      <c r="J367" s="249"/>
      <c r="K367" s="251"/>
      <c r="L367" s="249"/>
      <c r="M367" s="249"/>
      <c r="N367" s="249"/>
      <c r="O367" s="250"/>
      <c r="P367" s="249"/>
      <c r="Q367" s="249"/>
      <c r="R367" s="249"/>
    </row>
    <row r="368" spans="7:18" s="245" customFormat="1" x14ac:dyDescent="0.25">
      <c r="G368" s="249"/>
      <c r="H368" s="249"/>
      <c r="I368" s="249"/>
      <c r="J368" s="249"/>
      <c r="K368" s="251"/>
      <c r="L368" s="249"/>
      <c r="M368" s="249"/>
      <c r="N368" s="249"/>
      <c r="O368" s="250"/>
      <c r="P368" s="249"/>
      <c r="Q368" s="249"/>
      <c r="R368" s="249"/>
    </row>
    <row r="369" spans="2:18" s="245" customFormat="1" x14ac:dyDescent="0.25">
      <c r="G369" s="249"/>
      <c r="H369" s="249"/>
      <c r="I369" s="249"/>
      <c r="J369" s="249"/>
      <c r="K369" s="251"/>
      <c r="L369" s="249"/>
      <c r="M369" s="249"/>
      <c r="N369" s="249"/>
      <c r="O369" s="250"/>
      <c r="P369" s="249"/>
      <c r="Q369" s="249"/>
      <c r="R369" s="249"/>
    </row>
    <row r="370" spans="2:18" s="245" customFormat="1" x14ac:dyDescent="0.25">
      <c r="G370" s="249"/>
      <c r="H370" s="249"/>
      <c r="I370" s="249"/>
      <c r="J370" s="249"/>
      <c r="K370" s="251"/>
      <c r="L370" s="249"/>
      <c r="M370" s="249"/>
      <c r="N370" s="249"/>
      <c r="O370" s="250"/>
      <c r="P370" s="249"/>
      <c r="Q370" s="249"/>
      <c r="R370" s="249"/>
    </row>
    <row r="371" spans="2:18" s="245" customFormat="1" x14ac:dyDescent="0.25">
      <c r="G371" s="249"/>
      <c r="H371" s="249"/>
      <c r="I371" s="249"/>
      <c r="J371" s="249"/>
      <c r="K371" s="251"/>
      <c r="L371" s="249"/>
      <c r="M371" s="249"/>
      <c r="N371" s="249"/>
      <c r="O371" s="250"/>
      <c r="P371" s="249"/>
      <c r="Q371" s="249"/>
      <c r="R371" s="249"/>
    </row>
    <row r="372" spans="2:18" s="245" customFormat="1" x14ac:dyDescent="0.25">
      <c r="G372" s="249"/>
      <c r="H372" s="249"/>
      <c r="I372" s="249"/>
      <c r="J372" s="249"/>
      <c r="K372" s="251"/>
      <c r="L372" s="249"/>
      <c r="M372" s="249"/>
      <c r="N372" s="249"/>
      <c r="O372" s="250"/>
      <c r="P372" s="249"/>
      <c r="Q372" s="249"/>
      <c r="R372" s="249"/>
    </row>
    <row r="373" spans="2:18" s="245" customFormat="1" x14ac:dyDescent="0.25">
      <c r="G373" s="249"/>
      <c r="H373" s="249"/>
      <c r="I373" s="249"/>
      <c r="J373" s="249"/>
      <c r="K373" s="251"/>
      <c r="L373" s="249"/>
      <c r="M373" s="249"/>
      <c r="N373" s="249"/>
      <c r="O373" s="250"/>
      <c r="P373" s="249"/>
      <c r="Q373" s="249"/>
      <c r="R373" s="249"/>
    </row>
    <row r="374" spans="2:18" s="245" customFormat="1" x14ac:dyDescent="0.25">
      <c r="G374" s="249"/>
      <c r="H374" s="249"/>
      <c r="I374" s="249"/>
      <c r="J374" s="249"/>
      <c r="K374" s="251"/>
      <c r="L374" s="249"/>
      <c r="M374" s="249"/>
      <c r="N374" s="249"/>
      <c r="O374" s="250"/>
      <c r="P374" s="249"/>
      <c r="Q374" s="249"/>
      <c r="R374" s="249"/>
    </row>
    <row r="375" spans="2:18" s="245" customFormat="1" x14ac:dyDescent="0.25">
      <c r="G375" s="249"/>
      <c r="H375" s="249"/>
      <c r="I375" s="249"/>
      <c r="J375" s="249"/>
      <c r="K375" s="251"/>
      <c r="L375" s="249"/>
      <c r="M375" s="249"/>
      <c r="N375" s="249"/>
      <c r="O375" s="250"/>
      <c r="P375" s="249"/>
      <c r="Q375" s="249"/>
      <c r="R375" s="249"/>
    </row>
    <row r="376" spans="2:18" s="245" customFormat="1" x14ac:dyDescent="0.25">
      <c r="G376" s="249"/>
      <c r="H376" s="249"/>
      <c r="I376" s="249"/>
      <c r="J376" s="249"/>
      <c r="K376" s="251"/>
      <c r="L376" s="249"/>
      <c r="M376" s="249"/>
      <c r="N376" s="249"/>
      <c r="O376" s="250"/>
      <c r="P376" s="249"/>
      <c r="Q376" s="249"/>
      <c r="R376" s="249"/>
    </row>
    <row r="377" spans="2:18" s="245" customFormat="1" x14ac:dyDescent="0.25">
      <c r="G377" s="249"/>
      <c r="H377" s="249"/>
      <c r="I377" s="249"/>
      <c r="J377" s="249"/>
      <c r="K377" s="251"/>
      <c r="L377" s="249"/>
      <c r="M377" s="249"/>
      <c r="N377" s="249"/>
      <c r="O377" s="250"/>
      <c r="P377" s="249"/>
      <c r="Q377" s="249"/>
      <c r="R377" s="249"/>
    </row>
    <row r="378" spans="2:18" s="245" customFormat="1" x14ac:dyDescent="0.25">
      <c r="G378" s="249"/>
      <c r="H378" s="249"/>
      <c r="I378" s="249"/>
      <c r="J378" s="249"/>
      <c r="K378" s="251"/>
      <c r="L378" s="249"/>
      <c r="M378" s="249"/>
      <c r="N378" s="249"/>
      <c r="O378" s="250"/>
      <c r="P378" s="249"/>
      <c r="Q378" s="249"/>
      <c r="R378" s="249"/>
    </row>
    <row r="379" spans="2:18" s="245" customFormat="1" x14ac:dyDescent="0.25">
      <c r="B379" s="244"/>
      <c r="C379" s="244"/>
      <c r="D379" s="244"/>
      <c r="E379" s="244"/>
      <c r="F379" s="244"/>
      <c r="G379" s="249"/>
      <c r="H379" s="249"/>
      <c r="I379" s="249"/>
      <c r="J379" s="249"/>
      <c r="K379" s="251"/>
      <c r="L379" s="249"/>
      <c r="M379" s="249"/>
      <c r="N379" s="249"/>
      <c r="O379" s="250"/>
      <c r="P379" s="249"/>
      <c r="Q379" s="249"/>
      <c r="R379" s="249"/>
    </row>
  </sheetData>
  <dataValidations count="2">
    <dataValidation type="list" allowBlank="1" showInputMessage="1" showErrorMessage="1" sqref="R9:R215">
      <formula1>lsFuentesFinanciamiento</formula1>
    </dataValidation>
    <dataValidation type="list" allowBlank="1" showInputMessage="1" showErrorMessage="1" sqref="G9:G30 G75:G215">
      <formula1>CodigoActividad</formula1>
    </dataValidation>
  </dataValidations>
  <pageMargins left="0.94488188976377963" right="0.15748031496062992" top="0.9055118110236221" bottom="0.74803149606299213" header="0.31496062992125984" footer="0.31496062992125984"/>
  <pageSetup scale="75" orientation="landscape" r:id="rId1"/>
  <drawing r:id="rId2"/>
  <legacyDrawing r:id="rId3"/>
  <controls>
    <mc:AlternateContent xmlns:mc="http://schemas.openxmlformats.org/markup-compatibility/2006">
      <mc:Choice Requires="x14">
        <control shapeId="26625" r:id="rId4" name="CommandButton1">
          <controlPr defaultSize="0" autoLine="0" r:id="rId5">
            <anchor moveWithCells="1">
              <from>
                <xdr:col>6</xdr:col>
                <xdr:colOff>95250</xdr:colOff>
                <xdr:row>5</xdr:row>
                <xdr:rowOff>76200</xdr:rowOff>
              </from>
              <to>
                <xdr:col>7</xdr:col>
                <xdr:colOff>295275</xdr:colOff>
                <xdr:row>6</xdr:row>
                <xdr:rowOff>161925</xdr:rowOff>
              </to>
            </anchor>
          </controlPr>
        </control>
      </mc:Choice>
      <mc:Fallback>
        <control shapeId="26625" r:id="rId4" name="CommandButton1"/>
      </mc:Fallback>
    </mc:AlternateContent>
  </controls>
  <tableParts count="1"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AD43"/>
  <sheetViews>
    <sheetView showGridLines="0" zoomScale="85" zoomScaleNormal="85" workbookViewId="0">
      <selection activeCell="I11" sqref="I11"/>
    </sheetView>
  </sheetViews>
  <sheetFormatPr baseColWidth="10" defaultColWidth="11.42578125" defaultRowHeight="15" x14ac:dyDescent="0.25"/>
  <cols>
    <col min="1" max="1" width="5" style="288" customWidth="1"/>
    <col min="2" max="6" width="5" style="288" hidden="1" customWidth="1"/>
    <col min="7" max="7" width="31.42578125" style="291" customWidth="1"/>
    <col min="8" max="8" width="17.140625" style="291" customWidth="1"/>
    <col min="9" max="9" width="25.140625" style="291" customWidth="1"/>
    <col min="10" max="10" width="15" style="291" bestFit="1" customWidth="1"/>
    <col min="11" max="11" width="7.7109375" style="291" hidden="1" customWidth="1"/>
    <col min="12" max="12" width="20.5703125" style="291" bestFit="1" customWidth="1"/>
    <col min="13" max="13" width="17.5703125" style="291" customWidth="1"/>
    <col min="14" max="14" width="16.140625" style="291" customWidth="1"/>
    <col min="15" max="15" width="21" style="292" customWidth="1"/>
    <col min="16" max="16" width="23.28515625" style="291" customWidth="1"/>
    <col min="17" max="18" width="11.42578125" style="290"/>
    <col min="19" max="19" width="19.140625" style="290" bestFit="1" customWidth="1"/>
    <col min="20" max="20" width="24.140625" style="290" bestFit="1" customWidth="1"/>
    <col min="21" max="21" width="11.42578125" style="290"/>
    <col min="22" max="29" width="11.42578125" style="289"/>
    <col min="30" max="30" width="11.42578125" style="244"/>
    <col min="31" max="16384" width="11.42578125" style="288"/>
  </cols>
  <sheetData>
    <row r="1" spans="2:30" s="311" customFormat="1" ht="15" customHeight="1" x14ac:dyDescent="0.25">
      <c r="G1" s="316"/>
      <c r="H1" s="316"/>
      <c r="I1" s="316"/>
      <c r="J1" s="316"/>
      <c r="K1" s="316"/>
      <c r="L1" s="316"/>
      <c r="M1" s="316"/>
      <c r="N1" s="316"/>
      <c r="O1" s="317"/>
      <c r="P1" s="316"/>
      <c r="Q1" s="313"/>
      <c r="R1" s="313"/>
      <c r="S1" s="313"/>
      <c r="T1" s="313"/>
      <c r="U1" s="313"/>
      <c r="V1" s="312"/>
      <c r="W1" s="312"/>
      <c r="X1" s="312"/>
      <c r="Y1" s="312"/>
      <c r="Z1" s="312"/>
      <c r="AA1" s="312"/>
      <c r="AB1" s="312"/>
      <c r="AC1" s="312"/>
      <c r="AD1" s="273"/>
    </row>
    <row r="2" spans="2:30" s="273" customFormat="1" ht="15.75" x14ac:dyDescent="0.25">
      <c r="H2" s="287" t="e">
        <f>#REF!</f>
        <v>#REF!</v>
      </c>
      <c r="L2" s="284"/>
      <c r="M2" s="284"/>
      <c r="N2" s="284"/>
      <c r="O2" s="314"/>
      <c r="P2" s="284"/>
      <c r="Q2" s="284"/>
      <c r="R2" s="284"/>
      <c r="S2" s="284"/>
      <c r="T2" s="284"/>
      <c r="U2" s="284"/>
      <c r="V2" s="283"/>
      <c r="W2" s="282"/>
      <c r="X2" s="282"/>
      <c r="Y2" s="282"/>
      <c r="Z2" s="281"/>
    </row>
    <row r="3" spans="2:30" s="273" customFormat="1" x14ac:dyDescent="0.25">
      <c r="H3" s="286" t="e">
        <f>#REF!</f>
        <v>#REF!</v>
      </c>
      <c r="L3" s="284"/>
      <c r="M3" s="284"/>
      <c r="N3" s="284"/>
      <c r="O3" s="314"/>
      <c r="P3" s="284"/>
      <c r="Q3" s="284"/>
      <c r="R3" s="284"/>
      <c r="S3" s="284"/>
      <c r="T3" s="284"/>
      <c r="U3" s="284"/>
      <c r="V3" s="283"/>
      <c r="W3" s="282"/>
      <c r="X3" s="282"/>
      <c r="Y3" s="282"/>
      <c r="Z3" s="281"/>
    </row>
    <row r="4" spans="2:30" s="273" customFormat="1" x14ac:dyDescent="0.25">
      <c r="H4" s="285"/>
      <c r="L4" s="284"/>
      <c r="M4" s="284"/>
      <c r="N4" s="284"/>
      <c r="O4" s="314"/>
      <c r="P4" s="284"/>
      <c r="Q4" s="284"/>
      <c r="R4" s="284"/>
      <c r="S4" s="284"/>
      <c r="T4" s="284"/>
      <c r="U4" s="284"/>
      <c r="V4" s="283"/>
      <c r="W4" s="282"/>
      <c r="X4" s="282"/>
      <c r="Y4" s="282"/>
      <c r="Z4" s="281"/>
    </row>
    <row r="5" spans="2:30" s="273" customFormat="1" x14ac:dyDescent="0.25">
      <c r="H5" s="285" t="s">
        <v>1402</v>
      </c>
      <c r="L5" s="284"/>
      <c r="M5" s="284"/>
      <c r="N5" s="284"/>
      <c r="O5" s="314"/>
      <c r="P5" s="284"/>
      <c r="Q5" s="284"/>
      <c r="R5" s="284"/>
      <c r="S5" s="284"/>
      <c r="T5" s="284"/>
      <c r="U5" s="284"/>
      <c r="V5" s="283"/>
      <c r="W5" s="282"/>
      <c r="X5" s="282"/>
      <c r="Y5" s="282"/>
      <c r="Z5" s="281"/>
    </row>
    <row r="6" spans="2:30" s="311" customFormat="1" x14ac:dyDescent="0.25">
      <c r="G6" s="315"/>
      <c r="H6" s="280" t="e">
        <f>#REF!</f>
        <v>#REF!</v>
      </c>
      <c r="J6" s="273"/>
      <c r="K6" s="273"/>
      <c r="L6" s="284"/>
      <c r="M6" s="284"/>
      <c r="N6" s="284"/>
      <c r="O6" s="314"/>
      <c r="P6" s="284"/>
      <c r="Q6" s="284"/>
      <c r="R6" s="284"/>
      <c r="S6" s="313"/>
      <c r="T6" s="313"/>
      <c r="U6" s="313"/>
      <c r="V6" s="312"/>
      <c r="W6" s="312"/>
      <c r="X6" s="312"/>
      <c r="Y6" s="312"/>
      <c r="Z6" s="312"/>
      <c r="AA6" s="312"/>
      <c r="AB6" s="312"/>
      <c r="AC6" s="312"/>
      <c r="AD6" s="273"/>
    </row>
    <row r="7" spans="2:30" s="311" customFormat="1" ht="18.75" customHeight="1" x14ac:dyDescent="0.25">
      <c r="G7" s="315"/>
      <c r="H7" s="315"/>
      <c r="I7" s="315"/>
      <c r="J7" s="273"/>
      <c r="K7" s="273"/>
      <c r="L7" s="284"/>
      <c r="M7" s="284"/>
      <c r="N7" s="284"/>
      <c r="O7" s="314"/>
      <c r="P7" s="284"/>
      <c r="Q7" s="284"/>
      <c r="R7" s="284"/>
      <c r="S7" s="313"/>
      <c r="T7" s="313"/>
      <c r="U7" s="313"/>
      <c r="V7" s="312"/>
      <c r="W7" s="312"/>
      <c r="X7" s="312"/>
      <c r="Y7" s="312"/>
      <c r="Z7" s="312"/>
      <c r="AA7" s="312"/>
      <c r="AB7" s="312"/>
      <c r="AC7" s="312"/>
      <c r="AD7" s="273"/>
    </row>
    <row r="8" spans="2:30" ht="25.5" x14ac:dyDescent="0.25">
      <c r="B8" s="310" t="s">
        <v>1170</v>
      </c>
      <c r="C8" s="309" t="s">
        <v>1171</v>
      </c>
      <c r="D8" s="309" t="s">
        <v>1172</v>
      </c>
      <c r="E8" s="309" t="s">
        <v>1173</v>
      </c>
      <c r="F8" s="308" t="s">
        <v>1174</v>
      </c>
      <c r="G8" s="307" t="s">
        <v>1401</v>
      </c>
      <c r="H8" s="307" t="s">
        <v>1400</v>
      </c>
      <c r="I8" s="307" t="s">
        <v>1399</v>
      </c>
      <c r="J8" s="307" t="s">
        <v>1398</v>
      </c>
      <c r="K8" s="307" t="s">
        <v>1397</v>
      </c>
      <c r="L8" s="307" t="s">
        <v>1396</v>
      </c>
      <c r="M8" s="306" t="s">
        <v>1</v>
      </c>
      <c r="N8" s="305" t="s">
        <v>1395</v>
      </c>
      <c r="O8" s="304" t="s">
        <v>1106</v>
      </c>
      <c r="P8" s="303" t="s">
        <v>60</v>
      </c>
    </row>
    <row r="9" spans="2:30" x14ac:dyDescent="0.25">
      <c r="B9" s="295" t="str">
        <f>IF(Tabla4[[#This Row],[Tipo de Intervención]]="","",CONCATENATE(Tabla4[[#This Row],[POA]],".",Tabla4[[#This Row],[SRS]],".",Tabla4[[#This Row],[AREA]],".",Tabla4[[#This Row],[TIPO]]))</f>
        <v/>
      </c>
      <c r="C9" s="295" t="str">
        <f>IF(Tabla4[[#This Row],[Tipo de Intervención]]="","",#REF!)</f>
        <v/>
      </c>
      <c r="D9" s="295" t="str">
        <f>IF(Tabla4[[#This Row],[Tipo de Intervención]]="","",#REF!)</f>
        <v/>
      </c>
      <c r="E9" s="295" t="str">
        <f>IF(Tabla4[[#This Row],[Tipo de Intervención]]="","",#REF!)</f>
        <v/>
      </c>
      <c r="F9" s="295" t="str">
        <f>IF(Tabla4[[#This Row],[Tipo de Intervención]]="","",#REF!)</f>
        <v/>
      </c>
      <c r="G9" s="299"/>
      <c r="H9" s="297"/>
      <c r="I9" s="296"/>
      <c r="J9" s="296"/>
      <c r="K9" s="296" t="str">
        <f>IFERROR(VLOOKUP(Tabla4[[#This Row],[Provincia]],[3]Prov!$A$2:$B$156,2,FALSE),"")</f>
        <v/>
      </c>
      <c r="L9" s="295"/>
      <c r="M9" s="295"/>
      <c r="N9" s="295"/>
      <c r="O9" s="294" t="str">
        <f>IFERROR(VLOOKUP($G9,[3]Catalogo!$G$19:$H$24,2,FALSE),"")</f>
        <v/>
      </c>
      <c r="P9" s="293"/>
    </row>
    <row r="10" spans="2:30" x14ac:dyDescent="0.25">
      <c r="B10" s="295" t="str">
        <f>IF(Tabla4[[#This Row],[Tipo de Intervención]]="","",CONCATENATE(Tabla4[[#This Row],[POA]],".",Tabla4[[#This Row],[SRS]],".",Tabla4[[#This Row],[AREA]],".",Tabla4[[#This Row],[TIPO]]))</f>
        <v/>
      </c>
      <c r="C10" s="295" t="str">
        <f>IF(Tabla4[[#This Row],[Tipo de Intervención]]="","",#REF!)</f>
        <v/>
      </c>
      <c r="D10" s="295" t="str">
        <f>IF(Tabla4[[#This Row],[Tipo de Intervención]]="","",#REF!)</f>
        <v/>
      </c>
      <c r="E10" s="295" t="str">
        <f>IF(Tabla4[[#This Row],[Tipo de Intervención]]="","",#REF!)</f>
        <v/>
      </c>
      <c r="F10" s="295" t="str">
        <f>IF(Tabla4[[#This Row],[Tipo de Intervención]]="","",#REF!)</f>
        <v/>
      </c>
      <c r="G10" s="299"/>
      <c r="H10" s="297"/>
      <c r="I10" s="296"/>
      <c r="J10" s="296"/>
      <c r="K10" s="296"/>
      <c r="L10" s="295"/>
      <c r="M10" s="295"/>
      <c r="N10" s="295"/>
      <c r="O10" s="294" t="str">
        <f>IFERROR(VLOOKUP($G10,[3]Catalogo!$G$19:$H$24,2,FALSE),"")</f>
        <v/>
      </c>
      <c r="P10" s="293"/>
    </row>
    <row r="11" spans="2:30" x14ac:dyDescent="0.25">
      <c r="B11" s="302" t="str">
        <f>IF(Tabla4[[#This Row],[Tipo de Intervención]]="","",CONCATENATE(Tabla4[[#This Row],[POA]],".",Tabla4[[#This Row],[SRS]],".",Tabla4[[#This Row],[AREA]],".",Tabla4[[#This Row],[TIPO]]))</f>
        <v/>
      </c>
      <c r="C11" s="302" t="str">
        <f>IF(Tabla4[[#This Row],[Tipo de Intervención]]="","",#REF!)</f>
        <v/>
      </c>
      <c r="D11" s="302" t="str">
        <f>IF(Tabla4[[#This Row],[Tipo de Intervención]]="","",#REF!)</f>
        <v/>
      </c>
      <c r="E11" s="302" t="str">
        <f>IF(Tabla4[[#This Row],[Tipo de Intervención]]="","",#REF!)</f>
        <v/>
      </c>
      <c r="F11" s="302" t="str">
        <f>IF(Tabla4[[#This Row],[Tipo de Intervención]]="","",#REF!)</f>
        <v/>
      </c>
      <c r="G11" s="297"/>
      <c r="H11" s="297"/>
      <c r="I11" s="296"/>
      <c r="J11" s="296"/>
      <c r="K11" s="301" t="str">
        <f>IFERROR(VLOOKUP(Tabla4[[#This Row],[Provincia]],[3]Prov!$A$2:$B$156,2,FALSE),"")</f>
        <v/>
      </c>
      <c r="L11" s="295"/>
      <c r="M11" s="295"/>
      <c r="N11" s="295"/>
      <c r="O11" s="300" t="str">
        <f>IFERROR(VLOOKUP($G11,[3]Catalogo!$G$19:$H$24,2,FALSE),"")</f>
        <v/>
      </c>
      <c r="P11" s="293"/>
    </row>
    <row r="12" spans="2:30" x14ac:dyDescent="0.25">
      <c r="B12" s="302" t="str">
        <f>IF(Tabla4[[#This Row],[Tipo de Intervención]]="","",CONCATENATE(Tabla4[[#This Row],[POA]],".",Tabla4[[#This Row],[SRS]],".",Tabla4[[#This Row],[AREA]],".",Tabla4[[#This Row],[TIPO]]))</f>
        <v/>
      </c>
      <c r="C12" s="302" t="str">
        <f>IF(Tabla4[[#This Row],[Tipo de Intervención]]="","",#REF!)</f>
        <v/>
      </c>
      <c r="D12" s="302" t="str">
        <f>IF(Tabla4[[#This Row],[Tipo de Intervención]]="","",#REF!)</f>
        <v/>
      </c>
      <c r="E12" s="302" t="str">
        <f>IF(Tabla4[[#This Row],[Tipo de Intervención]]="","",#REF!)</f>
        <v/>
      </c>
      <c r="F12" s="302" t="str">
        <f>IF(Tabla4[[#This Row],[Tipo de Intervención]]="","",#REF!)</f>
        <v/>
      </c>
      <c r="G12" s="297"/>
      <c r="H12" s="297"/>
      <c r="I12" s="296"/>
      <c r="J12" s="296"/>
      <c r="K12" s="301" t="str">
        <f>IFERROR(VLOOKUP(Tabla4[[#This Row],[Provincia]],[3]Prov!$A$2:$B$156,2,FALSE),"")</f>
        <v/>
      </c>
      <c r="L12" s="295"/>
      <c r="M12" s="295"/>
      <c r="N12" s="295"/>
      <c r="O12" s="300" t="str">
        <f>IFERROR(VLOOKUP($G12,[3]Catalogo!$G$19:$H$24,2,FALSE),"")</f>
        <v/>
      </c>
      <c r="P12" s="293"/>
    </row>
    <row r="13" spans="2:30" x14ac:dyDescent="0.25">
      <c r="B13" s="302" t="str">
        <f>IF(Tabla4[[#This Row],[Tipo de Intervención]]="","",CONCATENATE(Tabla4[[#This Row],[POA]],".",Tabla4[[#This Row],[SRS]],".",Tabla4[[#This Row],[AREA]],".",Tabla4[[#This Row],[TIPO]]))</f>
        <v/>
      </c>
      <c r="C13" s="302" t="str">
        <f>IF(Tabla4[[#This Row],[Tipo de Intervención]]="","",#REF!)</f>
        <v/>
      </c>
      <c r="D13" s="302" t="str">
        <f>IF(Tabla4[[#This Row],[Tipo de Intervención]]="","",#REF!)</f>
        <v/>
      </c>
      <c r="E13" s="302" t="str">
        <f>IF(Tabla4[[#This Row],[Tipo de Intervención]]="","",#REF!)</f>
        <v/>
      </c>
      <c r="F13" s="302" t="str">
        <f>IF(Tabla4[[#This Row],[Tipo de Intervención]]="","",#REF!)</f>
        <v/>
      </c>
      <c r="G13" s="297"/>
      <c r="H13" s="297"/>
      <c r="I13" s="296"/>
      <c r="J13" s="296"/>
      <c r="K13" s="301" t="str">
        <f>IFERROR(VLOOKUP(Tabla4[[#This Row],[Provincia]],[3]Prov!$A$2:$B$156,2,FALSE),"")</f>
        <v/>
      </c>
      <c r="L13" s="295"/>
      <c r="M13" s="295"/>
      <c r="N13" s="295"/>
      <c r="O13" s="300" t="str">
        <f>IFERROR(VLOOKUP($G13,[3]Catalogo!$G$19:$H$24,2,FALSE),"")</f>
        <v/>
      </c>
      <c r="P13" s="293"/>
    </row>
    <row r="14" spans="2:30" x14ac:dyDescent="0.25">
      <c r="B14" s="302" t="str">
        <f>IF(Tabla4[[#This Row],[Tipo de Intervención]]="","",CONCATENATE(Tabla4[[#This Row],[POA]],".",Tabla4[[#This Row],[SRS]],".",Tabla4[[#This Row],[AREA]],".",Tabla4[[#This Row],[TIPO]]))</f>
        <v/>
      </c>
      <c r="C14" s="302" t="str">
        <f>IF(Tabla4[[#This Row],[Tipo de Intervención]]="","",#REF!)</f>
        <v/>
      </c>
      <c r="D14" s="302" t="str">
        <f>IF(Tabla4[[#This Row],[Tipo de Intervención]]="","",#REF!)</f>
        <v/>
      </c>
      <c r="E14" s="302" t="str">
        <f>IF(Tabla4[[#This Row],[Tipo de Intervención]]="","",#REF!)</f>
        <v/>
      </c>
      <c r="F14" s="302" t="str">
        <f>IF(Tabla4[[#This Row],[Tipo de Intervención]]="","",#REF!)</f>
        <v/>
      </c>
      <c r="G14" s="297"/>
      <c r="H14" s="297"/>
      <c r="I14" s="296"/>
      <c r="J14" s="296"/>
      <c r="K14" s="301" t="str">
        <f>IFERROR(VLOOKUP(Tabla4[[#This Row],[Provincia]],[3]Prov!$A$2:$B$156,2,FALSE),"")</f>
        <v/>
      </c>
      <c r="L14" s="295"/>
      <c r="M14" s="295"/>
      <c r="N14" s="295"/>
      <c r="O14" s="300" t="str">
        <f>IFERROR(VLOOKUP($G14,[3]Catalogo!$G$19:$H$24,2,FALSE),"")</f>
        <v/>
      </c>
      <c r="P14" s="293"/>
    </row>
    <row r="15" spans="2:30" x14ac:dyDescent="0.25">
      <c r="B15" s="302" t="str">
        <f>IF(Tabla4[[#This Row],[Tipo de Intervención]]="","",CONCATENATE(Tabla4[[#This Row],[POA]],".",Tabla4[[#This Row],[SRS]],".",Tabla4[[#This Row],[AREA]],".",Tabla4[[#This Row],[TIPO]]))</f>
        <v/>
      </c>
      <c r="C15" s="302" t="str">
        <f>IF(Tabla4[[#This Row],[Tipo de Intervención]]="","",#REF!)</f>
        <v/>
      </c>
      <c r="D15" s="302" t="str">
        <f>IF(Tabla4[[#This Row],[Tipo de Intervención]]="","",#REF!)</f>
        <v/>
      </c>
      <c r="E15" s="302" t="str">
        <f>IF(Tabla4[[#This Row],[Tipo de Intervención]]="","",#REF!)</f>
        <v/>
      </c>
      <c r="F15" s="302" t="str">
        <f>IF(Tabla4[[#This Row],[Tipo de Intervención]]="","",#REF!)</f>
        <v/>
      </c>
      <c r="G15" s="297"/>
      <c r="H15" s="297"/>
      <c r="I15" s="296"/>
      <c r="J15" s="296"/>
      <c r="K15" s="301" t="str">
        <f>IFERROR(VLOOKUP(Tabla4[[#This Row],[Provincia]],[3]Prov!$A$2:$B$156,2,FALSE),"")</f>
        <v/>
      </c>
      <c r="L15" s="295"/>
      <c r="M15" s="295"/>
      <c r="N15" s="295"/>
      <c r="O15" s="300" t="str">
        <f>IFERROR(VLOOKUP($G15,[3]Catalogo!$G$19:$H$24,2,FALSE),"")</f>
        <v/>
      </c>
      <c r="P15" s="293"/>
    </row>
    <row r="16" spans="2:30" x14ac:dyDescent="0.25">
      <c r="B16" s="302" t="str">
        <f>IF(Tabla4[[#This Row],[Tipo de Intervención]]="","",CONCATENATE(Tabla4[[#This Row],[POA]],".",Tabla4[[#This Row],[SRS]],".",Tabla4[[#This Row],[AREA]],".",Tabla4[[#This Row],[TIPO]]))</f>
        <v/>
      </c>
      <c r="C16" s="302" t="str">
        <f>IF(Tabla4[[#This Row],[Tipo de Intervención]]="","",#REF!)</f>
        <v/>
      </c>
      <c r="D16" s="302" t="str">
        <f>IF(Tabla4[[#This Row],[Tipo de Intervención]]="","",#REF!)</f>
        <v/>
      </c>
      <c r="E16" s="302" t="str">
        <f>IF(Tabla4[[#This Row],[Tipo de Intervención]]="","",#REF!)</f>
        <v/>
      </c>
      <c r="F16" s="302" t="str">
        <f>IF(Tabla4[[#This Row],[Tipo de Intervención]]="","",#REF!)</f>
        <v/>
      </c>
      <c r="G16" s="297"/>
      <c r="H16" s="297"/>
      <c r="I16" s="296"/>
      <c r="J16" s="296"/>
      <c r="K16" s="301" t="str">
        <f>IFERROR(VLOOKUP(Tabla4[[#This Row],[Provincia]],[3]Prov!$A$2:$B$156,2,FALSE),"")</f>
        <v/>
      </c>
      <c r="L16" s="295"/>
      <c r="M16" s="295"/>
      <c r="N16" s="295"/>
      <c r="O16" s="300" t="str">
        <f>IFERROR(VLOOKUP($G16,[3]Catalogo!$G$19:$H$24,2,FALSE),"")</f>
        <v/>
      </c>
      <c r="P16" s="293"/>
    </row>
    <row r="17" spans="2:16" x14ac:dyDescent="0.25">
      <c r="B17" s="302" t="str">
        <f>IF(Tabla4[[#This Row],[Tipo de Intervención]]="","",CONCATENATE(Tabla4[[#This Row],[POA]],".",Tabla4[[#This Row],[SRS]],".",Tabla4[[#This Row],[AREA]],".",Tabla4[[#This Row],[TIPO]]))</f>
        <v/>
      </c>
      <c r="C17" s="302" t="str">
        <f>IF(Tabla4[[#This Row],[Tipo de Intervención]]="","",#REF!)</f>
        <v/>
      </c>
      <c r="D17" s="302" t="str">
        <f>IF(Tabla4[[#This Row],[Tipo de Intervención]]="","",#REF!)</f>
        <v/>
      </c>
      <c r="E17" s="302" t="str">
        <f>IF(Tabla4[[#This Row],[Tipo de Intervención]]="","",#REF!)</f>
        <v/>
      </c>
      <c r="F17" s="302" t="str">
        <f>IF(Tabla4[[#This Row],[Tipo de Intervención]]="","",#REF!)</f>
        <v/>
      </c>
      <c r="G17" s="297"/>
      <c r="H17" s="297"/>
      <c r="I17" s="296"/>
      <c r="J17" s="296"/>
      <c r="K17" s="301" t="str">
        <f>IFERROR(VLOOKUP(Tabla4[[#This Row],[Provincia]],[3]Prov!$A$2:$B$156,2,FALSE),"")</f>
        <v/>
      </c>
      <c r="L17" s="295"/>
      <c r="M17" s="295"/>
      <c r="N17" s="295"/>
      <c r="O17" s="300" t="str">
        <f>IFERROR(VLOOKUP($G17,[3]Catalogo!$G$19:$H$24,2,FALSE),"")</f>
        <v/>
      </c>
      <c r="P17" s="293"/>
    </row>
    <row r="18" spans="2:16" x14ac:dyDescent="0.25">
      <c r="B18" s="302" t="str">
        <f>IF(Tabla4[[#This Row],[Tipo de Intervención]]="","",CONCATENATE(Tabla4[[#This Row],[POA]],".",Tabla4[[#This Row],[SRS]],".",Tabla4[[#This Row],[AREA]],".",Tabla4[[#This Row],[TIPO]]))</f>
        <v/>
      </c>
      <c r="C18" s="302" t="str">
        <f>IF(Tabla4[[#This Row],[Tipo de Intervención]]="","",#REF!)</f>
        <v/>
      </c>
      <c r="D18" s="302" t="str">
        <f>IF(Tabla4[[#This Row],[Tipo de Intervención]]="","",#REF!)</f>
        <v/>
      </c>
      <c r="E18" s="302" t="str">
        <f>IF(Tabla4[[#This Row],[Tipo de Intervención]]="","",#REF!)</f>
        <v/>
      </c>
      <c r="F18" s="302" t="str">
        <f>IF(Tabla4[[#This Row],[Tipo de Intervención]]="","",#REF!)</f>
        <v/>
      </c>
      <c r="G18" s="297"/>
      <c r="H18" s="297"/>
      <c r="I18" s="296"/>
      <c r="J18" s="296"/>
      <c r="K18" s="301" t="str">
        <f>IFERROR(VLOOKUP(Tabla4[[#This Row],[Provincia]],[3]Prov!$A$2:$B$156,2,FALSE),"")</f>
        <v/>
      </c>
      <c r="L18" s="295"/>
      <c r="M18" s="295"/>
      <c r="N18" s="295"/>
      <c r="O18" s="300" t="str">
        <f>IFERROR(VLOOKUP($G18,[3]Catalogo!$G$19:$H$24,2,FALSE),"")</f>
        <v/>
      </c>
      <c r="P18" s="293"/>
    </row>
    <row r="19" spans="2:16" x14ac:dyDescent="0.25">
      <c r="B19" s="302" t="str">
        <f>IF(Tabla4[[#This Row],[Tipo de Intervención]]="","",CONCATENATE(Tabla4[[#This Row],[POA]],".",Tabla4[[#This Row],[SRS]],".",Tabla4[[#This Row],[AREA]],".",Tabla4[[#This Row],[TIPO]]))</f>
        <v/>
      </c>
      <c r="C19" s="302" t="str">
        <f>IF(Tabla4[[#This Row],[Tipo de Intervención]]="","",#REF!)</f>
        <v/>
      </c>
      <c r="D19" s="302" t="str">
        <f>IF(Tabla4[[#This Row],[Tipo de Intervención]]="","",#REF!)</f>
        <v/>
      </c>
      <c r="E19" s="302" t="str">
        <f>IF(Tabla4[[#This Row],[Tipo de Intervención]]="","",#REF!)</f>
        <v/>
      </c>
      <c r="F19" s="302" t="str">
        <f>IF(Tabla4[[#This Row],[Tipo de Intervención]]="","",#REF!)</f>
        <v/>
      </c>
      <c r="G19" s="297"/>
      <c r="H19" s="297"/>
      <c r="I19" s="296"/>
      <c r="J19" s="296"/>
      <c r="K19" s="301" t="str">
        <f>IFERROR(VLOOKUP(Tabla4[[#This Row],[Provincia]],[3]Prov!$A$2:$B$156,2,FALSE),"")</f>
        <v/>
      </c>
      <c r="L19" s="295"/>
      <c r="M19" s="295"/>
      <c r="N19" s="295"/>
      <c r="O19" s="300" t="str">
        <f>IFERROR(VLOOKUP($G19,[3]Catalogo!$G$19:$H$24,2,FALSE),"")</f>
        <v/>
      </c>
      <c r="P19" s="293"/>
    </row>
    <row r="20" spans="2:16" x14ac:dyDescent="0.25">
      <c r="B20" s="302" t="str">
        <f>IF(Tabla4[[#This Row],[Tipo de Intervención]]="","",CONCATENATE(Tabla4[[#This Row],[POA]],".",Tabla4[[#This Row],[SRS]],".",Tabla4[[#This Row],[AREA]],".",Tabla4[[#This Row],[TIPO]]))</f>
        <v/>
      </c>
      <c r="C20" s="302" t="str">
        <f>IF(Tabla4[[#This Row],[Tipo de Intervención]]="","",#REF!)</f>
        <v/>
      </c>
      <c r="D20" s="302" t="str">
        <f>IF(Tabla4[[#This Row],[Tipo de Intervención]]="","",#REF!)</f>
        <v/>
      </c>
      <c r="E20" s="302" t="str">
        <f>IF(Tabla4[[#This Row],[Tipo de Intervención]]="","",#REF!)</f>
        <v/>
      </c>
      <c r="F20" s="302" t="str">
        <f>IF(Tabla4[[#This Row],[Tipo de Intervención]]="","",#REF!)</f>
        <v/>
      </c>
      <c r="G20" s="297"/>
      <c r="H20" s="297"/>
      <c r="I20" s="296"/>
      <c r="J20" s="296"/>
      <c r="K20" s="301" t="str">
        <f>IFERROR(VLOOKUP(Tabla4[[#This Row],[Provincia]],[3]Prov!$A$2:$B$156,2,FALSE),"")</f>
        <v/>
      </c>
      <c r="L20" s="295"/>
      <c r="M20" s="295"/>
      <c r="N20" s="295"/>
      <c r="O20" s="300" t="str">
        <f>IFERROR(VLOOKUP($G20,[3]Catalogo!$G$19:$H$24,2,FALSE),"")</f>
        <v/>
      </c>
      <c r="P20" s="293"/>
    </row>
    <row r="21" spans="2:16" x14ac:dyDescent="0.25">
      <c r="B21" s="302" t="str">
        <f>IF(Tabla4[[#This Row],[Tipo de Intervención]]="","",CONCATENATE(Tabla4[[#This Row],[POA]],".",Tabla4[[#This Row],[SRS]],".",Tabla4[[#This Row],[AREA]],".",Tabla4[[#This Row],[TIPO]]))</f>
        <v/>
      </c>
      <c r="C21" s="302" t="str">
        <f>IF(Tabla4[[#This Row],[Tipo de Intervención]]="","",#REF!)</f>
        <v/>
      </c>
      <c r="D21" s="302" t="str">
        <f>IF(Tabla4[[#This Row],[Tipo de Intervención]]="","",#REF!)</f>
        <v/>
      </c>
      <c r="E21" s="302" t="str">
        <f>IF(Tabla4[[#This Row],[Tipo de Intervención]]="","",#REF!)</f>
        <v/>
      </c>
      <c r="F21" s="302" t="str">
        <f>IF(Tabla4[[#This Row],[Tipo de Intervención]]="","",#REF!)</f>
        <v/>
      </c>
      <c r="G21" s="297"/>
      <c r="H21" s="297"/>
      <c r="I21" s="296"/>
      <c r="J21" s="296"/>
      <c r="K21" s="301" t="str">
        <f>IFERROR(VLOOKUP(Tabla4[[#This Row],[Provincia]],[3]Prov!$A$2:$B$156,2,FALSE),"")</f>
        <v/>
      </c>
      <c r="L21" s="295"/>
      <c r="M21" s="295"/>
      <c r="N21" s="295"/>
      <c r="O21" s="300" t="str">
        <f>IFERROR(VLOOKUP($G21,[3]Catalogo!$G$19:$H$24,2,FALSE),"")</f>
        <v/>
      </c>
      <c r="P21" s="293"/>
    </row>
    <row r="22" spans="2:16" x14ac:dyDescent="0.25">
      <c r="B22" s="302" t="str">
        <f>IF(Tabla4[[#This Row],[Tipo de Intervención]]="","",CONCATENATE(Tabla4[[#This Row],[POA]],".",Tabla4[[#This Row],[SRS]],".",Tabla4[[#This Row],[AREA]],".",Tabla4[[#This Row],[TIPO]]))</f>
        <v/>
      </c>
      <c r="C22" s="302" t="str">
        <f>IF(Tabla4[[#This Row],[Tipo de Intervención]]="","",#REF!)</f>
        <v/>
      </c>
      <c r="D22" s="302" t="str">
        <f>IF(Tabla4[[#This Row],[Tipo de Intervención]]="","",#REF!)</f>
        <v/>
      </c>
      <c r="E22" s="302" t="str">
        <f>IF(Tabla4[[#This Row],[Tipo de Intervención]]="","",#REF!)</f>
        <v/>
      </c>
      <c r="F22" s="302" t="str">
        <f>IF(Tabla4[[#This Row],[Tipo de Intervención]]="","",#REF!)</f>
        <v/>
      </c>
      <c r="G22" s="297"/>
      <c r="H22" s="297"/>
      <c r="I22" s="296"/>
      <c r="J22" s="296"/>
      <c r="K22" s="301" t="str">
        <f>IFERROR(VLOOKUP(Tabla4[[#This Row],[Provincia]],[3]Prov!$A$2:$B$156,2,FALSE),"")</f>
        <v/>
      </c>
      <c r="L22" s="295"/>
      <c r="M22" s="295"/>
      <c r="N22" s="295"/>
      <c r="O22" s="300" t="str">
        <f>IFERROR(VLOOKUP($G22,[3]Catalogo!$G$19:$H$24,2,FALSE),"")</f>
        <v/>
      </c>
      <c r="P22" s="293"/>
    </row>
    <row r="23" spans="2:16" x14ac:dyDescent="0.25">
      <c r="B23" s="302" t="str">
        <f>IF(Tabla4[[#This Row],[Tipo de Intervención]]="","",CONCATENATE(Tabla4[[#This Row],[POA]],".",Tabla4[[#This Row],[SRS]],".",Tabla4[[#This Row],[AREA]],".",Tabla4[[#This Row],[TIPO]]))</f>
        <v/>
      </c>
      <c r="C23" s="302" t="str">
        <f>IF(Tabla4[[#This Row],[Tipo de Intervención]]="","",#REF!)</f>
        <v/>
      </c>
      <c r="D23" s="302" t="str">
        <f>IF(Tabla4[[#This Row],[Tipo de Intervención]]="","",#REF!)</f>
        <v/>
      </c>
      <c r="E23" s="302" t="str">
        <f>IF(Tabla4[[#This Row],[Tipo de Intervención]]="","",#REF!)</f>
        <v/>
      </c>
      <c r="F23" s="302" t="str">
        <f>IF(Tabla4[[#This Row],[Tipo de Intervención]]="","",#REF!)</f>
        <v/>
      </c>
      <c r="G23" s="297"/>
      <c r="H23" s="297"/>
      <c r="I23" s="296"/>
      <c r="J23" s="296"/>
      <c r="K23" s="301" t="str">
        <f>IFERROR(VLOOKUP(Tabla4[[#This Row],[Provincia]],[3]Prov!$A$2:$B$156,2,FALSE),"")</f>
        <v/>
      </c>
      <c r="L23" s="295"/>
      <c r="M23" s="295"/>
      <c r="N23" s="295"/>
      <c r="O23" s="300" t="str">
        <f>IFERROR(VLOOKUP($G23,[3]Catalogo!$G$19:$H$24,2,FALSE),"")</f>
        <v/>
      </c>
      <c r="P23" s="293"/>
    </row>
    <row r="24" spans="2:16" x14ac:dyDescent="0.25">
      <c r="B24" s="302" t="str">
        <f>IF(Tabla4[[#This Row],[Tipo de Intervención]]="","",CONCATENATE(Tabla4[[#This Row],[POA]],".",Tabla4[[#This Row],[SRS]],".",Tabla4[[#This Row],[AREA]],".",Tabla4[[#This Row],[TIPO]]))</f>
        <v/>
      </c>
      <c r="C24" s="302" t="str">
        <f>IF(Tabla4[[#This Row],[Tipo de Intervención]]="","",#REF!)</f>
        <v/>
      </c>
      <c r="D24" s="302" t="str">
        <f>IF(Tabla4[[#This Row],[Tipo de Intervención]]="","",#REF!)</f>
        <v/>
      </c>
      <c r="E24" s="302" t="str">
        <f>IF(Tabla4[[#This Row],[Tipo de Intervención]]="","",#REF!)</f>
        <v/>
      </c>
      <c r="F24" s="302" t="str">
        <f>IF(Tabla4[[#This Row],[Tipo de Intervención]]="","",#REF!)</f>
        <v/>
      </c>
      <c r="G24" s="297"/>
      <c r="H24" s="297"/>
      <c r="I24" s="296"/>
      <c r="J24" s="296"/>
      <c r="K24" s="301" t="str">
        <f>IFERROR(VLOOKUP(Tabla4[[#This Row],[Provincia]],[3]Prov!$A$2:$B$156,2,FALSE),"")</f>
        <v/>
      </c>
      <c r="L24" s="295"/>
      <c r="M24" s="295"/>
      <c r="N24" s="295"/>
      <c r="O24" s="300" t="str">
        <f>IFERROR(VLOOKUP($G24,[3]Catalogo!$G$19:$H$24,2,FALSE),"")</f>
        <v/>
      </c>
      <c r="P24" s="293"/>
    </row>
    <row r="25" spans="2:16" x14ac:dyDescent="0.25">
      <c r="B25" s="302" t="str">
        <f>IF(Tabla4[[#This Row],[Tipo de Intervención]]="","",CONCATENATE(Tabla4[[#This Row],[POA]],".",Tabla4[[#This Row],[SRS]],".",Tabla4[[#This Row],[AREA]],".",Tabla4[[#This Row],[TIPO]]))</f>
        <v/>
      </c>
      <c r="C25" s="302" t="str">
        <f>IF(Tabla4[[#This Row],[Tipo de Intervención]]="","",#REF!)</f>
        <v/>
      </c>
      <c r="D25" s="302" t="str">
        <f>IF(Tabla4[[#This Row],[Tipo de Intervención]]="","",#REF!)</f>
        <v/>
      </c>
      <c r="E25" s="302" t="str">
        <f>IF(Tabla4[[#This Row],[Tipo de Intervención]]="","",#REF!)</f>
        <v/>
      </c>
      <c r="F25" s="302" t="str">
        <f>IF(Tabla4[[#This Row],[Tipo de Intervención]]="","",#REF!)</f>
        <v/>
      </c>
      <c r="G25" s="297"/>
      <c r="H25" s="297"/>
      <c r="I25" s="296"/>
      <c r="J25" s="296"/>
      <c r="K25" s="301" t="str">
        <f>IFERROR(VLOOKUP(Tabla4[[#This Row],[Provincia]],[3]Prov!$A$2:$B$156,2,FALSE),"")</f>
        <v/>
      </c>
      <c r="L25" s="295"/>
      <c r="M25" s="295"/>
      <c r="N25" s="295"/>
      <c r="O25" s="300" t="str">
        <f>IFERROR(VLOOKUP($G25,[3]Catalogo!$G$19:$H$24,2,FALSE),"")</f>
        <v/>
      </c>
      <c r="P25" s="293"/>
    </row>
    <row r="26" spans="2:16" x14ac:dyDescent="0.25">
      <c r="B26" s="302" t="str">
        <f>IF(Tabla4[[#This Row],[Tipo de Intervención]]="","",CONCATENATE(Tabla4[[#This Row],[POA]],".",Tabla4[[#This Row],[SRS]],".",Tabla4[[#This Row],[AREA]],".",Tabla4[[#This Row],[TIPO]]))</f>
        <v/>
      </c>
      <c r="C26" s="302" t="str">
        <f>IF(Tabla4[[#This Row],[Tipo de Intervención]]="","",#REF!)</f>
        <v/>
      </c>
      <c r="D26" s="302" t="str">
        <f>IF(Tabla4[[#This Row],[Tipo de Intervención]]="","",#REF!)</f>
        <v/>
      </c>
      <c r="E26" s="302" t="str">
        <f>IF(Tabla4[[#This Row],[Tipo de Intervención]]="","",#REF!)</f>
        <v/>
      </c>
      <c r="F26" s="302" t="str">
        <f>IF(Tabla4[[#This Row],[Tipo de Intervención]]="","",#REF!)</f>
        <v/>
      </c>
      <c r="G26" s="297"/>
      <c r="H26" s="297"/>
      <c r="I26" s="296"/>
      <c r="J26" s="296"/>
      <c r="K26" s="301" t="str">
        <f>IFERROR(VLOOKUP(Tabla4[[#This Row],[Provincia]],[3]Prov!$A$2:$B$156,2,FALSE),"")</f>
        <v/>
      </c>
      <c r="L26" s="295"/>
      <c r="M26" s="295"/>
      <c r="N26" s="295"/>
      <c r="O26" s="300" t="str">
        <f>IFERROR(VLOOKUP($G26,[3]Catalogo!$G$19:$H$24,2,FALSE),"")</f>
        <v/>
      </c>
      <c r="P26" s="293"/>
    </row>
    <row r="27" spans="2:16" x14ac:dyDescent="0.25">
      <c r="B27" s="302" t="str">
        <f>IF(Tabla4[[#This Row],[Tipo de Intervención]]="","",CONCATENATE(Tabla4[[#This Row],[POA]],".",Tabla4[[#This Row],[SRS]],".",Tabla4[[#This Row],[AREA]],".",Tabla4[[#This Row],[TIPO]]))</f>
        <v/>
      </c>
      <c r="C27" s="302" t="str">
        <f>IF(Tabla4[[#This Row],[Tipo de Intervención]]="","",#REF!)</f>
        <v/>
      </c>
      <c r="D27" s="302" t="str">
        <f>IF(Tabla4[[#This Row],[Tipo de Intervención]]="","",#REF!)</f>
        <v/>
      </c>
      <c r="E27" s="302" t="str">
        <f>IF(Tabla4[[#This Row],[Tipo de Intervención]]="","",#REF!)</f>
        <v/>
      </c>
      <c r="F27" s="302" t="str">
        <f>IF(Tabla4[[#This Row],[Tipo de Intervención]]="","",#REF!)</f>
        <v/>
      </c>
      <c r="G27" s="297"/>
      <c r="H27" s="297"/>
      <c r="I27" s="296"/>
      <c r="J27" s="296"/>
      <c r="K27" s="301" t="str">
        <f>IFERROR(VLOOKUP(Tabla4[[#This Row],[Provincia]],[3]Prov!$A$2:$B$156,2,FALSE),"")</f>
        <v/>
      </c>
      <c r="L27" s="295"/>
      <c r="M27" s="295"/>
      <c r="N27" s="295"/>
      <c r="O27" s="300" t="str">
        <f>IFERROR(VLOOKUP($G27,[3]Catalogo!$G$19:$H$24,2,FALSE),"")</f>
        <v/>
      </c>
      <c r="P27" s="293"/>
    </row>
    <row r="28" spans="2:16" x14ac:dyDescent="0.25">
      <c r="B28" s="302" t="str">
        <f>IF(Tabla4[[#This Row],[Tipo de Intervención]]="","",CONCATENATE(Tabla4[[#This Row],[POA]],".",Tabla4[[#This Row],[SRS]],".",Tabla4[[#This Row],[AREA]],".",Tabla4[[#This Row],[TIPO]]))</f>
        <v/>
      </c>
      <c r="C28" s="302" t="str">
        <f>IF(Tabla4[[#This Row],[Tipo de Intervención]]="","",#REF!)</f>
        <v/>
      </c>
      <c r="D28" s="302" t="str">
        <f>IF(Tabla4[[#This Row],[Tipo de Intervención]]="","",#REF!)</f>
        <v/>
      </c>
      <c r="E28" s="302" t="str">
        <f>IF(Tabla4[[#This Row],[Tipo de Intervención]]="","",#REF!)</f>
        <v/>
      </c>
      <c r="F28" s="302" t="str">
        <f>IF(Tabla4[[#This Row],[Tipo de Intervención]]="","",#REF!)</f>
        <v/>
      </c>
      <c r="G28" s="297"/>
      <c r="H28" s="297"/>
      <c r="I28" s="296"/>
      <c r="J28" s="296"/>
      <c r="K28" s="301" t="str">
        <f>IFERROR(VLOOKUP(Tabla4[[#This Row],[Provincia]],[3]Prov!$A$2:$B$156,2,FALSE),"")</f>
        <v/>
      </c>
      <c r="L28" s="295"/>
      <c r="M28" s="295"/>
      <c r="N28" s="295"/>
      <c r="O28" s="300" t="str">
        <f>IFERROR(VLOOKUP($G28,[3]Catalogo!$G$19:$H$24,2,FALSE),"")</f>
        <v/>
      </c>
      <c r="P28" s="293"/>
    </row>
    <row r="29" spans="2:16" x14ac:dyDescent="0.25">
      <c r="B29" s="302" t="str">
        <f>IF(Tabla4[[#This Row],[Tipo de Intervención]]="","",CONCATENATE(Tabla4[[#This Row],[POA]],".",Tabla4[[#This Row],[SRS]],".",Tabla4[[#This Row],[AREA]],".",Tabla4[[#This Row],[TIPO]]))</f>
        <v/>
      </c>
      <c r="C29" s="302" t="str">
        <f>IF(Tabla4[[#This Row],[Tipo de Intervención]]="","",#REF!)</f>
        <v/>
      </c>
      <c r="D29" s="302" t="str">
        <f>IF(Tabla4[[#This Row],[Tipo de Intervención]]="","",#REF!)</f>
        <v/>
      </c>
      <c r="E29" s="302" t="str">
        <f>IF(Tabla4[[#This Row],[Tipo de Intervención]]="","",#REF!)</f>
        <v/>
      </c>
      <c r="F29" s="302" t="str">
        <f>IF(Tabla4[[#This Row],[Tipo de Intervención]]="","",#REF!)</f>
        <v/>
      </c>
      <c r="G29" s="297"/>
      <c r="H29" s="297"/>
      <c r="I29" s="296"/>
      <c r="J29" s="296"/>
      <c r="K29" s="301" t="str">
        <f>IFERROR(VLOOKUP(Tabla4[[#This Row],[Provincia]],[3]Prov!$A$2:$B$156,2,FALSE),"")</f>
        <v/>
      </c>
      <c r="L29" s="295"/>
      <c r="M29" s="295"/>
      <c r="N29" s="295"/>
      <c r="O29" s="300" t="str">
        <f>IFERROR(VLOOKUP($G29,[3]Catalogo!$G$19:$H$24,2,FALSE),"")</f>
        <v/>
      </c>
      <c r="P29" s="293"/>
    </row>
    <row r="30" spans="2:16" x14ac:dyDescent="0.25">
      <c r="B30" s="302" t="str">
        <f>IF(Tabla4[[#This Row],[Tipo de Intervención]]="","",CONCATENATE(Tabla4[[#This Row],[POA]],".",Tabla4[[#This Row],[SRS]],".",Tabla4[[#This Row],[AREA]],".",Tabla4[[#This Row],[TIPO]]))</f>
        <v/>
      </c>
      <c r="C30" s="302" t="str">
        <f>IF(Tabla4[[#This Row],[Tipo de Intervención]]="","",#REF!)</f>
        <v/>
      </c>
      <c r="D30" s="302" t="str">
        <f>IF(Tabla4[[#This Row],[Tipo de Intervención]]="","",#REF!)</f>
        <v/>
      </c>
      <c r="E30" s="302" t="str">
        <f>IF(Tabla4[[#This Row],[Tipo de Intervención]]="","",#REF!)</f>
        <v/>
      </c>
      <c r="F30" s="302" t="str">
        <f>IF(Tabla4[[#This Row],[Tipo de Intervención]]="","",#REF!)</f>
        <v/>
      </c>
      <c r="G30" s="297"/>
      <c r="H30" s="297"/>
      <c r="I30" s="296"/>
      <c r="J30" s="296"/>
      <c r="K30" s="301" t="str">
        <f>IFERROR(VLOOKUP(Tabla4[[#This Row],[Provincia]],[3]Prov!$A$2:$B$156,2,FALSE),"")</f>
        <v/>
      </c>
      <c r="L30" s="295"/>
      <c r="M30" s="295"/>
      <c r="N30" s="295"/>
      <c r="O30" s="300" t="str">
        <f>IFERROR(VLOOKUP($G30,[3]Catalogo!$G$19:$H$24,2,FALSE),"")</f>
        <v/>
      </c>
      <c r="P30" s="293"/>
    </row>
    <row r="31" spans="2:16" x14ac:dyDescent="0.25">
      <c r="B31" s="295" t="str">
        <f>IF(Tabla4[[#This Row],[Tipo de Intervención]]="","",CONCATENATE(Tabla4[[#This Row],[POA]],".",Tabla4[[#This Row],[SRS]],".",Tabla4[[#This Row],[AREA]],".",Tabla4[[#This Row],[TIPO]]))</f>
        <v/>
      </c>
      <c r="C31" s="295" t="str">
        <f>IF(Tabla4[[#This Row],[Tipo de Intervención]]="","",#REF!)</f>
        <v/>
      </c>
      <c r="D31" s="295" t="str">
        <f>IF(Tabla4[[#This Row],[Tipo de Intervención]]="","",#REF!)</f>
        <v/>
      </c>
      <c r="E31" s="295" t="str">
        <f>IF(Tabla4[[#This Row],[Tipo de Intervención]]="","",#REF!)</f>
        <v/>
      </c>
      <c r="F31" s="295" t="str">
        <f>IF(Tabla4[[#This Row],[Tipo de Intervención]]="","",#REF!)</f>
        <v/>
      </c>
      <c r="G31" s="299"/>
      <c r="H31" s="297"/>
      <c r="I31" s="296"/>
      <c r="J31" s="296"/>
      <c r="K31" s="296" t="str">
        <f>IFERROR(VLOOKUP(Tabla4[[#This Row],[Provincia]],[3]Prov!$A$2:$B$156,2,FALSE),"")</f>
        <v/>
      </c>
      <c r="L31" s="295"/>
      <c r="M31" s="295"/>
      <c r="N31" s="295"/>
      <c r="O31" s="294" t="str">
        <f>IFERROR(VLOOKUP($G31,[3]Catalogo!$G$19:$H$24,2,FALSE),"")</f>
        <v/>
      </c>
      <c r="P31" s="293"/>
    </row>
    <row r="32" spans="2:16" x14ac:dyDescent="0.25">
      <c r="B32" s="295" t="str">
        <f>IF(Tabla4[[#This Row],[Tipo de Intervención]]="","",CONCATENATE(Tabla4[[#This Row],[POA]],".",Tabla4[[#This Row],[SRS]],".",Tabla4[[#This Row],[AREA]],".",Tabla4[[#This Row],[TIPO]]))</f>
        <v/>
      </c>
      <c r="C32" s="295" t="str">
        <f>IF(Tabla4[[#This Row],[Tipo de Intervención]]="","",#REF!)</f>
        <v/>
      </c>
      <c r="D32" s="295" t="str">
        <f>IF(Tabla4[[#This Row],[Tipo de Intervención]]="","",#REF!)</f>
        <v/>
      </c>
      <c r="E32" s="295" t="str">
        <f>IF(Tabla4[[#This Row],[Tipo de Intervención]]="","",#REF!)</f>
        <v/>
      </c>
      <c r="F32" s="295" t="str">
        <f>IF(Tabla4[[#This Row],[Tipo de Intervención]]="","",#REF!)</f>
        <v/>
      </c>
      <c r="G32" s="297"/>
      <c r="H32" s="297"/>
      <c r="I32" s="296"/>
      <c r="J32" s="296"/>
      <c r="K32" s="296" t="str">
        <f>IFERROR(VLOOKUP(Tabla4[[#This Row],[Provincia]],[3]Prov!$A$2:$B$156,2,FALSE),"")</f>
        <v/>
      </c>
      <c r="L32" s="295"/>
      <c r="M32" s="295"/>
      <c r="N32" s="295"/>
      <c r="O32" s="294" t="str">
        <f>IFERROR(VLOOKUP($G32,[3]Catalogo!$G$19:$H$24,2,FALSE),"")</f>
        <v/>
      </c>
      <c r="P32" s="293"/>
    </row>
    <row r="33" spans="2:16" ht="15" customHeight="1" x14ac:dyDescent="0.25">
      <c r="B33" s="295" t="str">
        <f>IF(Tabla4[[#This Row],[Tipo de Intervención]]="","",CONCATENATE(Tabla4[[#This Row],[POA]],".",Tabla4[[#This Row],[SRS]],".",Tabla4[[#This Row],[AREA]],".",Tabla4[[#This Row],[TIPO]]))</f>
        <v/>
      </c>
      <c r="C33" s="295" t="str">
        <f>IF(Tabla4[[#This Row],[Tipo de Intervención]]="","",#REF!)</f>
        <v/>
      </c>
      <c r="D33" s="295" t="str">
        <f>IF(Tabla4[[#This Row],[Tipo de Intervención]]="","",#REF!)</f>
        <v/>
      </c>
      <c r="E33" s="295" t="str">
        <f>IF(Tabla4[[#This Row],[Tipo de Intervención]]="","",#REF!)</f>
        <v/>
      </c>
      <c r="F33" s="295" t="str">
        <f>IF(Tabla4[[#This Row],[Tipo de Intervención]]="","",#REF!)</f>
        <v/>
      </c>
      <c r="G33" s="297"/>
      <c r="H33" s="297"/>
      <c r="I33" s="296"/>
      <c r="J33" s="296"/>
      <c r="K33" s="296" t="str">
        <f>IFERROR(VLOOKUP(Tabla4[[#This Row],[Provincia]],[3]Prov!$A$2:$B$156,2,FALSE),"")</f>
        <v/>
      </c>
      <c r="L33" s="295"/>
      <c r="M33" s="295"/>
      <c r="N33" s="295"/>
      <c r="O33" s="294" t="str">
        <f>IFERROR(VLOOKUP($G33,[3]Catalogo!$G$19:$H$24,2,FALSE),"")</f>
        <v/>
      </c>
      <c r="P33" s="293"/>
    </row>
    <row r="34" spans="2:16" x14ac:dyDescent="0.25">
      <c r="B34" s="295" t="str">
        <f>IF(Tabla4[[#This Row],[Tipo de Intervención]]="","",CONCATENATE(Tabla4[[#This Row],[POA]],".",Tabla4[[#This Row],[SRS]],".",Tabla4[[#This Row],[AREA]],".",Tabla4[[#This Row],[TIPO]]))</f>
        <v/>
      </c>
      <c r="C34" s="295" t="str">
        <f>IF(Tabla4[[#This Row],[Tipo de Intervención]]="","",#REF!)</f>
        <v/>
      </c>
      <c r="D34" s="295" t="str">
        <f>IF(Tabla4[[#This Row],[Tipo de Intervención]]="","",#REF!)</f>
        <v/>
      </c>
      <c r="E34" s="295" t="str">
        <f>IF(Tabla4[[#This Row],[Tipo de Intervención]]="","",#REF!)</f>
        <v/>
      </c>
      <c r="F34" s="295" t="str">
        <f>IF(Tabla4[[#This Row],[Tipo de Intervención]]="","",#REF!)</f>
        <v/>
      </c>
      <c r="G34" s="297"/>
      <c r="H34" s="297"/>
      <c r="I34" s="296"/>
      <c r="J34" s="296"/>
      <c r="K34" s="296" t="str">
        <f>IFERROR(VLOOKUP(Tabla4[[#This Row],[Provincia]],[3]Prov!$A$2:$B$156,2,FALSE),"")</f>
        <v/>
      </c>
      <c r="L34" s="295"/>
      <c r="M34" s="295"/>
      <c r="N34" s="295"/>
      <c r="O34" s="294" t="str">
        <f>IFERROR(VLOOKUP($G34,[3]Catalogo!$G$19:$H$24,2,FALSE),"")</f>
        <v/>
      </c>
      <c r="P34" s="293"/>
    </row>
    <row r="35" spans="2:16" ht="15" customHeight="1" x14ac:dyDescent="0.25">
      <c r="B35" s="295" t="str">
        <f>IF(Tabla4[[#This Row],[Tipo de Intervención]]="","",CONCATENATE(Tabla4[[#This Row],[POA]],".",Tabla4[[#This Row],[SRS]],".",Tabla4[[#This Row],[AREA]],".",Tabla4[[#This Row],[TIPO]]))</f>
        <v/>
      </c>
      <c r="C35" s="295" t="str">
        <f>IF(Tabla4[[#This Row],[Tipo de Intervención]]="","",#REF!)</f>
        <v/>
      </c>
      <c r="D35" s="295" t="str">
        <f>IF(Tabla4[[#This Row],[Tipo de Intervención]]="","",#REF!)</f>
        <v/>
      </c>
      <c r="E35" s="295" t="str">
        <f>IF(Tabla4[[#This Row],[Tipo de Intervención]]="","",#REF!)</f>
        <v/>
      </c>
      <c r="F35" s="295" t="str">
        <f>IF(Tabla4[[#This Row],[Tipo de Intervención]]="","",#REF!)</f>
        <v/>
      </c>
      <c r="G35" s="297"/>
      <c r="H35" s="297"/>
      <c r="I35" s="296"/>
      <c r="J35" s="296"/>
      <c r="K35" s="296" t="str">
        <f>IFERROR(VLOOKUP(Tabla4[[#This Row],[Provincia]],[3]Prov!$A$2:$B$156,2,FALSE),"")</f>
        <v/>
      </c>
      <c r="L35" s="295"/>
      <c r="M35" s="295"/>
      <c r="N35" s="295"/>
      <c r="O35" s="294" t="str">
        <f>IFERROR(VLOOKUP($G35,[3]Catalogo!$G$19:$H$24,2,FALSE),"")</f>
        <v/>
      </c>
      <c r="P35" s="293"/>
    </row>
    <row r="36" spans="2:16" ht="15" customHeight="1" x14ac:dyDescent="0.25">
      <c r="B36" s="295" t="str">
        <f>IF(Tabla4[[#This Row],[Tipo de Intervención]]="","",CONCATENATE(Tabla4[[#This Row],[POA]],".",Tabla4[[#This Row],[SRS]],".",Tabla4[[#This Row],[AREA]],".",Tabla4[[#This Row],[TIPO]]))</f>
        <v/>
      </c>
      <c r="C36" s="295" t="str">
        <f>IF(Tabla4[[#This Row],[Tipo de Intervención]]="","",#REF!)</f>
        <v/>
      </c>
      <c r="D36" s="295" t="str">
        <f>IF(Tabla4[[#This Row],[Tipo de Intervención]]="","",#REF!)</f>
        <v/>
      </c>
      <c r="E36" s="295" t="str">
        <f>IF(Tabla4[[#This Row],[Tipo de Intervención]]="","",#REF!)</f>
        <v/>
      </c>
      <c r="F36" s="295" t="str">
        <f>IF(Tabla4[[#This Row],[Tipo de Intervención]]="","",#REF!)</f>
        <v/>
      </c>
      <c r="G36" s="297"/>
      <c r="H36" s="297"/>
      <c r="I36" s="296"/>
      <c r="J36" s="296"/>
      <c r="K36" s="296" t="str">
        <f>IFERROR(VLOOKUP(Tabla4[[#This Row],[Provincia]],[3]Prov!$A$2:$B$156,2,FALSE),"")</f>
        <v/>
      </c>
      <c r="L36" s="295"/>
      <c r="M36" s="295"/>
      <c r="N36" s="295"/>
      <c r="O36" s="294" t="str">
        <f>IFERROR(VLOOKUP($G36,[3]Catalogo!$G$19:$H$24,2,FALSE),"")</f>
        <v/>
      </c>
      <c r="P36" s="293"/>
    </row>
    <row r="37" spans="2:16" ht="15" customHeight="1" x14ac:dyDescent="0.25">
      <c r="B37" s="295" t="str">
        <f>IF(Tabla4[[#This Row],[Tipo de Intervención]]="","",CONCATENATE(Tabla4[[#This Row],[POA]],".",Tabla4[[#This Row],[SRS]],".",Tabla4[[#This Row],[AREA]],".",Tabla4[[#This Row],[TIPO]]))</f>
        <v/>
      </c>
      <c r="C37" s="295" t="str">
        <f>IF(Tabla4[[#This Row],[Tipo de Intervención]]="","",#REF!)</f>
        <v/>
      </c>
      <c r="D37" s="295" t="str">
        <f>IF(Tabla4[[#This Row],[Tipo de Intervención]]="","",#REF!)</f>
        <v/>
      </c>
      <c r="E37" s="295" t="str">
        <f>IF(Tabla4[[#This Row],[Tipo de Intervención]]="","",#REF!)</f>
        <v/>
      </c>
      <c r="F37" s="295" t="str">
        <f>IF(Tabla4[[#This Row],[Tipo de Intervención]]="","",#REF!)</f>
        <v/>
      </c>
      <c r="G37" s="297"/>
      <c r="H37" s="297"/>
      <c r="I37" s="296"/>
      <c r="J37" s="296"/>
      <c r="K37" s="296" t="str">
        <f>IFERROR(VLOOKUP(Tabla4[[#This Row],[Provincia]],[3]Prov!$A$2:$B$156,2,FALSE),"")</f>
        <v/>
      </c>
      <c r="L37" s="295"/>
      <c r="M37" s="295"/>
      <c r="N37" s="295"/>
      <c r="O37" s="294" t="str">
        <f>IFERROR(VLOOKUP($G37,[3]Catalogo!$G$19:$H$24,2,FALSE),"")</f>
        <v/>
      </c>
      <c r="P37" s="293"/>
    </row>
    <row r="38" spans="2:16" ht="15" customHeight="1" x14ac:dyDescent="0.25">
      <c r="B38" s="295" t="str">
        <f>IF(Tabla4[[#This Row],[Tipo de Intervención]]="","",CONCATENATE(Tabla4[[#This Row],[POA]],".",Tabla4[[#This Row],[SRS]],".",Tabla4[[#This Row],[AREA]],".",Tabla4[[#This Row],[TIPO]]))</f>
        <v/>
      </c>
      <c r="C38" s="295" t="str">
        <f>IF(Tabla4[[#This Row],[Tipo de Intervención]]="","",#REF!)</f>
        <v/>
      </c>
      <c r="D38" s="295" t="str">
        <f>IF(Tabla4[[#This Row],[Tipo de Intervención]]="","",#REF!)</f>
        <v/>
      </c>
      <c r="E38" s="295" t="str">
        <f>IF(Tabla4[[#This Row],[Tipo de Intervención]]="","",#REF!)</f>
        <v/>
      </c>
      <c r="F38" s="295" t="str">
        <f>IF(Tabla4[[#This Row],[Tipo de Intervención]]="","",#REF!)</f>
        <v/>
      </c>
      <c r="G38" s="298"/>
      <c r="H38" s="297"/>
      <c r="I38" s="296"/>
      <c r="J38" s="296"/>
      <c r="K38" s="296" t="str">
        <f>IFERROR(VLOOKUP(Tabla4[[#This Row],[Provincia]],[3]Prov!$A$2:$B$156,2,FALSE),"")</f>
        <v/>
      </c>
      <c r="L38" s="295"/>
      <c r="M38" s="295"/>
      <c r="N38" s="295"/>
      <c r="O38" s="294" t="str">
        <f>IFERROR(VLOOKUP($G38,[3]Catalogo!$G$19:$H$24,2,FALSE),"")</f>
        <v/>
      </c>
      <c r="P38" s="293"/>
    </row>
    <row r="39" spans="2:16" ht="15" customHeight="1" x14ac:dyDescent="0.25">
      <c r="B39" s="295" t="str">
        <f>IF(Tabla4[[#This Row],[Tipo de Intervención]]="","",CONCATENATE(Tabla4[[#This Row],[POA]],".",Tabla4[[#This Row],[SRS]],".",Tabla4[[#This Row],[AREA]],".",Tabla4[[#This Row],[TIPO]]))</f>
        <v/>
      </c>
      <c r="C39" s="295" t="str">
        <f>IF(Tabla4[[#This Row],[Tipo de Intervención]]="","",#REF!)</f>
        <v/>
      </c>
      <c r="D39" s="295" t="str">
        <f>IF(Tabla4[[#This Row],[Tipo de Intervención]]="","",#REF!)</f>
        <v/>
      </c>
      <c r="E39" s="295" t="str">
        <f>IF(Tabla4[[#This Row],[Tipo de Intervención]]="","",#REF!)</f>
        <v/>
      </c>
      <c r="F39" s="295" t="str">
        <f>IF(Tabla4[[#This Row],[Tipo de Intervención]]="","",#REF!)</f>
        <v/>
      </c>
      <c r="G39" s="297"/>
      <c r="H39" s="297"/>
      <c r="I39" s="296"/>
      <c r="J39" s="296"/>
      <c r="K39" s="296" t="str">
        <f>IFERROR(VLOOKUP(Tabla4[[#This Row],[Provincia]],[3]Prov!$A$2:$B$156,2,FALSE),"")</f>
        <v/>
      </c>
      <c r="L39" s="295"/>
      <c r="M39" s="295"/>
      <c r="N39" s="295"/>
      <c r="O39" s="294" t="str">
        <f>IFERROR(VLOOKUP($G39,[3]Catalogo!$G$19:$H$24,2,FALSE),"")</f>
        <v/>
      </c>
      <c r="P39" s="293"/>
    </row>
    <row r="40" spans="2:16" ht="15" customHeight="1" x14ac:dyDescent="0.25">
      <c r="B40" s="295" t="str">
        <f>IF(Tabla4[[#This Row],[Tipo de Intervención]]="","",CONCATENATE(Tabla4[[#This Row],[POA]],".",Tabla4[[#This Row],[SRS]],".",Tabla4[[#This Row],[AREA]],".",Tabla4[[#This Row],[TIPO]]))</f>
        <v/>
      </c>
      <c r="C40" s="295" t="str">
        <f>IF(Tabla4[[#This Row],[Tipo de Intervención]]="","",#REF!)</f>
        <v/>
      </c>
      <c r="D40" s="295" t="str">
        <f>IF(Tabla4[[#This Row],[Tipo de Intervención]]="","",#REF!)</f>
        <v/>
      </c>
      <c r="E40" s="295" t="str">
        <f>IF(Tabla4[[#This Row],[Tipo de Intervención]]="","",#REF!)</f>
        <v/>
      </c>
      <c r="F40" s="295" t="str">
        <f>IF(Tabla4[[#This Row],[Tipo de Intervención]]="","",#REF!)</f>
        <v/>
      </c>
      <c r="G40" s="297"/>
      <c r="H40" s="297"/>
      <c r="I40" s="296"/>
      <c r="J40" s="296"/>
      <c r="K40" s="296" t="str">
        <f>IFERROR(VLOOKUP(Tabla4[[#This Row],[Provincia]],[3]Prov!$A$2:$B$156,2,FALSE),"")</f>
        <v/>
      </c>
      <c r="L40" s="295"/>
      <c r="M40" s="295"/>
      <c r="N40" s="295"/>
      <c r="O40" s="294" t="str">
        <f>IFERROR(VLOOKUP($G40,[3]Catalogo!$G$19:$H$24,2,FALSE),"")</f>
        <v/>
      </c>
      <c r="P40" s="293"/>
    </row>
    <row r="41" spans="2:16" ht="15" customHeight="1" x14ac:dyDescent="0.25">
      <c r="B41" s="295" t="str">
        <f>IF(Tabla4[[#This Row],[Tipo de Intervención]]="","",CONCATENATE(Tabla4[[#This Row],[POA]],".",Tabla4[[#This Row],[SRS]],".",Tabla4[[#This Row],[AREA]],".",Tabla4[[#This Row],[TIPO]]))</f>
        <v/>
      </c>
      <c r="C41" s="295" t="str">
        <f>IF(Tabla4[[#This Row],[Tipo de Intervención]]="","",#REF!)</f>
        <v/>
      </c>
      <c r="D41" s="295" t="str">
        <f>IF(Tabla4[[#This Row],[Tipo de Intervención]]="","",#REF!)</f>
        <v/>
      </c>
      <c r="E41" s="295" t="str">
        <f>IF(Tabla4[[#This Row],[Tipo de Intervención]]="","",#REF!)</f>
        <v/>
      </c>
      <c r="F41" s="295" t="str">
        <f>IF(Tabla4[[#This Row],[Tipo de Intervención]]="","",#REF!)</f>
        <v/>
      </c>
      <c r="G41" s="297"/>
      <c r="H41" s="297"/>
      <c r="I41" s="296"/>
      <c r="J41" s="296"/>
      <c r="K41" s="296" t="str">
        <f>IFERROR(VLOOKUP(Tabla4[[#This Row],[Provincia]],[3]Prov!$A$2:$B$156,2,FALSE),"")</f>
        <v/>
      </c>
      <c r="L41" s="295"/>
      <c r="M41" s="295"/>
      <c r="N41" s="295"/>
      <c r="O41" s="294" t="str">
        <f>IFERROR(VLOOKUP($G41,[3]Catalogo!$G$19:$H$24,2,FALSE),"")</f>
        <v/>
      </c>
      <c r="P41" s="293"/>
    </row>
    <row r="42" spans="2:16" ht="15" customHeight="1" x14ac:dyDescent="0.25">
      <c r="B42" s="295" t="str">
        <f>IF(Tabla4[[#This Row],[Tipo de Intervención]]="","",CONCATENATE(Tabla4[[#This Row],[POA]],".",Tabla4[[#This Row],[SRS]],".",Tabla4[[#This Row],[AREA]],".",Tabla4[[#This Row],[TIPO]]))</f>
        <v/>
      </c>
      <c r="C42" s="295" t="str">
        <f>IF(Tabla4[[#This Row],[Tipo de Intervención]]="","",#REF!)</f>
        <v/>
      </c>
      <c r="D42" s="295" t="str">
        <f>IF(Tabla4[[#This Row],[Tipo de Intervención]]="","",#REF!)</f>
        <v/>
      </c>
      <c r="E42" s="295" t="str">
        <f>IF(Tabla4[[#This Row],[Tipo de Intervención]]="","",#REF!)</f>
        <v/>
      </c>
      <c r="F42" s="295" t="str">
        <f>IF(Tabla4[[#This Row],[Tipo de Intervención]]="","",#REF!)</f>
        <v/>
      </c>
      <c r="G42" s="297"/>
      <c r="H42" s="297"/>
      <c r="I42" s="296"/>
      <c r="J42" s="296"/>
      <c r="K42" s="296" t="str">
        <f>IFERROR(VLOOKUP(Tabla4[[#This Row],[Provincia]],[3]Prov!$A$2:$B$156,2,FALSE),"")</f>
        <v/>
      </c>
      <c r="L42" s="295"/>
      <c r="M42" s="295"/>
      <c r="N42" s="295"/>
      <c r="O42" s="294" t="str">
        <f>IFERROR(VLOOKUP($G42,[3]Catalogo!$G$19:$H$24,2,FALSE),"")</f>
        <v/>
      </c>
      <c r="P42" s="293"/>
    </row>
    <row r="43" spans="2:16" ht="15" customHeight="1" x14ac:dyDescent="0.25">
      <c r="B43" s="295" t="str">
        <f>IF(Tabla4[[#This Row],[Tipo de Intervención]]="","",CONCATENATE(Tabla4[[#This Row],[POA]],".",Tabla4[[#This Row],[SRS]],".",Tabla4[[#This Row],[AREA]],".",Tabla4[[#This Row],[TIPO]]))</f>
        <v/>
      </c>
      <c r="C43" s="295" t="str">
        <f>IF(Tabla4[[#This Row],[Tipo de Intervención]]="","",#REF!)</f>
        <v/>
      </c>
      <c r="D43" s="295" t="str">
        <f>IF(Tabla4[[#This Row],[Tipo de Intervención]]="","",#REF!)</f>
        <v/>
      </c>
      <c r="E43" s="295" t="str">
        <f>IF(Tabla4[[#This Row],[Tipo de Intervención]]="","",#REF!)</f>
        <v/>
      </c>
      <c r="F43" s="295" t="str">
        <f>IF(Tabla4[[#This Row],[Tipo de Intervención]]="","",#REF!)</f>
        <v/>
      </c>
      <c r="G43" s="297"/>
      <c r="H43" s="297"/>
      <c r="I43" s="296"/>
      <c r="J43" s="296"/>
      <c r="K43" s="296" t="str">
        <f>IFERROR(VLOOKUP(Tabla4[[#This Row],[Provincia]],[3]Prov!$A$2:$B$156,2,FALSE),"")</f>
        <v/>
      </c>
      <c r="L43" s="295"/>
      <c r="M43" s="295"/>
      <c r="N43" s="295"/>
      <c r="O43" s="294" t="str">
        <f>IFERROR(VLOOKUP($G43,[3]Catalogo!$G$19:$H$24,2,FALSE),"")</f>
        <v/>
      </c>
      <c r="P43" s="293"/>
    </row>
  </sheetData>
  <dataValidations count="6">
    <dataValidation type="whole" allowBlank="1" showInputMessage="1" showErrorMessage="1" sqref="N9:N43">
      <formula1>0</formula1>
      <formula2>1000000</formula2>
    </dataValidation>
    <dataValidation type="list" allowBlank="1" showInputMessage="1" showErrorMessage="1" sqref="L9:L43">
      <formula1>INDIRECT($K9)</formula1>
    </dataValidation>
    <dataValidation type="list" allowBlank="1" showInputMessage="1" showErrorMessage="1" sqref="P9:P43">
      <formula1>lsFuentesFinanciamiento</formula1>
    </dataValidation>
    <dataValidation type="list" allowBlank="1" showInputMessage="1" showErrorMessage="1" sqref="G9:G37 G39:G43">
      <formula1>lsTipoIntervencion</formula1>
    </dataValidation>
    <dataValidation type="list" allowBlank="1" showInputMessage="1" showErrorMessage="1" sqref="H9:H43">
      <formula1>LsTipoEESS</formula1>
    </dataValidation>
    <dataValidation type="list" allowBlank="1" showInputMessage="1" showErrorMessage="1" sqref="J9:J43">
      <formula1>Provincias</formula1>
    </dataValidation>
  </dataValidations>
  <pageMargins left="1.0629921259842521" right="0.11811023622047245" top="0.94488188976377963" bottom="0.15748031496062992" header="0" footer="0"/>
  <pageSetup scale="7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649" r:id="rId4" name="CommandButton1">
          <controlPr defaultSize="0" autoLine="0" r:id="rId5">
            <anchor moveWithCells="1">
              <from>
                <xdr:col>6</xdr:col>
                <xdr:colOff>38100</xdr:colOff>
                <xdr:row>5</xdr:row>
                <xdr:rowOff>95250</xdr:rowOff>
              </from>
              <to>
                <xdr:col>6</xdr:col>
                <xdr:colOff>1495425</xdr:colOff>
                <xdr:row>6</xdr:row>
                <xdr:rowOff>190500</xdr:rowOff>
              </to>
            </anchor>
          </controlPr>
        </control>
      </mc:Choice>
      <mc:Fallback>
        <control shapeId="27649" r:id="rId4" name="CommandButton1"/>
      </mc:Fallback>
    </mc:AlternateContent>
  </control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39</vt:i4>
      </vt:variant>
    </vt:vector>
  </HeadingPairs>
  <TitlesOfParts>
    <vt:vector size="50" baseType="lpstr">
      <vt:lpstr>Cuadro de presentacion POA CEA</vt:lpstr>
      <vt:lpstr>PPNE1</vt:lpstr>
      <vt:lpstr>PPNE2 Stadarizado</vt:lpstr>
      <vt:lpstr>PPEN2.1</vt:lpstr>
      <vt:lpstr>PPNE3</vt:lpstr>
      <vt:lpstr>PPNE4</vt:lpstr>
      <vt:lpstr>PPNE5</vt:lpstr>
      <vt:lpstr>Formulario PPGR3</vt:lpstr>
      <vt:lpstr>Formulario PPGR4</vt:lpstr>
      <vt:lpstr>Formulario PPGR5</vt:lpstr>
      <vt:lpstr>Insumos</vt:lpstr>
      <vt:lpstr>Insumos</vt:lpstr>
      <vt:lpstr>lsAcabadosTextiles</vt:lpstr>
      <vt:lpstr>lsAireAcondicionado</vt:lpstr>
      <vt:lpstr>lsAlimentosyBebidas</vt:lpstr>
      <vt:lpstr>lsArticulosdePlastico</vt:lpstr>
      <vt:lpstr>lsElectrodomesticos</vt:lpstr>
      <vt:lpstr>lsEquiposComputos</vt:lpstr>
      <vt:lpstr>lsEquiposMedicos</vt:lpstr>
      <vt:lpstr>lsEquiposSeguridad</vt:lpstr>
      <vt:lpstr>lsEquiposTransporte</vt:lpstr>
      <vt:lpstr>lsEventosGenerales</vt:lpstr>
      <vt:lpstr>lsGasoil</vt:lpstr>
      <vt:lpstr>lsHerramientasMenores</vt:lpstr>
      <vt:lpstr>lsImpresionyEncuadernacion</vt:lpstr>
      <vt:lpstr>lsLlantasyNeumaticos</vt:lpstr>
      <vt:lpstr>lsMantenimiento</vt:lpstr>
      <vt:lpstr>lsMaterialesdeLimpieza</vt:lpstr>
      <vt:lpstr>lsMueblesdeAlojamiento</vt:lpstr>
      <vt:lpstr>lsMueblesdeOficina</vt:lpstr>
      <vt:lpstr>lsObrasMenoresEdificaciones</vt:lpstr>
      <vt:lpstr>lsOtrosEquipos</vt:lpstr>
      <vt:lpstr>lsPeaje</vt:lpstr>
      <vt:lpstr>lsPinturas</vt:lpstr>
      <vt:lpstr>lsProductosArtesGraficas</vt:lpstr>
      <vt:lpstr>lsProductosdeCemento</vt:lpstr>
      <vt:lpstr>lsProductosdeLoza</vt:lpstr>
      <vt:lpstr>lsProductosdePapel</vt:lpstr>
      <vt:lpstr>lsProductosdeVidrio</vt:lpstr>
      <vt:lpstr>lsProductosElectricos</vt:lpstr>
      <vt:lpstr>lsProductosMedicinalesH</vt:lpstr>
      <vt:lpstr>lsProductosMetalicos</vt:lpstr>
      <vt:lpstr>lsProductosQuimicos</vt:lpstr>
      <vt:lpstr>lsPublicidadyPropaganda</vt:lpstr>
      <vt:lpstr>lsServiciosTecnicosProfesionales</vt:lpstr>
      <vt:lpstr>lsTelecomunicaciones</vt:lpstr>
      <vt:lpstr>lsUtilesdeCocina</vt:lpstr>
      <vt:lpstr>lsUtilesdeOficina</vt:lpstr>
      <vt:lpstr>lsUtilesMenoresMQ</vt:lpstr>
      <vt:lpstr>lsViaticosDP</vt:lpstr>
    </vt:vector>
  </TitlesOfParts>
  <Company>sespas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Gonzalez</dc:creator>
  <cp:lastModifiedBy>Rosana Tejada</cp:lastModifiedBy>
  <cp:lastPrinted>2018-08-29T11:35:43Z</cp:lastPrinted>
  <dcterms:created xsi:type="dcterms:W3CDTF">2007-07-31T17:41:49Z</dcterms:created>
  <dcterms:modified xsi:type="dcterms:W3CDTF">2019-01-03T17:45:39Z</dcterms:modified>
</cp:coreProperties>
</file>